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Liceth\Documents\01.ARCHIVOS LICETH\01.CONSULTORIAS\3.ALCALDIA VILLAMARIA\2.ACTIVIDADES\2023\1.Presupuestos\25.Pavimento Cra3 entre 10A y 12A\"/>
    </mc:Choice>
  </mc:AlternateContent>
  <xr:revisionPtr revIDLastSave="0" documentId="13_ncr:1_{AD153D1F-E750-43D7-8318-7A5D0506729C}" xr6:coauthVersionLast="47" xr6:coauthVersionMax="47" xr10:uidLastSave="{00000000-0000-0000-0000-000000000000}"/>
  <bookViews>
    <workbookView xWindow="-108" yWindow="-108" windowWidth="23256" windowHeight="12456" xr2:uid="{2CF465C9-7CD4-4B8D-B1F9-D200EC2679E6}"/>
  </bookViews>
  <sheets>
    <sheet name="Presupuesto" sheetId="1" r:id="rId1"/>
    <sheet name="APU_SANTA ANA" sheetId="2" state="hidden" r:id="rId2"/>
    <sheet name="APU_CANT._MATERIALES" sheetId="5" state="hidden" r:id="rId3"/>
    <sheet name="PPTO_CANT._MATERIALES" sheetId="7" state="hidden" r:id="rId4"/>
    <sheet name="AIU" sheetId="16" state="hidden" r:id="rId5"/>
    <sheet name="APU" sheetId="8" r:id="rId6"/>
    <sheet name="Anális AIU" sheetId="4" r:id="rId7"/>
    <sheet name="Memorias" sheetId="10" r:id="rId8"/>
    <sheet name="Memorias_tramos" sheetId="15" r:id="rId9"/>
    <sheet name="Analisis Factor Prestacional" sheetId="9" state="hidden" r:id="rId10"/>
    <sheet name="Análisis Herramienta Menor" sheetId="11" state="hidden" r:id="rId11"/>
    <sheet name="Análisis Mano de Obra" sheetId="12" state="hidden" r:id="rId12"/>
    <sheet name="Concretos" sheetId="13" state="hidden" r:id="rId13"/>
    <sheet name="Insumos" sheetId="14"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____PJ50" localSheetId="5">#REF!</definedName>
    <definedName name="_____PJ50" localSheetId="2">#REF!</definedName>
    <definedName name="_____PJ50" localSheetId="3">#REF!</definedName>
    <definedName name="_____PJ50">#REF!</definedName>
    <definedName name="_____pj51" localSheetId="5">#REF!</definedName>
    <definedName name="_____pj51" localSheetId="2">#REF!</definedName>
    <definedName name="_____pj51" localSheetId="3">#REF!</definedName>
    <definedName name="_____pj51">#REF!</definedName>
    <definedName name="____PJ50" localSheetId="5">#REF!</definedName>
    <definedName name="____PJ50" localSheetId="2">#REF!</definedName>
    <definedName name="____PJ50" localSheetId="3">#REF!</definedName>
    <definedName name="____PJ50">#REF!</definedName>
    <definedName name="____pj51" localSheetId="5">#REF!</definedName>
    <definedName name="____pj51" localSheetId="2">#REF!</definedName>
    <definedName name="____pj51" localSheetId="3">#REF!</definedName>
    <definedName name="____pj51">#REF!</definedName>
    <definedName name="___EST12" localSheetId="5">#REF!</definedName>
    <definedName name="___EST12" localSheetId="2">#REF!</definedName>
    <definedName name="___EST12" localSheetId="3">#REF!</definedName>
    <definedName name="___EST12">#REF!</definedName>
    <definedName name="___PJ50" localSheetId="5">#REF!</definedName>
    <definedName name="___PJ50" localSheetId="2">#REF!</definedName>
    <definedName name="___PJ50" localSheetId="3">#REF!</definedName>
    <definedName name="___PJ50">#REF!</definedName>
    <definedName name="___pj51" localSheetId="5">#REF!</definedName>
    <definedName name="___pj51" localSheetId="2">#REF!</definedName>
    <definedName name="___pj51" localSheetId="3">#REF!</definedName>
    <definedName name="___pj51">#REF!</definedName>
    <definedName name="__aiu2">[1]AIU!$J$105</definedName>
    <definedName name="__EST1" localSheetId="5">#REF!</definedName>
    <definedName name="__EST1" localSheetId="2">#REF!</definedName>
    <definedName name="__EST1" localSheetId="3">#REF!</definedName>
    <definedName name="__EST1">#REF!</definedName>
    <definedName name="__EST10" localSheetId="5">#REF!</definedName>
    <definedName name="__EST10" localSheetId="2">#REF!</definedName>
    <definedName name="__EST10" localSheetId="3">#REF!</definedName>
    <definedName name="__EST10">#REF!</definedName>
    <definedName name="__EST11" localSheetId="5">#REF!</definedName>
    <definedName name="__EST11" localSheetId="2">#REF!</definedName>
    <definedName name="__EST11" localSheetId="3">#REF!</definedName>
    <definedName name="__EST11">#REF!</definedName>
    <definedName name="__EST12" localSheetId="5">#REF!</definedName>
    <definedName name="__EST12" localSheetId="2">#REF!</definedName>
    <definedName name="__EST12" localSheetId="3">#REF!</definedName>
    <definedName name="__EST12">#REF!</definedName>
    <definedName name="__EST13" localSheetId="5">#REF!</definedName>
    <definedName name="__EST13" localSheetId="2">#REF!</definedName>
    <definedName name="__EST13" localSheetId="3">#REF!</definedName>
    <definedName name="__EST13">#REF!</definedName>
    <definedName name="__EST14" localSheetId="5">#REF!</definedName>
    <definedName name="__EST14" localSheetId="2">#REF!</definedName>
    <definedName name="__EST14" localSheetId="3">#REF!</definedName>
    <definedName name="__EST14">#REF!</definedName>
    <definedName name="__EST15" localSheetId="5">#REF!</definedName>
    <definedName name="__EST15" localSheetId="2">#REF!</definedName>
    <definedName name="__EST15" localSheetId="3">#REF!</definedName>
    <definedName name="__EST15">#REF!</definedName>
    <definedName name="__EST16" localSheetId="5">#REF!</definedName>
    <definedName name="__EST16" localSheetId="2">#REF!</definedName>
    <definedName name="__EST16" localSheetId="3">#REF!</definedName>
    <definedName name="__EST16">#REF!</definedName>
    <definedName name="__EST17" localSheetId="5">#REF!</definedName>
    <definedName name="__EST17" localSheetId="2">#REF!</definedName>
    <definedName name="__EST17" localSheetId="3">#REF!</definedName>
    <definedName name="__EST17">#REF!</definedName>
    <definedName name="__EST18" localSheetId="5">#REF!</definedName>
    <definedName name="__EST18" localSheetId="2">#REF!</definedName>
    <definedName name="__EST18" localSheetId="3">#REF!</definedName>
    <definedName name="__EST18">#REF!</definedName>
    <definedName name="__EST19" localSheetId="5">#REF!</definedName>
    <definedName name="__EST19" localSheetId="2">#REF!</definedName>
    <definedName name="__EST19" localSheetId="3">#REF!</definedName>
    <definedName name="__EST19">#REF!</definedName>
    <definedName name="__EST2" localSheetId="5">#REF!</definedName>
    <definedName name="__EST2" localSheetId="2">#REF!</definedName>
    <definedName name="__EST2" localSheetId="3">#REF!</definedName>
    <definedName name="__EST2">#REF!</definedName>
    <definedName name="__EST23" localSheetId="5">#REF!</definedName>
    <definedName name="__EST23" localSheetId="2">#REF!</definedName>
    <definedName name="__EST23" localSheetId="3">#REF!</definedName>
    <definedName name="__EST23">#REF!</definedName>
    <definedName name="__EST3" localSheetId="5">#REF!</definedName>
    <definedName name="__EST3" localSheetId="2">#REF!</definedName>
    <definedName name="__EST3" localSheetId="3">#REF!</definedName>
    <definedName name="__EST3">#REF!</definedName>
    <definedName name="__EST4" localSheetId="5">#REF!</definedName>
    <definedName name="__EST4" localSheetId="2">#REF!</definedName>
    <definedName name="__EST4" localSheetId="3">#REF!</definedName>
    <definedName name="__EST4">#REF!</definedName>
    <definedName name="__EST5" localSheetId="5">#REF!</definedName>
    <definedName name="__EST5" localSheetId="2">#REF!</definedName>
    <definedName name="__EST5" localSheetId="3">#REF!</definedName>
    <definedName name="__EST5">#REF!</definedName>
    <definedName name="__EST6" localSheetId="5">#REF!</definedName>
    <definedName name="__EST6" localSheetId="2">#REF!</definedName>
    <definedName name="__EST6" localSheetId="3">#REF!</definedName>
    <definedName name="__EST6">#REF!</definedName>
    <definedName name="__EST7" localSheetId="5">#REF!</definedName>
    <definedName name="__EST7" localSheetId="2">#REF!</definedName>
    <definedName name="__EST7" localSheetId="3">#REF!</definedName>
    <definedName name="__EST7">#REF!</definedName>
    <definedName name="__EST8" localSheetId="5">#REF!</definedName>
    <definedName name="__EST8" localSheetId="2">#REF!</definedName>
    <definedName name="__EST8" localSheetId="3">#REF!</definedName>
    <definedName name="__EST8">#REF!</definedName>
    <definedName name="__EST9" localSheetId="5">#REF!</definedName>
    <definedName name="__EST9" localSheetId="2">#REF!</definedName>
    <definedName name="__EST9" localSheetId="3">#REF!</definedName>
    <definedName name="__EST9">#REF!</definedName>
    <definedName name="__EXC1" localSheetId="5">#REF!</definedName>
    <definedName name="__EXC1" localSheetId="2">#REF!</definedName>
    <definedName name="__EXC1" localSheetId="3">#REF!</definedName>
    <definedName name="__EXC1">#REF!</definedName>
    <definedName name="__EXC10" localSheetId="5">#REF!</definedName>
    <definedName name="__EXC10" localSheetId="2">#REF!</definedName>
    <definedName name="__EXC10" localSheetId="3">#REF!</definedName>
    <definedName name="__EXC10">#REF!</definedName>
    <definedName name="__EXC11" localSheetId="5">#REF!</definedName>
    <definedName name="__EXC11" localSheetId="2">#REF!</definedName>
    <definedName name="__EXC11" localSheetId="3">#REF!</definedName>
    <definedName name="__EXC11">#REF!</definedName>
    <definedName name="__EXC12" localSheetId="5">#REF!</definedName>
    <definedName name="__EXC12" localSheetId="2">#REF!</definedName>
    <definedName name="__EXC12" localSheetId="3">#REF!</definedName>
    <definedName name="__EXC12">#REF!</definedName>
    <definedName name="__EXC2" localSheetId="5">#REF!</definedName>
    <definedName name="__EXC2" localSheetId="2">#REF!</definedName>
    <definedName name="__EXC2" localSheetId="3">#REF!</definedName>
    <definedName name="__EXC2">#REF!</definedName>
    <definedName name="__EXC3" localSheetId="5">#REF!</definedName>
    <definedName name="__EXC3" localSheetId="2">#REF!</definedName>
    <definedName name="__EXC3" localSheetId="3">#REF!</definedName>
    <definedName name="__EXC3">#REF!</definedName>
    <definedName name="__EXC4" localSheetId="5">#REF!</definedName>
    <definedName name="__EXC4" localSheetId="2">#REF!</definedName>
    <definedName name="__EXC4" localSheetId="3">#REF!</definedName>
    <definedName name="__EXC4">#REF!</definedName>
    <definedName name="__EXC5" localSheetId="5">#REF!</definedName>
    <definedName name="__EXC5" localSheetId="2">#REF!</definedName>
    <definedName name="__EXC5" localSheetId="3">#REF!</definedName>
    <definedName name="__EXC5">#REF!</definedName>
    <definedName name="__EXC6" localSheetId="5">#REF!</definedName>
    <definedName name="__EXC6" localSheetId="2">#REF!</definedName>
    <definedName name="__EXC6" localSheetId="3">#REF!</definedName>
    <definedName name="__EXC6">#REF!</definedName>
    <definedName name="__EXC7" localSheetId="5">#REF!</definedName>
    <definedName name="__EXC7" localSheetId="2">#REF!</definedName>
    <definedName name="__EXC7" localSheetId="3">#REF!</definedName>
    <definedName name="__EXC7">#REF!</definedName>
    <definedName name="__EXC8" localSheetId="5">#REF!</definedName>
    <definedName name="__EXC8" localSheetId="2">#REF!</definedName>
    <definedName name="__EXC8" localSheetId="3">#REF!</definedName>
    <definedName name="__EXC8">#REF!</definedName>
    <definedName name="__EXC9" localSheetId="5">#REF!</definedName>
    <definedName name="__EXC9" localSheetId="2">#REF!</definedName>
    <definedName name="__EXC9" localSheetId="3">#REF!</definedName>
    <definedName name="__EXC9">#REF!</definedName>
    <definedName name="__PJ50" localSheetId="5">#REF!</definedName>
    <definedName name="__PJ50" localSheetId="2">#REF!</definedName>
    <definedName name="__PJ50" localSheetId="3">#REF!</definedName>
    <definedName name="__PJ50">#REF!</definedName>
    <definedName name="__pj51" localSheetId="5">#REF!</definedName>
    <definedName name="__pj51" localSheetId="2">#REF!</definedName>
    <definedName name="__pj51" localSheetId="3">#REF!</definedName>
    <definedName name="__pj51">#REF!</definedName>
    <definedName name="_aiu2">[1]AIU!$J$105</definedName>
    <definedName name="_APU221" localSheetId="5">#REF!</definedName>
    <definedName name="_APU221" localSheetId="2">#REF!</definedName>
    <definedName name="_APU221" localSheetId="3">#REF!</definedName>
    <definedName name="_APU221">#REF!</definedName>
    <definedName name="_APU465" localSheetId="5">[2]!absc</definedName>
    <definedName name="_APU465" localSheetId="2">[2]!absc</definedName>
    <definedName name="_APU465" localSheetId="3">[2]!absc</definedName>
    <definedName name="_APU465">[2]!absc</definedName>
    <definedName name="_EST1" localSheetId="5">#REF!</definedName>
    <definedName name="_EST1" localSheetId="2">#REF!</definedName>
    <definedName name="_EST1" localSheetId="3">#REF!</definedName>
    <definedName name="_EST1">#REF!</definedName>
    <definedName name="_EST10" localSheetId="5">#REF!</definedName>
    <definedName name="_EST10" localSheetId="2">#REF!</definedName>
    <definedName name="_EST10" localSheetId="3">#REF!</definedName>
    <definedName name="_EST10">#REF!</definedName>
    <definedName name="_EST11" localSheetId="5">#REF!</definedName>
    <definedName name="_EST11" localSheetId="2">#REF!</definedName>
    <definedName name="_EST11" localSheetId="3">#REF!</definedName>
    <definedName name="_EST11">#REF!</definedName>
    <definedName name="_EST12" localSheetId="5">#REF!</definedName>
    <definedName name="_EST12" localSheetId="2">#REF!</definedName>
    <definedName name="_EST12" localSheetId="3">#REF!</definedName>
    <definedName name="_EST12">#REF!</definedName>
    <definedName name="_EST13" localSheetId="5">#REF!</definedName>
    <definedName name="_EST13" localSheetId="2">#REF!</definedName>
    <definedName name="_EST13" localSheetId="3">#REF!</definedName>
    <definedName name="_EST13">#REF!</definedName>
    <definedName name="_EST14" localSheetId="5">#REF!</definedName>
    <definedName name="_EST14" localSheetId="2">#REF!</definedName>
    <definedName name="_EST14" localSheetId="3">#REF!</definedName>
    <definedName name="_EST14">#REF!</definedName>
    <definedName name="_EST15" localSheetId="5">#REF!</definedName>
    <definedName name="_EST15" localSheetId="2">#REF!</definedName>
    <definedName name="_EST15" localSheetId="3">#REF!</definedName>
    <definedName name="_EST15">#REF!</definedName>
    <definedName name="_EST16" localSheetId="5">#REF!</definedName>
    <definedName name="_EST16" localSheetId="2">#REF!</definedName>
    <definedName name="_EST16" localSheetId="3">#REF!</definedName>
    <definedName name="_EST16">#REF!</definedName>
    <definedName name="_EST17" localSheetId="5">#REF!</definedName>
    <definedName name="_EST17" localSheetId="2">#REF!</definedName>
    <definedName name="_EST17" localSheetId="3">#REF!</definedName>
    <definedName name="_EST17">#REF!</definedName>
    <definedName name="_EST18" localSheetId="5">#REF!</definedName>
    <definedName name="_EST18" localSheetId="2">#REF!</definedName>
    <definedName name="_EST18" localSheetId="3">#REF!</definedName>
    <definedName name="_EST18">#REF!</definedName>
    <definedName name="_EST19" localSheetId="5">#REF!</definedName>
    <definedName name="_EST19" localSheetId="2">#REF!</definedName>
    <definedName name="_EST19" localSheetId="3">#REF!</definedName>
    <definedName name="_EST19">#REF!</definedName>
    <definedName name="_EST2" localSheetId="5">#REF!</definedName>
    <definedName name="_EST2" localSheetId="2">#REF!</definedName>
    <definedName name="_EST2" localSheetId="3">#REF!</definedName>
    <definedName name="_EST2">#REF!</definedName>
    <definedName name="_EST23" localSheetId="5">#REF!</definedName>
    <definedName name="_EST23" localSheetId="2">#REF!</definedName>
    <definedName name="_EST23" localSheetId="3">#REF!</definedName>
    <definedName name="_EST23">#REF!</definedName>
    <definedName name="_EST3" localSheetId="5">#REF!</definedName>
    <definedName name="_EST3" localSheetId="2">#REF!</definedName>
    <definedName name="_EST3" localSheetId="3">#REF!</definedName>
    <definedName name="_EST3">#REF!</definedName>
    <definedName name="_EST4" localSheetId="5">#REF!</definedName>
    <definedName name="_EST4" localSheetId="2">#REF!</definedName>
    <definedName name="_EST4" localSheetId="3">#REF!</definedName>
    <definedName name="_EST4">#REF!</definedName>
    <definedName name="_EST5" localSheetId="5">#REF!</definedName>
    <definedName name="_EST5" localSheetId="2">#REF!</definedName>
    <definedName name="_EST5" localSheetId="3">#REF!</definedName>
    <definedName name="_EST5">#REF!</definedName>
    <definedName name="_EST6" localSheetId="5">#REF!</definedName>
    <definedName name="_EST6" localSheetId="2">#REF!</definedName>
    <definedName name="_EST6" localSheetId="3">#REF!</definedName>
    <definedName name="_EST6">#REF!</definedName>
    <definedName name="_EST7" localSheetId="5">#REF!</definedName>
    <definedName name="_EST7" localSheetId="2">#REF!</definedName>
    <definedName name="_EST7" localSheetId="3">#REF!</definedName>
    <definedName name="_EST7">#REF!</definedName>
    <definedName name="_EST8" localSheetId="5">#REF!</definedName>
    <definedName name="_EST8" localSheetId="2">#REF!</definedName>
    <definedName name="_EST8" localSheetId="3">#REF!</definedName>
    <definedName name="_EST8">#REF!</definedName>
    <definedName name="_EST9" localSheetId="5">#REF!</definedName>
    <definedName name="_EST9" localSheetId="2">#REF!</definedName>
    <definedName name="_EST9" localSheetId="3">#REF!</definedName>
    <definedName name="_EST9">#REF!</definedName>
    <definedName name="_EXC1" localSheetId="5">#REF!</definedName>
    <definedName name="_EXC1" localSheetId="2">#REF!</definedName>
    <definedName name="_EXC1" localSheetId="3">#REF!</definedName>
    <definedName name="_EXC1">#REF!</definedName>
    <definedName name="_EXC10" localSheetId="5">#REF!</definedName>
    <definedName name="_EXC10" localSheetId="2">#REF!</definedName>
    <definedName name="_EXC10" localSheetId="3">#REF!</definedName>
    <definedName name="_EXC10">#REF!</definedName>
    <definedName name="_EXC11" localSheetId="5">#REF!</definedName>
    <definedName name="_EXC11" localSheetId="2">#REF!</definedName>
    <definedName name="_EXC11" localSheetId="3">#REF!</definedName>
    <definedName name="_EXC11">#REF!</definedName>
    <definedName name="_EXC12" localSheetId="5">#REF!</definedName>
    <definedName name="_EXC12" localSheetId="2">#REF!</definedName>
    <definedName name="_EXC12" localSheetId="3">#REF!</definedName>
    <definedName name="_EXC12">#REF!</definedName>
    <definedName name="_EXC2" localSheetId="5">#REF!</definedName>
    <definedName name="_EXC2" localSheetId="2">#REF!</definedName>
    <definedName name="_EXC2" localSheetId="3">#REF!</definedName>
    <definedName name="_EXC2">#REF!</definedName>
    <definedName name="_EXC3" localSheetId="5">#REF!</definedName>
    <definedName name="_EXC3" localSheetId="2">#REF!</definedName>
    <definedName name="_EXC3" localSheetId="3">#REF!</definedName>
    <definedName name="_EXC3">#REF!</definedName>
    <definedName name="_EXC4" localSheetId="5">#REF!</definedName>
    <definedName name="_EXC4" localSheetId="2">#REF!</definedName>
    <definedName name="_EXC4" localSheetId="3">#REF!</definedName>
    <definedName name="_EXC4">#REF!</definedName>
    <definedName name="_EXC5" localSheetId="5">#REF!</definedName>
    <definedName name="_EXC5" localSheetId="2">#REF!</definedName>
    <definedName name="_EXC5" localSheetId="3">#REF!</definedName>
    <definedName name="_EXC5">#REF!</definedName>
    <definedName name="_EXC6" localSheetId="5">#REF!</definedName>
    <definedName name="_EXC6" localSheetId="2">#REF!</definedName>
    <definedName name="_EXC6" localSheetId="3">#REF!</definedName>
    <definedName name="_EXC6">#REF!</definedName>
    <definedName name="_EXC7" localSheetId="5">#REF!</definedName>
    <definedName name="_EXC7" localSheetId="2">#REF!</definedName>
    <definedName name="_EXC7" localSheetId="3">#REF!</definedName>
    <definedName name="_EXC7">#REF!</definedName>
    <definedName name="_EXC8" localSheetId="5">#REF!</definedName>
    <definedName name="_EXC8" localSheetId="2">#REF!</definedName>
    <definedName name="_EXC8" localSheetId="3">#REF!</definedName>
    <definedName name="_EXC8">#REF!</definedName>
    <definedName name="_EXC9" localSheetId="5">#REF!</definedName>
    <definedName name="_EXC9" localSheetId="2">#REF!</definedName>
    <definedName name="_EXC9" localSheetId="3">#REF!</definedName>
    <definedName name="_EXC9">#REF!</definedName>
    <definedName name="_IPC2002" localSheetId="5">#REF!</definedName>
    <definedName name="_IPC2002" localSheetId="2">#REF!</definedName>
    <definedName name="_IPC2002" localSheetId="3">#REF!</definedName>
    <definedName name="_IPC2002">#REF!</definedName>
    <definedName name="_PJ50" localSheetId="5">#REF!</definedName>
    <definedName name="_PJ50" localSheetId="2">#REF!</definedName>
    <definedName name="_PJ50" localSheetId="3">#REF!</definedName>
    <definedName name="_PJ50">#REF!</definedName>
    <definedName name="_pj51" localSheetId="5">#REF!</definedName>
    <definedName name="_pj51" localSheetId="2">#REF!</definedName>
    <definedName name="_pj51" localSheetId="3">#REF!</definedName>
    <definedName name="_pj51">#REF!</definedName>
    <definedName name="_xz2" localSheetId="5">#REF!</definedName>
    <definedName name="_xz2" localSheetId="2">#REF!</definedName>
    <definedName name="_xz2" localSheetId="3">#REF!</definedName>
    <definedName name="_xz2">#REF!</definedName>
    <definedName name="A" localSheetId="5">#REF!</definedName>
    <definedName name="A" localSheetId="2">#REF!</definedName>
    <definedName name="A" localSheetId="3">#REF!</definedName>
    <definedName name="A">#REF!</definedName>
    <definedName name="A_impresión_IM" localSheetId="5">#REF!</definedName>
    <definedName name="A_impresión_IM" localSheetId="2">#REF!</definedName>
    <definedName name="A_impresión_IM" localSheetId="3">#REF!</definedName>
    <definedName name="A_impresión_IM">#REF!</definedName>
    <definedName name="ab" localSheetId="5">#REF!</definedName>
    <definedName name="ab" localSheetId="2">#REF!</definedName>
    <definedName name="ab" localSheetId="3">#REF!</definedName>
    <definedName name="ab">#REF!</definedName>
    <definedName name="absc">#N/A</definedName>
    <definedName name="AccessDatabase" hidden="1">"A:\SAIN.mdb"</definedName>
    <definedName name="adoq" localSheetId="5">[3]!absc</definedName>
    <definedName name="adoq" localSheetId="2">[3]!absc</definedName>
    <definedName name="adoq" localSheetId="3">[3]!absc</definedName>
    <definedName name="adoq">[3]!absc</definedName>
    <definedName name="alc" localSheetId="5">[4]!absc</definedName>
    <definedName name="alc" localSheetId="2">[4]!absc</definedName>
    <definedName name="alc" localSheetId="3">[4]!absc</definedName>
    <definedName name="alc">[4]!absc</definedName>
    <definedName name="AÑOWUIE">'[5]Res-Accide-10'!$R$2:$R$7</definedName>
    <definedName name="APU" localSheetId="5">[6]!absc</definedName>
    <definedName name="APU" localSheetId="2">[6]!absc</definedName>
    <definedName name="APU" localSheetId="3">[6]!absc</definedName>
    <definedName name="APU">[6]!absc</definedName>
    <definedName name="APU221.1" localSheetId="5">#REF!</definedName>
    <definedName name="APU221.1" localSheetId="2">#REF!</definedName>
    <definedName name="APU221.1" localSheetId="3">#REF!</definedName>
    <definedName name="APU221.1">#REF!</definedName>
    <definedName name="APU221.2" localSheetId="5">#REF!</definedName>
    <definedName name="APU221.2" localSheetId="2">#REF!</definedName>
    <definedName name="APU221.2" localSheetId="3">#REF!</definedName>
    <definedName name="APU221.2">#REF!</definedName>
    <definedName name="_xlnm.Print_Area" localSheetId="5">APU!$A$2:$G$214</definedName>
    <definedName name="_xlnm.Print_Area" localSheetId="2">APU_CANT._MATERIALES!$A$1:$H$243</definedName>
    <definedName name="_xlnm.Print_Area" localSheetId="1">'APU_SANTA ANA'!$A$1:$H$243</definedName>
    <definedName name="_xlnm.Print_Area" localSheetId="7">Memorias!$A$1:$V$647</definedName>
    <definedName name="_xlnm.Print_Area" localSheetId="3">PPTO_CANT._MATERIALES!$B$2:$G$149</definedName>
    <definedName name="_xlnm.Print_Area" localSheetId="0">Presupuesto!$A$1:$G$127</definedName>
    <definedName name="_xlnm.Print_Area">#REF!</definedName>
    <definedName name="asdfñk" localSheetId="5">[7]!absc</definedName>
    <definedName name="asdfñk" localSheetId="2">[7]!absc</definedName>
    <definedName name="asdfñk" localSheetId="3">[7]!absc</definedName>
    <definedName name="asdfñk">[7]!absc</definedName>
    <definedName name="auto1" localSheetId="5">#REF!</definedName>
    <definedName name="auto1" localSheetId="2">#REF!</definedName>
    <definedName name="auto1" localSheetId="3">#REF!</definedName>
    <definedName name="auto1">#REF!</definedName>
    <definedName name="auto2" localSheetId="5">#REF!</definedName>
    <definedName name="auto2" localSheetId="2">#REF!</definedName>
    <definedName name="auto2" localSheetId="3">#REF!</definedName>
    <definedName name="auto2">#REF!</definedName>
    <definedName name="b" localSheetId="5">#REF!</definedName>
    <definedName name="b" localSheetId="2">#REF!</definedName>
    <definedName name="b" localSheetId="3">#REF!</definedName>
    <definedName name="b">#REF!</definedName>
    <definedName name="_xlnm.Database" localSheetId="5">#REF!</definedName>
    <definedName name="_xlnm.Database" localSheetId="2">#REF!</definedName>
    <definedName name="_xlnm.Database" localSheetId="3">#REF!</definedName>
    <definedName name="_xlnm.Database">#REF!</definedName>
    <definedName name="C_" localSheetId="5">#REF!</definedName>
    <definedName name="C_" localSheetId="2">#REF!</definedName>
    <definedName name="C_" localSheetId="3">#REF!</definedName>
    <definedName name="C_">#REF!</definedName>
    <definedName name="CANT" localSheetId="5">#REF!</definedName>
    <definedName name="CANT" localSheetId="2">#REF!</definedName>
    <definedName name="CANT" localSheetId="3">#REF!</definedName>
    <definedName name="CANT">#REF!</definedName>
    <definedName name="CCCCCC" localSheetId="5">'[8]A. P. U.'!#REF!</definedName>
    <definedName name="CCCCCC" localSheetId="2">'[8]A. P. U.'!#REF!</definedName>
    <definedName name="CCCCCC" localSheetId="3">'[8]A. P. U.'!#REF!</definedName>
    <definedName name="CCCCCC">'[8]A. P. U.'!#REF!</definedName>
    <definedName name="ccto210" localSheetId="5">#REF!</definedName>
    <definedName name="ccto210" localSheetId="2">#REF!</definedName>
    <definedName name="ccto210" localSheetId="3">#REF!</definedName>
    <definedName name="ccto210">#REF!</definedName>
    <definedName name="CEMENTO">[9]Insum!$A$3:$H$63</definedName>
    <definedName name="D" localSheetId="5">#REF!</definedName>
    <definedName name="D" localSheetId="2">#REF!</definedName>
    <definedName name="D" localSheetId="3">#REF!</definedName>
    <definedName name="D">#REF!</definedName>
    <definedName name="DD" localSheetId="5">#REF!</definedName>
    <definedName name="DD" localSheetId="2">#REF!</definedName>
    <definedName name="DD" localSheetId="3">#REF!</definedName>
    <definedName name="DD">#REF!</definedName>
    <definedName name="diego" localSheetId="5">#REF!</definedName>
    <definedName name="diego" localSheetId="2">#REF!</definedName>
    <definedName name="diego" localSheetId="3">#REF!</definedName>
    <definedName name="diego">#REF!</definedName>
    <definedName name="diego1" localSheetId="5">#REF!</definedName>
    <definedName name="diego1" localSheetId="2">#REF!</definedName>
    <definedName name="diego1" localSheetId="3">#REF!</definedName>
    <definedName name="diego1">#REF!</definedName>
    <definedName name="e" localSheetId="5">#REF!</definedName>
    <definedName name="e" localSheetId="2">#REF!</definedName>
    <definedName name="e" localSheetId="3">#REF!</definedName>
    <definedName name="e">#REF!</definedName>
    <definedName name="EQUI">[10]EQUIPO!$B$2:$B$36</definedName>
    <definedName name="EQUIPO" localSheetId="5">#REF!</definedName>
    <definedName name="EQUIPO" localSheetId="2">#REF!</definedName>
    <definedName name="EQUIPO" localSheetId="3">#REF!</definedName>
    <definedName name="EQUIPO">#REF!</definedName>
    <definedName name="EQUIPO_1">[10]EQUIPO!$B$2:$D$36</definedName>
    <definedName name="ESPECIFICACION" localSheetId="5">#REF!</definedName>
    <definedName name="ESPECIFICACION" localSheetId="2">#REF!</definedName>
    <definedName name="ESPECIFICACION" localSheetId="3">#REF!</definedName>
    <definedName name="ESPECIFICACION">#REF!</definedName>
    <definedName name="Especificación" localSheetId="5">#REF!</definedName>
    <definedName name="Especificación" localSheetId="2">#REF!</definedName>
    <definedName name="Especificación" localSheetId="3">#REF!</definedName>
    <definedName name="Especificación">#REF!</definedName>
    <definedName name="Excel_BuiltIn_Print_Area_1" localSheetId="5">#REF!</definedName>
    <definedName name="Excel_BuiltIn_Print_Area_1" localSheetId="2">#REF!</definedName>
    <definedName name="Excel_BuiltIn_Print_Area_1" localSheetId="3">#REF!</definedName>
    <definedName name="Excel_BuiltIn_Print_Area_1">#REF!</definedName>
    <definedName name="Excel_BuiltIn_Print_Area_1_1" localSheetId="5">#REF!</definedName>
    <definedName name="Excel_BuiltIn_Print_Area_1_1" localSheetId="2">#REF!</definedName>
    <definedName name="Excel_BuiltIn_Print_Area_1_1" localSheetId="3">#REF!</definedName>
    <definedName name="Excel_BuiltIn_Print_Area_1_1">#REF!</definedName>
    <definedName name="Excel_BuiltIn_Print_Area_1_1_1" localSheetId="5">#REF!</definedName>
    <definedName name="Excel_BuiltIn_Print_Area_1_1_1" localSheetId="2">#REF!</definedName>
    <definedName name="Excel_BuiltIn_Print_Area_1_1_1" localSheetId="3">#REF!</definedName>
    <definedName name="Excel_BuiltIn_Print_Area_1_1_1">#REF!</definedName>
    <definedName name="Excel_BuiltIn_Print_Area_1_1_1_1" localSheetId="5">#REF!</definedName>
    <definedName name="Excel_BuiltIn_Print_Area_1_1_1_1" localSheetId="2">#REF!</definedName>
    <definedName name="Excel_BuiltIn_Print_Area_1_1_1_1" localSheetId="3">#REF!</definedName>
    <definedName name="Excel_BuiltIn_Print_Area_1_1_1_1">#REF!</definedName>
    <definedName name="Excel_BuiltIn_Print_Area_7" localSheetId="5">#REF!</definedName>
    <definedName name="Excel_BuiltIn_Print_Area_7" localSheetId="2">#REF!</definedName>
    <definedName name="Excel_BuiltIn_Print_Area_7" localSheetId="3">#REF!</definedName>
    <definedName name="Excel_BuiltIn_Print_Area_7">#REF!</definedName>
    <definedName name="Excel_BuiltIn_Print_Titles_1" localSheetId="5">#REF!</definedName>
    <definedName name="Excel_BuiltIn_Print_Titles_1" localSheetId="2">#REF!</definedName>
    <definedName name="Excel_BuiltIn_Print_Titles_1" localSheetId="3">#REF!</definedName>
    <definedName name="Excel_BuiltIn_Print_Titles_1">#REF!</definedName>
    <definedName name="Excel_BuiltIn_Print_Titles_1_1" localSheetId="5">#REF!</definedName>
    <definedName name="Excel_BuiltIn_Print_Titles_1_1" localSheetId="2">#REF!</definedName>
    <definedName name="Excel_BuiltIn_Print_Titles_1_1" localSheetId="3">#REF!</definedName>
    <definedName name="Excel_BuiltIn_Print_Titles_1_1">#REF!</definedName>
    <definedName name="Excel_BuiltIn_Print_Titles_1_1_1" localSheetId="5">#REF!</definedName>
    <definedName name="Excel_BuiltIn_Print_Titles_1_1_1" localSheetId="2">#REF!</definedName>
    <definedName name="Excel_BuiltIn_Print_Titles_1_1_1" localSheetId="3">#REF!</definedName>
    <definedName name="Excel_BuiltIn_Print_Titles_1_1_1">#REF!</definedName>
    <definedName name="Excel_BuiltIn_Print_Titles_3" localSheetId="5">'[11]COSTOS OFICINA'!#REF!</definedName>
    <definedName name="Excel_BuiltIn_Print_Titles_3" localSheetId="2">'[11]COSTOS OFICINA'!#REF!</definedName>
    <definedName name="Excel_BuiltIn_Print_Titles_3" localSheetId="3">'[11]COSTOS OFICINA'!#REF!</definedName>
    <definedName name="Excel_BuiltIn_Print_Titles_3">'[11]COSTOS OFICINA'!#REF!</definedName>
    <definedName name="Excel_BuiltIn_Print_Titles_4" localSheetId="5">'[11]COSTOS CAMPAMENTO'!#REF!</definedName>
    <definedName name="Excel_BuiltIn_Print_Titles_4" localSheetId="2">'[11]COSTOS CAMPAMENTO'!#REF!</definedName>
    <definedName name="Excel_BuiltIn_Print_Titles_4" localSheetId="3">'[11]COSTOS CAMPAMENTO'!#REF!</definedName>
    <definedName name="Excel_BuiltIn_Print_Titles_4">'[11]COSTOS CAMPAMENTO'!#REF!</definedName>
    <definedName name="EXCROC">'[12]Análisis de precios'!$H$52</definedName>
    <definedName name="fd" localSheetId="5">'[8]A. P. U.'!#REF!</definedName>
    <definedName name="fd" localSheetId="2">'[8]A. P. U.'!#REF!</definedName>
    <definedName name="fd" localSheetId="3">'[8]A. P. U.'!#REF!</definedName>
    <definedName name="fd">'[8]A. P. U.'!#REF!</definedName>
    <definedName name="Festivos">'[13]días habiles 2015'!$D$2:$D$21</definedName>
    <definedName name="Fin_de_semana">'[13]días habiles 2015'!$M$1:$M$2</definedName>
    <definedName name="GKJDGDIJZ">"Imagen 3"</definedName>
    <definedName name="GRUPO1" localSheetId="5">#REF!</definedName>
    <definedName name="GRUPO1" localSheetId="2">#REF!</definedName>
    <definedName name="GRUPO1" localSheetId="3">#REF!</definedName>
    <definedName name="GRUPO1">#REF!</definedName>
    <definedName name="GRUPO2" localSheetId="5">#REF!</definedName>
    <definedName name="GRUPO2" localSheetId="2">#REF!</definedName>
    <definedName name="GRUPO2" localSheetId="3">#REF!</definedName>
    <definedName name="GRUPO2">#REF!</definedName>
    <definedName name="HOJA1" localSheetId="5">#REF!</definedName>
    <definedName name="HOJA1" localSheetId="2">#REF!</definedName>
    <definedName name="HOJA1" localSheetId="3">#REF!</definedName>
    <definedName name="HOJA1">#REF!</definedName>
    <definedName name="I" localSheetId="5">#REF!</definedName>
    <definedName name="I" localSheetId="2">#REF!</definedName>
    <definedName name="I" localSheetId="3">#REF!</definedName>
    <definedName name="I">#REF!</definedName>
    <definedName name="IF" localSheetId="5">'[8]A. P. U.'!#REF!</definedName>
    <definedName name="IF" localSheetId="2">'[8]A. P. U.'!#REF!</definedName>
    <definedName name="IF" localSheetId="3">'[8]A. P. U.'!#REF!</definedName>
    <definedName name="IF">'[8]A. P. U.'!#REF!</definedName>
    <definedName name="inf" localSheetId="5">#REF!</definedName>
    <definedName name="inf" localSheetId="2">#REF!</definedName>
    <definedName name="inf" localSheetId="3">#REF!</definedName>
    <definedName name="inf">#REF!</definedName>
    <definedName name="INFG" localSheetId="5">#REF!</definedName>
    <definedName name="INFG" localSheetId="2">#REF!</definedName>
    <definedName name="INFG" localSheetId="3">#REF!</definedName>
    <definedName name="INFG">#REF!</definedName>
    <definedName name="INV_11">'[14]PR 1'!$A$2:$N$655</definedName>
    <definedName name="ITEM" localSheetId="5">#REF!</definedName>
    <definedName name="ITEM" localSheetId="2">#REF!</definedName>
    <definedName name="ITEM" localSheetId="3">#REF!</definedName>
    <definedName name="ITEM">#REF!</definedName>
    <definedName name="K0F1" localSheetId="5">#REF!</definedName>
    <definedName name="K0F1" localSheetId="2">#REF!</definedName>
    <definedName name="K0F1" localSheetId="3">#REF!</definedName>
    <definedName name="K0F1">#REF!</definedName>
    <definedName name="K0F2" localSheetId="5">#REF!</definedName>
    <definedName name="K0F2" localSheetId="2">#REF!</definedName>
    <definedName name="K0F2" localSheetId="3">#REF!</definedName>
    <definedName name="K0F2">#REF!</definedName>
    <definedName name="K10ALO" localSheetId="5">#REF!</definedName>
    <definedName name="K10ALO" localSheetId="2">#REF!</definedName>
    <definedName name="K10ALO" localSheetId="3">#REF!</definedName>
    <definedName name="K10ALO">#REF!</definedName>
    <definedName name="K11ALO" localSheetId="5">#REF!</definedName>
    <definedName name="K11ALO" localSheetId="2">#REF!</definedName>
    <definedName name="K11ALO" localSheetId="3">#REF!</definedName>
    <definedName name="K11ALO">#REF!</definedName>
    <definedName name="K1F1" localSheetId="5">#REF!</definedName>
    <definedName name="K1F1" localSheetId="2">#REF!</definedName>
    <definedName name="K1F1" localSheetId="3">#REF!</definedName>
    <definedName name="K1F1">#REF!</definedName>
    <definedName name="K1F2" localSheetId="5">#REF!</definedName>
    <definedName name="K1F2" localSheetId="2">#REF!</definedName>
    <definedName name="K1F2" localSheetId="3">#REF!</definedName>
    <definedName name="K1F2">#REF!</definedName>
    <definedName name="K2F1" localSheetId="5">#REF!</definedName>
    <definedName name="K2F1" localSheetId="2">#REF!</definedName>
    <definedName name="K2F1" localSheetId="3">#REF!</definedName>
    <definedName name="K2F1">#REF!</definedName>
    <definedName name="K2F2" localSheetId="5">#REF!</definedName>
    <definedName name="K2F2" localSheetId="2">#REF!</definedName>
    <definedName name="K2F2" localSheetId="3">#REF!</definedName>
    <definedName name="K2F2">#REF!</definedName>
    <definedName name="K3F1" localSheetId="5">#REF!</definedName>
    <definedName name="K3F1" localSheetId="2">#REF!</definedName>
    <definedName name="K3F1" localSheetId="3">#REF!</definedName>
    <definedName name="K3F1">#REF!</definedName>
    <definedName name="K3F2" localSheetId="5">#REF!</definedName>
    <definedName name="K3F2" localSheetId="2">#REF!</definedName>
    <definedName name="K3F2" localSheetId="3">#REF!</definedName>
    <definedName name="K3F2">#REF!</definedName>
    <definedName name="K4F1" localSheetId="5">#REF!</definedName>
    <definedName name="K4F1" localSheetId="2">#REF!</definedName>
    <definedName name="K4F1" localSheetId="3">#REF!</definedName>
    <definedName name="K4F1">#REF!</definedName>
    <definedName name="K4F2" localSheetId="5">#REF!</definedName>
    <definedName name="K4F2" localSheetId="2">#REF!</definedName>
    <definedName name="K4F2" localSheetId="3">#REF!</definedName>
    <definedName name="K4F2">#REF!</definedName>
    <definedName name="K5F1" localSheetId="5">#REF!</definedName>
    <definedName name="K5F1" localSheetId="2">#REF!</definedName>
    <definedName name="K5F1" localSheetId="3">#REF!</definedName>
    <definedName name="K5F1">#REF!</definedName>
    <definedName name="K5F2" localSheetId="5">#REF!</definedName>
    <definedName name="K5F2" localSheetId="2">#REF!</definedName>
    <definedName name="K5F2" localSheetId="3">#REF!</definedName>
    <definedName name="K5F2">#REF!</definedName>
    <definedName name="K6F1" localSheetId="5">#REF!</definedName>
    <definedName name="K6F1" localSheetId="2">#REF!</definedName>
    <definedName name="K6F1" localSheetId="3">#REF!</definedName>
    <definedName name="K6F1">#REF!</definedName>
    <definedName name="K6F2" localSheetId="5">#REF!</definedName>
    <definedName name="K6F2" localSheetId="2">#REF!</definedName>
    <definedName name="K6F2" localSheetId="3">#REF!</definedName>
    <definedName name="K6F2">#REF!</definedName>
    <definedName name="K7F1" localSheetId="5">#REF!</definedName>
    <definedName name="K7F1" localSheetId="2">#REF!</definedName>
    <definedName name="K7F1" localSheetId="3">#REF!</definedName>
    <definedName name="K7F1">#REF!</definedName>
    <definedName name="K7F2" localSheetId="5">#REF!</definedName>
    <definedName name="K7F2" localSheetId="2">#REF!</definedName>
    <definedName name="K7F2" localSheetId="3">#REF!</definedName>
    <definedName name="K7F2">#REF!</definedName>
    <definedName name="K8ALO" localSheetId="5">#REF!</definedName>
    <definedName name="K8ALO" localSheetId="2">#REF!</definedName>
    <definedName name="K8ALO" localSheetId="3">#REF!</definedName>
    <definedName name="K8ALO">#REF!</definedName>
    <definedName name="K8F1" localSheetId="5">#REF!</definedName>
    <definedName name="K8F1" localSheetId="2">#REF!</definedName>
    <definedName name="K8F1" localSheetId="3">#REF!</definedName>
    <definedName name="K8F1">#REF!</definedName>
    <definedName name="K8F2" localSheetId="5">#REF!</definedName>
    <definedName name="K8F2" localSheetId="2">#REF!</definedName>
    <definedName name="K8F2" localSheetId="3">#REF!</definedName>
    <definedName name="K8F2">#REF!</definedName>
    <definedName name="K9ALO" localSheetId="5">#REF!</definedName>
    <definedName name="K9ALO" localSheetId="2">#REF!</definedName>
    <definedName name="K9ALO" localSheetId="3">#REF!</definedName>
    <definedName name="K9ALO">#REF!</definedName>
    <definedName name="LICITACION" localSheetId="5">#REF!</definedName>
    <definedName name="LICITACION" localSheetId="2">#REF!</definedName>
    <definedName name="LICITACION" localSheetId="3">#REF!</definedName>
    <definedName name="LICITACION">#REF!</definedName>
    <definedName name="LOCA" localSheetId="5">[15]!absc</definedName>
    <definedName name="LOCA" localSheetId="2">[15]!absc</definedName>
    <definedName name="LOCA" localSheetId="3">[15]!absc</definedName>
    <definedName name="LOCA">[15]!absc</definedName>
    <definedName name="LOCA1" localSheetId="5">[6]!absc</definedName>
    <definedName name="LOCA1" localSheetId="2">[6]!absc</definedName>
    <definedName name="LOCA1" localSheetId="3">[6]!absc</definedName>
    <definedName name="LOCA1">[6]!absc</definedName>
    <definedName name="mac" localSheetId="5">#REF!</definedName>
    <definedName name="mac" localSheetId="2">#REF!</definedName>
    <definedName name="mac" localSheetId="3">#REF!</definedName>
    <definedName name="mac">#REF!</definedName>
    <definedName name="MAL" localSheetId="5">'[16]Estado Resumen'!#REF!&lt;2.5</definedName>
    <definedName name="MAL" localSheetId="2">'[16]Estado Resumen'!#REF!&lt;2.5</definedName>
    <definedName name="MAL" localSheetId="3">'[16]Estado Resumen'!#REF!&lt;2.5</definedName>
    <definedName name="MAL">'[16]Estado Resumen'!#REF!&lt;2.5</definedName>
    <definedName name="MALO" localSheetId="5">'[17]ESTADO VÍA-CRIT.TECNICO'!#REF!&lt;2.5</definedName>
    <definedName name="MALO" localSheetId="2">'[17]ESTADO VÍA-CRIT.TECNICO'!#REF!&lt;2.5</definedName>
    <definedName name="MALO" localSheetId="3">'[17]ESTADO VÍA-CRIT.TECNICO'!#REF!&lt;2.5</definedName>
    <definedName name="MALO">'[17]ESTADO VÍA-CRIT.TECNICO'!#REF!&lt;2.5</definedName>
    <definedName name="MAQUINAR">[9]Insum!$A$68:$H$98</definedName>
    <definedName name="MAT" localSheetId="5">#REF!</definedName>
    <definedName name="MAT" localSheetId="2">#REF!</definedName>
    <definedName name="MAT" localSheetId="3">#REF!</definedName>
    <definedName name="MAT">#REF!</definedName>
    <definedName name="MATER">[10]MATERIAL!$B$3:$B$580</definedName>
    <definedName name="MATERIALES">[10]MATERIAL!$B$2:$D$580</definedName>
    <definedName name="NM" localSheetId="5">#REF!</definedName>
    <definedName name="NM" localSheetId="2">#REF!</definedName>
    <definedName name="NM" localSheetId="3">#REF!</definedName>
    <definedName name="NM">#REF!</definedName>
    <definedName name="NNN" localSheetId="5">[2]!absc</definedName>
    <definedName name="NNN" localSheetId="2">[2]!absc</definedName>
    <definedName name="NNN" localSheetId="3">[2]!absc</definedName>
    <definedName name="NNN">[2]!absc</definedName>
    <definedName name="NOMBRE" localSheetId="5">#REF!</definedName>
    <definedName name="NOMBRE" localSheetId="2">#REF!</definedName>
    <definedName name="NOMBRE" localSheetId="3">#REF!</definedName>
    <definedName name="NOMBRE">#REF!</definedName>
    <definedName name="Obra" localSheetId="5">#REF!</definedName>
    <definedName name="Obra" localSheetId="2">#REF!</definedName>
    <definedName name="Obra" localSheetId="3">#REF!</definedName>
    <definedName name="Obra">#REF!</definedName>
    <definedName name="ooo" localSheetId="5">#REF!</definedName>
    <definedName name="ooo" localSheetId="2">#REF!</definedName>
    <definedName name="ooo" localSheetId="3">#REF!</definedName>
    <definedName name="ooo">#REF!</definedName>
    <definedName name="PRE" localSheetId="5">#REF!</definedName>
    <definedName name="PRE" localSheetId="2">#REF!</definedName>
    <definedName name="PRE" localSheetId="3">#REF!</definedName>
    <definedName name="PRE">#REF!</definedName>
    <definedName name="Print_Area_MI" localSheetId="5">#REF!</definedName>
    <definedName name="Print_Area_MI" localSheetId="2">#REF!</definedName>
    <definedName name="Print_Area_MI" localSheetId="3">#REF!</definedName>
    <definedName name="Print_Area_MI">#REF!</definedName>
    <definedName name="Proponente" localSheetId="5">#REF!</definedName>
    <definedName name="Proponente" localSheetId="2">#REF!</definedName>
    <definedName name="Proponente" localSheetId="3">#REF!</definedName>
    <definedName name="Proponente">#REF!</definedName>
    <definedName name="prueba" localSheetId="5">#REF!</definedName>
    <definedName name="prueba" localSheetId="2">#REF!</definedName>
    <definedName name="prueba" localSheetId="3">#REF!</definedName>
    <definedName name="prueba">#REF!</definedName>
    <definedName name="PRUEBA2" localSheetId="5">#REF!</definedName>
    <definedName name="PRUEBA2" localSheetId="2">#REF!</definedName>
    <definedName name="PRUEBA2" localSheetId="3">#REF!</definedName>
    <definedName name="PRUEBA2">#REF!</definedName>
    <definedName name="Q" localSheetId="5">#REF!</definedName>
    <definedName name="Q" localSheetId="2">#REF!</definedName>
    <definedName name="Q" localSheetId="3">#REF!</definedName>
    <definedName name="Q">#REF!</definedName>
    <definedName name="REG">'[16]Estado Resumen'!XFC1&gt;2.5</definedName>
    <definedName name="REGULAR">'[17]ESTADO VÍA-CRIT.TECNICO'!XFC1&gt;2.5</definedName>
    <definedName name="rell" localSheetId="5">#REF!</definedName>
    <definedName name="rell" localSheetId="2">#REF!</definedName>
    <definedName name="rell" localSheetId="3">#REF!</definedName>
    <definedName name="rell">#REF!</definedName>
    <definedName name="RELLG" localSheetId="5">#REF!</definedName>
    <definedName name="RELLG" localSheetId="2">#REF!</definedName>
    <definedName name="RELLG" localSheetId="3">#REF!</definedName>
    <definedName name="RELLG">#REF!</definedName>
    <definedName name="rfref" localSheetId="5">#REF!</definedName>
    <definedName name="rfref" localSheetId="2">#REF!</definedName>
    <definedName name="rfref" localSheetId="3">#REF!</definedName>
    <definedName name="rfref">#REF!</definedName>
    <definedName name="S" localSheetId="5">#REF!</definedName>
    <definedName name="S" localSheetId="2">#REF!</definedName>
    <definedName name="S" localSheetId="3">#REF!</definedName>
    <definedName name="S">#REF!</definedName>
    <definedName name="sdf" localSheetId="5">#REF!</definedName>
    <definedName name="sdf" localSheetId="2">#REF!</definedName>
    <definedName name="sdf" localSheetId="3">#REF!</definedName>
    <definedName name="sdf">#REF!</definedName>
    <definedName name="t" localSheetId="5">[2]!absc</definedName>
    <definedName name="t" localSheetId="2">[2]!absc</definedName>
    <definedName name="t" localSheetId="3">[2]!absc</definedName>
    <definedName name="t">[2]!absc</definedName>
    <definedName name="TABLA" localSheetId="5">#REF!</definedName>
    <definedName name="TABLA" localSheetId="2">#REF!</definedName>
    <definedName name="TABLA" localSheetId="3">#REF!</definedName>
    <definedName name="TABLA">#REF!</definedName>
    <definedName name="TITULO" localSheetId="5">#REF!</definedName>
    <definedName name="TITULO" localSheetId="2">#REF!</definedName>
    <definedName name="TITULO" localSheetId="3">#REF!</definedName>
    <definedName name="TITULO">#REF!</definedName>
    <definedName name="_xlnm.Print_Titles" localSheetId="5">APU!$12:$13</definedName>
    <definedName name="_xlnm.Print_Titles" localSheetId="2">APU_CANT._MATERIALES!$34:$35</definedName>
    <definedName name="_xlnm.Print_Titles" localSheetId="1">'APU_SANTA ANA'!$34:$35</definedName>
    <definedName name="_xlnm.Print_Titles" localSheetId="3">PPTO_CANT._MATERIALES!$3:$87</definedName>
    <definedName name="_xlnm.Print_Titles" localSheetId="0">Presupuesto!$3:$31</definedName>
    <definedName name="TOTAL" localSheetId="5">#REF!</definedName>
    <definedName name="TOTAL" localSheetId="2">#REF!</definedName>
    <definedName name="TOTAL" localSheetId="3">#REF!</definedName>
    <definedName name="TOTAL">#REF!</definedName>
    <definedName name="TRAT">[18]desmonte!$E$48</definedName>
    <definedName name="U" localSheetId="5">#REF!</definedName>
    <definedName name="U" localSheetId="2">#REF!</definedName>
    <definedName name="U" localSheetId="3">#REF!</definedName>
    <definedName name="U">#REF!</definedName>
    <definedName name="Ubicación" localSheetId="5">#REF!</definedName>
    <definedName name="Ubicación" localSheetId="2">#REF!</definedName>
    <definedName name="Ubicación" localSheetId="3">#REF!</definedName>
    <definedName name="Ubicación">#REF!</definedName>
    <definedName name="Unidades">[19]Presup_Cancha!$J$14:$J$18</definedName>
    <definedName name="UNITARIO">[20]Unitarios!$A$3:$D$13</definedName>
    <definedName name="Unitarios" localSheetId="5">#REF!</definedName>
    <definedName name="Unitarios" localSheetId="2">#REF!</definedName>
    <definedName name="Unitarios" localSheetId="3">#REF!</definedName>
    <definedName name="Unitarios">#REF!</definedName>
    <definedName name="v" localSheetId="5">#REF!</definedName>
    <definedName name="v" localSheetId="2">#REF!</definedName>
    <definedName name="v" localSheetId="3">#REF!</definedName>
    <definedName name="v">#REF!</definedName>
    <definedName name="valor1" localSheetId="5">#REF!</definedName>
    <definedName name="valor1" localSheetId="2">#REF!</definedName>
    <definedName name="valor1" localSheetId="3">#REF!</definedName>
    <definedName name="valor1">#REF!</definedName>
    <definedName name="valor2" localSheetId="5">#REF!</definedName>
    <definedName name="valor2" localSheetId="2">#REF!</definedName>
    <definedName name="valor2" localSheetId="3">#REF!</definedName>
    <definedName name="valor2">#REF!</definedName>
    <definedName name="VALOR3" localSheetId="5">#REF!</definedName>
    <definedName name="VALOR3" localSheetId="2">#REF!</definedName>
    <definedName name="VALOR3" localSheetId="3">#REF!</definedName>
    <definedName name="VALOR3">#REF!</definedName>
    <definedName name="VVV" localSheetId="5">#REF!</definedName>
    <definedName name="VVV" localSheetId="2">#REF!</definedName>
    <definedName name="VVV" localSheetId="3">#REF!</definedName>
    <definedName name="VVV">#REF!</definedName>
    <definedName name="WER">'[5]Res-Accide-10'!$S$2:$S$7</definedName>
    <definedName name="WILSON" localSheetId="5">'[5]Res-Accide-10'!#REF!</definedName>
    <definedName name="WILSON" localSheetId="2">'[5]Res-Accide-10'!#REF!</definedName>
    <definedName name="WILSON" localSheetId="3">'[5]Res-Accide-10'!#REF!</definedName>
    <definedName name="WILSON">'[5]Res-Accide-10'!#REF!</definedName>
    <definedName name="WSERWEER" localSheetId="5">'[11]COSTOS OFICINA'!#REF!</definedName>
    <definedName name="WSERWEER" localSheetId="2">'[11]COSTOS OFICINA'!#REF!</definedName>
    <definedName name="WSERWEER" localSheetId="3">'[11]COSTOS OFICINA'!#REF!</definedName>
    <definedName name="WSERWEER">'[11]COSTOS OFICINA'!#REF!</definedName>
    <definedName name="XXXXXXXXXX" localSheetId="5">#REF!</definedName>
    <definedName name="XXXXXXXXXX" localSheetId="2">#REF!</definedName>
    <definedName name="XXXXXXXXXX" localSheetId="3">#REF!</definedName>
    <definedName name="XXXXXXXXXX">#REF!</definedName>
    <definedName name="XXXXXXXXXXXX" localSheetId="5">#REF!</definedName>
    <definedName name="XXXXXXXXXXXX" localSheetId="2">#REF!</definedName>
    <definedName name="XXXXXXXXXXXX" localSheetId="3">#REF!</definedName>
    <definedName name="XXXXXXXXXXXX">#REF!</definedName>
    <definedName name="z" localSheetId="5">#REF!</definedName>
    <definedName name="z" localSheetId="2">#REF!</definedName>
    <definedName name="z" localSheetId="3">#REF!</definedName>
    <definedName name="z">#REF!</definedName>
    <definedName name="ZZZZZZZZZZZ" localSheetId="5">'[8]A. P. U.'!#REF!</definedName>
    <definedName name="ZZZZZZZZZZZ" localSheetId="2">'[8]A. P. U.'!#REF!</definedName>
    <definedName name="ZZZZZZZZZZZ" localSheetId="3">'[8]A. P. U.'!#REF!</definedName>
    <definedName name="ZZZZZZZZZZZ">'[8]A.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7" i="1" l="1"/>
  <c r="G62" i="1"/>
  <c r="G52" i="1"/>
  <c r="G42" i="1"/>
  <c r="G33" i="1"/>
  <c r="T252" i="10"/>
  <c r="T284" i="10"/>
  <c r="H47" i="16"/>
  <c r="G46" i="16"/>
  <c r="H46" i="16" s="1"/>
  <c r="D45" i="16"/>
  <c r="H45" i="16" s="1"/>
  <c r="H44" i="16"/>
  <c r="H43" i="16"/>
  <c r="G40" i="16"/>
  <c r="H40" i="16" s="1"/>
  <c r="G39" i="16"/>
  <c r="H39" i="16" s="1"/>
  <c r="G28" i="16"/>
  <c r="H28" i="16" s="1"/>
  <c r="G25" i="16"/>
  <c r="H25" i="16" s="1"/>
  <c r="E25" i="16"/>
  <c r="G24" i="16"/>
  <c r="H24" i="16" s="1"/>
  <c r="E24" i="16"/>
  <c r="H23" i="16"/>
  <c r="G23" i="16"/>
  <c r="E23" i="16"/>
  <c r="G22" i="16"/>
  <c r="E22" i="16"/>
  <c r="G21" i="16"/>
  <c r="H21" i="16" s="1"/>
  <c r="E21" i="16"/>
  <c r="G18" i="16"/>
  <c r="H18" i="16" s="1"/>
  <c r="E18" i="16"/>
  <c r="E17" i="16"/>
  <c r="H17" i="16" s="1"/>
  <c r="E16" i="16"/>
  <c r="H16" i="16" s="1"/>
  <c r="E15" i="16"/>
  <c r="H15" i="16" s="1"/>
  <c r="E14" i="16"/>
  <c r="H14" i="16" s="1"/>
  <c r="E13" i="16"/>
  <c r="H13" i="16" s="1"/>
  <c r="E12" i="16"/>
  <c r="H12" i="16" s="1"/>
  <c r="G73" i="1" l="1"/>
  <c r="H11" i="16"/>
  <c r="H38" i="16"/>
  <c r="H42" i="16"/>
  <c r="H27" i="16"/>
  <c r="H20" i="16"/>
  <c r="K622" i="10" l="1"/>
  <c r="J622" i="10"/>
  <c r="T539" i="10"/>
  <c r="B59" i="15"/>
  <c r="B58" i="15"/>
  <c r="C34" i="1"/>
  <c r="D34" i="1"/>
  <c r="E34" i="1"/>
  <c r="F34" i="1"/>
  <c r="C35" i="1"/>
  <c r="D35" i="1"/>
  <c r="F35" i="1"/>
  <c r="C36" i="1"/>
  <c r="D36" i="1"/>
  <c r="F36" i="1"/>
  <c r="C37" i="1"/>
  <c r="D37" i="1"/>
  <c r="F37" i="1"/>
  <c r="H112" i="10"/>
  <c r="V112" i="10"/>
  <c r="H121" i="10"/>
  <c r="P121" i="10"/>
  <c r="T121" i="10"/>
  <c r="K122" i="10"/>
  <c r="K145" i="10" s="1"/>
  <c r="P122" i="10"/>
  <c r="T122" i="10"/>
  <c r="H135" i="10"/>
  <c r="V135" i="10"/>
  <c r="T139" i="10"/>
  <c r="T141" i="10"/>
  <c r="T143" i="10"/>
  <c r="H144" i="10"/>
  <c r="T145" i="10"/>
  <c r="T147" i="10"/>
  <c r="T149" i="10"/>
  <c r="T151" i="10"/>
  <c r="T153" i="10"/>
  <c r="T155" i="10"/>
  <c r="D71" i="1"/>
  <c r="C71" i="1"/>
  <c r="M360" i="10"/>
  <c r="P391" i="10"/>
  <c r="G34" i="1" l="1"/>
  <c r="P144" i="10"/>
  <c r="T144" i="10" s="1"/>
  <c r="M572" i="10"/>
  <c r="M571" i="10"/>
  <c r="H234" i="10"/>
  <c r="H266" i="10" s="1"/>
  <c r="H310" i="10" s="1"/>
  <c r="H367" i="10" s="1"/>
  <c r="H615" i="10"/>
  <c r="H414" i="10" l="1"/>
  <c r="J617" i="10"/>
  <c r="K617" i="10" s="1"/>
  <c r="J618" i="10"/>
  <c r="K618" i="10" s="1"/>
  <c r="J620" i="10"/>
  <c r="K620" i="10" s="1"/>
  <c r="J615" i="10"/>
  <c r="K615" i="10" s="1"/>
  <c r="Q615" i="10" s="1"/>
  <c r="T615" i="10" s="1"/>
  <c r="H617" i="10"/>
  <c r="H618" i="10"/>
  <c r="H620" i="10"/>
  <c r="H622" i="10"/>
  <c r="H616" i="10"/>
  <c r="Q604" i="10"/>
  <c r="H619" i="10" s="1"/>
  <c r="K604" i="10"/>
  <c r="J619" i="10" s="1"/>
  <c r="K619" i="10" s="1"/>
  <c r="T607" i="10"/>
  <c r="T606" i="10"/>
  <c r="T609" i="10" s="1"/>
  <c r="T605" i="10"/>
  <c r="T603" i="10"/>
  <c r="T602" i="10"/>
  <c r="T600" i="10"/>
  <c r="K601" i="10"/>
  <c r="T601" i="10" s="1"/>
  <c r="M578" i="10"/>
  <c r="T578" i="10" s="1"/>
  <c r="M584" i="10"/>
  <c r="T584" i="10" s="1"/>
  <c r="M583" i="10"/>
  <c r="M580" i="10"/>
  <c r="T580" i="10" s="1"/>
  <c r="M574" i="10"/>
  <c r="T574" i="10" s="1"/>
  <c r="T572" i="10"/>
  <c r="M577" i="10"/>
  <c r="T577" i="10" s="1"/>
  <c r="M575" i="10"/>
  <c r="T575" i="10" s="1"/>
  <c r="J561" i="10"/>
  <c r="M561" i="10" s="1"/>
  <c r="T561" i="10" s="1"/>
  <c r="J562" i="10"/>
  <c r="M562" i="10" s="1"/>
  <c r="T562" i="10" s="1"/>
  <c r="J564" i="10"/>
  <c r="M564" i="10" s="1"/>
  <c r="T564" i="10" s="1"/>
  <c r="J565" i="10"/>
  <c r="M565" i="10" s="1"/>
  <c r="T565" i="10" s="1"/>
  <c r="J566" i="10"/>
  <c r="M566" i="10" s="1"/>
  <c r="T566" i="10" s="1"/>
  <c r="J567" i="10"/>
  <c r="M567" i="10" s="1"/>
  <c r="T567" i="10" s="1"/>
  <c r="J568" i="10"/>
  <c r="M568" i="10" s="1"/>
  <c r="T568" i="10" s="1"/>
  <c r="J560" i="10"/>
  <c r="M560" i="10" s="1"/>
  <c r="J556" i="10"/>
  <c r="M556" i="10" s="1"/>
  <c r="T556" i="10" s="1"/>
  <c r="J549" i="10"/>
  <c r="M549" i="10" s="1"/>
  <c r="T549" i="10" s="1"/>
  <c r="H533" i="10"/>
  <c r="M533" i="10" s="1"/>
  <c r="T533" i="10" s="1"/>
  <c r="V527" i="10"/>
  <c r="H527" i="10"/>
  <c r="C42" i="10"/>
  <c r="U42" i="10"/>
  <c r="H537" i="10"/>
  <c r="M537" i="10" s="1"/>
  <c r="T537" i="10" s="1"/>
  <c r="T531" i="10"/>
  <c r="T532" i="10"/>
  <c r="T534" i="10"/>
  <c r="T535" i="10"/>
  <c r="T538" i="10"/>
  <c r="H530" i="10"/>
  <c r="M530" i="10" s="1"/>
  <c r="T530" i="10" s="1"/>
  <c r="C60" i="1"/>
  <c r="D60" i="1"/>
  <c r="G157" i="8"/>
  <c r="G158" i="8"/>
  <c r="G159" i="8"/>
  <c r="G160" i="8"/>
  <c r="G161" i="8"/>
  <c r="G162" i="8"/>
  <c r="G156" i="8"/>
  <c r="G155" i="8"/>
  <c r="J557" i="10"/>
  <c r="M557" i="10" s="1"/>
  <c r="J554" i="10"/>
  <c r="M554" i="10" s="1"/>
  <c r="T554" i="10" s="1"/>
  <c r="J553" i="10"/>
  <c r="M553" i="10" s="1"/>
  <c r="T553" i="10" s="1"/>
  <c r="J552" i="10"/>
  <c r="M552" i="10" s="1"/>
  <c r="T552" i="10" s="1"/>
  <c r="J551" i="10"/>
  <c r="M551" i="10" s="1"/>
  <c r="T551" i="10" s="1"/>
  <c r="J550" i="10"/>
  <c r="M550" i="10" s="1"/>
  <c r="T550" i="10" s="1"/>
  <c r="G129" i="8"/>
  <c r="G130" i="8"/>
  <c r="G131" i="8"/>
  <c r="G132" i="8"/>
  <c r="G133" i="8"/>
  <c r="T593" i="10" l="1"/>
  <c r="Q619" i="10"/>
  <c r="T619" i="10" s="1"/>
  <c r="Q618" i="10"/>
  <c r="T618" i="10" s="1"/>
  <c r="Q622" i="10"/>
  <c r="T622" i="10" s="1"/>
  <c r="T624" i="10" s="1"/>
  <c r="Q620" i="10"/>
  <c r="T620" i="10" s="1"/>
  <c r="Q617" i="10"/>
  <c r="T617" i="10" s="1"/>
  <c r="V42" i="10"/>
  <c r="G154" i="8"/>
  <c r="F60" i="1" s="1"/>
  <c r="J616" i="10"/>
  <c r="K616" i="10" s="1"/>
  <c r="Q616" i="10" s="1"/>
  <c r="T616" i="10" s="1"/>
  <c r="T604" i="10"/>
  <c r="K524" i="10"/>
  <c r="P524" i="10" s="1"/>
  <c r="T524" i="10" s="1"/>
  <c r="K523" i="10"/>
  <c r="P523" i="10" s="1"/>
  <c r="T523" i="10" s="1"/>
  <c r="K522" i="10"/>
  <c r="P522" i="10" s="1"/>
  <c r="T522" i="10" s="1"/>
  <c r="K521" i="10"/>
  <c r="P521" i="10" s="1"/>
  <c r="T521" i="10" s="1"/>
  <c r="K520" i="10"/>
  <c r="P520" i="10" s="1"/>
  <c r="T520" i="10" s="1"/>
  <c r="K519" i="10"/>
  <c r="P519" i="10" s="1"/>
  <c r="T519" i="10" s="1"/>
  <c r="K518" i="10"/>
  <c r="P518" i="10" s="1"/>
  <c r="T518" i="10" s="1"/>
  <c r="K517" i="10"/>
  <c r="P517" i="10" s="1"/>
  <c r="T517" i="10" s="1"/>
  <c r="K516" i="10"/>
  <c r="P516" i="10" s="1"/>
  <c r="H513" i="10"/>
  <c r="K383" i="10"/>
  <c r="T496" i="10"/>
  <c r="T498" i="10"/>
  <c r="T500" i="10"/>
  <c r="T502" i="10"/>
  <c r="T504" i="10"/>
  <c r="T506" i="10"/>
  <c r="T508" i="10"/>
  <c r="T510" i="10"/>
  <c r="T487" i="10"/>
  <c r="T485" i="10"/>
  <c r="T483" i="10"/>
  <c r="T481" i="10"/>
  <c r="T479" i="10"/>
  <c r="T477" i="10"/>
  <c r="T475" i="10"/>
  <c r="T473" i="10"/>
  <c r="T464" i="10"/>
  <c r="T463" i="10"/>
  <c r="T461" i="10"/>
  <c r="T460" i="10"/>
  <c r="T458" i="10"/>
  <c r="T457" i="10"/>
  <c r="T455" i="10"/>
  <c r="T454" i="10"/>
  <c r="T452" i="10"/>
  <c r="T451" i="10"/>
  <c r="T449" i="10"/>
  <c r="T448" i="10"/>
  <c r="T446" i="10"/>
  <c r="T445" i="10"/>
  <c r="T443" i="10"/>
  <c r="T442" i="10"/>
  <c r="T440" i="10"/>
  <c r="T439" i="10"/>
  <c r="T409" i="10"/>
  <c r="T410" i="10"/>
  <c r="T412" i="10"/>
  <c r="T413" i="10"/>
  <c r="T415" i="10"/>
  <c r="T416" i="10"/>
  <c r="T418" i="10"/>
  <c r="T419" i="10"/>
  <c r="T421" i="10"/>
  <c r="T422" i="10"/>
  <c r="T424" i="10"/>
  <c r="T425" i="10"/>
  <c r="T427" i="10"/>
  <c r="T428" i="10"/>
  <c r="T430" i="10"/>
  <c r="T431" i="10"/>
  <c r="P423" i="10"/>
  <c r="T423" i="10" s="1"/>
  <c r="P420" i="10"/>
  <c r="T420" i="10" s="1"/>
  <c r="P417" i="10"/>
  <c r="T417" i="10" s="1"/>
  <c r="P414" i="10"/>
  <c r="T414" i="10" s="1"/>
  <c r="P411" i="10"/>
  <c r="T411" i="10" s="1"/>
  <c r="P408" i="10"/>
  <c r="T408" i="10" s="1"/>
  <c r="P405" i="10"/>
  <c r="T405" i="10" s="1"/>
  <c r="P399" i="10"/>
  <c r="T399" i="10" s="1"/>
  <c r="P398" i="10"/>
  <c r="T398" i="10" s="1"/>
  <c r="P397" i="10"/>
  <c r="T397" i="10" s="1"/>
  <c r="P396" i="10"/>
  <c r="T396" i="10" s="1"/>
  <c r="P395" i="10"/>
  <c r="T395" i="10" s="1"/>
  <c r="P394" i="10"/>
  <c r="T394" i="10" s="1"/>
  <c r="P393" i="10"/>
  <c r="T393" i="10" s="1"/>
  <c r="P392" i="10"/>
  <c r="T392" i="10" s="1"/>
  <c r="T391" i="10"/>
  <c r="T362" i="10"/>
  <c r="T363" i="10"/>
  <c r="T365" i="10"/>
  <c r="T366" i="10"/>
  <c r="T368" i="10"/>
  <c r="T369" i="10"/>
  <c r="T371" i="10"/>
  <c r="T372" i="10"/>
  <c r="T374" i="10"/>
  <c r="T375" i="10"/>
  <c r="T377" i="10"/>
  <c r="T378" i="10"/>
  <c r="T380" i="10"/>
  <c r="T381" i="10"/>
  <c r="T383" i="10"/>
  <c r="T384" i="10"/>
  <c r="M363" i="10"/>
  <c r="M366" i="10"/>
  <c r="M369" i="10"/>
  <c r="M372" i="10"/>
  <c r="M375" i="10"/>
  <c r="M378" i="10"/>
  <c r="M381" i="10"/>
  <c r="M384" i="10"/>
  <c r="T320" i="10"/>
  <c r="T317" i="10"/>
  <c r="T314" i="10"/>
  <c r="T311" i="10"/>
  <c r="T308" i="10"/>
  <c r="T305" i="10"/>
  <c r="T283" i="10"/>
  <c r="T282" i="10"/>
  <c r="T280" i="10"/>
  <c r="T279" i="10"/>
  <c r="T277" i="10"/>
  <c r="T276" i="10"/>
  <c r="T274" i="10"/>
  <c r="T273" i="10"/>
  <c r="T271" i="10"/>
  <c r="T270" i="10"/>
  <c r="T268" i="10"/>
  <c r="T267" i="10"/>
  <c r="T265" i="10"/>
  <c r="T264" i="10"/>
  <c r="T262" i="10"/>
  <c r="T261" i="10"/>
  <c r="T259" i="10"/>
  <c r="T258" i="10"/>
  <c r="T235" i="10"/>
  <c r="T236" i="10"/>
  <c r="T238" i="10"/>
  <c r="T239" i="10"/>
  <c r="T241" i="10"/>
  <c r="T242" i="10"/>
  <c r="T244" i="10"/>
  <c r="T245" i="10"/>
  <c r="T247" i="10"/>
  <c r="T248" i="10"/>
  <c r="T250" i="10"/>
  <c r="T251" i="10"/>
  <c r="T233" i="10"/>
  <c r="T232" i="10"/>
  <c r="T230" i="10"/>
  <c r="T229" i="10"/>
  <c r="T226" i="10"/>
  <c r="T227" i="10"/>
  <c r="K247" i="10"/>
  <c r="K279" i="10" s="1"/>
  <c r="K323" i="10" s="1"/>
  <c r="K380" i="10" s="1"/>
  <c r="K427" i="10" s="1"/>
  <c r="K460" i="10" s="1"/>
  <c r="H246" i="10"/>
  <c r="H278" i="10" s="1"/>
  <c r="H322" i="10" s="1"/>
  <c r="H379" i="10" s="1"/>
  <c r="K244" i="10"/>
  <c r="K276" i="10" s="1"/>
  <c r="K320" i="10" s="1"/>
  <c r="K377" i="10" s="1"/>
  <c r="K424" i="10" s="1"/>
  <c r="K457" i="10" s="1"/>
  <c r="H240" i="10"/>
  <c r="H272" i="10" s="1"/>
  <c r="H316" i="10" s="1"/>
  <c r="H373" i="10" s="1"/>
  <c r="H420" i="10" s="1"/>
  <c r="H237" i="10"/>
  <c r="H269" i="10" s="1"/>
  <c r="H313" i="10" s="1"/>
  <c r="H370" i="10" s="1"/>
  <c r="H417" i="10" s="1"/>
  <c r="H450" i="10" s="1"/>
  <c r="K235" i="10"/>
  <c r="K267" i="10" s="1"/>
  <c r="K311" i="10" s="1"/>
  <c r="K368" i="10" s="1"/>
  <c r="K232" i="10"/>
  <c r="K264" i="10" s="1"/>
  <c r="K308" i="10" s="1"/>
  <c r="K365" i="10" s="1"/>
  <c r="K412" i="10" s="1"/>
  <c r="K445" i="10" s="1"/>
  <c r="K229" i="10"/>
  <c r="K261" i="10" s="1"/>
  <c r="K305" i="10" s="1"/>
  <c r="K362" i="10" s="1"/>
  <c r="K409" i="10" s="1"/>
  <c r="K442" i="10" s="1"/>
  <c r="H228" i="10"/>
  <c r="H260" i="10" s="1"/>
  <c r="K226" i="10"/>
  <c r="K258" i="10" s="1"/>
  <c r="K302" i="10" s="1"/>
  <c r="K359" i="10" s="1"/>
  <c r="P190" i="10"/>
  <c r="T190" i="10" s="1"/>
  <c r="T201" i="10"/>
  <c r="T199" i="10"/>
  <c r="T197" i="10"/>
  <c r="T195" i="10"/>
  <c r="T193" i="10"/>
  <c r="T191" i="10"/>
  <c r="T189" i="10"/>
  <c r="T187" i="10"/>
  <c r="H167" i="10"/>
  <c r="H212" i="10" s="1"/>
  <c r="P212" i="10" s="1"/>
  <c r="T212" i="10" s="1"/>
  <c r="T178" i="10"/>
  <c r="T176" i="10"/>
  <c r="T174" i="10"/>
  <c r="T172" i="10"/>
  <c r="T170" i="10"/>
  <c r="T168" i="10"/>
  <c r="T166" i="10"/>
  <c r="T164" i="10"/>
  <c r="G40" i="8"/>
  <c r="G41" i="8"/>
  <c r="K101" i="10"/>
  <c r="K99" i="10"/>
  <c r="K128" i="10" s="1"/>
  <c r="H96" i="10"/>
  <c r="H94" i="10"/>
  <c r="K91" i="10"/>
  <c r="K89" i="10"/>
  <c r="K87" i="10"/>
  <c r="K116" i="10" s="1"/>
  <c r="H88" i="10"/>
  <c r="T337" i="10"/>
  <c r="T340" i="10"/>
  <c r="T343" i="10"/>
  <c r="T346" i="10"/>
  <c r="T349" i="10"/>
  <c r="T323" i="10"/>
  <c r="T326" i="10"/>
  <c r="P92" i="10"/>
  <c r="T92" i="10" s="1"/>
  <c r="P93" i="10"/>
  <c r="T93" i="10" s="1"/>
  <c r="B18" i="15"/>
  <c r="K250" i="10"/>
  <c r="K282" i="10" s="1"/>
  <c r="K326" i="10" s="1"/>
  <c r="B55" i="15"/>
  <c r="H100" i="10"/>
  <c r="D39" i="15"/>
  <c r="D35" i="15"/>
  <c r="D34" i="15"/>
  <c r="D38" i="15" s="1"/>
  <c r="B34" i="15"/>
  <c r="K238" i="10" s="1"/>
  <c r="K270" i="10" s="1"/>
  <c r="K314" i="10" s="1"/>
  <c r="K371" i="10" s="1"/>
  <c r="K418" i="10" s="1"/>
  <c r="K451" i="10" s="1"/>
  <c r="B39" i="15"/>
  <c r="B35" i="15"/>
  <c r="B28" i="15"/>
  <c r="B23" i="15"/>
  <c r="B29" i="15" s="1"/>
  <c r="D8" i="15"/>
  <c r="B8" i="15"/>
  <c r="B13" i="15"/>
  <c r="B15" i="15" s="1"/>
  <c r="D3" i="15"/>
  <c r="D5" i="15" s="1"/>
  <c r="B3" i="15"/>
  <c r="B5" i="15" s="1"/>
  <c r="P429" i="10" l="1"/>
  <c r="T429" i="10" s="1"/>
  <c r="K139" i="10"/>
  <c r="P116" i="10"/>
  <c r="T116" i="10" s="1"/>
  <c r="P94" i="10"/>
  <c r="T94" i="10" s="1"/>
  <c r="H123" i="10"/>
  <c r="P123" i="10" s="1"/>
  <c r="T123" i="10" s="1"/>
  <c r="H146" i="10"/>
  <c r="P88" i="10"/>
  <c r="T88" i="10" s="1"/>
  <c r="H117" i="10"/>
  <c r="P117" i="10" s="1"/>
  <c r="T117" i="10" s="1"/>
  <c r="H140" i="10"/>
  <c r="P91" i="10"/>
  <c r="T91" i="10" s="1"/>
  <c r="K120" i="10"/>
  <c r="P96" i="10"/>
  <c r="T96" i="10" s="1"/>
  <c r="H125" i="10"/>
  <c r="P125" i="10" s="1"/>
  <c r="T125" i="10" s="1"/>
  <c r="H148" i="10"/>
  <c r="P89" i="10"/>
  <c r="T89" i="10" s="1"/>
  <c r="K118" i="10"/>
  <c r="K151" i="10"/>
  <c r="P128" i="10"/>
  <c r="T128" i="10" s="1"/>
  <c r="P100" i="10"/>
  <c r="T100" i="10" s="1"/>
  <c r="H129" i="10"/>
  <c r="P129" i="10" s="1"/>
  <c r="T129" i="10" s="1"/>
  <c r="H152" i="10"/>
  <c r="H175" i="10" s="1"/>
  <c r="P101" i="10"/>
  <c r="T101" i="10" s="1"/>
  <c r="K130" i="10"/>
  <c r="T400" i="10"/>
  <c r="V36" i="10" s="1"/>
  <c r="K415" i="10"/>
  <c r="K448" i="10" s="1"/>
  <c r="P367" i="10"/>
  <c r="P87" i="10"/>
  <c r="H426" i="10"/>
  <c r="P379" i="10"/>
  <c r="T379" i="10" s="1"/>
  <c r="K430" i="10"/>
  <c r="K463" i="10" s="1"/>
  <c r="H476" i="10"/>
  <c r="H499" i="10" s="1"/>
  <c r="P438" i="10"/>
  <c r="T438" i="10" s="1"/>
  <c r="P453" i="10"/>
  <c r="T453" i="10" s="1"/>
  <c r="P444" i="10"/>
  <c r="T444" i="10" s="1"/>
  <c r="H453" i="10"/>
  <c r="P462" i="10"/>
  <c r="T462" i="10" s="1"/>
  <c r="P456" i="10"/>
  <c r="T456" i="10" s="1"/>
  <c r="P450" i="10"/>
  <c r="T450" i="10" s="1"/>
  <c r="P447" i="10"/>
  <c r="T447" i="10" s="1"/>
  <c r="H459" i="10"/>
  <c r="P441" i="10"/>
  <c r="T441" i="10" s="1"/>
  <c r="P426" i="10"/>
  <c r="T426" i="10" s="1"/>
  <c r="H86" i="10"/>
  <c r="B38" i="15"/>
  <c r="H102" i="10"/>
  <c r="K103" i="10"/>
  <c r="K132" i="10" s="1"/>
  <c r="H231" i="10"/>
  <c r="H263" i="10" s="1"/>
  <c r="H307" i="10" s="1"/>
  <c r="P307" i="10" s="1"/>
  <c r="T307" i="10" s="1"/>
  <c r="H249" i="10"/>
  <c r="H281" i="10" s="1"/>
  <c r="H325" i="10" s="1"/>
  <c r="H382" i="10" s="1"/>
  <c r="H429" i="10" s="1"/>
  <c r="H90" i="10"/>
  <c r="H447" i="10"/>
  <c r="B19" i="15"/>
  <c r="K95" i="10"/>
  <c r="K97" i="10"/>
  <c r="H98" i="10"/>
  <c r="K241" i="10"/>
  <c r="K273" i="10" s="1"/>
  <c r="K317" i="10" s="1"/>
  <c r="K374" i="10" s="1"/>
  <c r="K421" i="10" s="1"/>
  <c r="K454" i="10" s="1"/>
  <c r="H225" i="10"/>
  <c r="H257" i="10" s="1"/>
  <c r="H301" i="10" s="1"/>
  <c r="H358" i="10" s="1"/>
  <c r="H243" i="10"/>
  <c r="H275" i="10" s="1"/>
  <c r="H319" i="10" s="1"/>
  <c r="H376" i="10" s="1"/>
  <c r="H423" i="10" s="1"/>
  <c r="P370" i="10"/>
  <c r="T370" i="10" s="1"/>
  <c r="P260" i="10"/>
  <c r="T260" i="10" s="1"/>
  <c r="P322" i="10"/>
  <c r="T322" i="10" s="1"/>
  <c r="P313" i="10"/>
  <c r="T313" i="10" s="1"/>
  <c r="H304" i="10"/>
  <c r="P278" i="10"/>
  <c r="T278" i="10" s="1"/>
  <c r="P237" i="10"/>
  <c r="T237" i="10" s="1"/>
  <c r="P269" i="10"/>
  <c r="T269" i="10" s="1"/>
  <c r="P246" i="10"/>
  <c r="T246" i="10" s="1"/>
  <c r="P228" i="10"/>
  <c r="T228" i="10" s="1"/>
  <c r="H169" i="10"/>
  <c r="H163" i="10"/>
  <c r="H171" i="10"/>
  <c r="P99" i="10"/>
  <c r="T99" i="10" s="1"/>
  <c r="T345" i="10"/>
  <c r="T336" i="10"/>
  <c r="T342" i="10"/>
  <c r="T339" i="10"/>
  <c r="T348" i="10"/>
  <c r="D9" i="15"/>
  <c r="B9" i="15"/>
  <c r="T8" i="10"/>
  <c r="P459" i="10" l="1"/>
  <c r="T459" i="10" s="1"/>
  <c r="K155" i="10"/>
  <c r="P132" i="10"/>
  <c r="T132" i="10" s="1"/>
  <c r="P97" i="10"/>
  <c r="T97" i="10" s="1"/>
  <c r="K126" i="10"/>
  <c r="H127" i="10"/>
  <c r="P127" i="10" s="1"/>
  <c r="T127" i="10" s="1"/>
  <c r="H150" i="10"/>
  <c r="P150" i="10" s="1"/>
  <c r="T150" i="10" s="1"/>
  <c r="P130" i="10"/>
  <c r="T130" i="10" s="1"/>
  <c r="K153" i="10"/>
  <c r="P152" i="10" s="1"/>
  <c r="T152" i="10" s="1"/>
  <c r="P95" i="10"/>
  <c r="T95" i="10" s="1"/>
  <c r="K124" i="10"/>
  <c r="P90" i="10"/>
  <c r="T90" i="10" s="1"/>
  <c r="H119" i="10"/>
  <c r="P119" i="10" s="1"/>
  <c r="T119" i="10" s="1"/>
  <c r="H142" i="10"/>
  <c r="P102" i="10"/>
  <c r="T102" i="10" s="1"/>
  <c r="H131" i="10"/>
  <c r="P131" i="10" s="1"/>
  <c r="T131" i="10" s="1"/>
  <c r="H154" i="10"/>
  <c r="P154" i="10" s="1"/>
  <c r="T154" i="10" s="1"/>
  <c r="K143" i="10"/>
  <c r="P120" i="10"/>
  <c r="T120" i="10" s="1"/>
  <c r="H115" i="10"/>
  <c r="P115" i="10" s="1"/>
  <c r="T115" i="10" s="1"/>
  <c r="H138" i="10"/>
  <c r="P138" i="10" s="1"/>
  <c r="T138" i="10" s="1"/>
  <c r="K141" i="10"/>
  <c r="P140" i="10" s="1"/>
  <c r="T140" i="10" s="1"/>
  <c r="P118" i="10"/>
  <c r="T118" i="10" s="1"/>
  <c r="P86" i="10"/>
  <c r="T86" i="10" s="1"/>
  <c r="T465" i="10"/>
  <c r="P103" i="10"/>
  <c r="T103" i="10" s="1"/>
  <c r="K178" i="10"/>
  <c r="H192" i="10"/>
  <c r="H478" i="10"/>
  <c r="H501" i="10" s="1"/>
  <c r="H198" i="10"/>
  <c r="H484" i="10"/>
  <c r="H507" i="10" s="1"/>
  <c r="H186" i="10"/>
  <c r="H210" i="10" s="1"/>
  <c r="P210" i="10" s="1"/>
  <c r="T210" i="10" s="1"/>
  <c r="H472" i="10"/>
  <c r="H495" i="10" s="1"/>
  <c r="H194" i="10"/>
  <c r="H480" i="10"/>
  <c r="H503" i="10" s="1"/>
  <c r="P275" i="10"/>
  <c r="T275" i="10" s="1"/>
  <c r="P373" i="10"/>
  <c r="T373" i="10" s="1"/>
  <c r="P243" i="10"/>
  <c r="T243" i="10" s="1"/>
  <c r="P225" i="10"/>
  <c r="T225" i="10" s="1"/>
  <c r="H364" i="10"/>
  <c r="H411" i="10" s="1"/>
  <c r="H444" i="10" s="1"/>
  <c r="P376" i="10"/>
  <c r="T376" i="10" s="1"/>
  <c r="H462" i="10"/>
  <c r="H456" i="10"/>
  <c r="H177" i="10"/>
  <c r="P249" i="10"/>
  <c r="T249" i="10" s="1"/>
  <c r="P316" i="10"/>
  <c r="T316" i="10" s="1"/>
  <c r="P325" i="10"/>
  <c r="T325" i="10" s="1"/>
  <c r="H165" i="10"/>
  <c r="P319" i="10"/>
  <c r="T319" i="10" s="1"/>
  <c r="P98" i="10"/>
  <c r="T98" i="10" s="1"/>
  <c r="P257" i="10"/>
  <c r="T257" i="10" s="1"/>
  <c r="P240" i="10"/>
  <c r="T240" i="10" s="1"/>
  <c r="P301" i="10"/>
  <c r="T301" i="10" s="1"/>
  <c r="P310" i="10"/>
  <c r="T310" i="10" s="1"/>
  <c r="P234" i="10"/>
  <c r="T234" i="10" s="1"/>
  <c r="P263" i="10"/>
  <c r="T263" i="10" s="1"/>
  <c r="P272" i="10"/>
  <c r="T272" i="10" s="1"/>
  <c r="P266" i="10"/>
  <c r="T266" i="10" s="1"/>
  <c r="T367" i="10"/>
  <c r="P281" i="10"/>
  <c r="T281" i="10" s="1"/>
  <c r="P382" i="10"/>
  <c r="T382" i="10" s="1"/>
  <c r="P304" i="10"/>
  <c r="T304" i="10" s="1"/>
  <c r="H361" i="10"/>
  <c r="H408" i="10" s="1"/>
  <c r="H441" i="10" s="1"/>
  <c r="K174" i="10"/>
  <c r="K581" i="10"/>
  <c r="T571" i="10"/>
  <c r="V388" i="10"/>
  <c r="H388" i="10"/>
  <c r="C55" i="1"/>
  <c r="D55" i="1"/>
  <c r="G120" i="8"/>
  <c r="G119" i="8"/>
  <c r="G118" i="8"/>
  <c r="G117" i="8"/>
  <c r="G116" i="8"/>
  <c r="G115" i="8"/>
  <c r="G114" i="8"/>
  <c r="K147" i="10" l="1"/>
  <c r="P146" i="10" s="1"/>
  <c r="T146" i="10" s="1"/>
  <c r="P124" i="10"/>
  <c r="T124" i="10" s="1"/>
  <c r="K149" i="10"/>
  <c r="P148" i="10" s="1"/>
  <c r="T148" i="10" s="1"/>
  <c r="P126" i="10"/>
  <c r="T126" i="10" s="1"/>
  <c r="T133" i="10" s="1"/>
  <c r="H173" i="10"/>
  <c r="P142" i="10"/>
  <c r="T142" i="10" s="1"/>
  <c r="T156" i="10" s="1"/>
  <c r="P364" i="10"/>
  <c r="T364" i="10" s="1"/>
  <c r="K172" i="10"/>
  <c r="H214" i="10"/>
  <c r="P214" i="10" s="1"/>
  <c r="T214" i="10" s="1"/>
  <c r="P186" i="10"/>
  <c r="T186" i="10" s="1"/>
  <c r="H216" i="10"/>
  <c r="P216" i="10" s="1"/>
  <c r="T216" i="10" s="1"/>
  <c r="P192" i="10"/>
  <c r="T192" i="10" s="1"/>
  <c r="P198" i="10"/>
  <c r="T198" i="10" s="1"/>
  <c r="P194" i="10"/>
  <c r="T194" i="10" s="1"/>
  <c r="H200" i="10"/>
  <c r="H486" i="10"/>
  <c r="H509" i="10" s="1"/>
  <c r="P173" i="10"/>
  <c r="T173" i="10" s="1"/>
  <c r="K483" i="10"/>
  <c r="K506" i="10" s="1"/>
  <c r="H213" i="10"/>
  <c r="P213" i="10" s="1"/>
  <c r="T213" i="10" s="1"/>
  <c r="H196" i="10"/>
  <c r="H482" i="10"/>
  <c r="H505" i="10" s="1"/>
  <c r="H188" i="10"/>
  <c r="H474" i="10"/>
  <c r="H497" i="10" s="1"/>
  <c r="P361" i="10"/>
  <c r="T361" i="10" s="1"/>
  <c r="K166" i="10"/>
  <c r="K164" i="10"/>
  <c r="K176" i="10"/>
  <c r="P175" i="10" s="1"/>
  <c r="K168" i="10"/>
  <c r="K477" i="10" s="1"/>
  <c r="K500" i="10" s="1"/>
  <c r="P499" i="10" s="1"/>
  <c r="T499" i="10" s="1"/>
  <c r="G113" i="8"/>
  <c r="P171" i="10" l="1"/>
  <c r="T171" i="10" s="1"/>
  <c r="K481" i="10"/>
  <c r="K504" i="10" s="1"/>
  <c r="P503" i="10" s="1"/>
  <c r="T503" i="10" s="1"/>
  <c r="P505" i="10"/>
  <c r="T505" i="10" s="1"/>
  <c r="P188" i="10"/>
  <c r="T188" i="10" s="1"/>
  <c r="H217" i="10"/>
  <c r="P217" i="10" s="1"/>
  <c r="T217" i="10" s="1"/>
  <c r="H215" i="10"/>
  <c r="P215" i="10" s="1"/>
  <c r="T215" i="10" s="1"/>
  <c r="P200" i="10"/>
  <c r="T200" i="10" s="1"/>
  <c r="P476" i="10"/>
  <c r="T476" i="10" s="1"/>
  <c r="P177" i="10"/>
  <c r="T177" i="10" s="1"/>
  <c r="P482" i="10"/>
  <c r="T482" i="10" s="1"/>
  <c r="T175" i="10"/>
  <c r="K485" i="10"/>
  <c r="P163" i="10"/>
  <c r="T163" i="10" s="1"/>
  <c r="K473" i="10"/>
  <c r="K496" i="10" s="1"/>
  <c r="P495" i="10" s="1"/>
  <c r="T495" i="10" s="1"/>
  <c r="H211" i="10"/>
  <c r="P211" i="10" s="1"/>
  <c r="T211" i="10" s="1"/>
  <c r="P196" i="10"/>
  <c r="T196" i="10" s="1"/>
  <c r="P165" i="10"/>
  <c r="T165" i="10" s="1"/>
  <c r="K475" i="10"/>
  <c r="K498" i="10" s="1"/>
  <c r="P497" i="10" s="1"/>
  <c r="T497" i="10" s="1"/>
  <c r="K170" i="10"/>
  <c r="P167" i="10"/>
  <c r="T167" i="10" s="1"/>
  <c r="C32" i="10"/>
  <c r="U32" i="10"/>
  <c r="G94" i="8"/>
  <c r="G93" i="8"/>
  <c r="G92" i="8"/>
  <c r="G91" i="8"/>
  <c r="G90" i="8"/>
  <c r="T334" i="10"/>
  <c r="V330" i="10"/>
  <c r="H330" i="10"/>
  <c r="H353" i="10"/>
  <c r="H355" i="10"/>
  <c r="V355" i="10"/>
  <c r="P231" i="10"/>
  <c r="T231" i="10" s="1"/>
  <c r="M581" i="10"/>
  <c r="T581" i="10" s="1"/>
  <c r="T583" i="10"/>
  <c r="G182" i="8"/>
  <c r="G206" i="8"/>
  <c r="G205" i="8" s="1"/>
  <c r="F71" i="1" s="1"/>
  <c r="G71" i="1" s="1"/>
  <c r="M645" i="10"/>
  <c r="P480" i="10" l="1"/>
  <c r="T480" i="10" s="1"/>
  <c r="P484" i="10"/>
  <c r="T484" i="10" s="1"/>
  <c r="K508" i="10"/>
  <c r="P507" i="10" s="1"/>
  <c r="T507" i="10" s="1"/>
  <c r="K487" i="10"/>
  <c r="P474" i="10"/>
  <c r="T474" i="10" s="1"/>
  <c r="P472" i="10"/>
  <c r="T472" i="10" s="1"/>
  <c r="P169" i="10"/>
  <c r="T169" i="10" s="1"/>
  <c r="K479" i="10"/>
  <c r="K502" i="10" s="1"/>
  <c r="P501" i="10" s="1"/>
  <c r="T501" i="10" s="1"/>
  <c r="G89" i="8"/>
  <c r="P486" i="10" l="1"/>
  <c r="T486" i="10" s="1"/>
  <c r="K510" i="10"/>
  <c r="P509" i="10" s="1"/>
  <c r="T509" i="10" s="1"/>
  <c r="P478" i="10"/>
  <c r="T478" i="10" s="1"/>
  <c r="K406" i="10"/>
  <c r="K439" i="10" s="1"/>
  <c r="H405" i="10"/>
  <c r="H438" i="10" s="1"/>
  <c r="G75" i="8"/>
  <c r="C17" i="10"/>
  <c r="U17" i="10"/>
  <c r="C18" i="10"/>
  <c r="U18" i="10"/>
  <c r="G48" i="8"/>
  <c r="G47" i="8"/>
  <c r="G46" i="8"/>
  <c r="G45" i="8"/>
  <c r="T185" i="10"/>
  <c r="V181" i="10"/>
  <c r="H181" i="10"/>
  <c r="C25" i="10"/>
  <c r="U25" i="10"/>
  <c r="C44" i="1"/>
  <c r="D44" i="1"/>
  <c r="G69" i="8"/>
  <c r="G68" i="8"/>
  <c r="G67" i="8"/>
  <c r="V254" i="10"/>
  <c r="H254" i="10"/>
  <c r="G42" i="8"/>
  <c r="G39" i="8"/>
  <c r="G38" i="8" s="1"/>
  <c r="T162" i="10"/>
  <c r="V158" i="10"/>
  <c r="H158" i="10"/>
  <c r="H204" i="10"/>
  <c r="G35" i="8"/>
  <c r="G34" i="8"/>
  <c r="G33" i="8"/>
  <c r="G32" i="8"/>
  <c r="G31" i="8"/>
  <c r="G30" i="8"/>
  <c r="G29" i="8"/>
  <c r="G28" i="8"/>
  <c r="G184" i="8"/>
  <c r="G183" i="8"/>
  <c r="G173" i="8"/>
  <c r="G172" i="8"/>
  <c r="G170" i="8"/>
  <c r="G169" i="8"/>
  <c r="G168" i="8"/>
  <c r="G147" i="8"/>
  <c r="G146" i="8"/>
  <c r="G145" i="8"/>
  <c r="G144" i="8"/>
  <c r="G143" i="8"/>
  <c r="G87" i="8"/>
  <c r="G86" i="8"/>
  <c r="G85" i="8"/>
  <c r="G84" i="8"/>
  <c r="G83" i="8"/>
  <c r="G76" i="8"/>
  <c r="G62" i="8"/>
  <c r="G64" i="8"/>
  <c r="G63" i="8"/>
  <c r="G27" i="8"/>
  <c r="P358" i="10" l="1"/>
  <c r="G44" i="8"/>
  <c r="G66" i="8"/>
  <c r="F44" i="1" s="1"/>
  <c r="G61" i="8"/>
  <c r="T516" i="10" l="1"/>
  <c r="T525" i="10" s="1"/>
  <c r="G151" i="8"/>
  <c r="G152" i="8"/>
  <c r="G150" i="8"/>
  <c r="U41" i="10"/>
  <c r="C41" i="10"/>
  <c r="V513" i="10"/>
  <c r="V41" i="10" l="1"/>
  <c r="G149" i="8"/>
  <c r="G26" i="8" l="1"/>
  <c r="P645" i="10" l="1"/>
  <c r="T645" i="10" l="1"/>
  <c r="T646" i="10" s="1"/>
  <c r="V642" i="10"/>
  <c r="H642" i="10"/>
  <c r="B645" i="10" s="1"/>
  <c r="G203" i="8"/>
  <c r="G202" i="8"/>
  <c r="G201" i="8"/>
  <c r="G200" i="8"/>
  <c r="G199" i="8"/>
  <c r="C70" i="1"/>
  <c r="D70" i="1"/>
  <c r="H47" i="4"/>
  <c r="V52" i="10" l="1"/>
  <c r="E70" i="1" s="1"/>
  <c r="G198" i="8"/>
  <c r="F70" i="1" l="1"/>
  <c r="G70" i="1" s="1"/>
  <c r="T638" i="10"/>
  <c r="G142" i="8" l="1"/>
  <c r="C59" i="1" l="1"/>
  <c r="D59" i="1"/>
  <c r="F59" i="1"/>
  <c r="C40" i="10"/>
  <c r="U40" i="10"/>
  <c r="H490" i="10"/>
  <c r="T494" i="10"/>
  <c r="V490" i="10"/>
  <c r="G178" i="8"/>
  <c r="C54" i="1" l="1"/>
  <c r="C52" i="10"/>
  <c r="U52" i="10"/>
  <c r="G82" i="8" l="1"/>
  <c r="F50" i="1" s="1"/>
  <c r="F107" i="1" l="1"/>
  <c r="D107" i="1"/>
  <c r="C107" i="1"/>
  <c r="C102" i="1"/>
  <c r="C103" i="1"/>
  <c r="D103" i="1"/>
  <c r="C104" i="1"/>
  <c r="D104" i="1"/>
  <c r="C105" i="1"/>
  <c r="D105" i="1"/>
  <c r="C106" i="1"/>
  <c r="D106" i="1"/>
  <c r="C81" i="1" l="1"/>
  <c r="D81" i="1"/>
  <c r="C82" i="1"/>
  <c r="D82" i="1"/>
  <c r="V611" i="10" l="1"/>
  <c r="H611" i="10"/>
  <c r="C39" i="10" l="1"/>
  <c r="U39" i="10"/>
  <c r="C75" i="1"/>
  <c r="C96" i="1"/>
  <c r="D96" i="1"/>
  <c r="C97" i="1"/>
  <c r="D97" i="1"/>
  <c r="C98" i="1"/>
  <c r="D98" i="1"/>
  <c r="C99" i="1"/>
  <c r="D99" i="1"/>
  <c r="C100" i="1"/>
  <c r="D100" i="1"/>
  <c r="C92" i="1"/>
  <c r="D92" i="1"/>
  <c r="C93" i="1"/>
  <c r="D93" i="1"/>
  <c r="C94" i="1"/>
  <c r="D94" i="1"/>
  <c r="C95" i="1"/>
  <c r="D95" i="1"/>
  <c r="D91" i="1"/>
  <c r="C91" i="1"/>
  <c r="C90" i="1"/>
  <c r="D88" i="1"/>
  <c r="C88" i="1"/>
  <c r="C87" i="1"/>
  <c r="C83" i="1"/>
  <c r="D83" i="1"/>
  <c r="C84" i="1"/>
  <c r="D84" i="1"/>
  <c r="C85" i="1"/>
  <c r="D85" i="1"/>
  <c r="C80" i="1"/>
  <c r="D78" i="1"/>
  <c r="C78" i="1"/>
  <c r="C77" i="1"/>
  <c r="D58" i="1"/>
  <c r="C58" i="1"/>
  <c r="F106" i="1" l="1"/>
  <c r="F105" i="1"/>
  <c r="F104" i="1"/>
  <c r="F103" i="1"/>
  <c r="F100" i="1"/>
  <c r="F98" i="1"/>
  <c r="F95" i="1"/>
  <c r="F96" i="1"/>
  <c r="F93" i="1"/>
  <c r="F92" i="1"/>
  <c r="F91" i="1"/>
  <c r="F99" i="1" l="1"/>
  <c r="F94" i="1"/>
  <c r="F97" i="1"/>
  <c r="F85" i="1"/>
  <c r="F84" i="1"/>
  <c r="F88" i="1"/>
  <c r="F81" i="1"/>
  <c r="F78" i="1"/>
  <c r="F83" i="1" l="1"/>
  <c r="F82" i="1"/>
  <c r="B10" i="10"/>
  <c r="B70" i="10" s="1"/>
  <c r="C10" i="10"/>
  <c r="C70" i="10" s="1"/>
  <c r="B75" i="1"/>
  <c r="C28" i="1"/>
  <c r="B28" i="1"/>
  <c r="T632" i="10" l="1"/>
  <c r="T633" i="10" s="1"/>
  <c r="V50" i="10" s="1"/>
  <c r="E68" i="1" s="1"/>
  <c r="T471" i="10"/>
  <c r="T407" i="10"/>
  <c r="T360" i="10"/>
  <c r="T359" i="10"/>
  <c r="T302" i="10"/>
  <c r="T328" i="10" s="1"/>
  <c r="T292" i="10"/>
  <c r="T293" i="10"/>
  <c r="H296" i="10"/>
  <c r="V298" i="10"/>
  <c r="V635" i="10"/>
  <c r="H635" i="10"/>
  <c r="B638" i="10" s="1"/>
  <c r="H627" i="10"/>
  <c r="V629" i="10"/>
  <c r="H629" i="10"/>
  <c r="B632" i="10" s="1"/>
  <c r="H542" i="10"/>
  <c r="V544" i="10"/>
  <c r="H544" i="10"/>
  <c r="V467" i="10"/>
  <c r="H467" i="10"/>
  <c r="V435" i="10"/>
  <c r="H435" i="10"/>
  <c r="V402" i="10"/>
  <c r="H402" i="10"/>
  <c r="V288" i="10"/>
  <c r="T639" i="10" l="1"/>
  <c r="V51" i="10" s="1"/>
  <c r="E69" i="1" s="1"/>
  <c r="U51" i="10" l="1"/>
  <c r="C51" i="10"/>
  <c r="U50" i="10"/>
  <c r="C50" i="10"/>
  <c r="U47" i="10"/>
  <c r="C47" i="10"/>
  <c r="U46" i="10"/>
  <c r="C46" i="10"/>
  <c r="U45" i="10"/>
  <c r="C45" i="10"/>
  <c r="C38" i="10"/>
  <c r="U38" i="10"/>
  <c r="C37" i="10"/>
  <c r="U37" i="10"/>
  <c r="V222" i="10"/>
  <c r="V206" i="10"/>
  <c r="H222" i="10"/>
  <c r="H206" i="10"/>
  <c r="H220" i="10"/>
  <c r="H73" i="10" l="1"/>
  <c r="H161" i="10" l="1"/>
  <c r="T80" i="10"/>
  <c r="T81" i="10" s="1"/>
  <c r="V15" i="10" s="1"/>
  <c r="G196" i="8"/>
  <c r="G195" i="8" s="1"/>
  <c r="H184" i="10" l="1"/>
  <c r="P184" i="10" s="1"/>
  <c r="T184" i="10" s="1"/>
  <c r="T202" i="10" s="1"/>
  <c r="H470" i="10"/>
  <c r="H493" i="10" s="1"/>
  <c r="V25" i="10"/>
  <c r="E44" i="1" s="1"/>
  <c r="G44" i="1" s="1"/>
  <c r="T333" i="10"/>
  <c r="T351" i="10" s="1"/>
  <c r="V32" i="10" s="1"/>
  <c r="K162" i="10"/>
  <c r="P161" i="10" s="1"/>
  <c r="T161" i="10" s="1"/>
  <c r="T179" i="10" s="1"/>
  <c r="T291" i="10" l="1"/>
  <c r="H209" i="10"/>
  <c r="P209" i="10" s="1"/>
  <c r="T209" i="10" s="1"/>
  <c r="T218" i="10" s="1"/>
  <c r="K471" i="10"/>
  <c r="K494" i="10" s="1"/>
  <c r="P493" i="10" s="1"/>
  <c r="T493" i="10" s="1"/>
  <c r="T511" i="10" s="1"/>
  <c r="V18" i="10"/>
  <c r="E37" i="1" s="1"/>
  <c r="G37" i="1" s="1"/>
  <c r="P470" i="10" l="1"/>
  <c r="T470" i="10" s="1"/>
  <c r="T488" i="10" s="1"/>
  <c r="T560" i="10"/>
  <c r="T294" i="10"/>
  <c r="V21" i="10"/>
  <c r="E40" i="1" s="1"/>
  <c r="V45" i="10" l="1"/>
  <c r="E63" i="1" s="1"/>
  <c r="V24" i="10"/>
  <c r="E43" i="1" s="1"/>
  <c r="V17" i="10" l="1"/>
  <c r="E36" i="1" s="1"/>
  <c r="G36" i="1" s="1"/>
  <c r="G57" i="8"/>
  <c r="G56" i="8"/>
  <c r="G55" i="8"/>
  <c r="G54" i="8"/>
  <c r="G53" i="8"/>
  <c r="G78" i="8"/>
  <c r="G74" i="8"/>
  <c r="G77" i="8"/>
  <c r="G73" i="8" l="1"/>
  <c r="T358" i="10"/>
  <c r="T385" i="10" s="1"/>
  <c r="V31" i="10"/>
  <c r="E50" i="1" s="1"/>
  <c r="G52" i="8"/>
  <c r="V38" i="10" l="1"/>
  <c r="T406" i="10"/>
  <c r="T432" i="10" s="1"/>
  <c r="V35" i="10"/>
  <c r="V37" i="10" l="1"/>
  <c r="G193" i="8"/>
  <c r="G192" i="8"/>
  <c r="G191" i="8"/>
  <c r="G190" i="8"/>
  <c r="G189" i="8"/>
  <c r="G24" i="8"/>
  <c r="G23" i="8"/>
  <c r="G22" i="8"/>
  <c r="G21" i="8"/>
  <c r="G20" i="8"/>
  <c r="G19" i="8"/>
  <c r="G18" i="8"/>
  <c r="V39" i="10" l="1"/>
  <c r="V40" i="10"/>
  <c r="G188" i="8"/>
  <c r="G17" i="8"/>
  <c r="U15" i="10" l="1"/>
  <c r="B3" i="8"/>
  <c r="B5" i="8"/>
  <c r="V596" i="10"/>
  <c r="G181" i="8"/>
  <c r="G180" i="8" s="1"/>
  <c r="G177" i="8"/>
  <c r="G176" i="8"/>
  <c r="I21" i="4"/>
  <c r="G138" i="8"/>
  <c r="B5" i="10"/>
  <c r="B3" i="10"/>
  <c r="G139" i="8"/>
  <c r="G140" i="8"/>
  <c r="G123" i="8"/>
  <c r="G124" i="8"/>
  <c r="G125" i="8"/>
  <c r="G126" i="8"/>
  <c r="G100" i="8"/>
  <c r="G101" i="8"/>
  <c r="G102" i="8"/>
  <c r="G103" i="8"/>
  <c r="G104" i="8"/>
  <c r="G105" i="8"/>
  <c r="G106" i="8"/>
  <c r="G107" i="8"/>
  <c r="G108" i="8"/>
  <c r="G109" i="8"/>
  <c r="G110" i="8"/>
  <c r="G111" i="8"/>
  <c r="F117" i="1"/>
  <c r="F116" i="1"/>
  <c r="F2220" i="14"/>
  <c r="F171" i="8" s="1"/>
  <c r="G171" i="8" s="1"/>
  <c r="I2220" i="14"/>
  <c r="F4" i="14"/>
  <c r="I4" i="14"/>
  <c r="I428" i="14"/>
  <c r="I426" i="14"/>
  <c r="F428" i="14"/>
  <c r="F426" i="14"/>
  <c r="F992" i="14"/>
  <c r="I992" i="14"/>
  <c r="F40" i="14"/>
  <c r="I40" i="14"/>
  <c r="F981" i="14"/>
  <c r="I981" i="14"/>
  <c r="F989" i="14"/>
  <c r="I989" i="14"/>
  <c r="F427" i="14"/>
  <c r="I427" i="14"/>
  <c r="J203" i="13"/>
  <c r="F276" i="14"/>
  <c r="I193" i="13"/>
  <c r="J193" i="13" s="1"/>
  <c r="I276" i="14"/>
  <c r="F2007" i="14"/>
  <c r="I28" i="13" s="1"/>
  <c r="J28" i="13" s="1"/>
  <c r="I152" i="13"/>
  <c r="J152" i="13" s="1"/>
  <c r="I2007" i="14"/>
  <c r="I196" i="13"/>
  <c r="J196" i="13" s="1"/>
  <c r="I188" i="13"/>
  <c r="I179" i="13"/>
  <c r="J179" i="13" s="1"/>
  <c r="I170" i="13"/>
  <c r="I161" i="13"/>
  <c r="J161" i="13"/>
  <c r="I151" i="13"/>
  <c r="I142" i="13"/>
  <c r="J142" i="13" s="1"/>
  <c r="I132" i="13"/>
  <c r="I122" i="13"/>
  <c r="J122" i="13" s="1"/>
  <c r="I112" i="13"/>
  <c r="I102" i="13"/>
  <c r="J102" i="13" s="1"/>
  <c r="I92" i="13"/>
  <c r="I82" i="13"/>
  <c r="J82" i="13"/>
  <c r="I72" i="13"/>
  <c r="I63" i="13"/>
  <c r="J63" i="13" s="1"/>
  <c r="I54" i="13"/>
  <c r="I45" i="13"/>
  <c r="J45" i="13" s="1"/>
  <c r="I36" i="13"/>
  <c r="I27" i="13"/>
  <c r="I18" i="13"/>
  <c r="I9" i="13"/>
  <c r="J9" i="13" s="1"/>
  <c r="I33" i="14"/>
  <c r="G52" i="14"/>
  <c r="I206" i="13"/>
  <c r="J206" i="13" s="1"/>
  <c r="G206" i="13"/>
  <c r="F206" i="13"/>
  <c r="C206" i="13"/>
  <c r="I205" i="13"/>
  <c r="J205" i="13" s="1"/>
  <c r="G205" i="13"/>
  <c r="F205" i="13"/>
  <c r="C205" i="13"/>
  <c r="J204" i="13"/>
  <c r="G204" i="13"/>
  <c r="F204" i="13"/>
  <c r="C204" i="13"/>
  <c r="G203" i="13"/>
  <c r="F203" i="13"/>
  <c r="C203" i="13"/>
  <c r="G202" i="13"/>
  <c r="F202" i="13"/>
  <c r="C202" i="13"/>
  <c r="I201" i="13"/>
  <c r="J201" i="13" s="1"/>
  <c r="G201" i="13"/>
  <c r="F201" i="13"/>
  <c r="C201" i="13"/>
  <c r="I198" i="13"/>
  <c r="J198" i="13" s="1"/>
  <c r="G198" i="13"/>
  <c r="F198" i="13"/>
  <c r="C198" i="13"/>
  <c r="G197" i="13"/>
  <c r="F197" i="13"/>
  <c r="G196" i="13"/>
  <c r="F196" i="13"/>
  <c r="C196" i="13"/>
  <c r="I195" i="13"/>
  <c r="J195" i="13" s="1"/>
  <c r="G195" i="13"/>
  <c r="F195" i="13"/>
  <c r="C195" i="13"/>
  <c r="G194" i="13"/>
  <c r="F194" i="13"/>
  <c r="C194" i="13"/>
  <c r="G193" i="13"/>
  <c r="F193" i="13"/>
  <c r="C193" i="13"/>
  <c r="I192" i="13"/>
  <c r="J192" i="13" s="1"/>
  <c r="G192" i="13"/>
  <c r="F192" i="13"/>
  <c r="C192" i="13"/>
  <c r="I189" i="13"/>
  <c r="J189" i="13" s="1"/>
  <c r="G189" i="13"/>
  <c r="F189" i="13"/>
  <c r="C189" i="13"/>
  <c r="J188" i="13"/>
  <c r="G188" i="13"/>
  <c r="F188" i="13"/>
  <c r="C188" i="13"/>
  <c r="I187" i="13"/>
  <c r="J187" i="13" s="1"/>
  <c r="G187" i="13"/>
  <c r="F187" i="13"/>
  <c r="C187" i="13"/>
  <c r="G186" i="13"/>
  <c r="F186" i="13"/>
  <c r="C186" i="13"/>
  <c r="I185" i="13"/>
  <c r="J185" i="13" s="1"/>
  <c r="G185" i="13"/>
  <c r="F185" i="13"/>
  <c r="C185" i="13"/>
  <c r="G184" i="13"/>
  <c r="F184" i="13"/>
  <c r="C184" i="13"/>
  <c r="I183" i="13"/>
  <c r="J183" i="13" s="1"/>
  <c r="G183" i="13"/>
  <c r="F183" i="13"/>
  <c r="C183" i="13"/>
  <c r="I180" i="13"/>
  <c r="J180" i="13" s="1"/>
  <c r="G180" i="13"/>
  <c r="F180" i="13"/>
  <c r="C180" i="13"/>
  <c r="G179" i="13"/>
  <c r="F179" i="13"/>
  <c r="C179" i="13"/>
  <c r="I178" i="13"/>
  <c r="J178" i="13" s="1"/>
  <c r="G178" i="13"/>
  <c r="F178" i="13"/>
  <c r="C178" i="13"/>
  <c r="G177" i="13"/>
  <c r="F177" i="13"/>
  <c r="C177" i="13"/>
  <c r="I176" i="13"/>
  <c r="J176" i="13" s="1"/>
  <c r="G176" i="13"/>
  <c r="F176" i="13"/>
  <c r="C176" i="13"/>
  <c r="G175" i="13"/>
  <c r="F175" i="13"/>
  <c r="C175" i="13"/>
  <c r="I174" i="13"/>
  <c r="J174" i="13" s="1"/>
  <c r="G174" i="13"/>
  <c r="F174" i="13"/>
  <c r="C174" i="13"/>
  <c r="I171" i="13"/>
  <c r="J171" i="13" s="1"/>
  <c r="G171" i="13"/>
  <c r="F171" i="13"/>
  <c r="C171" i="13"/>
  <c r="J170" i="13"/>
  <c r="G170" i="13"/>
  <c r="F170" i="13"/>
  <c r="C170" i="13"/>
  <c r="I169" i="13"/>
  <c r="J169" i="13" s="1"/>
  <c r="G169" i="13"/>
  <c r="F169" i="13"/>
  <c r="C169" i="13"/>
  <c r="G168" i="13"/>
  <c r="F168" i="13"/>
  <c r="C168" i="13"/>
  <c r="I167" i="13"/>
  <c r="J167" i="13" s="1"/>
  <c r="G167" i="13"/>
  <c r="F167" i="13"/>
  <c r="C167" i="13"/>
  <c r="G166" i="13"/>
  <c r="F166" i="13"/>
  <c r="C166" i="13"/>
  <c r="I165" i="13"/>
  <c r="J165" i="13" s="1"/>
  <c r="G165" i="13"/>
  <c r="F165" i="13"/>
  <c r="C165" i="13"/>
  <c r="I162" i="13"/>
  <c r="J162" i="13" s="1"/>
  <c r="G162" i="13"/>
  <c r="F162" i="13"/>
  <c r="C162" i="13"/>
  <c r="G161" i="13"/>
  <c r="F161" i="13"/>
  <c r="C161" i="13"/>
  <c r="I160" i="13"/>
  <c r="J160" i="13" s="1"/>
  <c r="G160" i="13"/>
  <c r="F160" i="13"/>
  <c r="C160" i="13"/>
  <c r="G159" i="13"/>
  <c r="F159" i="13"/>
  <c r="C159" i="13"/>
  <c r="I158" i="13"/>
  <c r="J158" i="13" s="1"/>
  <c r="G158" i="13"/>
  <c r="F158" i="13"/>
  <c r="C158" i="13"/>
  <c r="G157" i="13"/>
  <c r="F157" i="13"/>
  <c r="C157" i="13"/>
  <c r="I156" i="13"/>
  <c r="J156" i="13" s="1"/>
  <c r="G156" i="13"/>
  <c r="F156" i="13"/>
  <c r="C156" i="13"/>
  <c r="I153" i="13"/>
  <c r="J153" i="13" s="1"/>
  <c r="G153" i="13"/>
  <c r="F153" i="13"/>
  <c r="C153" i="13"/>
  <c r="G152" i="13"/>
  <c r="F152" i="13"/>
  <c r="J151" i="13"/>
  <c r="G151" i="13"/>
  <c r="F151" i="13"/>
  <c r="C151" i="13"/>
  <c r="I150" i="13"/>
  <c r="J150" i="13" s="1"/>
  <c r="G150" i="13"/>
  <c r="F150" i="13"/>
  <c r="C150" i="13"/>
  <c r="G149" i="13"/>
  <c r="F149" i="13"/>
  <c r="C149" i="13"/>
  <c r="G148" i="13"/>
  <c r="F148" i="13"/>
  <c r="C148" i="13"/>
  <c r="I147" i="13"/>
  <c r="J147" i="13" s="1"/>
  <c r="G147" i="13"/>
  <c r="F147" i="13"/>
  <c r="C147" i="13"/>
  <c r="I144" i="13"/>
  <c r="J144" i="13" s="1"/>
  <c r="G144" i="13"/>
  <c r="F144" i="13"/>
  <c r="C144" i="13"/>
  <c r="G143" i="13"/>
  <c r="F143" i="13"/>
  <c r="G142" i="13"/>
  <c r="F142" i="13"/>
  <c r="C142" i="13"/>
  <c r="I141" i="13"/>
  <c r="J141" i="13" s="1"/>
  <c r="G141" i="13"/>
  <c r="F141" i="13"/>
  <c r="C141" i="13"/>
  <c r="G140" i="13"/>
  <c r="F140" i="13"/>
  <c r="C140" i="13"/>
  <c r="G139" i="13"/>
  <c r="F139" i="13"/>
  <c r="C139" i="13"/>
  <c r="I138" i="13"/>
  <c r="J138" i="13" s="1"/>
  <c r="G138" i="13"/>
  <c r="F138" i="13"/>
  <c r="C138" i="13"/>
  <c r="I135" i="13"/>
  <c r="J135" i="13" s="1"/>
  <c r="G135" i="13"/>
  <c r="F135" i="13"/>
  <c r="C135" i="13"/>
  <c r="I134" i="13"/>
  <c r="J134" i="13" s="1"/>
  <c r="G134" i="13"/>
  <c r="F134" i="13"/>
  <c r="C134" i="13"/>
  <c r="G133" i="13"/>
  <c r="F133" i="13"/>
  <c r="J132" i="13"/>
  <c r="G132" i="13"/>
  <c r="F132" i="13"/>
  <c r="C132" i="13"/>
  <c r="I131" i="13"/>
  <c r="J131" i="13" s="1"/>
  <c r="G131" i="13"/>
  <c r="F131" i="13"/>
  <c r="C131" i="13"/>
  <c r="G130" i="13"/>
  <c r="F130" i="13"/>
  <c r="C130" i="13"/>
  <c r="G129" i="13"/>
  <c r="F129" i="13"/>
  <c r="C129" i="13"/>
  <c r="I128" i="13"/>
  <c r="J128" i="13" s="1"/>
  <c r="G128" i="13"/>
  <c r="F128" i="13"/>
  <c r="C128" i="13"/>
  <c r="I125" i="13"/>
  <c r="J125" i="13" s="1"/>
  <c r="G125" i="13"/>
  <c r="F125" i="13"/>
  <c r="C125" i="13"/>
  <c r="I124" i="13"/>
  <c r="J124" i="13" s="1"/>
  <c r="G124" i="13"/>
  <c r="F124" i="13"/>
  <c r="C124" i="13"/>
  <c r="G123" i="13"/>
  <c r="F123" i="13"/>
  <c r="G122" i="13"/>
  <c r="F122" i="13"/>
  <c r="C122" i="13"/>
  <c r="I121" i="13"/>
  <c r="J121" i="13" s="1"/>
  <c r="G121" i="13"/>
  <c r="F121" i="13"/>
  <c r="C121" i="13"/>
  <c r="G120" i="13"/>
  <c r="F120" i="13"/>
  <c r="C120" i="13"/>
  <c r="G119" i="13"/>
  <c r="F119" i="13"/>
  <c r="C119" i="13"/>
  <c r="I118" i="13"/>
  <c r="J118" i="13" s="1"/>
  <c r="G118" i="13"/>
  <c r="F118" i="13"/>
  <c r="C118" i="13"/>
  <c r="I115" i="13"/>
  <c r="J115" i="13" s="1"/>
  <c r="G115" i="13"/>
  <c r="F115" i="13"/>
  <c r="C115" i="13"/>
  <c r="I114" i="13"/>
  <c r="J114" i="13" s="1"/>
  <c r="G114" i="13"/>
  <c r="F114" i="13"/>
  <c r="C114" i="13"/>
  <c r="G113" i="13"/>
  <c r="F113" i="13"/>
  <c r="J112" i="13"/>
  <c r="G112" i="13"/>
  <c r="F112" i="13"/>
  <c r="C112" i="13"/>
  <c r="I111" i="13"/>
  <c r="J111" i="13" s="1"/>
  <c r="G111" i="13"/>
  <c r="F111" i="13"/>
  <c r="C111" i="13"/>
  <c r="G110" i="13"/>
  <c r="F110" i="13"/>
  <c r="C110" i="13"/>
  <c r="G109" i="13"/>
  <c r="F109" i="13"/>
  <c r="C109" i="13"/>
  <c r="I108" i="13"/>
  <c r="J108" i="13" s="1"/>
  <c r="G108" i="13"/>
  <c r="F108" i="13"/>
  <c r="C108" i="13"/>
  <c r="I105" i="13"/>
  <c r="J105" i="13" s="1"/>
  <c r="G105" i="13"/>
  <c r="F105" i="13"/>
  <c r="C105" i="13"/>
  <c r="I104" i="13"/>
  <c r="J104" i="13" s="1"/>
  <c r="G104" i="13"/>
  <c r="F104" i="13"/>
  <c r="C104" i="13"/>
  <c r="G103" i="13"/>
  <c r="F103" i="13"/>
  <c r="G102" i="13"/>
  <c r="F102" i="13"/>
  <c r="C102" i="13"/>
  <c r="I101" i="13"/>
  <c r="J101" i="13" s="1"/>
  <c r="G101" i="13"/>
  <c r="F101" i="13"/>
  <c r="C101" i="13"/>
  <c r="G100" i="13"/>
  <c r="F100" i="13"/>
  <c r="C100" i="13"/>
  <c r="G99" i="13"/>
  <c r="F99" i="13"/>
  <c r="C99" i="13"/>
  <c r="I98" i="13"/>
  <c r="J98" i="13" s="1"/>
  <c r="G98" i="13"/>
  <c r="F98" i="13"/>
  <c r="C98" i="13"/>
  <c r="I95" i="13"/>
  <c r="J95" i="13" s="1"/>
  <c r="G95" i="13"/>
  <c r="F95" i="13"/>
  <c r="C95" i="13"/>
  <c r="I94" i="13"/>
  <c r="J94" i="13" s="1"/>
  <c r="G94" i="13"/>
  <c r="F94" i="13"/>
  <c r="C94" i="13"/>
  <c r="G93" i="13"/>
  <c r="F93" i="13"/>
  <c r="J92" i="13"/>
  <c r="G92" i="13"/>
  <c r="F92" i="13"/>
  <c r="C92" i="13"/>
  <c r="I91" i="13"/>
  <c r="J91" i="13" s="1"/>
  <c r="G91" i="13"/>
  <c r="F91" i="13"/>
  <c r="C91" i="13"/>
  <c r="G90" i="13"/>
  <c r="F90" i="13"/>
  <c r="C90" i="13"/>
  <c r="G89" i="13"/>
  <c r="F89" i="13"/>
  <c r="C89" i="13"/>
  <c r="I88" i="13"/>
  <c r="J88" i="13" s="1"/>
  <c r="G88" i="13"/>
  <c r="F88" i="13"/>
  <c r="C88" i="13"/>
  <c r="I85" i="13"/>
  <c r="J85" i="13" s="1"/>
  <c r="G85" i="13"/>
  <c r="F85" i="13"/>
  <c r="C85" i="13"/>
  <c r="I84" i="13"/>
  <c r="J84" i="13" s="1"/>
  <c r="G84" i="13"/>
  <c r="F84" i="13"/>
  <c r="C84" i="13"/>
  <c r="G83" i="13"/>
  <c r="F83" i="13"/>
  <c r="G82" i="13"/>
  <c r="F82" i="13"/>
  <c r="C82" i="13"/>
  <c r="I81" i="13"/>
  <c r="J81" i="13" s="1"/>
  <c r="G81" i="13"/>
  <c r="F81" i="13"/>
  <c r="C81" i="13"/>
  <c r="G80" i="13"/>
  <c r="F80" i="13"/>
  <c r="C80" i="13"/>
  <c r="G79" i="13"/>
  <c r="F79" i="13"/>
  <c r="C79" i="13"/>
  <c r="I78" i="13"/>
  <c r="J78" i="13" s="1"/>
  <c r="G78" i="13"/>
  <c r="F78" i="13"/>
  <c r="C78" i="13"/>
  <c r="I75" i="13"/>
  <c r="J75" i="13" s="1"/>
  <c r="G75" i="13"/>
  <c r="F75" i="13"/>
  <c r="C75" i="13"/>
  <c r="I74" i="13"/>
  <c r="J74" i="13" s="1"/>
  <c r="G74" i="13"/>
  <c r="F74" i="13"/>
  <c r="C74" i="13"/>
  <c r="G73" i="13"/>
  <c r="F73" i="13"/>
  <c r="J72" i="13"/>
  <c r="G72" i="13"/>
  <c r="F72" i="13"/>
  <c r="C72" i="13"/>
  <c r="I71" i="13"/>
  <c r="J71" i="13" s="1"/>
  <c r="G71" i="13"/>
  <c r="F71" i="13"/>
  <c r="C71" i="13"/>
  <c r="G70" i="13"/>
  <c r="F70" i="13"/>
  <c r="C70" i="13"/>
  <c r="G69" i="13"/>
  <c r="F69" i="13"/>
  <c r="C69" i="13"/>
  <c r="I68" i="13"/>
  <c r="J68" i="13" s="1"/>
  <c r="G68" i="13"/>
  <c r="F68" i="13"/>
  <c r="C68" i="13"/>
  <c r="I65" i="13"/>
  <c r="G65" i="13"/>
  <c r="F65" i="13"/>
  <c r="C65" i="13"/>
  <c r="G64" i="13"/>
  <c r="F64" i="13"/>
  <c r="G63" i="13"/>
  <c r="F63" i="13"/>
  <c r="C63" i="13"/>
  <c r="I62" i="13"/>
  <c r="J62" i="13" s="1"/>
  <c r="G62" i="13"/>
  <c r="F62" i="13"/>
  <c r="C62" i="13"/>
  <c r="G61" i="13"/>
  <c r="F61" i="13"/>
  <c r="C61" i="13"/>
  <c r="G60" i="13"/>
  <c r="F60" i="13"/>
  <c r="C60" i="13"/>
  <c r="I59" i="13"/>
  <c r="J59" i="13" s="1"/>
  <c r="G59" i="13"/>
  <c r="F59" i="13"/>
  <c r="C59" i="13"/>
  <c r="I56" i="13"/>
  <c r="J56" i="13" s="1"/>
  <c r="G56" i="13"/>
  <c r="F56" i="13"/>
  <c r="C56" i="13"/>
  <c r="G55" i="13"/>
  <c r="F55" i="13"/>
  <c r="J54" i="13"/>
  <c r="G54" i="13"/>
  <c r="F54" i="13"/>
  <c r="C54" i="13"/>
  <c r="I53" i="13"/>
  <c r="J53" i="13" s="1"/>
  <c r="G53" i="13"/>
  <c r="F53" i="13"/>
  <c r="C53" i="13"/>
  <c r="G52" i="13"/>
  <c r="F52" i="13"/>
  <c r="C52" i="13"/>
  <c r="G51" i="13"/>
  <c r="F51" i="13"/>
  <c r="C51" i="13"/>
  <c r="I50" i="13"/>
  <c r="J50" i="13" s="1"/>
  <c r="G50" i="13"/>
  <c r="F50" i="13"/>
  <c r="C50" i="13"/>
  <c r="I47" i="13"/>
  <c r="J47" i="13" s="1"/>
  <c r="G47" i="13"/>
  <c r="F47" i="13"/>
  <c r="C47" i="13"/>
  <c r="G46" i="13"/>
  <c r="F46" i="13"/>
  <c r="G45" i="13"/>
  <c r="F45" i="13"/>
  <c r="C45" i="13"/>
  <c r="I44" i="13"/>
  <c r="J44" i="13" s="1"/>
  <c r="G44" i="13"/>
  <c r="F44" i="13"/>
  <c r="C44" i="13"/>
  <c r="G43" i="13"/>
  <c r="F43" i="13"/>
  <c r="C43" i="13"/>
  <c r="G42" i="13"/>
  <c r="F42" i="13"/>
  <c r="C42" i="13"/>
  <c r="I41" i="13"/>
  <c r="J41" i="13" s="1"/>
  <c r="G41" i="13"/>
  <c r="F41" i="13"/>
  <c r="C41" i="13"/>
  <c r="I38" i="13"/>
  <c r="J38" i="13" s="1"/>
  <c r="G38" i="13"/>
  <c r="F38" i="13"/>
  <c r="C38" i="13"/>
  <c r="G37" i="13"/>
  <c r="F37" i="13"/>
  <c r="J36" i="13"/>
  <c r="G36" i="13"/>
  <c r="F36" i="13"/>
  <c r="C36" i="13"/>
  <c r="I35" i="13"/>
  <c r="J35" i="13" s="1"/>
  <c r="G35" i="13"/>
  <c r="F35" i="13"/>
  <c r="C35" i="13"/>
  <c r="G34" i="13"/>
  <c r="F34" i="13"/>
  <c r="C34" i="13"/>
  <c r="G33" i="13"/>
  <c r="F33" i="13"/>
  <c r="C33" i="13"/>
  <c r="I32" i="13"/>
  <c r="J32" i="13" s="1"/>
  <c r="G32" i="13"/>
  <c r="F32" i="13"/>
  <c r="C32" i="13"/>
  <c r="I29" i="13"/>
  <c r="J29" i="13" s="1"/>
  <c r="G29" i="13"/>
  <c r="F29" i="13"/>
  <c r="C29" i="13"/>
  <c r="G28" i="13"/>
  <c r="F28" i="13"/>
  <c r="J27" i="13"/>
  <c r="G27" i="13"/>
  <c r="F27" i="13"/>
  <c r="C27" i="13"/>
  <c r="I26" i="13"/>
  <c r="J26" i="13" s="1"/>
  <c r="G26" i="13"/>
  <c r="F26" i="13"/>
  <c r="C26" i="13"/>
  <c r="G25" i="13"/>
  <c r="F25" i="13"/>
  <c r="C25" i="13"/>
  <c r="G24" i="13"/>
  <c r="F24" i="13"/>
  <c r="C24" i="13"/>
  <c r="I23" i="13"/>
  <c r="J23" i="13" s="1"/>
  <c r="G23" i="13"/>
  <c r="F23" i="13"/>
  <c r="C23" i="13"/>
  <c r="I20" i="13"/>
  <c r="J20" i="13" s="1"/>
  <c r="G20" i="13"/>
  <c r="F20" i="13"/>
  <c r="C20" i="13"/>
  <c r="G19" i="13"/>
  <c r="F19" i="13"/>
  <c r="J18" i="13"/>
  <c r="G18" i="13"/>
  <c r="F18" i="13"/>
  <c r="C18" i="13"/>
  <c r="I17" i="13"/>
  <c r="J17" i="13" s="1"/>
  <c r="G17" i="13"/>
  <c r="F17" i="13"/>
  <c r="C17" i="13"/>
  <c r="G16" i="13"/>
  <c r="F16" i="13"/>
  <c r="C16" i="13"/>
  <c r="G15" i="13"/>
  <c r="F15" i="13"/>
  <c r="C15" i="13"/>
  <c r="I14" i="13"/>
  <c r="J14" i="13" s="1"/>
  <c r="G14" i="13"/>
  <c r="F14" i="13"/>
  <c r="C14" i="13"/>
  <c r="I11" i="13"/>
  <c r="J11" i="13" s="1"/>
  <c r="G11" i="13"/>
  <c r="F11" i="13"/>
  <c r="C11" i="13"/>
  <c r="G10" i="13"/>
  <c r="F10" i="13"/>
  <c r="C10" i="13"/>
  <c r="C37" i="13" s="1"/>
  <c r="G9" i="13"/>
  <c r="F9" i="13"/>
  <c r="C9" i="13"/>
  <c r="I8" i="13"/>
  <c r="J8" i="13" s="1"/>
  <c r="G8" i="13"/>
  <c r="F8" i="13"/>
  <c r="C8" i="13"/>
  <c r="G7" i="13"/>
  <c r="F7" i="13"/>
  <c r="C7" i="13"/>
  <c r="G6" i="13"/>
  <c r="F6" i="13"/>
  <c r="C6" i="13"/>
  <c r="I5" i="13"/>
  <c r="J5" i="13" s="1"/>
  <c r="G5" i="13"/>
  <c r="F5" i="13"/>
  <c r="C5" i="13"/>
  <c r="I46" i="13"/>
  <c r="J46" i="13"/>
  <c r="I64" i="13"/>
  <c r="J64" i="13"/>
  <c r="I83" i="13"/>
  <c r="J83" i="13" s="1"/>
  <c r="I103" i="13"/>
  <c r="J103" i="13"/>
  <c r="I123" i="13"/>
  <c r="J123" i="13" s="1"/>
  <c r="I143" i="13"/>
  <c r="J143" i="13" s="1"/>
  <c r="I197" i="13"/>
  <c r="J197" i="13"/>
  <c r="I15" i="13"/>
  <c r="J15" i="13"/>
  <c r="I33" i="13"/>
  <c r="J33" i="13"/>
  <c r="I51" i="13"/>
  <c r="J51" i="13"/>
  <c r="I69" i="13"/>
  <c r="J69" i="13" s="1"/>
  <c r="I89" i="13"/>
  <c r="J89" i="13"/>
  <c r="I109" i="13"/>
  <c r="J109" i="13" s="1"/>
  <c r="I129" i="13"/>
  <c r="J129" i="13"/>
  <c r="I148" i="13"/>
  <c r="J148" i="13"/>
  <c r="I166" i="13"/>
  <c r="J166" i="13" s="1"/>
  <c r="I184" i="13"/>
  <c r="J184" i="13" s="1"/>
  <c r="I19" i="13"/>
  <c r="J19" i="13" s="1"/>
  <c r="I37" i="13"/>
  <c r="J37" i="13" s="1"/>
  <c r="I55" i="13"/>
  <c r="J55" i="13"/>
  <c r="I73" i="13"/>
  <c r="J73" i="13"/>
  <c r="I93" i="13"/>
  <c r="J93" i="13"/>
  <c r="I113" i="13"/>
  <c r="J113" i="13" s="1"/>
  <c r="I133" i="13"/>
  <c r="J133" i="13"/>
  <c r="I6" i="13"/>
  <c r="J6" i="13"/>
  <c r="I24" i="13"/>
  <c r="J24" i="13" s="1"/>
  <c r="I42" i="13"/>
  <c r="J42" i="13"/>
  <c r="I60" i="13"/>
  <c r="J60" i="13"/>
  <c r="I79" i="13"/>
  <c r="J79" i="13" s="1"/>
  <c r="I99" i="13"/>
  <c r="J99" i="13"/>
  <c r="I119" i="13"/>
  <c r="J119" i="13" s="1"/>
  <c r="I139" i="13"/>
  <c r="J139" i="13" s="1"/>
  <c r="I157" i="13"/>
  <c r="J157" i="13"/>
  <c r="I175" i="13"/>
  <c r="J175" i="13"/>
  <c r="D6" i="12"/>
  <c r="C17" i="12" s="1"/>
  <c r="C6" i="12"/>
  <c r="D5" i="12"/>
  <c r="C5" i="12"/>
  <c r="D4" i="12"/>
  <c r="C4" i="12"/>
  <c r="B4" i="12"/>
  <c r="H52" i="4"/>
  <c r="H51" i="4"/>
  <c r="H50" i="4"/>
  <c r="H49" i="4"/>
  <c r="H48" i="4"/>
  <c r="H46" i="4"/>
  <c r="H45" i="4"/>
  <c r="H44" i="4"/>
  <c r="H43" i="4"/>
  <c r="H41" i="4"/>
  <c r="H40" i="4"/>
  <c r="H39" i="4"/>
  <c r="H38" i="4"/>
  <c r="H37" i="4"/>
  <c r="H36" i="4"/>
  <c r="H35" i="4"/>
  <c r="H34" i="4"/>
  <c r="H32" i="4"/>
  <c r="I32" i="4" s="1"/>
  <c r="H31" i="4"/>
  <c r="I31" i="4" s="1"/>
  <c r="I30" i="4"/>
  <c r="H20" i="4"/>
  <c r="H19" i="4"/>
  <c r="H18" i="4"/>
  <c r="H17" i="4"/>
  <c r="H16" i="4"/>
  <c r="H15" i="4"/>
  <c r="H14" i="4"/>
  <c r="H13" i="4"/>
  <c r="H12" i="4"/>
  <c r="H11" i="4"/>
  <c r="C45" i="9"/>
  <c r="B45" i="9"/>
  <c r="B44" i="9"/>
  <c r="B43" i="9"/>
  <c r="D40" i="9"/>
  <c r="D41" i="9" s="1"/>
  <c r="D39" i="9"/>
  <c r="D36" i="9"/>
  <c r="D35" i="9"/>
  <c r="D29" i="9"/>
  <c r="H27" i="9"/>
  <c r="G27" i="9"/>
  <c r="H26" i="9"/>
  <c r="G26" i="9"/>
  <c r="H25" i="9"/>
  <c r="G25" i="9"/>
  <c r="H24" i="9"/>
  <c r="G24" i="9"/>
  <c r="H23" i="9"/>
  <c r="G23" i="9"/>
  <c r="H22" i="9"/>
  <c r="G22" i="9"/>
  <c r="H21" i="9"/>
  <c r="G21" i="9"/>
  <c r="H19" i="9"/>
  <c r="G19" i="9"/>
  <c r="H18" i="9"/>
  <c r="G18" i="9"/>
  <c r="H17" i="9"/>
  <c r="G17" i="9"/>
  <c r="H16" i="9"/>
  <c r="G16" i="9"/>
  <c r="H15" i="9"/>
  <c r="G15" i="9"/>
  <c r="G14" i="9"/>
  <c r="E14" i="9"/>
  <c r="H14" i="9" s="1"/>
  <c r="G13" i="9"/>
  <c r="E13" i="9"/>
  <c r="H13" i="9" s="1"/>
  <c r="H12" i="9"/>
  <c r="G12" i="9"/>
  <c r="G29" i="9" s="1"/>
  <c r="D10" i="9"/>
  <c r="D22" i="11"/>
  <c r="I18" i="11"/>
  <c r="J18" i="11"/>
  <c r="K18" i="11" s="1"/>
  <c r="L18" i="11" s="1"/>
  <c r="M18" i="11" s="1"/>
  <c r="N18" i="11" s="1"/>
  <c r="E18" i="11" s="1"/>
  <c r="F18" i="11" s="1"/>
  <c r="I17" i="11"/>
  <c r="J17" i="11"/>
  <c r="K17" i="11" s="1"/>
  <c r="L17" i="11" s="1"/>
  <c r="M17" i="11" s="1"/>
  <c r="N17" i="11" s="1"/>
  <c r="E17" i="11" s="1"/>
  <c r="F17" i="11" s="1"/>
  <c r="I16" i="11"/>
  <c r="J16" i="11" s="1"/>
  <c r="K16" i="11" s="1"/>
  <c r="L16" i="11" s="1"/>
  <c r="M16" i="11" s="1"/>
  <c r="N16" i="11" s="1"/>
  <c r="E16" i="11" s="1"/>
  <c r="F16" i="11" s="1"/>
  <c r="I15" i="11"/>
  <c r="J15" i="11" s="1"/>
  <c r="K15" i="11" s="1"/>
  <c r="L15" i="11" s="1"/>
  <c r="M15" i="11" s="1"/>
  <c r="N15" i="11" s="1"/>
  <c r="E15" i="11" s="1"/>
  <c r="F15" i="11" s="1"/>
  <c r="I14" i="11"/>
  <c r="J14" i="11" s="1"/>
  <c r="K14" i="11" s="1"/>
  <c r="L14" i="11" s="1"/>
  <c r="M14" i="11" s="1"/>
  <c r="N14" i="11" s="1"/>
  <c r="E14" i="11" s="1"/>
  <c r="F14" i="11" s="1"/>
  <c r="I13" i="11"/>
  <c r="J13" i="11" s="1"/>
  <c r="K13" i="11" s="1"/>
  <c r="L13" i="11" s="1"/>
  <c r="M13" i="11" s="1"/>
  <c r="N13" i="11" s="1"/>
  <c r="E13" i="11" s="1"/>
  <c r="F13" i="11" s="1"/>
  <c r="I12" i="11"/>
  <c r="J12" i="11" s="1"/>
  <c r="K12" i="11" s="1"/>
  <c r="L12" i="11" s="1"/>
  <c r="M12" i="11" s="1"/>
  <c r="N12" i="11" s="1"/>
  <c r="E12" i="11" s="1"/>
  <c r="F12" i="11" s="1"/>
  <c r="I11" i="11"/>
  <c r="J11" i="11" s="1"/>
  <c r="K11" i="11" s="1"/>
  <c r="L11" i="11" s="1"/>
  <c r="M11" i="11" s="1"/>
  <c r="N11" i="11" s="1"/>
  <c r="E11" i="11" s="1"/>
  <c r="F11" i="11" s="1"/>
  <c r="I10" i="11"/>
  <c r="J10" i="11"/>
  <c r="K10" i="11" s="1"/>
  <c r="L10" i="11" s="1"/>
  <c r="M10" i="11" s="1"/>
  <c r="N10" i="11" s="1"/>
  <c r="E10" i="11" s="1"/>
  <c r="F10" i="11" s="1"/>
  <c r="I9" i="11"/>
  <c r="J9" i="11" s="1"/>
  <c r="K9" i="11" s="1"/>
  <c r="L9" i="11" s="1"/>
  <c r="M9" i="11" s="1"/>
  <c r="N9" i="11" s="1"/>
  <c r="E9" i="11" s="1"/>
  <c r="F9" i="11" s="1"/>
  <c r="I8" i="11"/>
  <c r="J8" i="11" s="1"/>
  <c r="K8" i="11" s="1"/>
  <c r="L8" i="11" s="1"/>
  <c r="M8" i="11" s="1"/>
  <c r="N8" i="11" s="1"/>
  <c r="E8" i="11" s="1"/>
  <c r="F8" i="11" s="1"/>
  <c r="I7" i="11"/>
  <c r="J7" i="11" s="1"/>
  <c r="K7" i="11" s="1"/>
  <c r="L7" i="11" s="1"/>
  <c r="M7" i="11" s="1"/>
  <c r="N7" i="11" s="1"/>
  <c r="E7" i="11" s="1"/>
  <c r="F7" i="11" s="1"/>
  <c r="I6" i="11"/>
  <c r="J6" i="11"/>
  <c r="K6" i="11" s="1"/>
  <c r="L6" i="11" s="1"/>
  <c r="M6" i="11" s="1"/>
  <c r="N6" i="11" s="1"/>
  <c r="E6" i="11" s="1"/>
  <c r="F6" i="11" s="1"/>
  <c r="I5" i="11"/>
  <c r="J5" i="11" s="1"/>
  <c r="K5" i="11" s="1"/>
  <c r="L5" i="11" s="1"/>
  <c r="M5" i="11" s="1"/>
  <c r="N5" i="11" s="1"/>
  <c r="E5" i="11" s="1"/>
  <c r="D78" i="7"/>
  <c r="D76" i="7"/>
  <c r="D72" i="7"/>
  <c r="D70" i="7"/>
  <c r="D68" i="7"/>
  <c r="C60" i="7"/>
  <c r="C59" i="7"/>
  <c r="C58" i="7"/>
  <c r="C57" i="7"/>
  <c r="C54" i="7"/>
  <c r="C53" i="7"/>
  <c r="C52" i="7"/>
  <c r="C51" i="7"/>
  <c r="C48" i="7"/>
  <c r="C47" i="7"/>
  <c r="C46" i="7"/>
  <c r="C45" i="7"/>
  <c r="C42" i="7"/>
  <c r="C41" i="7"/>
  <c r="C40" i="7"/>
  <c r="C39" i="7"/>
  <c r="D60" i="7"/>
  <c r="D59" i="7"/>
  <c r="D58" i="7"/>
  <c r="D57" i="7"/>
  <c r="D56" i="7" s="1"/>
  <c r="D47" i="7"/>
  <c r="D46" i="7"/>
  <c r="D45" i="7"/>
  <c r="D44" i="7" s="1"/>
  <c r="C66" i="7"/>
  <c r="C65" i="7"/>
  <c r="C64" i="7"/>
  <c r="C63" i="7"/>
  <c r="B136" i="7"/>
  <c r="D42" i="7"/>
  <c r="D41" i="7"/>
  <c r="D40" i="7"/>
  <c r="D39" i="7"/>
  <c r="D38" i="7" s="1"/>
  <c r="E36" i="7"/>
  <c r="D36" i="7"/>
  <c r="D48" i="7"/>
  <c r="D65" i="7"/>
  <c r="D51" i="7"/>
  <c r="D50" i="7" s="1"/>
  <c r="D66" i="7"/>
  <c r="F134" i="5"/>
  <c r="G134" i="5" s="1"/>
  <c r="F133" i="5"/>
  <c r="G133" i="5" s="1"/>
  <c r="E109" i="5"/>
  <c r="F209" i="2"/>
  <c r="G209" i="2" s="1"/>
  <c r="F209" i="5"/>
  <c r="F153" i="2"/>
  <c r="G153" i="2" s="1"/>
  <c r="G150" i="2" s="1"/>
  <c r="F120" i="2"/>
  <c r="G179" i="5"/>
  <c r="G180" i="5"/>
  <c r="G175" i="5"/>
  <c r="F178" i="2"/>
  <c r="G178" i="2" s="1"/>
  <c r="F178" i="5"/>
  <c r="G178" i="5" s="1"/>
  <c r="F171" i="2"/>
  <c r="G171" i="2" s="1"/>
  <c r="F171" i="5"/>
  <c r="G171" i="5" s="1"/>
  <c r="F163" i="2"/>
  <c r="F136" i="2"/>
  <c r="G136" i="2" s="1"/>
  <c r="F163" i="5"/>
  <c r="G163" i="5" s="1"/>
  <c r="G160" i="5" s="1"/>
  <c r="F136" i="5"/>
  <c r="G136" i="5" s="1"/>
  <c r="G170" i="5"/>
  <c r="F114" i="5"/>
  <c r="G114" i="5" s="1"/>
  <c r="G54" i="5"/>
  <c r="G52" i="5"/>
  <c r="G51" i="5" s="1"/>
  <c r="G48" i="5"/>
  <c r="D123" i="7"/>
  <c r="C123" i="7"/>
  <c r="D122" i="7"/>
  <c r="C122" i="7"/>
  <c r="D121" i="7"/>
  <c r="C121" i="7"/>
  <c r="D120" i="7"/>
  <c r="C120" i="7"/>
  <c r="D119" i="7"/>
  <c r="C119" i="7"/>
  <c r="D118" i="7"/>
  <c r="C118" i="7"/>
  <c r="C117" i="7"/>
  <c r="D115" i="7"/>
  <c r="C115" i="7"/>
  <c r="D114" i="7"/>
  <c r="C114" i="7"/>
  <c r="D113" i="7"/>
  <c r="C113" i="7"/>
  <c r="C112" i="7"/>
  <c r="D110" i="7"/>
  <c r="C110" i="7"/>
  <c r="D109" i="7"/>
  <c r="C109" i="7"/>
  <c r="C108" i="7"/>
  <c r="D106" i="7"/>
  <c r="C106" i="7"/>
  <c r="C105" i="7"/>
  <c r="D103" i="7"/>
  <c r="C103" i="7"/>
  <c r="D102" i="7"/>
  <c r="C102" i="7"/>
  <c r="D101" i="7"/>
  <c r="C101" i="7"/>
  <c r="D100" i="7"/>
  <c r="C100" i="7"/>
  <c r="D99" i="7"/>
  <c r="C99" i="7"/>
  <c r="C98" i="7"/>
  <c r="B32" i="7"/>
  <c r="G233" i="5"/>
  <c r="G231" i="5"/>
  <c r="G229" i="5"/>
  <c r="G225" i="5"/>
  <c r="G222" i="5" s="1"/>
  <c r="F122" i="7" s="1"/>
  <c r="G223" i="5"/>
  <c r="G219" i="5"/>
  <c r="G217" i="5"/>
  <c r="G216" i="5" s="1"/>
  <c r="F121" i="7" s="1"/>
  <c r="G213" i="5"/>
  <c r="G212" i="5"/>
  <c r="G211" i="5"/>
  <c r="G210" i="5"/>
  <c r="G209" i="5"/>
  <c r="G208" i="5"/>
  <c r="G205" i="5"/>
  <c r="G203" i="5"/>
  <c r="G202" i="5"/>
  <c r="G201" i="5"/>
  <c r="G200" i="5"/>
  <c r="G198" i="5"/>
  <c r="G197" i="5" s="1"/>
  <c r="G195" i="5"/>
  <c r="G193" i="5"/>
  <c r="G192" i="5"/>
  <c r="G191" i="5"/>
  <c r="G190" i="5"/>
  <c r="G189" i="5"/>
  <c r="G188" i="5"/>
  <c r="G187" i="5"/>
  <c r="G185" i="5"/>
  <c r="G177" i="5"/>
  <c r="G172" i="5"/>
  <c r="G169" i="5"/>
  <c r="G166" i="5"/>
  <c r="G164" i="5"/>
  <c r="G161" i="5"/>
  <c r="G156" i="5"/>
  <c r="G155" i="5"/>
  <c r="G154" i="5"/>
  <c r="G151" i="5"/>
  <c r="G147" i="5"/>
  <c r="G145" i="5"/>
  <c r="G144" i="5" s="1"/>
  <c r="G140" i="5"/>
  <c r="G138" i="5"/>
  <c r="G137" i="5"/>
  <c r="G135" i="5"/>
  <c r="G132" i="5"/>
  <c r="G131" i="5"/>
  <c r="G129" i="5"/>
  <c r="G128" i="5"/>
  <c r="G122" i="5"/>
  <c r="G121" i="5"/>
  <c r="G115" i="5"/>
  <c r="G112" i="5"/>
  <c r="G109" i="5"/>
  <c r="G108" i="5"/>
  <c r="G102" i="5"/>
  <c r="G101" i="5"/>
  <c r="G97" i="5"/>
  <c r="G96" i="5" s="1"/>
  <c r="G91" i="5"/>
  <c r="G90" i="5"/>
  <c r="G87" i="5" s="1"/>
  <c r="G88" i="5"/>
  <c r="G84" i="5"/>
  <c r="G82" i="5"/>
  <c r="G81" i="5" s="1"/>
  <c r="G78" i="5"/>
  <c r="G77" i="5"/>
  <c r="G75" i="5"/>
  <c r="G71" i="5"/>
  <c r="G69" i="5"/>
  <c r="G68" i="5"/>
  <c r="G66" i="5"/>
  <c r="G65" i="5"/>
  <c r="G63" i="5"/>
  <c r="G62" i="5"/>
  <c r="G61" i="5"/>
  <c r="G60" i="5"/>
  <c r="G58" i="5"/>
  <c r="G46" i="5"/>
  <c r="G42" i="5"/>
  <c r="G40" i="5"/>
  <c r="G39" i="5"/>
  <c r="G38" i="5" s="1"/>
  <c r="B6" i="5"/>
  <c r="B4" i="5"/>
  <c r="B32" i="5" s="1"/>
  <c r="B3" i="5"/>
  <c r="D63" i="7"/>
  <c r="D62" i="7" s="1"/>
  <c r="D64" i="7"/>
  <c r="G156" i="2"/>
  <c r="G155" i="2"/>
  <c r="G154" i="2"/>
  <c r="G152" i="2"/>
  <c r="D74" i="7"/>
  <c r="G180" i="2"/>
  <c r="G179" i="2"/>
  <c r="G177" i="2"/>
  <c r="G176" i="2"/>
  <c r="G175" i="2"/>
  <c r="E115" i="7"/>
  <c r="G115" i="7"/>
  <c r="E113" i="7"/>
  <c r="G113" i="7" s="1"/>
  <c r="G112" i="7" s="1"/>
  <c r="E102" i="7"/>
  <c r="G102" i="7"/>
  <c r="E103" i="7"/>
  <c r="G103" i="7" s="1"/>
  <c r="E121" i="7"/>
  <c r="G121" i="7" s="1"/>
  <c r="E114" i="7"/>
  <c r="G114" i="7"/>
  <c r="E99" i="7"/>
  <c r="G99" i="7"/>
  <c r="G98" i="7" s="1"/>
  <c r="E100" i="7"/>
  <c r="G100" i="7"/>
  <c r="E119" i="7"/>
  <c r="G119" i="7"/>
  <c r="E120" i="7"/>
  <c r="G120" i="7" s="1"/>
  <c r="E109" i="7"/>
  <c r="G109" i="7" s="1"/>
  <c r="G108" i="7" s="1"/>
  <c r="E106" i="7"/>
  <c r="G106" i="7" s="1"/>
  <c r="G105" i="7" s="1"/>
  <c r="E93" i="7"/>
  <c r="G93" i="7"/>
  <c r="E123" i="7"/>
  <c r="G123" i="7"/>
  <c r="E89" i="7"/>
  <c r="G89" i="7" s="1"/>
  <c r="G88" i="7" s="1"/>
  <c r="G125" i="7" s="1"/>
  <c r="G133" i="7" s="1"/>
  <c r="E95" i="7"/>
  <c r="G95" i="7" s="1"/>
  <c r="E122" i="7"/>
  <c r="G122" i="7" s="1"/>
  <c r="E118" i="7"/>
  <c r="G118" i="7" s="1"/>
  <c r="G117" i="7" s="1"/>
  <c r="B6" i="2"/>
  <c r="B4" i="2"/>
  <c r="B32" i="2" s="1"/>
  <c r="B3" i="2"/>
  <c r="G214" i="2"/>
  <c r="G213" i="2"/>
  <c r="G212" i="2"/>
  <c r="G211" i="2"/>
  <c r="G210" i="2"/>
  <c r="G205" i="2"/>
  <c r="G204" i="2"/>
  <c r="G203" i="2"/>
  <c r="G202" i="2"/>
  <c r="G201" i="2"/>
  <c r="G200" i="2"/>
  <c r="G172" i="2"/>
  <c r="G170" i="2"/>
  <c r="G169" i="2"/>
  <c r="G166" i="2"/>
  <c r="G165" i="2"/>
  <c r="G164" i="2"/>
  <c r="G163" i="2"/>
  <c r="G162" i="2"/>
  <c r="G161" i="2"/>
  <c r="G194" i="2"/>
  <c r="G193" i="2"/>
  <c r="G192" i="2"/>
  <c r="G191" i="2"/>
  <c r="G190" i="2"/>
  <c r="G189" i="2"/>
  <c r="G188" i="2"/>
  <c r="G123" i="2"/>
  <c r="G122" i="2"/>
  <c r="G121" i="2"/>
  <c r="G120" i="2"/>
  <c r="G119" i="2"/>
  <c r="G151" i="2"/>
  <c r="E91" i="7"/>
  <c r="G91" i="7" s="1"/>
  <c r="E94" i="7"/>
  <c r="G94" i="7"/>
  <c r="E92" i="7"/>
  <c r="G92" i="7" s="1"/>
  <c r="E101" i="7"/>
  <c r="G101" i="7"/>
  <c r="E90" i="7"/>
  <c r="G90" i="7"/>
  <c r="E96" i="7"/>
  <c r="G96" i="7" s="1"/>
  <c r="G148" i="2"/>
  <c r="G147" i="2"/>
  <c r="G146" i="2"/>
  <c r="G145" i="2"/>
  <c r="G104" i="2"/>
  <c r="G103" i="2"/>
  <c r="G102" i="2"/>
  <c r="G101" i="2" s="1"/>
  <c r="G85" i="2"/>
  <c r="G84" i="2"/>
  <c r="G83" i="2"/>
  <c r="G82" i="2"/>
  <c r="G79" i="2"/>
  <c r="G78" i="2"/>
  <c r="G77" i="2"/>
  <c r="G76" i="2"/>
  <c r="G75" i="2"/>
  <c r="G92" i="2"/>
  <c r="G91" i="2"/>
  <c r="G90" i="2"/>
  <c r="G89" i="2"/>
  <c r="G88" i="2"/>
  <c r="G72" i="2"/>
  <c r="G71" i="2"/>
  <c r="G70" i="2"/>
  <c r="G69" i="2"/>
  <c r="G68" i="2" s="1"/>
  <c r="G60" i="2"/>
  <c r="G61" i="2"/>
  <c r="G62" i="2"/>
  <c r="G63" i="2"/>
  <c r="G64" i="2"/>
  <c r="G41" i="2"/>
  <c r="G42" i="2"/>
  <c r="G66" i="2"/>
  <c r="G65" i="2"/>
  <c r="G233" i="2"/>
  <c r="G231" i="2"/>
  <c r="G230" i="2"/>
  <c r="G228" i="2" s="1"/>
  <c r="G229" i="2"/>
  <c r="G232" i="2"/>
  <c r="G224" i="2"/>
  <c r="G225" i="2"/>
  <c r="G226" i="2"/>
  <c r="G223" i="2"/>
  <c r="G218" i="2"/>
  <c r="G217" i="2"/>
  <c r="G219" i="2"/>
  <c r="G208" i="2"/>
  <c r="G199" i="2"/>
  <c r="G198" i="2"/>
  <c r="G197" i="2" s="1"/>
  <c r="G186" i="2"/>
  <c r="G187" i="2"/>
  <c r="G195" i="2"/>
  <c r="G185" i="2"/>
  <c r="G140" i="2"/>
  <c r="G139" i="2"/>
  <c r="G137" i="2"/>
  <c r="G135" i="2"/>
  <c r="G134" i="2"/>
  <c r="G133" i="2"/>
  <c r="G129" i="2"/>
  <c r="G130" i="2"/>
  <c r="G132" i="2"/>
  <c r="G138" i="2"/>
  <c r="G131" i="2"/>
  <c r="G128" i="2"/>
  <c r="G113" i="2"/>
  <c r="G114" i="2"/>
  <c r="G112" i="2"/>
  <c r="G111" i="2" s="1"/>
  <c r="G107" i="2"/>
  <c r="G109" i="2"/>
  <c r="G97" i="2"/>
  <c r="G96" i="2" s="1"/>
  <c r="G99" i="2"/>
  <c r="G58" i="2"/>
  <c r="G57" i="2" s="1"/>
  <c r="G53" i="2"/>
  <c r="G54" i="2"/>
  <c r="G55" i="2"/>
  <c r="G52" i="2"/>
  <c r="G47" i="2"/>
  <c r="G48" i="2"/>
  <c r="G46" i="2"/>
  <c r="G45" i="2" s="1"/>
  <c r="G40" i="2"/>
  <c r="G39" i="2"/>
  <c r="G51" i="2"/>
  <c r="G115" i="2"/>
  <c r="G116" i="2"/>
  <c r="G108" i="2"/>
  <c r="G98" i="2"/>
  <c r="G59" i="2"/>
  <c r="G49" i="2"/>
  <c r="G43" i="2"/>
  <c r="G220" i="2"/>
  <c r="E110" i="7"/>
  <c r="G110" i="7" s="1"/>
  <c r="F120" i="5" l="1"/>
  <c r="G120" i="5" s="1"/>
  <c r="G118" i="5" s="1"/>
  <c r="G207" i="2"/>
  <c r="G38" i="2"/>
  <c r="G106" i="2"/>
  <c r="G87" i="2"/>
  <c r="F153" i="5"/>
  <c r="G153" i="5" s="1"/>
  <c r="G150" i="5" s="1"/>
  <c r="G174" i="5"/>
  <c r="H29" i="9"/>
  <c r="I10" i="13"/>
  <c r="J10" i="13" s="1"/>
  <c r="G184" i="5"/>
  <c r="F118" i="7" s="1"/>
  <c r="G168" i="5"/>
  <c r="G222" i="2"/>
  <c r="G74" i="2"/>
  <c r="G127" i="2"/>
  <c r="G174" i="2"/>
  <c r="G144" i="2"/>
  <c r="G168" i="2"/>
  <c r="G45" i="5"/>
  <c r="G106" i="5"/>
  <c r="G127" i="5"/>
  <c r="G184" i="2"/>
  <c r="G74" i="5"/>
  <c r="G57" i="5"/>
  <c r="G111" i="5"/>
  <c r="G118" i="2"/>
  <c r="G160" i="2"/>
  <c r="H288" i="10"/>
  <c r="E60" i="1"/>
  <c r="G60" i="1" s="1"/>
  <c r="V77" i="10"/>
  <c r="C33" i="1"/>
  <c r="H83" i="10"/>
  <c r="C14" i="10"/>
  <c r="C16" i="10"/>
  <c r="U16" i="10"/>
  <c r="V83" i="10"/>
  <c r="H77" i="10"/>
  <c r="B80" i="10" s="1"/>
  <c r="C15" i="10"/>
  <c r="D63" i="1"/>
  <c r="D50" i="1"/>
  <c r="F68" i="1"/>
  <c r="G68" i="1" s="1"/>
  <c r="C49" i="1"/>
  <c r="F69" i="1"/>
  <c r="G69" i="1" s="1"/>
  <c r="C49" i="10"/>
  <c r="C52" i="1"/>
  <c r="C57" i="1"/>
  <c r="C67" i="1"/>
  <c r="D54" i="1"/>
  <c r="C44" i="10"/>
  <c r="H298" i="10"/>
  <c r="C34" i="10"/>
  <c r="C50" i="1"/>
  <c r="D56" i="1"/>
  <c r="C56" i="1"/>
  <c r="D47" i="1"/>
  <c r="D57" i="1"/>
  <c r="U35" i="10"/>
  <c r="C31" i="10"/>
  <c r="C36" i="10"/>
  <c r="U36" i="10"/>
  <c r="C35" i="10"/>
  <c r="U31" i="10"/>
  <c r="C53" i="1"/>
  <c r="C65" i="1"/>
  <c r="F47" i="1"/>
  <c r="D64" i="1"/>
  <c r="D53" i="1"/>
  <c r="C30" i="10"/>
  <c r="D69" i="1"/>
  <c r="D68" i="1"/>
  <c r="C68" i="1"/>
  <c r="C47" i="1"/>
  <c r="C69" i="1"/>
  <c r="D65" i="1"/>
  <c r="C63" i="1"/>
  <c r="H596" i="10"/>
  <c r="C62" i="1"/>
  <c r="C27" i="10"/>
  <c r="H286" i="10" s="1"/>
  <c r="C28" i="10"/>
  <c r="U28" i="10"/>
  <c r="U24" i="10"/>
  <c r="C20" i="10"/>
  <c r="J65" i="13"/>
  <c r="T87" i="10"/>
  <c r="T104" i="10" s="1"/>
  <c r="V16" i="10" s="1"/>
  <c r="F40" i="1"/>
  <c r="F43" i="1"/>
  <c r="C24" i="10"/>
  <c r="C42" i="1"/>
  <c r="D43" i="1"/>
  <c r="C40" i="1"/>
  <c r="C46" i="1"/>
  <c r="D40" i="1"/>
  <c r="C43" i="1"/>
  <c r="C39" i="1"/>
  <c r="C21" i="10"/>
  <c r="U21" i="10"/>
  <c r="C23" i="10"/>
  <c r="I16" i="4"/>
  <c r="I20" i="4"/>
  <c r="I12" i="4"/>
  <c r="I18" i="4"/>
  <c r="V28" i="10"/>
  <c r="E47" i="1" s="1"/>
  <c r="I19" i="4"/>
  <c r="I24" i="4"/>
  <c r="I22" i="4"/>
  <c r="C103" i="13"/>
  <c r="D37" i="9"/>
  <c r="D38" i="9" s="1"/>
  <c r="D42" i="9" s="1"/>
  <c r="D44" i="9" s="1"/>
  <c r="C73" i="13"/>
  <c r="C123" i="13"/>
  <c r="C34" i="12"/>
  <c r="F34" i="12" s="1"/>
  <c r="C46" i="13"/>
  <c r="F17" i="12"/>
  <c r="D17" i="12"/>
  <c r="E17" i="12" s="1"/>
  <c r="G61" i="12" s="1"/>
  <c r="H61" i="12" s="1"/>
  <c r="C16" i="12"/>
  <c r="C113" i="13"/>
  <c r="C22" i="12"/>
  <c r="F22" i="12" s="1"/>
  <c r="C28" i="12"/>
  <c r="C29" i="12"/>
  <c r="F29" i="12" s="1"/>
  <c r="C35" i="12"/>
  <c r="C23" i="12"/>
  <c r="D23" i="12" s="1"/>
  <c r="E23" i="12" s="1"/>
  <c r="G62" i="12" s="1"/>
  <c r="H62" i="12" s="1"/>
  <c r="F62" i="12" s="1"/>
  <c r="C10" i="12"/>
  <c r="C19" i="13"/>
  <c r="C93" i="13"/>
  <c r="C89" i="7"/>
  <c r="F95" i="7"/>
  <c r="F93" i="7"/>
  <c r="F99" i="7"/>
  <c r="F91" i="7"/>
  <c r="F109" i="7"/>
  <c r="F119" i="7"/>
  <c r="F101" i="7"/>
  <c r="F92" i="7"/>
  <c r="F96" i="7"/>
  <c r="F110" i="7"/>
  <c r="F115" i="7"/>
  <c r="F113" i="7"/>
  <c r="F106" i="7"/>
  <c r="G175" i="8"/>
  <c r="F64" i="1" s="1"/>
  <c r="G128" i="8"/>
  <c r="G99" i="8"/>
  <c r="F53" i="1" s="1"/>
  <c r="G122" i="8"/>
  <c r="F55" i="1" s="1"/>
  <c r="F65" i="1"/>
  <c r="F5" i="11"/>
  <c r="F19" i="11" s="1"/>
  <c r="F21" i="11" s="1"/>
  <c r="F23" i="11" s="1"/>
  <c r="F25" i="11" s="1"/>
  <c r="E19" i="11"/>
  <c r="E21" i="11" s="1"/>
  <c r="E23" i="11" s="1"/>
  <c r="E25" i="11" s="1"/>
  <c r="E26" i="11" s="1"/>
  <c r="C95" i="7"/>
  <c r="D96" i="7"/>
  <c r="C94" i="7"/>
  <c r="C88" i="7"/>
  <c r="D95" i="7"/>
  <c r="D94" i="7"/>
  <c r="D92" i="7"/>
  <c r="C96" i="7"/>
  <c r="D89" i="7"/>
  <c r="C91" i="7"/>
  <c r="C90" i="7"/>
  <c r="E29" i="9"/>
  <c r="C133" i="13"/>
  <c r="C92" i="7"/>
  <c r="G216" i="2"/>
  <c r="F90" i="7"/>
  <c r="F89" i="7"/>
  <c r="D90" i="7"/>
  <c r="F114" i="7"/>
  <c r="F102" i="7"/>
  <c r="C46" i="12"/>
  <c r="C40" i="12"/>
  <c r="C143" i="13"/>
  <c r="F103" i="7"/>
  <c r="C93" i="7"/>
  <c r="J29" i="4"/>
  <c r="C41" i="12"/>
  <c r="C83" i="13"/>
  <c r="C152" i="13"/>
  <c r="F94" i="7"/>
  <c r="G81" i="2"/>
  <c r="C47" i="12"/>
  <c r="C28" i="13"/>
  <c r="C197" i="13"/>
  <c r="F100" i="7"/>
  <c r="C11" i="12"/>
  <c r="I13" i="4"/>
  <c r="D93" i="7"/>
  <c r="G207" i="5"/>
  <c r="F120" i="7" s="1"/>
  <c r="G228" i="5"/>
  <c r="F123" i="7" s="1"/>
  <c r="D91" i="7"/>
  <c r="C64" i="13"/>
  <c r="C55" i="13"/>
  <c r="I23" i="4"/>
  <c r="I11" i="4"/>
  <c r="I17" i="4"/>
  <c r="I15" i="4"/>
  <c r="I26" i="4"/>
  <c r="I14" i="4"/>
  <c r="I25" i="4"/>
  <c r="G43" i="1" l="1"/>
  <c r="E55" i="1"/>
  <c r="G55" i="1" s="1"/>
  <c r="E53" i="1"/>
  <c r="G53" i="1" s="1"/>
  <c r="E54" i="1"/>
  <c r="E56" i="1"/>
  <c r="E57" i="1"/>
  <c r="E59" i="1"/>
  <c r="G59" i="1" s="1"/>
  <c r="E81" i="1"/>
  <c r="G81" i="1" s="1"/>
  <c r="E82" i="1"/>
  <c r="G82" i="1" s="1"/>
  <c r="E107" i="1"/>
  <c r="G107" i="1" s="1"/>
  <c r="E105" i="1"/>
  <c r="G105" i="1" s="1"/>
  <c r="E103" i="1"/>
  <c r="G103" i="1" s="1"/>
  <c r="E106" i="1"/>
  <c r="G106" i="1" s="1"/>
  <c r="E104" i="1"/>
  <c r="G104" i="1" s="1"/>
  <c r="E94" i="1"/>
  <c r="G94" i="1" s="1"/>
  <c r="E96" i="1"/>
  <c r="G96" i="1" s="1"/>
  <c r="E88" i="1"/>
  <c r="G88" i="1" s="1"/>
  <c r="G87" i="1" s="1"/>
  <c r="E99" i="1"/>
  <c r="G99" i="1" s="1"/>
  <c r="E92" i="1"/>
  <c r="G92" i="1" s="1"/>
  <c r="E95" i="1"/>
  <c r="G95" i="1" s="1"/>
  <c r="E97" i="1"/>
  <c r="G97" i="1" s="1"/>
  <c r="E100" i="1"/>
  <c r="G100" i="1" s="1"/>
  <c r="E91" i="1"/>
  <c r="E93" i="1"/>
  <c r="G93" i="1" s="1"/>
  <c r="E98" i="1"/>
  <c r="G98" i="1" s="1"/>
  <c r="E83" i="1"/>
  <c r="G83" i="1" s="1"/>
  <c r="E84" i="1"/>
  <c r="G84" i="1" s="1"/>
  <c r="E85" i="1"/>
  <c r="G85" i="1" s="1"/>
  <c r="E58" i="1"/>
  <c r="E78" i="1"/>
  <c r="G78" i="1" s="1"/>
  <c r="G77" i="1" s="1"/>
  <c r="G50" i="1"/>
  <c r="G49" i="1" s="1"/>
  <c r="F54" i="1"/>
  <c r="F56" i="1"/>
  <c r="G47" i="1"/>
  <c r="G46" i="1" s="1"/>
  <c r="G40" i="1"/>
  <c r="G39" i="1" s="1"/>
  <c r="E35" i="1"/>
  <c r="G35" i="1" s="1"/>
  <c r="D43" i="9"/>
  <c r="V47" i="10"/>
  <c r="E65" i="1" s="1"/>
  <c r="G65" i="1" s="1"/>
  <c r="V46" i="10"/>
  <c r="E64" i="1" s="1"/>
  <c r="G64" i="1" s="1"/>
  <c r="D45" i="9"/>
  <c r="D29" i="12"/>
  <c r="E29" i="12" s="1"/>
  <c r="G29" i="12" s="1"/>
  <c r="F61" i="12"/>
  <c r="D34" i="12"/>
  <c r="D22" i="12"/>
  <c r="D24" i="12" s="1"/>
  <c r="G17" i="12"/>
  <c r="F23" i="12"/>
  <c r="G23" i="12" s="1"/>
  <c r="C36" i="12"/>
  <c r="D10" i="12"/>
  <c r="E10" i="12" s="1"/>
  <c r="G53" i="12" s="1"/>
  <c r="H53" i="12" s="1"/>
  <c r="F10" i="12"/>
  <c r="C24" i="12"/>
  <c r="D16" i="12"/>
  <c r="F16" i="12"/>
  <c r="C18" i="12"/>
  <c r="D35" i="12"/>
  <c r="E35" i="12" s="1"/>
  <c r="G64" i="12" s="1"/>
  <c r="H64" i="12" s="1"/>
  <c r="F64" i="12" s="1"/>
  <c r="F35" i="12"/>
  <c r="C30" i="12"/>
  <c r="F28" i="12"/>
  <c r="D28" i="12"/>
  <c r="E28" i="12" s="1"/>
  <c r="G56" i="12" s="1"/>
  <c r="F41" i="12"/>
  <c r="D41" i="12"/>
  <c r="E41" i="12" s="1"/>
  <c r="G65" i="12" s="1"/>
  <c r="J10" i="4"/>
  <c r="F40" i="12"/>
  <c r="D40" i="12"/>
  <c r="C42" i="12"/>
  <c r="D11" i="12"/>
  <c r="C12" i="12"/>
  <c r="F11" i="12"/>
  <c r="F46" i="12"/>
  <c r="C48" i="12"/>
  <c r="D46" i="12"/>
  <c r="G136" i="8"/>
  <c r="F26" i="11"/>
  <c r="F47" i="12"/>
  <c r="D47" i="12"/>
  <c r="E47" i="12" s="1"/>
  <c r="G66" i="12" s="1"/>
  <c r="G56" i="1" l="1"/>
  <c r="G54" i="1"/>
  <c r="G80" i="1"/>
  <c r="G102" i="1"/>
  <c r="G91" i="1"/>
  <c r="G90" i="1" s="1"/>
  <c r="G35" i="12"/>
  <c r="D46" i="9"/>
  <c r="D47" i="9" s="1"/>
  <c r="D36" i="12"/>
  <c r="E22" i="12"/>
  <c r="E24" i="12" s="1"/>
  <c r="E34" i="12"/>
  <c r="G57" i="12" s="1"/>
  <c r="D30" i="12"/>
  <c r="F53" i="12"/>
  <c r="D18" i="12"/>
  <c r="E16" i="12"/>
  <c r="G10" i="12"/>
  <c r="H56" i="12"/>
  <c r="F56" i="12" s="1"/>
  <c r="G28" i="12"/>
  <c r="G30" i="12" s="1"/>
  <c r="H66" i="12"/>
  <c r="F66" i="12" s="1"/>
  <c r="D42" i="12"/>
  <c r="E40" i="12"/>
  <c r="G40" i="12" s="1"/>
  <c r="H65" i="12"/>
  <c r="F65" i="12" s="1"/>
  <c r="G47" i="12"/>
  <c r="G63" i="12"/>
  <c r="E30" i="12"/>
  <c r="G41" i="12"/>
  <c r="D48" i="12"/>
  <c r="E46" i="12"/>
  <c r="E11" i="12"/>
  <c r="G11" i="12" s="1"/>
  <c r="D12" i="12"/>
  <c r="G110" i="1" l="1"/>
  <c r="G22" i="12"/>
  <c r="G24" i="12" s="1"/>
  <c r="E36" i="12"/>
  <c r="G55" i="12"/>
  <c r="H55" i="12" s="1"/>
  <c r="F55" i="12" s="1"/>
  <c r="G34" i="12"/>
  <c r="G36" i="12" s="1"/>
  <c r="G12" i="12"/>
  <c r="G42" i="12"/>
  <c r="G16" i="12"/>
  <c r="G18" i="12" s="1"/>
  <c r="G54" i="12"/>
  <c r="E18" i="12"/>
  <c r="G60" i="12"/>
  <c r="E12" i="12"/>
  <c r="G59" i="12"/>
  <c r="E48" i="12"/>
  <c r="G46" i="12"/>
  <c r="G48" i="12" s="1"/>
  <c r="H63" i="12"/>
  <c r="F63" i="12" s="1"/>
  <c r="H57" i="12"/>
  <c r="F57" i="12" s="1"/>
  <c r="G58" i="12"/>
  <c r="E42" i="12"/>
  <c r="H54" i="12" l="1"/>
  <c r="F54" i="12" s="1"/>
  <c r="F112" i="12"/>
  <c r="F96" i="12"/>
  <c r="F80" i="12"/>
  <c r="F104" i="12"/>
  <c r="F88" i="12"/>
  <c r="F72" i="12"/>
  <c r="F94" i="12"/>
  <c r="F78" i="12"/>
  <c r="F110" i="12"/>
  <c r="F102" i="12"/>
  <c r="F86" i="12"/>
  <c r="F70" i="12"/>
  <c r="F111" i="12"/>
  <c r="F95" i="12"/>
  <c r="F79" i="12"/>
  <c r="F103" i="12"/>
  <c r="F71" i="12"/>
  <c r="F87" i="12"/>
  <c r="H58" i="12"/>
  <c r="F58" i="12" s="1"/>
  <c r="H59" i="12"/>
  <c r="F59" i="12" s="1"/>
  <c r="H60" i="12"/>
  <c r="F60" i="12" s="1"/>
  <c r="F77" i="12" l="1"/>
  <c r="F101" i="12"/>
  <c r="F85" i="12"/>
  <c r="F69" i="12"/>
  <c r="F109" i="12"/>
  <c r="F93" i="12"/>
  <c r="F98" i="12"/>
  <c r="F82" i="12"/>
  <c r="F74" i="12"/>
  <c r="F114" i="12"/>
  <c r="F90" i="12"/>
  <c r="F106" i="12"/>
  <c r="F92" i="12"/>
  <c r="F68" i="12"/>
  <c r="G137" i="8" s="1"/>
  <c r="G135" i="8" s="1"/>
  <c r="F58" i="1" s="1"/>
  <c r="G58" i="1" s="1"/>
  <c r="F76" i="12"/>
  <c r="F108" i="12"/>
  <c r="F100" i="12"/>
  <c r="F84" i="12"/>
  <c r="F105" i="12"/>
  <c r="F89" i="12"/>
  <c r="F73" i="12"/>
  <c r="F113" i="12"/>
  <c r="F97" i="12"/>
  <c r="F81" i="12"/>
  <c r="F57" i="1" l="1"/>
  <c r="G167" i="8"/>
  <c r="I149" i="13"/>
  <c r="J149" i="13" s="1"/>
  <c r="J146" i="13" s="1"/>
  <c r="I80" i="13"/>
  <c r="J80" i="13" s="1"/>
  <c r="J77" i="13" s="1"/>
  <c r="I52" i="13"/>
  <c r="J52" i="13" s="1"/>
  <c r="J49" i="13" s="1"/>
  <c r="I159" i="13"/>
  <c r="J159" i="13" s="1"/>
  <c r="J155" i="13" s="1"/>
  <c r="I130" i="13"/>
  <c r="J130" i="13" s="1"/>
  <c r="J127" i="13" s="1"/>
  <c r="I61" i="13"/>
  <c r="J61" i="13" s="1"/>
  <c r="J58" i="13" s="1"/>
  <c r="I34" i="13"/>
  <c r="J34" i="13" s="1"/>
  <c r="J31" i="13" s="1"/>
  <c r="I43" i="13"/>
  <c r="J43" i="13" s="1"/>
  <c r="J40" i="13" s="1"/>
  <c r="I202" i="13"/>
  <c r="J202" i="13" s="1"/>
  <c r="J200" i="13" s="1"/>
  <c r="I140" i="13"/>
  <c r="J140" i="13" s="1"/>
  <c r="J137" i="13" s="1"/>
  <c r="I110" i="13"/>
  <c r="J110" i="13" s="1"/>
  <c r="J107" i="13" s="1"/>
  <c r="I120" i="13"/>
  <c r="J120" i="13" s="1"/>
  <c r="J117" i="13" s="1"/>
  <c r="I16" i="13"/>
  <c r="J16" i="13" s="1"/>
  <c r="J13" i="13" s="1"/>
  <c r="I25" i="13"/>
  <c r="J25" i="13" s="1"/>
  <c r="J22" i="13" s="1"/>
  <c r="I186" i="13"/>
  <c r="J186" i="13" s="1"/>
  <c r="J182" i="13" s="1"/>
  <c r="I194" i="13"/>
  <c r="J194" i="13" s="1"/>
  <c r="J191" i="13" s="1"/>
  <c r="I90" i="13"/>
  <c r="J90" i="13" s="1"/>
  <c r="J87" i="13" s="1"/>
  <c r="I100" i="13"/>
  <c r="J100" i="13" s="1"/>
  <c r="J97" i="13" s="1"/>
  <c r="I168" i="13"/>
  <c r="J168" i="13" s="1"/>
  <c r="J164" i="13" s="1"/>
  <c r="I70" i="13"/>
  <c r="J70" i="13" s="1"/>
  <c r="J67" i="13" s="1"/>
  <c r="I7" i="13"/>
  <c r="J7" i="13" s="1"/>
  <c r="J4" i="13" s="1"/>
  <c r="I177" i="13"/>
  <c r="J177" i="13" s="1"/>
  <c r="J173" i="13" s="1"/>
  <c r="G57" i="1" l="1"/>
  <c r="F63" i="1"/>
  <c r="G63" i="1" l="1"/>
  <c r="G117" i="1" l="1"/>
  <c r="H7" i="16"/>
  <c r="G112" i="1"/>
  <c r="H50" i="16" l="1"/>
  <c r="I22" i="16"/>
  <c r="D34" i="16"/>
  <c r="H34" i="16" s="1"/>
  <c r="I34" i="16" s="1"/>
  <c r="D33" i="16"/>
  <c r="H33" i="16" s="1"/>
  <c r="I33" i="16" s="1"/>
  <c r="D32" i="16"/>
  <c r="H32" i="16" s="1"/>
  <c r="I32" i="16" s="1"/>
  <c r="D31" i="16"/>
  <c r="H31" i="16" s="1"/>
  <c r="I43" i="16"/>
  <c r="D36" i="16"/>
  <c r="H36" i="16" s="1"/>
  <c r="I36" i="16" s="1"/>
  <c r="D35" i="16"/>
  <c r="H35" i="16" s="1"/>
  <c r="I35" i="16" s="1"/>
  <c r="I13" i="16"/>
  <c r="I12" i="16"/>
  <c r="H49" i="16"/>
  <c r="I24" i="16"/>
  <c r="I18" i="16"/>
  <c r="I46" i="16"/>
  <c r="I39" i="16"/>
  <c r="I47" i="16"/>
  <c r="I45" i="16"/>
  <c r="I14" i="16"/>
  <c r="I15" i="16"/>
  <c r="I23" i="16"/>
  <c r="I28" i="16"/>
  <c r="I27" i="16" s="1"/>
  <c r="I40" i="16"/>
  <c r="I21" i="16"/>
  <c r="I20" i="16" s="1"/>
  <c r="I16" i="16"/>
  <c r="I17" i="16"/>
  <c r="I25" i="16"/>
  <c r="I44" i="16"/>
  <c r="F4" i="4"/>
  <c r="G47" i="4" s="1"/>
  <c r="I47" i="4" s="1"/>
  <c r="K47" i="4" s="1"/>
  <c r="G41" i="4" l="1"/>
  <c r="I41" i="4" s="1"/>
  <c r="K41" i="4" s="1"/>
  <c r="I42" i="16"/>
  <c r="K32" i="4"/>
  <c r="I11" i="16"/>
  <c r="I31" i="16"/>
  <c r="I30" i="16" s="1"/>
  <c r="H30" i="16"/>
  <c r="H52" i="16" s="1"/>
  <c r="I38" i="16"/>
  <c r="K12" i="4"/>
  <c r="G36" i="4"/>
  <c r="I36" i="4" s="1"/>
  <c r="K36" i="4" s="1"/>
  <c r="G38" i="4"/>
  <c r="I38" i="4" s="1"/>
  <c r="K38" i="4" s="1"/>
  <c r="G39" i="4"/>
  <c r="I39" i="4" s="1"/>
  <c r="K39" i="4" s="1"/>
  <c r="K26" i="4"/>
  <c r="K18" i="4"/>
  <c r="K30" i="4"/>
  <c r="G49" i="4"/>
  <c r="I49" i="4" s="1"/>
  <c r="K49" i="4" s="1"/>
  <c r="F129" i="7" s="1"/>
  <c r="K24" i="4"/>
  <c r="K15" i="4"/>
  <c r="G44" i="4"/>
  <c r="I44" i="4" s="1"/>
  <c r="K44" i="4" s="1"/>
  <c r="G51" i="4"/>
  <c r="I51" i="4" s="1"/>
  <c r="K51" i="4" s="1"/>
  <c r="G50" i="4"/>
  <c r="I50" i="4" s="1"/>
  <c r="K50" i="4" s="1"/>
  <c r="F130" i="7" s="1"/>
  <c r="K11" i="4"/>
  <c r="K20" i="4"/>
  <c r="G48" i="4"/>
  <c r="I48" i="4" s="1"/>
  <c r="K48" i="4" s="1"/>
  <c r="F128" i="7" s="1"/>
  <c r="K14" i="4"/>
  <c r="G35" i="4"/>
  <c r="I35" i="4" s="1"/>
  <c r="K35" i="4" s="1"/>
  <c r="K13" i="4"/>
  <c r="K21" i="4"/>
  <c r="K23" i="4"/>
  <c r="K17" i="4"/>
  <c r="G43" i="4"/>
  <c r="I43" i="4" s="1"/>
  <c r="K43" i="4" s="1"/>
  <c r="G45" i="4"/>
  <c r="I45" i="4" s="1"/>
  <c r="K45" i="4" s="1"/>
  <c r="K19" i="4"/>
  <c r="K25" i="4"/>
  <c r="K31" i="4"/>
  <c r="G40" i="4"/>
  <c r="I40" i="4" s="1"/>
  <c r="K40" i="4" s="1"/>
  <c r="G46" i="4"/>
  <c r="I46" i="4" s="1"/>
  <c r="K46" i="4" s="1"/>
  <c r="G34" i="4"/>
  <c r="I34" i="4" s="1"/>
  <c r="K34" i="4" s="1"/>
  <c r="K22" i="4"/>
  <c r="K9" i="4"/>
  <c r="K16" i="4"/>
  <c r="G37" i="4"/>
  <c r="I37" i="4" s="1"/>
  <c r="K37" i="4" s="1"/>
  <c r="G52" i="4"/>
  <c r="I52" i="4" s="1"/>
  <c r="K52" i="4" s="1"/>
  <c r="D80" i="7" s="1"/>
  <c r="K33" i="4" l="1"/>
  <c r="I9" i="16"/>
  <c r="I52" i="16" s="1"/>
  <c r="K10" i="4"/>
  <c r="K29" i="4"/>
  <c r="J42" i="4"/>
  <c r="J33" i="4"/>
  <c r="K42" i="4"/>
  <c r="F131" i="7"/>
  <c r="K28" i="4" l="1"/>
  <c r="K53" i="4" s="1"/>
  <c r="K59" i="4" s="1"/>
  <c r="J53" i="4"/>
  <c r="F115" i="1" l="1"/>
  <c r="F118" i="1" l="1"/>
  <c r="G118" i="1" s="1"/>
  <c r="G120" i="1" s="1"/>
  <c r="G115" i="1"/>
  <c r="I13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Liceth</author>
  </authors>
  <commentList>
    <comment ref="J549" authorId="0" shapeId="0" xr:uid="{FF082A8C-117D-4526-9A6B-0F5853EB89E3}">
      <text>
        <r>
          <rPr>
            <b/>
            <sz val="9"/>
            <color indexed="81"/>
            <rFont val="Tahoma"/>
            <family val="2"/>
          </rPr>
          <t>Liceth:</t>
        </r>
        <r>
          <rPr>
            <sz val="9"/>
            <color indexed="81"/>
            <rFont val="Tahoma"/>
            <family val="2"/>
          </rPr>
          <t xml:space="preserve">
Largo de vía</t>
        </r>
      </text>
    </comment>
    <comment ref="J550" authorId="0" shapeId="0" xr:uid="{019B9219-D46D-4575-A140-835B4CACC829}">
      <text>
        <r>
          <rPr>
            <b/>
            <sz val="9"/>
            <color indexed="81"/>
            <rFont val="Tahoma"/>
            <family val="2"/>
          </rPr>
          <t>Liceth:</t>
        </r>
        <r>
          <rPr>
            <sz val="9"/>
            <color indexed="81"/>
            <rFont val="Tahoma"/>
            <family val="2"/>
          </rPr>
          <t xml:space="preserve">
Largo de vía</t>
        </r>
      </text>
    </comment>
    <comment ref="J551" authorId="0" shapeId="0" xr:uid="{E77FF2C2-386E-4908-834D-2A5933FFC1A1}">
      <text>
        <r>
          <rPr>
            <b/>
            <sz val="9"/>
            <color indexed="81"/>
            <rFont val="Tahoma"/>
            <family val="2"/>
          </rPr>
          <t>Liceth:</t>
        </r>
        <r>
          <rPr>
            <sz val="9"/>
            <color indexed="81"/>
            <rFont val="Tahoma"/>
            <family val="2"/>
          </rPr>
          <t xml:space="preserve">
Largo de vía</t>
        </r>
      </text>
    </comment>
    <comment ref="J552" authorId="0" shapeId="0" xr:uid="{E744FD33-3718-4300-92A2-1C65D8A83253}">
      <text>
        <r>
          <rPr>
            <b/>
            <sz val="9"/>
            <color indexed="81"/>
            <rFont val="Tahoma"/>
            <family val="2"/>
          </rPr>
          <t>Liceth:</t>
        </r>
        <r>
          <rPr>
            <sz val="9"/>
            <color indexed="81"/>
            <rFont val="Tahoma"/>
            <family val="2"/>
          </rPr>
          <t xml:space="preserve">
Largo de vía</t>
        </r>
      </text>
    </comment>
    <comment ref="J553" authorId="0" shapeId="0" xr:uid="{E430F71E-2A30-44A4-9649-9B23185AF05E}">
      <text>
        <r>
          <rPr>
            <b/>
            <sz val="9"/>
            <color indexed="81"/>
            <rFont val="Tahoma"/>
            <family val="2"/>
          </rPr>
          <t>Liceth:</t>
        </r>
        <r>
          <rPr>
            <sz val="9"/>
            <color indexed="81"/>
            <rFont val="Tahoma"/>
            <family val="2"/>
          </rPr>
          <t xml:space="preserve">
Largo de vía</t>
        </r>
      </text>
    </comment>
    <comment ref="J554" authorId="0" shapeId="0" xr:uid="{A53AA435-24B0-48BF-8EFB-82A662E8569F}">
      <text>
        <r>
          <rPr>
            <b/>
            <sz val="9"/>
            <color indexed="81"/>
            <rFont val="Tahoma"/>
            <family val="2"/>
          </rPr>
          <t>Liceth:</t>
        </r>
        <r>
          <rPr>
            <sz val="9"/>
            <color indexed="81"/>
            <rFont val="Tahoma"/>
            <family val="2"/>
          </rPr>
          <t xml:space="preserve">
Largo de vía</t>
        </r>
      </text>
    </comment>
    <comment ref="J555" authorId="0" shapeId="0" xr:uid="{BA22DAB4-4180-4997-A019-BCBB9452D5B5}">
      <text>
        <r>
          <rPr>
            <b/>
            <sz val="9"/>
            <color indexed="81"/>
            <rFont val="Tahoma"/>
            <family val="2"/>
          </rPr>
          <t>Liceth:</t>
        </r>
        <r>
          <rPr>
            <sz val="9"/>
            <color indexed="81"/>
            <rFont val="Tahoma"/>
            <family val="2"/>
          </rPr>
          <t xml:space="preserve">
Largo de vía</t>
        </r>
      </text>
    </comment>
    <comment ref="J556" authorId="0" shapeId="0" xr:uid="{F466BB6F-D58B-4C39-A27A-72ABCE50DB9C}">
      <text>
        <r>
          <rPr>
            <b/>
            <sz val="9"/>
            <color indexed="81"/>
            <rFont val="Tahoma"/>
            <family val="2"/>
          </rPr>
          <t>Liceth:</t>
        </r>
        <r>
          <rPr>
            <sz val="9"/>
            <color indexed="81"/>
            <rFont val="Tahoma"/>
            <family val="2"/>
          </rPr>
          <t xml:space="preserve">
Largo de vía</t>
        </r>
      </text>
    </comment>
    <comment ref="J557" authorId="0" shapeId="0" xr:uid="{288824D8-6B62-4714-9F10-1005AF7A07D2}">
      <text>
        <r>
          <rPr>
            <b/>
            <sz val="9"/>
            <color indexed="81"/>
            <rFont val="Tahoma"/>
            <family val="2"/>
          </rPr>
          <t>Liceth:</t>
        </r>
        <r>
          <rPr>
            <sz val="9"/>
            <color indexed="81"/>
            <rFont val="Tahoma"/>
            <family val="2"/>
          </rPr>
          <t xml:space="preserve">
Largo de vía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7" authorId="0" shapeId="0" xr:uid="{7425A7E6-A789-4647-B9BC-D41F3F92DF93}">
      <text>
        <r>
          <rPr>
            <b/>
            <sz val="9"/>
            <color indexed="81"/>
            <rFont val="Tahoma"/>
            <family val="2"/>
          </rPr>
          <t>numero de placas + 1 = numero de juntas</t>
        </r>
      </text>
    </comment>
  </commentList>
</comments>
</file>

<file path=xl/sharedStrings.xml><?xml version="1.0" encoding="utf-8"?>
<sst xmlns="http://schemas.openxmlformats.org/spreadsheetml/2006/main" count="13256" uniqueCount="5941">
  <si>
    <t>Preliminares</t>
  </si>
  <si>
    <t>m2</t>
  </si>
  <si>
    <t>m</t>
  </si>
  <si>
    <t>m3</t>
  </si>
  <si>
    <t>und</t>
  </si>
  <si>
    <t>DESCRIPCIÓN</t>
  </si>
  <si>
    <t>ITEM</t>
  </si>
  <si>
    <t>UNIDAD</t>
  </si>
  <si>
    <t>CANTIDAD</t>
  </si>
  <si>
    <t>VALOR UNITARIO</t>
  </si>
  <si>
    <t>COSTOS DIRECTOS</t>
  </si>
  <si>
    <t>TOTAL COSTO DIRECTO:</t>
  </si>
  <si>
    <t>COSTOS INDIRECTOS</t>
  </si>
  <si>
    <t>Administración:</t>
  </si>
  <si>
    <t>Imprevistos:</t>
  </si>
  <si>
    <t>Utilidad:</t>
  </si>
  <si>
    <t>SUBTOTAL AIU:</t>
  </si>
  <si>
    <t>TOTAL PRESUPUESTO:</t>
  </si>
  <si>
    <t xml:space="preserve">VALOR TOTAL EN LETRAS: </t>
  </si>
  <si>
    <t>Revisó: _______________________________</t>
  </si>
  <si>
    <t xml:space="preserve">                Lady Johanna Quintero Osorio</t>
  </si>
  <si>
    <t xml:space="preserve">                Ingeniera Civil</t>
  </si>
  <si>
    <t xml:space="preserve">                Secretaría de Infraestructura y Vias</t>
  </si>
  <si>
    <t>kg</t>
  </si>
  <si>
    <t>lb</t>
  </si>
  <si>
    <t>hr</t>
  </si>
  <si>
    <t>vje</t>
  </si>
  <si>
    <t>dia</t>
  </si>
  <si>
    <t>Elaboró: _______________________________</t>
  </si>
  <si>
    <t>EQUIPO BASICO ( HERRAMIENTA MENOR )</t>
  </si>
  <si>
    <t>CUADRILLA AA TIPO 1 (1 OFICIAL + 1 AYUDANTE) (Albañileria)</t>
  </si>
  <si>
    <t>VOLQUETA  6M3 (CARGUE A MANO)</t>
  </si>
  <si>
    <t>ACARREO INTERNO</t>
  </si>
  <si>
    <t>PRESUPUESTO DE OBRA</t>
  </si>
  <si>
    <t>MUNICIPIO DE VILLAMARÍA, CALDAS</t>
  </si>
  <si>
    <t xml:space="preserve">PAVIMENTACIÓN DE VIAS
</t>
  </si>
  <si>
    <t>SECTOR SANTA ANA</t>
  </si>
  <si>
    <t>Fecha:</t>
  </si>
  <si>
    <t>CANT.</t>
  </si>
  <si>
    <t>VALOR
UNITARIO</t>
  </si>
  <si>
    <t>VALOR
TOTAL</t>
  </si>
  <si>
    <t>VALOR
PARCIAL</t>
  </si>
  <si>
    <t>LATA DE GUADUA</t>
  </si>
  <si>
    <t>PINTURA ACRILICA PARA TRAFICO TIPO PINTUCO (PINTUTRÁFICO) O SIMILAR - COLORES: BLANCO, AMARILLO O NEGRO SEGÚN DISEÑO.</t>
  </si>
  <si>
    <t>PUNTILLA CON CABEZA 2"</t>
  </si>
  <si>
    <t>COMISION TOPOGRAFICA (INCLUYE TOPOGRAFO, CADENERO Y EQUIPO TOPOGRAFÍA (ESTACIÓN Y NIVEL)).</t>
  </si>
  <si>
    <t>ml</t>
  </si>
  <si>
    <t>gal</t>
  </si>
  <si>
    <t>FORMALETA PARA BASE DE CONCRETO</t>
  </si>
  <si>
    <t>GUADUA SOBREBASA L= 1.50 MT. 3 USOS</t>
  </si>
  <si>
    <t>CINTA REFLECTIVA DE SEGURIDAD (2 HILERAS)</t>
  </si>
  <si>
    <t>CONCRETO 2500 psi - 17.5 Mpa</t>
  </si>
  <si>
    <t>EQUIPO DE TRANSPORTE</t>
  </si>
  <si>
    <t>ESMALTE SINTETICO PINTULUX - TIPO PINTUCO REF. SEGÚN COLOR DISEÑO O SIMILAR</t>
  </si>
  <si>
    <t>CORTADORA DE CONCRETO</t>
  </si>
  <si>
    <t>CUADRILLA AA TIPO 2 (1 OFICIAL + 2 AYUDANTE) (Albañileria)</t>
  </si>
  <si>
    <t>PERMISO USO DE ESCOMBRERA</t>
  </si>
  <si>
    <r>
      <rPr>
        <b/>
        <sz val="11"/>
        <rFont val="Arial Narrow"/>
        <family val="2"/>
      </rPr>
      <t>NOTA 1:</t>
    </r>
    <r>
      <rPr>
        <sz val="11"/>
        <rFont val="Arial Narrow"/>
        <family val="2"/>
      </rPr>
      <t xml:space="preserve"> Se debe tener en cuenta que el PRECIO UNITARIO incluye el valor del IVA (19%).</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</si>
  <si>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</si>
  <si>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 xml:space="preserve">NOTA 3: </t>
    </r>
    <r>
      <rPr>
        <sz val="11"/>
        <rFont val="Arial Narrow"/>
        <family val="2"/>
      </rPr>
      <t xml:space="preserve"> El reconocimiento económico de los requerimientos  ambientales exigidos  por las autoridades ambientales, y/o sociales que son de obligatorio cumplimiento, serán reconocidos a cargo de reembolso de gastos (afectados por un % de administracion).</t>
    </r>
    <r>
      <rPr>
        <b/>
        <sz val="11"/>
        <rFont val="Arial Narrow"/>
        <family val="2"/>
      </rPr>
      <t xml:space="preserve">(Ajustar de acuerdo al proyecto) </t>
    </r>
  </si>
  <si>
    <r>
      <t xml:space="preserve">NOTA 4:  </t>
    </r>
    <r>
      <rPr>
        <sz val="11"/>
        <rFont val="Arial Narrow"/>
        <family val="2"/>
      </rPr>
      <t>El control de tráfico temporal y la señalización provisional necesarios para la ejecución de las obras será por cuenta y riesgo del contratista.</t>
    </r>
  </si>
  <si>
    <r>
      <t xml:space="preserve">NOTA 5:  </t>
    </r>
    <r>
      <rPr>
        <sz val="11"/>
        <rFont val="Arial Narrow"/>
        <family val="2"/>
      </rPr>
      <t>De acuerdo a la vereda, existen diferentes fuentes de materiales, las cuales serán reconocidas durante visita de campo realizada al sitio, como parte del proceso precontractual.</t>
    </r>
  </si>
  <si>
    <t>Localización y replanteo de Vias. Incluye eje de via y laterales con andenes</t>
  </si>
  <si>
    <t xml:space="preserve">Descapote Manual e=0.20 m. </t>
  </si>
  <si>
    <t>Nivelacion y Limpieza</t>
  </si>
  <si>
    <t xml:space="preserve">Barrera con bombones en guadua y Cinta de Seguridad                                                          </t>
  </si>
  <si>
    <t>Corte  Mecanizado de Pavimento 0.07 m</t>
  </si>
  <si>
    <t>Evacuación escombros y sobrantes en vehículo automotor medido en banco</t>
  </si>
  <si>
    <t>CUADRILLA AA TIPO 4 (1 OFICIAL + 4 AYUDANTE) (Albañileria)</t>
  </si>
  <si>
    <t>COMPRESOR 2 MARTILLOS (INCLUYE ACPM Y TRANSPORTE)</t>
  </si>
  <si>
    <t>Demolición de Estructuras de Concreto Hidráulico</t>
  </si>
  <si>
    <t>Movimiento de Tierras</t>
  </si>
  <si>
    <t>MOTOBOMBA DE 2" A GASOLINA</t>
  </si>
  <si>
    <t>CUADRILLA AA TIPO 5 (1 OFICIAL + 5 AYUDANTE) (Albañileria)</t>
  </si>
  <si>
    <t>Excavación para Estructuras - Material Común - 0.0 a 2.0 m</t>
  </si>
  <si>
    <t>CUADRILLA AA TIPO 3 (1 OFICIAL + 3 AYUDANTE) (Albañileria)</t>
  </si>
  <si>
    <t>Retiro de Escombros en Volqueta, Cargue Manual</t>
  </si>
  <si>
    <t>AFIRMADO NORMA INVIAS</t>
  </si>
  <si>
    <t>VIBROCOMPACTADOR TIPO RANA</t>
  </si>
  <si>
    <t>Afirmado Compactado para Estructuras</t>
  </si>
  <si>
    <t>Demolición de Andenes y sardineles en concreto Hidráulico</t>
  </si>
  <si>
    <t>Excavación para Estructuras - Conglomerado - 0.0 a 2.0 m</t>
  </si>
  <si>
    <t xml:space="preserve">Sumidero Doble reja tipo Sifón en Concreto clase II - Incluye Aro-Tapa HD de 0.60 m. para cámara circular de inspección - anti ruido para tráfico pesado 40 ton (ncluye sistema de seguridad)                    </t>
  </si>
  <si>
    <t>equipo basico ( herramienta menor )</t>
  </si>
  <si>
    <t>formaleta metalica para camara circular</t>
  </si>
  <si>
    <t>cuadrilla bb tipo 4 (1 oficial + 4 ayudante) (instalaciones)</t>
  </si>
  <si>
    <t>curado del concreto</t>
  </si>
  <si>
    <t>concreto 3000 psi - 21 mpa</t>
  </si>
  <si>
    <t>arena lavada de rio</t>
  </si>
  <si>
    <t>gravilla comun de rio</t>
  </si>
  <si>
    <t>agua m3</t>
  </si>
  <si>
    <t>acero 60.000 psi</t>
  </si>
  <si>
    <t>marco reja de varilla 1" a.r/ angulo/platina</t>
  </si>
  <si>
    <t>aro-tapa hd de 0,60 m sello elastico- llave-antiruido</t>
  </si>
  <si>
    <t>acarreo interno</t>
  </si>
  <si>
    <t>equipo de transporte</t>
  </si>
  <si>
    <t>Tuberias</t>
  </si>
  <si>
    <t>Pisos – Bases – Rellenos</t>
  </si>
  <si>
    <t>Relleno Compactado con Material de Obra</t>
  </si>
  <si>
    <t xml:space="preserve">Afirmado Compactado para Andenes </t>
  </si>
  <si>
    <t>REGLA VIBRATORIA</t>
  </si>
  <si>
    <t>VIBRADOR A GASOLINA</t>
  </si>
  <si>
    <t>TABLA 1"X10"X3M</t>
  </si>
  <si>
    <t>CUARTON 2"X4"X3M</t>
  </si>
  <si>
    <t>PUNTILLA CON CABEZA 1"</t>
  </si>
  <si>
    <t>ADITIVO PARA CURAR EL CONCRETO</t>
  </si>
  <si>
    <t>CONCRETO MR 42 kg/cm2</t>
  </si>
  <si>
    <t>Pavimento en Concreto MR 42 Hecho en obra</t>
  </si>
  <si>
    <t>Pavimento en Concreto</t>
  </si>
  <si>
    <t>ACERO 60.000 PSI</t>
  </si>
  <si>
    <t>ALAMBRE NEGRO NO. 18</t>
  </si>
  <si>
    <t>Acero de Refuerzo de 1/4" a 1-1/4" de 420 Mpa (4200 kg/cm2)</t>
  </si>
  <si>
    <t>Canastilla de Soporte de Dovelas en Hierro 3/8" y 1/4"</t>
  </si>
  <si>
    <t>FORMALETA SARDINEL DESDE 0.20 HASTA 0.60 M. DE ALTURA POR 2.00 M. DE LONGITUD</t>
  </si>
  <si>
    <t>LISTON 2 X 4</t>
  </si>
  <si>
    <t>POLIETILENO NO. 6</t>
  </si>
  <si>
    <t>CONCRETO 3000 psi - 21 Mpa</t>
  </si>
  <si>
    <t>Andén y Rampa peatonal Concreto Producido en obra 3000 Psi acabado:  Escobiado</t>
  </si>
  <si>
    <t>Sardinel Ancho = 20 cm. H= Entre  17 y 24 cm  en concreto 3000 psi</t>
  </si>
  <si>
    <t>Corte Mecanizado de Pavimento 0.10 m</t>
  </si>
  <si>
    <t>PULIDORA INDUSTRIAL</t>
  </si>
  <si>
    <t>Corte Mecanizado de Andén en Concreto 0.03 m</t>
  </si>
  <si>
    <t>SELLO ELASTOMERICO</t>
  </si>
  <si>
    <t>Sello de Junta de Pavimento Rígido 0,01 m</t>
  </si>
  <si>
    <t xml:space="preserve">    Arq. Estefanía Delgado Osorio</t>
  </si>
  <si>
    <t xml:space="preserve">     Secretaria de Infraestructura y Vias</t>
  </si>
  <si>
    <t>Alcandia de Villamaría, Caldas</t>
  </si>
  <si>
    <t>Acero de Refuerzo</t>
  </si>
  <si>
    <t>TOTAL:</t>
  </si>
  <si>
    <t xml:space="preserve">       Secretaria de Infraestructura y Vias</t>
  </si>
  <si>
    <t>ANÁLISIS DE PRECIOS UNITARIOS - (APU)</t>
  </si>
  <si>
    <t>GRASA ECON X 370 GRS</t>
  </si>
  <si>
    <t>HIERRO LISO (DOVELAS)</t>
  </si>
  <si>
    <t xml:space="preserve">CORTADORA INCLUYE DISCO </t>
  </si>
  <si>
    <t>Dovelas de Acero Liso 60000 psi para Pavimentos</t>
  </si>
  <si>
    <t>KG</t>
  </si>
  <si>
    <t>ANALISIS DEL AIU</t>
  </si>
  <si>
    <t>Valor estimado de la Obra (Costo Directo)</t>
  </si>
  <si>
    <t>Plazo estimado de ejecución (Meses):</t>
  </si>
  <si>
    <t>Contratista Persona Natural (SI o NO):</t>
  </si>
  <si>
    <t>SI</t>
  </si>
  <si>
    <t>CAPITULO</t>
  </si>
  <si>
    <t>TIPO DE GASTO</t>
  </si>
  <si>
    <t>UN</t>
  </si>
  <si>
    <t>DEDICACION</t>
  </si>
  <si>
    <t>VR. UNITARIO (mes)</t>
  </si>
  <si>
    <t>FACTOR PRESTACIONAL O FACTOR AIU (PARA INDIRECTOS)</t>
  </si>
  <si>
    <t>VALOR TOTAL</t>
  </si>
  <si>
    <t>SUMA</t>
  </si>
  <si>
    <t>PORCENTAJE</t>
  </si>
  <si>
    <t>MANO DE OBRA Y GASTOS DE OFICINA</t>
  </si>
  <si>
    <t>Un</t>
  </si>
  <si>
    <t xml:space="preserve">Ingeniero Director </t>
  </si>
  <si>
    <t xml:space="preserve">Ingeniero Residente </t>
  </si>
  <si>
    <t xml:space="preserve">Maestro de Obra </t>
  </si>
  <si>
    <t>Residente de Salud Ocupacional</t>
  </si>
  <si>
    <t>Trabajador social</t>
  </si>
  <si>
    <t xml:space="preserve">Almacenista </t>
  </si>
  <si>
    <t>Celador  con prestaciones</t>
  </si>
  <si>
    <t>Secretaria con prestaciones</t>
  </si>
  <si>
    <t>Contador</t>
  </si>
  <si>
    <t>Equipo de Oficina (Escritorio, pc, impresora, sillas, papeleria)</t>
  </si>
  <si>
    <t>Mes</t>
  </si>
  <si>
    <t>Seguridad industrial personal</t>
  </si>
  <si>
    <t>Plan de Salud ocupacional y seguridad industrial</t>
  </si>
  <si>
    <t>Sistema de gestion ambiental</t>
  </si>
  <si>
    <t>Sistema de gestion de calidad</t>
  </si>
  <si>
    <t>Costos financiero</t>
  </si>
  <si>
    <t>GASTOS INDIRECTOS.</t>
  </si>
  <si>
    <t>LEGALIZACION.</t>
  </si>
  <si>
    <t>Impuesto de Timbre</t>
  </si>
  <si>
    <t>%</t>
  </si>
  <si>
    <t>Publicación diario oficial</t>
  </si>
  <si>
    <t>Licencia de Construccion</t>
  </si>
  <si>
    <t>POLIZAS</t>
  </si>
  <si>
    <t>Seriedad de la Propuesta.</t>
  </si>
  <si>
    <t>Pre-contractual</t>
  </si>
  <si>
    <t>Anticipo</t>
  </si>
  <si>
    <t>Cumplimiento del contrato</t>
  </si>
  <si>
    <t>Post contractual</t>
  </si>
  <si>
    <t>contractual</t>
  </si>
  <si>
    <t>Prestaciones Sociales</t>
  </si>
  <si>
    <t>Responsabilidad Civil</t>
  </si>
  <si>
    <t>Todo riesgo</t>
  </si>
  <si>
    <t xml:space="preserve"> </t>
  </si>
  <si>
    <t>IMPUESTOS Y CONTRIBUCIONES</t>
  </si>
  <si>
    <t xml:space="preserve">Contribuación Especial </t>
  </si>
  <si>
    <t>Estampilla Pro - Adulto mayor</t>
  </si>
  <si>
    <t>Estampillas Pro - Cultura</t>
  </si>
  <si>
    <t>Fiducia</t>
  </si>
  <si>
    <t>Gasto bancarios 4x1000 y retiros</t>
  </si>
  <si>
    <t>Industria y Comercio 5 x 1.000 sobre valor total</t>
  </si>
  <si>
    <t>TOTAL GASTOS INDIRECTOS DE ADMINISTRACION.</t>
  </si>
  <si>
    <t>UTILIDAD:</t>
  </si>
  <si>
    <t>IVA SOBRE UTILIDAD:</t>
  </si>
  <si>
    <t>A.I.U.</t>
  </si>
  <si>
    <t>ALCALDIA DE MANIZALES.</t>
  </si>
  <si>
    <t>Base - Tope</t>
  </si>
  <si>
    <t>Porcentaje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</si>
  <si>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</si>
  <si>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</si>
  <si>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</si>
  <si>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</si>
  <si>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</si>
  <si>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</si>
  <si>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</si>
  <si>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</si>
  <si>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Referencia</t>
  </si>
  <si>
    <t>INFORMACIÓN GENERAL DEL PROYECTO</t>
  </si>
  <si>
    <t>Plazo de Ejecución Obra:</t>
  </si>
  <si>
    <t>Longitud Total Vías a Pavimentar (m):</t>
  </si>
  <si>
    <t>Ancho Promedio Vía (m):</t>
  </si>
  <si>
    <t>Longitud Total de Andenes (m):</t>
  </si>
  <si>
    <t>Ancho Promedio de Andenes (m):</t>
  </si>
  <si>
    <t>Longitud Total de Sardinel:</t>
  </si>
  <si>
    <t>PRECIOS REFERENCIA:</t>
  </si>
  <si>
    <t>Lista Aguas de Manizales 2019 - 2</t>
  </si>
  <si>
    <t>AIU (%):</t>
  </si>
  <si>
    <t>Sustitución con Afirmado Compactado (m):</t>
  </si>
  <si>
    <t>Espesor acabado Pavimento (m):</t>
  </si>
  <si>
    <t>Altura de Anden (m):</t>
  </si>
  <si>
    <t>Altura de Sardinel (cm):</t>
  </si>
  <si>
    <t>Estructura Granular  Vía - Afirmado (m):</t>
  </si>
  <si>
    <t>Estructura Granular  Adén - Afirmado (m):</t>
  </si>
  <si>
    <t>Sustitución con Afirmado Compactado</t>
  </si>
  <si>
    <t xml:space="preserve">CANTIDAD DE MATERIALES </t>
  </si>
  <si>
    <t>VALOR TOTAL
TODO COSTO</t>
  </si>
  <si>
    <t>ANALISIS DE PRECIOS UNITARIOS</t>
  </si>
  <si>
    <t>PRELIMINARES</t>
  </si>
  <si>
    <t>Unidad</t>
  </si>
  <si>
    <t>Item</t>
  </si>
  <si>
    <t>Descripción</t>
  </si>
  <si>
    <t>Und</t>
  </si>
  <si>
    <t>Cantidad</t>
  </si>
  <si>
    <t>COSTO DIRECTO</t>
  </si>
  <si>
    <t>ANALISIS FACTOR PRESTACIONAL</t>
  </si>
  <si>
    <t>Días del año</t>
  </si>
  <si>
    <t>Riesgo Alto</t>
  </si>
  <si>
    <t>Riesgo Bajo</t>
  </si>
  <si>
    <t>Datos Básicos</t>
  </si>
  <si>
    <t>Número días trabajados</t>
  </si>
  <si>
    <t>Salario Básico</t>
  </si>
  <si>
    <t>1-2 SMMLV</t>
  </si>
  <si>
    <t>&gt;2 SMMLV</t>
  </si>
  <si>
    <t>Subsidio de Transporte</t>
  </si>
  <si>
    <t>Cesantías</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</si>
  <si>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</si>
  <si>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</si>
  <si>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</si>
  <si>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</si>
  <si>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</si>
  <si>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</si>
  <si>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</si>
  <si>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</si>
  <si>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</si>
  <si>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</si>
  <si>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</si>
  <si>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SENA</t>
  </si>
  <si>
    <t>ICBF</t>
  </si>
  <si>
    <t>Parafiscales</t>
  </si>
  <si>
    <t>FIC</t>
  </si>
  <si>
    <t>Caja de compensacion</t>
  </si>
  <si>
    <t>TOTAL</t>
  </si>
  <si>
    <t>ANALISIS INGRESO BASE DE COTIIZACION - IBC 
(Solo aplica para contratistas personas naturales)</t>
  </si>
  <si>
    <t>Descripcion</t>
  </si>
  <si>
    <t>Valor</t>
  </si>
  <si>
    <t>Costo directo del contrato</t>
  </si>
  <si>
    <t>AIU en porcentaje</t>
  </si>
  <si>
    <t>AIU en pesos</t>
  </si>
  <si>
    <t>Costo total del contrato antes de iva</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</si>
  <si>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</si>
  <si>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</si>
  <si>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</si>
  <si>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</si>
  <si>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</si>
  <si>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</si>
  <si>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SERVICIO DE AGUA</t>
  </si>
  <si>
    <t>SERVICIO DE ENERGIA</t>
  </si>
  <si>
    <t>CIMIENTOS</t>
  </si>
  <si>
    <t>CUADRILLA AA TIPO 6 (1 OFICIAL + 6 AYUDANTE) (Albañileria)</t>
  </si>
  <si>
    <t>TABLA CHAPA ORDINARIO 30 CM X 2 CM X 3 M.</t>
  </si>
  <si>
    <t xml:space="preserve">DISTANCIADORES EN MORTERO H=0.05 CMS </t>
  </si>
  <si>
    <t>PIEDRA MEDIA ZONGA</t>
  </si>
  <si>
    <t>PLASTOCRETE DM DE SIKA IMPERMEABILIZANTE PARA CONCRETOS O SIMILAR.</t>
  </si>
  <si>
    <t>VIBRADOR</t>
  </si>
  <si>
    <t>VARILLON DE SAJO</t>
  </si>
  <si>
    <t>ACERO DE REFUERZO</t>
  </si>
  <si>
    <t>REFERENCIA</t>
  </si>
  <si>
    <t>Área/lugar/elemento</t>
  </si>
  <si>
    <t>Longitud (m)</t>
  </si>
  <si>
    <t>Ancho (m)</t>
  </si>
  <si>
    <t>Alto (m)</t>
  </si>
  <si>
    <t>V. PARCIAL</t>
  </si>
  <si>
    <t xml:space="preserve">N° DE
ELEMENTOS </t>
  </si>
  <si>
    <t>ÁREA O LUGAR</t>
  </si>
  <si>
    <t>CONCRETO 2000 psi - 14 Mpa</t>
  </si>
  <si>
    <t>EQUIPO BASICO (HERRAMIENTA MENOR)</t>
  </si>
  <si>
    <t>ML</t>
  </si>
  <si>
    <t>UND</t>
  </si>
  <si>
    <t>GAL</t>
  </si>
  <si>
    <t>DIA</t>
  </si>
  <si>
    <t>LB</t>
  </si>
  <si>
    <t>M2</t>
  </si>
  <si>
    <t>HR</t>
  </si>
  <si>
    <t>VJE</t>
  </si>
  <si>
    <t>ESTIMATIVO GENERAL DE HERRAMIENTAS MENORES DE UN PROYECTO</t>
  </si>
  <si>
    <t>IVA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</si>
  <si>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</si>
  <si>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</si>
  <si>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</si>
  <si>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</si>
  <si>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</si>
  <si>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</si>
  <si>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</si>
  <si>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</si>
  <si>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</si>
  <si>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</si>
  <si>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</si>
  <si>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</si>
  <si>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</si>
  <si>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</si>
  <si>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</si>
  <si>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</si>
  <si>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</si>
  <si>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</si>
  <si>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COSTO TOTAL POR USO</t>
  </si>
  <si>
    <t>NO. DE HERRAMIENTAS</t>
  </si>
  <si>
    <t>COSTO UNITARIO HERRAMIENTA MENOR</t>
  </si>
  <si>
    <t/>
  </si>
  <si>
    <t>EQUIPO BASICO ( CONSTRUCCIÓN )</t>
  </si>
  <si>
    <t>Sin Iva</t>
  </si>
  <si>
    <t>Con Iva</t>
  </si>
  <si>
    <t>RIESGOS PROFESIONALES</t>
  </si>
  <si>
    <t>Datos Basicos año 2022</t>
  </si>
  <si>
    <t>Subsidio Transporte 2022</t>
  </si>
  <si>
    <t>Salario mínimo 2022</t>
  </si>
  <si>
    <t>Intereses sobre las Cesantías (Mensual)</t>
  </si>
  <si>
    <t>Prima de servicios</t>
  </si>
  <si>
    <t>Plazo (meses)</t>
  </si>
  <si>
    <t>GASTOS GENERALES</t>
  </si>
  <si>
    <r>
      <t xml:space="preserve">Contratista </t>
    </r>
    <r>
      <rPr>
        <sz val="10"/>
        <color indexed="10"/>
        <rFont val="Arial"/>
        <family val="2"/>
      </rPr>
      <t>(solo aplica para personas naturales)</t>
    </r>
  </si>
  <si>
    <t>Estabilidad</t>
  </si>
  <si>
    <t>Calidad del Servicio</t>
  </si>
  <si>
    <t>Retencion contrato de obra</t>
  </si>
  <si>
    <t>Tasa Pro - Deporte</t>
  </si>
  <si>
    <t>Reteica Servicios</t>
  </si>
  <si>
    <r>
      <t xml:space="preserve">CREE </t>
    </r>
    <r>
      <rPr>
        <sz val="10"/>
        <color indexed="10"/>
        <rFont val="Arial"/>
        <family val="2"/>
      </rPr>
      <t>(solo aplica a personas juridicas)</t>
    </r>
  </si>
  <si>
    <t>IMPREVISTO:</t>
  </si>
  <si>
    <r>
      <rPr>
        <b/>
        <sz val="10"/>
        <rFont val="Calibri"/>
        <family val="2"/>
        <scheme val="minor"/>
      </rPr>
      <t>NOTA 2:</t>
    </r>
    <r>
      <rPr>
        <sz val="10"/>
        <rFont val="Calibri"/>
        <family val="2"/>
        <scheme val="minor"/>
      </rPr>
      <t xml:space="preserve"> Se debe tener en cuenta que el PRECIO UNITARIO incluye el valor del IVA (19%).</t>
    </r>
  </si>
  <si>
    <r>
      <rPr>
        <b/>
        <sz val="10"/>
        <rFont val="Calibri"/>
        <family val="2"/>
        <scheme val="minor"/>
      </rPr>
      <t>NOTA 3:</t>
    </r>
    <r>
      <rPr>
        <sz val="10"/>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</si>
  <si>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t>ANALISIS DE MANO DE OBRA</t>
  </si>
  <si>
    <t>Mano de Obra AA - Albañileria  (1OF Y 1 AY)</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</si>
  <si>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</si>
  <si>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</si>
  <si>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</si>
  <si>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</si>
  <si>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</si>
  <si>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</si>
  <si>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</si>
  <si>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</si>
  <si>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</si>
  <si>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</si>
  <si>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</si>
  <si>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</si>
  <si>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</si>
  <si>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</si>
  <si>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</si>
  <si>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CODIGO</t>
  </si>
  <si>
    <t>PERSONAL O CUADRILLA</t>
  </si>
  <si>
    <t>TIPO</t>
  </si>
  <si>
    <t>VALOR BASE</t>
  </si>
  <si>
    <t>FACTOR 
PRESTACIONAL</t>
  </si>
  <si>
    <t>ANALISIS
CALCULO</t>
  </si>
  <si>
    <t>FECHA DE 
ACTUALIZACION</t>
  </si>
  <si>
    <t>I65</t>
  </si>
  <si>
    <t>OFICIAL AA (Albañileria)</t>
  </si>
  <si>
    <t>VER ANALISIS MANO DE OBRA</t>
  </si>
  <si>
    <t>I66</t>
  </si>
  <si>
    <t>OFICIAL BB (Instalaciones)</t>
  </si>
  <si>
    <t>I67</t>
  </si>
  <si>
    <t>OFICIAL CC (Pintura)</t>
  </si>
  <si>
    <t>I68</t>
  </si>
  <si>
    <t>OFICIAL DD (Carpinteria)</t>
  </si>
  <si>
    <t>I69</t>
  </si>
  <si>
    <t>OFICIAL EE (Dry Wall)</t>
  </si>
  <si>
    <t>I70</t>
  </si>
  <si>
    <t>OFICIAL FF (Electricas)</t>
  </si>
  <si>
    <t>I71</t>
  </si>
  <si>
    <t>OFICIAL GG (Alumbrado Publico)</t>
  </si>
  <si>
    <t>I72</t>
  </si>
  <si>
    <t>AYUDANTE AA (Albañileria)</t>
  </si>
  <si>
    <t>I73</t>
  </si>
  <si>
    <t>AYUDANTE BB (Instalaciones)</t>
  </si>
  <si>
    <t>I74</t>
  </si>
  <si>
    <t>AYUDANTE CC (Pintura)</t>
  </si>
  <si>
    <t>I75</t>
  </si>
  <si>
    <t>AYUDANTE DD (Carpinteria)</t>
  </si>
  <si>
    <t>I76</t>
  </si>
  <si>
    <t>AYUDANTE EE (Dry Wall)</t>
  </si>
  <si>
    <t>I77</t>
  </si>
  <si>
    <t>AYUDANTE FF (Electricas)</t>
  </si>
  <si>
    <t>I78</t>
  </si>
  <si>
    <t>AYUDANTE GG (Alumbrado Publico)</t>
  </si>
  <si>
    <t>I03</t>
  </si>
  <si>
    <t>I04</t>
  </si>
  <si>
    <t>CUADRILLA BB TIPO 1 (1 OFICIAL + 1 AYUDANTE) (Instalaciones)</t>
  </si>
  <si>
    <t>I05</t>
  </si>
  <si>
    <t>CUADRILLA CC TIPO 1 (1 OFICIAL + 1 AYUDANTE) (Pintura)</t>
  </si>
  <si>
    <t>I06</t>
  </si>
  <si>
    <t>CUADRILLA DD TIPO 1 (1 OFICIAL + 1 AYUDANTE) (Carpinteria)</t>
  </si>
  <si>
    <t>I07</t>
  </si>
  <si>
    <t>CUADRILLA EE TIPO 1 (1 OFICIAL + 1 AYUDANTE) (Dry Wall)</t>
  </si>
  <si>
    <t>I08</t>
  </si>
  <si>
    <t>CUADRILLA FF TIPO 1 (1 OFICIAL + 1 AYUDANTE) (Electricas)</t>
  </si>
  <si>
    <t>I19</t>
  </si>
  <si>
    <t>CUADRILLA GG TIPO 1 (1 OFICIAL + 1 AYUDANTE) (Alumbrado Publico)</t>
  </si>
  <si>
    <t>I30</t>
  </si>
  <si>
    <t>I31</t>
  </si>
  <si>
    <t>CUADRILLA BB TIPO 2 (1 OFICIAL + 2 AYUDANTE) (Instalaciones)</t>
  </si>
  <si>
    <t>I32</t>
  </si>
  <si>
    <t>CUADRILLA CC TIPO 2 (1 OFICIAL + 2 AYUDANTE) (Pintura)</t>
  </si>
  <si>
    <t>I33</t>
  </si>
  <si>
    <t>CUADRILLA DD TIPO 2 (1 OFICIAL + 2 AYUDANTE) (Carpinteria)</t>
  </si>
  <si>
    <t>I34</t>
  </si>
  <si>
    <t>CUADRILLA EE TIPO 2 (1 OFICIAL + 2 AYUDANTE) (Dry Wall)</t>
  </si>
  <si>
    <t>I35</t>
  </si>
  <si>
    <t>CUADRILLA FF TIPO 2 (1 OFICIAL + 2 AYUDANTE) (Electricas)</t>
  </si>
  <si>
    <t>I36</t>
  </si>
  <si>
    <t>CUADRILLA GG TIPO 2 (1 OFICIAL + 2 AYUDANTE) (Alumbrado Publico)</t>
  </si>
  <si>
    <t>I37</t>
  </si>
  <si>
    <t>I38</t>
  </si>
  <si>
    <t>CUADRILLA BB TIPO 3 (1 OFICIAL + 3 AYUDANTE) (Instalaciones)</t>
  </si>
  <si>
    <t>I39</t>
  </si>
  <si>
    <t>CUADRILLA CC TIPO 3 (1 OFICIAL + 3 AYUDANTE) (Pintura)</t>
  </si>
  <si>
    <t>I40</t>
  </si>
  <si>
    <t>CUADRILLA DD TIPO 3 (1 OFICIAL + 3 AYUDANTE) (Carpinteria)</t>
  </si>
  <si>
    <t>I41</t>
  </si>
  <si>
    <t>CUADRILLA EE TIPO 3 (1 OFICIAL + 3 AYUDANTE) (Dry Wall)</t>
  </si>
  <si>
    <t>I42</t>
  </si>
  <si>
    <t>CUADRILLA FF TIPO 3 (1 OFICIAL + 3 AYUDANTE) (Electricas)</t>
  </si>
  <si>
    <t>I43</t>
  </si>
  <si>
    <t>CUADRILLA GG TIPO 3 (1 OFICIAL + 3 AYUDANTE) (Alumbrado Publico)</t>
  </si>
  <si>
    <t>I44</t>
  </si>
  <si>
    <t>I45</t>
  </si>
  <si>
    <t>CUADRILLA BB TIPO 4 (1 OFICIAL + 4 AYUDANTE) (Instalaciones)</t>
  </si>
  <si>
    <t>I46</t>
  </si>
  <si>
    <t>CUADRILLA CC TIPO 4 (1 OFICIAL + 4 AYUDANTE) (Pintura)</t>
  </si>
  <si>
    <t>I47</t>
  </si>
  <si>
    <t>CUADRILLA DD TIPO 4 (1 OFICIAL + 4 AYUDANTE) (Carpinteria)</t>
  </si>
  <si>
    <t>I48</t>
  </si>
  <si>
    <t>CUADRILLA EE TIPO 4 (1 OFICIAL + 4 AYUDANTE) (Dry Wall)</t>
  </si>
  <si>
    <t>I49</t>
  </si>
  <si>
    <t>CUADRILLA FF TIPO 4 (1 OFICIAL + 4 AYUDANTE) (Electricas)</t>
  </si>
  <si>
    <t>I50</t>
  </si>
  <si>
    <t>CUADRILLA GG TIPO 4 (1 OFICIAL + 4 AYUDANTE) (Alumbrado Publico)</t>
  </si>
  <si>
    <t>I51</t>
  </si>
  <si>
    <t>I52</t>
  </si>
  <si>
    <t>CUADRILLA BB TIPO 5 (1 OFICIAL + 5 AYUDANTE) (Instalaciones)</t>
  </si>
  <si>
    <t>I53</t>
  </si>
  <si>
    <t>CUADRILLA CC TIPO 5 (1 OFICIAL + 5 AYUDANTE) (Pintura)</t>
  </si>
  <si>
    <t>I54</t>
  </si>
  <si>
    <t>CUADRILLA DD TIPO 5 (1 OFICIAL + 5 AYUDANTE) (Carpinteria)</t>
  </si>
  <si>
    <t>I55</t>
  </si>
  <si>
    <t>CUADRILLA EE TIPO 5 (1 OFICIAL + 5 AYUDANTE) (Dry Wall)</t>
  </si>
  <si>
    <t>I56</t>
  </si>
  <si>
    <t>CUADRILLA FF TIPO 5 (1 OFICIAL + 5 AYUDANTE) (Electricas)</t>
  </si>
  <si>
    <t>I57</t>
  </si>
  <si>
    <t>CUADRILLA GG TIPO 5 (1 OFICIAL + 5 AYUDANTE) (Alumbrado Publico)</t>
  </si>
  <si>
    <t>I58</t>
  </si>
  <si>
    <t>I59</t>
  </si>
  <si>
    <t>CUADRILLA BB TIPO 6 (1 OFICIAL + 6 AYUDANTE) (Instalaciones)</t>
  </si>
  <si>
    <t>I60</t>
  </si>
  <si>
    <t>CUADRILLA CC TIPO 6 (1 OFICIAL + 6 AYUDANTE) (Pintura)</t>
  </si>
  <si>
    <t>I61</t>
  </si>
  <si>
    <t>CUADRILLA DD TIPO 6 (1 OFICIAL + 6 AYUDANTE) (Carpinteria)</t>
  </si>
  <si>
    <t>I62</t>
  </si>
  <si>
    <t>CUADRILLA EE TIPO 6 (1 OFICIAL + 6 AYUDANTE) (Dry Wall)</t>
  </si>
  <si>
    <t>I63</t>
  </si>
  <si>
    <t>CUADRILLA FF TIPO 6 (1 OFICIAL + 6 AYUDANTE) (Electricas)</t>
  </si>
  <si>
    <t>I64</t>
  </si>
  <si>
    <t>CUADRILLA GG TIPO 6 (1 OFICIAL + 6 AYUDANTE) (Alumbrado Publico)</t>
  </si>
  <si>
    <t>M3</t>
  </si>
  <si>
    <t>CONCRETOS Y MORTEROS</t>
  </si>
  <si>
    <t>H18</t>
  </si>
  <si>
    <t>CONCRETO 1500 psi - 10.5 Mpa</t>
  </si>
  <si>
    <t>B19</t>
  </si>
  <si>
    <t>H01</t>
  </si>
  <si>
    <t>M09</t>
  </si>
  <si>
    <t>B01</t>
  </si>
  <si>
    <t>B02</t>
  </si>
  <si>
    <t>G1</t>
  </si>
  <si>
    <t>H19</t>
  </si>
  <si>
    <t>H20</t>
  </si>
  <si>
    <t>H21</t>
  </si>
  <si>
    <t>H22</t>
  </si>
  <si>
    <t>CONCRETO 3500 psi - 24.5 Mpa</t>
  </si>
  <si>
    <t>H23</t>
  </si>
  <si>
    <t>CONCRETO 4000 psi - 28 Mpa</t>
  </si>
  <si>
    <t>H34</t>
  </si>
  <si>
    <t>CONCRETO 5000 psi - 35 Mpa</t>
  </si>
  <si>
    <t>H24</t>
  </si>
  <si>
    <t>CONCRETO 1500 psi - 10.5 Mpa Impermeabilizado</t>
  </si>
  <si>
    <t>O16</t>
  </si>
  <si>
    <t>H25</t>
  </si>
  <si>
    <t>CONCRETO 2000 psi - 14 Mpa Impermeabilizado</t>
  </si>
  <si>
    <t>H26</t>
  </si>
  <si>
    <t>CONCRETO 2500 psi - 17.5 Mpa Impermeabilizado</t>
  </si>
  <si>
    <t>H27</t>
  </si>
  <si>
    <t>CONCRETO 3000 psi - 21 Mpa Impermeabilizado</t>
  </si>
  <si>
    <t>H28</t>
  </si>
  <si>
    <t>CONCRETO 3500 psi - 24.5 Mpa Impermeabilizado</t>
  </si>
  <si>
    <t>H29</t>
  </si>
  <si>
    <t>CONCRETO 4000 psi - 28 Mpa Impermeabilizado</t>
  </si>
  <si>
    <t>H33</t>
  </si>
  <si>
    <t>CONCRETO 5000 psi - 35 Mpa Impermeabilizado</t>
  </si>
  <si>
    <t>H31</t>
  </si>
  <si>
    <t>H32</t>
  </si>
  <si>
    <t>CONCRETO MR 45 kg/cm2</t>
  </si>
  <si>
    <t>H35</t>
  </si>
  <si>
    <t>MORTERO 1:2</t>
  </si>
  <si>
    <t>M03</t>
  </si>
  <si>
    <t>H36</t>
  </si>
  <si>
    <t>MORTERO 1:3</t>
  </si>
  <si>
    <t>H37</t>
  </si>
  <si>
    <t>MORTERO 1:4</t>
  </si>
  <si>
    <t>H38</t>
  </si>
  <si>
    <t>MORTERO 1:5</t>
  </si>
  <si>
    <t>H39</t>
  </si>
  <si>
    <t>CONCRETO MR 41 kg/cm2</t>
  </si>
  <si>
    <t>A13</t>
  </si>
  <si>
    <t>ACERO 60.000 PSI (Incluye alambre negro y figuración )</t>
  </si>
  <si>
    <t>A01</t>
  </si>
  <si>
    <t>A11</t>
  </si>
  <si>
    <t>I26</t>
  </si>
  <si>
    <t>M18</t>
  </si>
  <si>
    <t>CODIGO
INSUMO</t>
  </si>
  <si>
    <t>INSUMO, EQUIPO O HERRAMIENTA</t>
  </si>
  <si>
    <t>I1</t>
  </si>
  <si>
    <t>ACERO 37.000 PSI</t>
  </si>
  <si>
    <t>Insumos</t>
  </si>
  <si>
    <t>I2</t>
  </si>
  <si>
    <t>I3</t>
  </si>
  <si>
    <t>I4</t>
  </si>
  <si>
    <t xml:space="preserve">GRAFIL 5.5 MM </t>
  </si>
  <si>
    <t>I5</t>
  </si>
  <si>
    <t>MALLA ELECTROSOLDADA H-084  R-2.1  4 MM  15 X 25 CM.</t>
  </si>
  <si>
    <t>I6</t>
  </si>
  <si>
    <t>MALLA ELECTROSOLDADA M-084  Q-2  4 MM  15 X 15 CM.</t>
  </si>
  <si>
    <t>I7</t>
  </si>
  <si>
    <t>MALLA ELECTROSOLDADA M-106  Q-3  4.5 MM 15 X 15 CM.</t>
  </si>
  <si>
    <t>I8</t>
  </si>
  <si>
    <t>MALLA ELECTROSOLDADA XX-131 5.0MM C/ 15 CM EN AMBOS SENTIDOS</t>
  </si>
  <si>
    <t>I9</t>
  </si>
  <si>
    <t xml:space="preserve">MALLA ELECTROSOLDADA M-159  Q-4  5.5 MM 15 X 15 CM. </t>
  </si>
  <si>
    <t>I10</t>
  </si>
  <si>
    <t>MALLA ELECTROSOLDADA M-188. Q-5  6.0MM  15 X 15CM.</t>
  </si>
  <si>
    <t>I11</t>
  </si>
  <si>
    <t>MALLA ELECTROSOLDADA M-221  Q-6  6.5 MM  15 X 15 CM.</t>
  </si>
  <si>
    <t>I12</t>
  </si>
  <si>
    <t>MALLA ELECTROSOLDADA M-257  F 7,0MM C/.15M EN AMBOS SENTIDOS</t>
  </si>
  <si>
    <t>I13</t>
  </si>
  <si>
    <t xml:space="preserve">VARILLA LISA 5/8" </t>
  </si>
  <si>
    <t>M</t>
  </si>
  <si>
    <t>I14</t>
  </si>
  <si>
    <t xml:space="preserve">VARILLA LISA 3/8" </t>
  </si>
  <si>
    <t>I15</t>
  </si>
  <si>
    <t xml:space="preserve">VARILLA LISA 1/2" </t>
  </si>
  <si>
    <t>I16</t>
  </si>
  <si>
    <t xml:space="preserve">CONECTORES EN LAMINA </t>
  </si>
  <si>
    <t>I17</t>
  </si>
  <si>
    <t>BARRAS CORRUGADAS W60X6M D: 1/4"</t>
  </si>
  <si>
    <t>I18</t>
  </si>
  <si>
    <t>BARRAS CORRUGADAS W60X6M D: 8.5 MM</t>
  </si>
  <si>
    <t>BARRAS CORRUGADAS W60X6M D: 9MM</t>
  </si>
  <si>
    <t>I20</t>
  </si>
  <si>
    <t>BARRAS CORRUGADAS W60X6M D: 3/8"</t>
  </si>
  <si>
    <t>I21</t>
  </si>
  <si>
    <t>GANCHO DE AGARRE DE 5/8" DE FY 420 MPA</t>
  </si>
  <si>
    <t>I22</t>
  </si>
  <si>
    <t>ESCALONES EN 3/8 DE FY 420 MPA</t>
  </si>
  <si>
    <t>I23</t>
  </si>
  <si>
    <t>MARCO REJA DE VARILLA 1" A.R/ ANGULO/PLATINA</t>
  </si>
  <si>
    <t>I24</t>
  </si>
  <si>
    <t>ARO-TAPA HD DE 0,60 M SELLO ELASTICO- LLAVE-ANTIRUIDO</t>
  </si>
  <si>
    <t>I25</t>
  </si>
  <si>
    <t>ARO-TAPA HD DE 0,58 M SELLO ELASTICO- LLAVE-ANTIRUIDO</t>
  </si>
  <si>
    <t>TAPA D 0.58 M EN POLIPROPILENO RECICLADO Y ARO EN HF</t>
  </si>
  <si>
    <t>I27</t>
  </si>
  <si>
    <t>I28</t>
  </si>
  <si>
    <t>ANCLAJES 1/2" X 8" (INCLUYE PERFORACIÓN Y ADHESIVO EPÓXICO)</t>
  </si>
  <si>
    <t>I29</t>
  </si>
  <si>
    <t>CABLE 1/2" x 3 - ALTA RESISTENCIA</t>
  </si>
  <si>
    <t>ALAMBRE DE PUA X 350 MTS CL 12</t>
  </si>
  <si>
    <t>ROLLO</t>
  </si>
  <si>
    <t xml:space="preserve">ARENA DE PEÑA </t>
  </si>
  <si>
    <t>ARENA LAVADA DE RIO</t>
  </si>
  <si>
    <t>ARENA GRUESA</t>
  </si>
  <si>
    <t>GRAVILLA COMUN DE RIO</t>
  </si>
  <si>
    <t>GRAVILLA FINA 1/2"</t>
  </si>
  <si>
    <t>MATERIAL SELECCIONADO DE 4"</t>
  </si>
  <si>
    <t>PIEDRA DE MANO</t>
  </si>
  <si>
    <t>BASE GRANULAR B-200 NORMA INVIAS</t>
  </si>
  <si>
    <t>BASE GRANULAR B-400 NORMA INVIAS</t>
  </si>
  <si>
    <t>BASE GRANULAR B-600 NORMA INVIAS</t>
  </si>
  <si>
    <t>BASE GRANULAR BG-1  NORMA INVIAS</t>
  </si>
  <si>
    <t>SUB BASE GRANULAR SBG-1 NORMA INVIAS</t>
  </si>
  <si>
    <t>SUB BASE GRANULAR SBG-4 NORMA INVIAS</t>
  </si>
  <si>
    <t>AGUA M3</t>
  </si>
  <si>
    <t>MATERIAL COMÚN DE CANTERA DE PRÉSTAMO EN SITIO DE TRANSPORTE/INSTALACIÓN EN OBRA</t>
  </si>
  <si>
    <t>MATERIAL DE PRESTAMO CARGADO Y PUESTO EN OBRA</t>
  </si>
  <si>
    <t>PIEDRA FILTRO</t>
  </si>
  <si>
    <t>AGUA LITRO</t>
  </si>
  <si>
    <t>LT</t>
  </si>
  <si>
    <t>ARENA LIMPIA SIN SOBRETAMAÑOS</t>
  </si>
  <si>
    <t>SUCIO DE RIO PARA AFIRMADOS</t>
  </si>
  <si>
    <t>ACCESORIOS DE CONEXION POR ENCIMA PARA SANITARIO TIPO INSTITUCIONAL ELONGADO TIPO TOTO REF. TCDS O SIMILAR</t>
  </si>
  <si>
    <t>ACCESORIOS DE CONEXION POSTERIOR PARA SANITARIOS MARCA A&amp;A Y MANCESA</t>
  </si>
  <si>
    <t>ACCESORIOS PARA CONECTAR VÁLVULA ORINAL MEDIANO TIPO DOCOL REF. 4 AA TCDO1 O SIMILAR</t>
  </si>
  <si>
    <t>BOTON ANTIVANDALICO CON PALANCA PARA MINUSVALIDO METÁLICO CROMADO PARA ACCIONAR VÁLVULA DE DESCARGA TIPO DOCOL REF. 4 AA 0184906 O SIMILAR.</t>
  </si>
  <si>
    <t>BOTON ANTIVANDALICO METÁLICO CROMADO PARA ACCIONAR VÁLVULA DE DESCARGA TIPO DOCOL REF. 4 AA 01505006 O SIMILAR.</t>
  </si>
  <si>
    <t>CEPILLERO EN PORCELANA TIPO ELITE DE CORONA REF. 06150100-1 O SIMILAR.</t>
  </si>
  <si>
    <t>CEPILLERO EN PORCELANA TIPO ESPACIO DE CORONA REF. 04250100-1 O SIMILAR.</t>
  </si>
  <si>
    <t>COMBO TIPO ACUACER COLOR BLANCO REF. 92639100K DE CORONA O SIMILAR (INCLUYE SANITARIO ACUACER CON TAPA Y TANQUE, LAVAMANOS DE COLGAR ACUACER CON SIFÓN BOTELLA Y DESAGUE SENCILLO, GRIFERÍA PISCIS, GRAPAS).</t>
  </si>
  <si>
    <t>COMBO TIPO AVANTI COLOR BLANCO REF. 30336100K DE CORONA O SIMILAR (INCLUYE SANITARIO AVANTI CON TAPA Y TANQUE, LAVAMANOS DE PEDESTAL AVANTI).</t>
  </si>
  <si>
    <t>CONJUNTO GRIFERIA LAVAMANOS CROMADA 8" GALAXIA TIPO GRIVAL  O SIMILAR ( MEZCLADOR CIERRE COMPRESIÓN, DESAGUE AUTOMATICO, SIFÓN BOTELLA, GRAPAS 2 UND.</t>
  </si>
  <si>
    <t>GRIFERÍA LAVAMANOS ANTIVANDÁLICO CON PICO EXPUESTO REF:701310001 CORONA O SIMILAR</t>
  </si>
  <si>
    <t>CONJUNTO GRIFERIA LAVAMANOS PRYSMA 4" CROMO TIPO GRIVAL REF. 54130 O SIMILAR (INCLUYE DESAGUE, SIFÓN BOTELLA Y GRAPAS).</t>
  </si>
  <si>
    <t>CONJUNTO SANITARIO TIPO ACUACER COLOR BLANCO DE CORONA O SIMILAR (INCLUYE SANITARIO, TAPA, TANQUE, GRIFERIA, ACCESORIOS DE CONEXIÓN E INSTALACIÓN.)</t>
  </si>
  <si>
    <t>CONJUNTO SANITARIO TIPO MONTECARLO ELONGADO COLOR BLANCO REF. 02641100-1 DE CORONA O SIMILAR (INCLUYE SANITARIO ONE PIECE, TAPA, GRIFERIA, ACCESORIOS DE CONEXIÓN E INSTALACIÓN.)</t>
  </si>
  <si>
    <t>SANITARIO TIPO ERIE  DE COLGAR BAJO CONSUMO TIPO PUSH ANTIVANDÁLICO COLOR BLANCO, COLGADO AL MURO CON SIFÓN OCULTO CORONA O SIMILAR, CORONA O SIMILAR</t>
  </si>
  <si>
    <t>CONJUNTO SANITARIO TIPO MONTECARLO REDONDO COLOR BLANCO REF. 02618100-1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</si>
  <si>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</si>
  <si>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</si>
  <si>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</si>
  <si>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</si>
  <si>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JUEGO</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</si>
  <si>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</si>
  <si>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</si>
  <si>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</si>
  <si>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</si>
  <si>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</si>
  <si>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</si>
  <si>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I79</t>
  </si>
  <si>
    <t>JUEGO INCRUSTACIONES X 4 UND TIPO PORCELANA DE CORONA-1 O SIMILAR (JABONERA LAVAMANOS, 2 GANCHOS, CEPILLERA, JABONERA DUCHA Y TOALLERO).</t>
  </si>
  <si>
    <t>I80</t>
  </si>
  <si>
    <t>JUEGO INCRUSTACIONES X 6 UND TIPO ESPACIO PORCELANA DE CORONA REF.04400100-1 O SIMILAR (PAPELERA, JABONERA LAVAMANOS, 2 GANCHOS, CEPILLERA, JABONERA DUCHA Y TOALLERO).</t>
  </si>
  <si>
    <t>I81</t>
  </si>
  <si>
    <t>KIT GRIFERIA LAVAPLATOS SENCILLO GALAXIA CROMO REF. 50960 GRIVAL O SIMILAR (INCLUYE SIFON EN P, CANASTILLA 4" Y GRIVALFLEX)</t>
  </si>
  <si>
    <t>I82</t>
  </si>
  <si>
    <t>LAVAMANOS SOBREPONER LINEA MARSELLA COLOR BLANCO DE CORONA REF. .13011000 O SIMILAR.</t>
  </si>
  <si>
    <t>I83</t>
  </si>
  <si>
    <t>LAVAMANOS SOBREPONER LINEA STILO COLOR BLANCO DE CORONA REF. 072591001 O SIMILAR.</t>
  </si>
  <si>
    <t>I84</t>
  </si>
  <si>
    <t>LAVAMANOS NOVARA DE SOBREPONER (INCLUYE ACCESORIOS) TIPO CORONA  O SIMILAR.</t>
  </si>
  <si>
    <t>I85</t>
  </si>
  <si>
    <t>LAVAPLATOS DE EMPOTRAR DOBLE EN ACERO INOXIDABLE - TIPO SOCODA O SIMILAR - DIMENSIONES 81 X 51 CM.</t>
  </si>
  <si>
    <t>I86</t>
  </si>
  <si>
    <t>LAVAPLATOS DE EMPOTRAR EN ACERO INOXIDABLE - TIPO SOCODA O SIMILAR - DIMENSIONES 45 X 49 CM.</t>
  </si>
  <si>
    <t>I87</t>
  </si>
  <si>
    <t>MUEBLE ABIERTO PARA TAZA INSTITUCIONAL ELONGADA TIPO TOTO COLOR BLANCO REF. 5 AA SC534 O SIMILAR.</t>
  </si>
  <si>
    <t>I88</t>
  </si>
  <si>
    <t>I89</t>
  </si>
  <si>
    <t xml:space="preserve">ORINAL MEDIANO DE COLGAR CON DESCARGA Y SIFÓN EN PORCELANA COLOR BLANCO LINEA POLO IMPORTADO TIPO ACCESORIOS Y ACABADOS REF. 27 AA 590101 O SIMILAR. </t>
  </si>
  <si>
    <t>I90</t>
  </si>
  <si>
    <t xml:space="preserve">ORINAL MEDIANO DE COLGAR LÍNEA SANTA FÉ EN PORCELANA COLOR BLANCO TIPO CORONA REF. 00401100-1 O SIMILAR. </t>
  </si>
  <si>
    <t>I91</t>
  </si>
  <si>
    <t xml:space="preserve">ORINAL TIPO GOTTA BAJO CONSUMO 0,5 LPF SIFON OCULTO TIPO + GRIFERIA TIPO PUSH ANTIVANDALICA,  CORONA O SIMILAR </t>
  </si>
  <si>
    <t>I92</t>
  </si>
  <si>
    <t>PAPELERA EN PORCELANA TIPO ELITE REF. 06140100-1 DE CORONA O SIMILAR.</t>
  </si>
  <si>
    <t>I93</t>
  </si>
  <si>
    <t>PAPELERA EN PORCELANA TIPO ESPACIO REF. 04240100-1 TIPO CORONA O SIMILAR.</t>
  </si>
  <si>
    <t>I94</t>
  </si>
  <si>
    <t>SANITARIO PARA DISCAPACITADO ELONGADO SIN ASIENTO COLOR BLANCO DE CONEXIÓN POR ENCIMA LINEA ADRIATICA DE CORONA REF. 21 AA 1318 O SIMILAR.</t>
  </si>
  <si>
    <t>I95</t>
  </si>
  <si>
    <t>SANITARIO TIPO INSTITUCIONAL BAJO CONSUMO 1.6 LITROS POR DESCARGA, COLOR BLANCO PARA CONEXIÓN POR DETRÁS, NO INCLUYE MUEBLE  MANCESA REF 21-AA-41</t>
  </si>
  <si>
    <t>I96</t>
  </si>
  <si>
    <t>SECADOR ELECTRICO PARA MANOS LIBRES EN ACERO INOXIDABLE 304 SATINADO TIPO ACCESORIOS &amp; ACABADOS REF. 1 AA 1318 O SIMILAR.</t>
  </si>
  <si>
    <t>I97</t>
  </si>
  <si>
    <t>SIFON P PARA ORINAL SANTA FÉ TIPO GRIVAL REF.. 93301 O SIMILAR</t>
  </si>
  <si>
    <t>I98</t>
  </si>
  <si>
    <t>TOALLERO EN PORCELANA TIPO ELITE REF. 09190100-1 DE CORONA O SIMILAR.</t>
  </si>
  <si>
    <t>I99</t>
  </si>
  <si>
    <t>TOALLERO EN PORCELANA TIPO ESPACIO REF. 04290100-1 DE CORONA O SIMILAR.</t>
  </si>
  <si>
    <t>I100</t>
  </si>
  <si>
    <t>VALVULA ANTIVANDALICA  PARA ORINAL</t>
  </si>
  <si>
    <t>I101</t>
  </si>
  <si>
    <t>VALVULA ANTIVANDALICA PARA SANITARIO ALTA PRESION TIPO DOCOL REF. 4 AA 01051300 O SIMILAR.</t>
  </si>
  <si>
    <t>I102</t>
  </si>
  <si>
    <t>VALVULA ANTIVANDALICA PARA SANITARIO BAJA PRESION TIPO DOCOL REF. 4 AA 01021500 O SIMILAR.</t>
  </si>
  <si>
    <t>I103</t>
  </si>
  <si>
    <t>DISPENSADOR PARA JABON LIQUIDO MARCA A&amp;A CUERPO EN ACERO INOXIDABLE CAPACIDAD 1.2 LITROS. REF 8-AA-600</t>
  </si>
  <si>
    <t>I104</t>
  </si>
  <si>
    <t>DISPENSADOR PARA JABON LIQUIDO PARA INSTALAR EN MESON PICO EN ACERO INOXIDABLE TIPO 304 DE 6* DE LARGO GIRATORIO, TANQUE Y VASTAGO EN ABS DE INGENIERIA, CAP. 1 LITRO, MARCA BOBRICK REF. 3AA-8226</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</si>
  <si>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</si>
  <si>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</si>
  <si>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</si>
  <si>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</si>
  <si>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I107</t>
  </si>
  <si>
    <t xml:space="preserve">PROTECTOR PARA PAPEL HIGIENICO DE SOBREPONER EN LA PARED EN ACERO INOXIDABLE 304 SATINADO, PARA ROLLO DE 200/400 MTS CERRADURA CON LLAVE, IMPORTADO MARCA A&amp;A. </t>
  </si>
  <si>
    <t>I108</t>
  </si>
  <si>
    <t>BARRA DE SEGURIDAD DE PARED A PISO EN ACERO INOXIDABLE SATINADO CON TORNILLOS ESCONDIDOS PARA INSTALAR DERECHA A IZQUIERDA MARCA A &amp;A REF. 8-AA-506</t>
  </si>
  <si>
    <t>I109</t>
  </si>
  <si>
    <t>BARRA DE SEGURIDAD EN ACERO INOXIDABLE SATINADO CON TORNILLOS ESCONDIDOS PARA INSTALAR EN SANITARIO SIN TANQUE MARCA A&amp;A REF 8-AA-808</t>
  </si>
  <si>
    <t>I110</t>
  </si>
  <si>
    <t>PERCHA SENCILLA EN ACERO INOXIDABLE MARCA A&amp;A REF 8-AA210B</t>
  </si>
  <si>
    <t>I111</t>
  </si>
  <si>
    <t>PERCHA SENCILLA EN ACERO INOXIDABLE MARCA A&amp;A REF 8-AA211B</t>
  </si>
  <si>
    <t>I112</t>
  </si>
  <si>
    <t>LAVAMANOS SOBREPONER LINEA MANANTIAL DUO Color blanco Tipo Corona o similar (Incluye sifon botella, desague sencillo y accesorios de conexión e instalacion)</t>
  </si>
  <si>
    <t>I113</t>
  </si>
  <si>
    <t>SANITARIO LINEA INFANTIL COMPLETO CON FLUITMASTER Y VALVULA DE REGULACION SANITARIA</t>
  </si>
  <si>
    <t>I114</t>
  </si>
  <si>
    <t>FLUITMASTER  PARA SANITARIO</t>
  </si>
  <si>
    <t>I115</t>
  </si>
  <si>
    <t>LAVAPLATOS SOCODA 80*51 DOBLE POCETA,MEZCLADOR PISCIS DE LAVAPLATOS,KIT DE CANASTILLA Y SIFÓN</t>
  </si>
  <si>
    <t>I116</t>
  </si>
  <si>
    <t>LAVAPLATOS SOCODA 60*40,MEZCLADOR PISCIS DE LAVAPLATOS,KIT CANASTILLA Y SIFÓN</t>
  </si>
  <si>
    <t>I117</t>
  </si>
  <si>
    <t>LAVAPLATOS SOCODA 1.00*51,MEZCLADOR PISCIS DE LAVAPALTOS,KIT DE CANASTILLA Y SIFÓN</t>
  </si>
  <si>
    <t>I118</t>
  </si>
  <si>
    <t>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t>
  </si>
  <si>
    <t>I119</t>
  </si>
  <si>
    <t>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t>
  </si>
  <si>
    <t>I120</t>
  </si>
  <si>
    <t>PUERTA DOBLE EN VIDRIO TEMPLADO 10 MM CON ZOCALO EN ALUMINIO DE PIVOTE Y PELICULA TIPO SANT BLASTING, CON CERRADURAS Y MANIJAS. INCLUYE EL SUMINISTRO DE TODOS LOS ACCESORIOS REQUERIDOS PARA EL CORRECTO MONTAJE. SEGUN DETALLE.</t>
  </si>
  <si>
    <t>I121</t>
  </si>
  <si>
    <t>PUERTA DOBLE EN VIDRIO TEMPLADO 10 MM CON ZOCALO EN ALUMINIO DE PIVOTE, CON CERRADURAS Y MANIJAS. INCLUYE EL SUMINISTRO DE TODOS LOS ACCESORIOS REQUERIDOS PARA EL CORRECTO MONTAJE. SEGUN DETALLE</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</si>
  <si>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</si>
  <si>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</si>
  <si>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I123</t>
  </si>
  <si>
    <t>PUERTA DOBLE VIDRIO TEMPLADO 10 MM CON ZOCALO EN ALUMINIO CON BISAGRAS DE PISO NEUMATICAS, CON CERRADURAS Y MANIJAS. INCLUYE EL SUMINISTRO DE TODOS LOS ACCESORIOS REQUERIDOS PARA EL CORRECTO MONTAJE. SEGUN DETALLE. (SUMINISTRO E INSTALACIÓN).</t>
  </si>
  <si>
    <t>I124</t>
  </si>
  <si>
    <t>PUERTA DUCHA ACRILICO (INCLUYE MARCO EN ALUMINIO ANODIZADO, PASADOR Y TOALLERO) A TODO COSTO</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</si>
  <si>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</si>
  <si>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</si>
  <si>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I126</t>
  </si>
  <si>
    <t>PUERTA EN VIDRIO TEMPLADO 10 MM CON ZOCALO EN ALUMINIO CON BISAGRAS DE PISO NEUMATICAS, CON CERRADURA Y MANIJA (HOJA SENCILLA). INCLUYE EL SUMINISTRO DE TODOS LOS ACCESORIOS REQUERIDOS PARA EL CORRECTO MONTAJE. SEGUN DETALLE. (SUMINISTRO E INSTALACIÓN).</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</si>
  <si>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</si>
  <si>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</si>
  <si>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I128</t>
  </si>
  <si>
    <t>PUERTA EN VIDRIO TEMPLADO 10 MM CON ZOCALO EN ALUMINIO DE PIVOTE, CON CERRADURA Y MANIJA (HOJA SENCILLA). INCLUYE EL SUMINISTRO DE TODOS LOS ACCESORIOS REQUERIDOS PARA EL CORRECTO MONTAJE. SEGUN DETALLE. (SUMINISTRO E INSTALACIÓN).</t>
  </si>
  <si>
    <t>I129</t>
  </si>
  <si>
    <t>SUMINISTRO E INSTALACION DE ESPEJO   4 MM. BISELADO Y PULIDO EN CUATRO LADOS. (INCLUYE ELEMENTOS DE FIJACIÓN AL MURO).</t>
  </si>
  <si>
    <t>I130</t>
  </si>
  <si>
    <t>SUMINISTRO E INSTALACION DE ESPEJO  6 MM. SIN BISELAR Y SIN MARCO. (INCLUYE ELEMENTOS DE FIJACIÓN AL MURO).</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</si>
  <si>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</si>
  <si>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</si>
  <si>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I132</t>
  </si>
  <si>
    <t>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</si>
  <si>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I133</t>
  </si>
  <si>
    <t>VENTANERIA APOYADA EN PERFILERIA DE ALUMINIO ANODIZADO COLOR NATURAL Y CUERPO CORREDIZO+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</si>
  <si>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</si>
  <si>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</si>
  <si>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</si>
  <si>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</si>
  <si>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</si>
  <si>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</si>
  <si>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I137</t>
  </si>
  <si>
    <t>I138</t>
  </si>
  <si>
    <t>I139</t>
  </si>
  <si>
    <t>VENTANERIA APOYADA EN PERFILERIA DE ALUMINIO ANODIZADO COLOR NATURAL, REJILLA DE ALUMINIO INTEGRADA+ REJILLA SUPERIOR Y VIDRIO LAMINADO DE4+5,  (INCLUYE EL SUMINISTRO DE TODOS LOS ACCESORIOS REQUERIDOS PARA EL CORRECTO MONTAJE).</t>
  </si>
  <si>
    <t>I140</t>
  </si>
  <si>
    <t>VENTANERIA APOYADA EN PERFILERIA DE ALUMINIO ANODIZADO COLOR NATURAL, ESTRUCTURA METALICA+ VIDRIO LAMINADO DE4+5 (INCLUYE EL SUMINISTRO DE TODOS LOS ACCESORIOS REQUERIDOS PARA EL CORRECTO MONTAJE).</t>
  </si>
  <si>
    <t>I141</t>
  </si>
  <si>
    <t>VENTANERIA APOYADA EN PERFILERIA DE ALUMINIO ANODIZADO MATE COLOR BLANCO, VIDRIO TEMPLADO DE 8MM INCOLORO+REJILLA SUPERIOR Y PUERTA EN ALUMINIO ANODIZADO BLANCO MATE CON MANIJA GRIFOX</t>
  </si>
  <si>
    <t>I142</t>
  </si>
  <si>
    <t>VENTANERIA APOYADA EN PERFILERIA DE ALUMINIO EMBEBIDA EN MURO Y CIELO RASO, CON VIDRIO TEMPLADO 8MM INCOLORO</t>
  </si>
  <si>
    <t>I143</t>
  </si>
  <si>
    <t>VENTANERIA APOYADA EN PERFILERIA DE ALUMINIO ANODIZADO MATE COLOR BLANCO, VIDRIO TEMPLADO DE 8MM INCOLORO CON UNIONES A TOPE +REJILLA SUPERIOR</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</si>
  <si>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</si>
  <si>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</si>
  <si>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I145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</si>
  <si>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</si>
  <si>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</si>
  <si>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</si>
  <si>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</si>
  <si>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</si>
  <si>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I148</t>
  </si>
  <si>
    <t>REJILLA EN ALUMINIO ANODIZADO MATE BLANCO SU LONGUITUD ES VARIABLE, VERIFICAR EN PLANTAS GENERALES.</t>
  </si>
  <si>
    <t>I149</t>
  </si>
  <si>
    <t>REJILLA EN ALUMINIO ANODIZADO MATE NATURAL+ALFAJIA, INCLUYEN EL SUMINISTRO DE TODOS LOS ACCESORIOS REQUERIDOS PARA EL CORRECTOMONTAJE, ASI COMO EL SUMINISTRO E INSTALACION DE LA SILICONA QUE SEA REQUERIDA PARA EL CORRECTO MONTAJE.</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</si>
  <si>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</si>
  <si>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</si>
  <si>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</si>
  <si>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</si>
  <si>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I152</t>
  </si>
  <si>
    <t>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</si>
  <si>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</si>
  <si>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</si>
  <si>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</si>
  <si>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</si>
  <si>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</si>
  <si>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</si>
  <si>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I156</t>
  </si>
  <si>
    <t>ANGULO ALUMINIO 1"X1"</t>
  </si>
  <si>
    <t>I157</t>
  </si>
  <si>
    <t>TEE ALUMINIO 1"X1"</t>
  </si>
  <si>
    <t>I158</t>
  </si>
  <si>
    <t>REMACHE POP</t>
  </si>
  <si>
    <t>I159</t>
  </si>
  <si>
    <t>TUBO ALUMINIO 1" 1M</t>
  </si>
  <si>
    <t>I160</t>
  </si>
  <si>
    <t>ANGULO  HIERRO 2" X 1/4"</t>
  </si>
  <si>
    <t>I161</t>
  </si>
  <si>
    <t>ANGULO  HIERRO 3/4" X 1/8"</t>
  </si>
  <si>
    <t>I162</t>
  </si>
  <si>
    <t>ARO TAPA  ANGULO 1"*1" TRAMPA GRASA</t>
  </si>
  <si>
    <t>I163</t>
  </si>
  <si>
    <t>ARO Y TAPA CONO DIAMETRO 0.89 M.</t>
  </si>
  <si>
    <t>I164</t>
  </si>
  <si>
    <t>ESCALERA DE GATO EN "C" DE 6 PASOS EN TUBERIA AGUA NEGRA 3/4" TIPO COLMENA O SIMILAR. SUMINISTRO E INSTALACIÓN A TODO COSTO.</t>
  </si>
  <si>
    <t>I165</t>
  </si>
  <si>
    <t>ESCALERA METALICA TIPO CANASTA ACERO 3/4" Y 5/8"  DE 90 KILOGRAMOS (SEGUN DETALLE PLANO) A TODO COSTO. PARA TANQUE DE AGUA.</t>
  </si>
  <si>
    <t>I166</t>
  </si>
  <si>
    <t>LÁMINA GALVANIZADA CAL. 18 (1.22 X 2.44 M).</t>
  </si>
  <si>
    <t>I167</t>
  </si>
  <si>
    <t>LAMINA GALVANIZADA CAL. 20 TIPO ACESCO O SIMILAR.</t>
  </si>
  <si>
    <t>I168</t>
  </si>
  <si>
    <t>MALLA ESLABONADA CAL. 12  DE 2 X 1 1/2" +  ANGULO 1 1/2 X  1 1/2 X 1/4" + ANTICORROSIVO + PINTURA ELECTROSTATICA. SUMINISTRO E INSTALACIÓN A TODO COSTO. INCLUYE EL SUMINISTRO DE TODOS LOS ACCESORIOS REQUERIDOS PARA EL CORRECTO MONTAJE.</t>
  </si>
  <si>
    <t>I169</t>
  </si>
  <si>
    <t>MALLA ESLABONADA 21/4*21/4 *2 MTS</t>
  </si>
  <si>
    <t>I170</t>
  </si>
  <si>
    <t>CONCERTINA DIAMETRO 18" ESPIRAL ESPACIADO CADA 20 INCLUYE CABLE GALVANIZADO SUPER GX DE 1/8 Y PERROS DE SUJECION 3/16</t>
  </si>
  <si>
    <t>I171</t>
  </si>
  <si>
    <t>MARCO METALICO PUERTAS E= 12 CM MONTANTE REJILLA.  H=0.30 M. EN LÁMINA GALVANIZADA CAL. 18 PARA HOJA DE PUERTA CON ANCHO 0.51 A 0.75 M. Y ALTURA 2.11 A 2.40 M. (SUMINISTRO).</t>
  </si>
  <si>
    <t>I172</t>
  </si>
  <si>
    <t>MARCO METALICO PUERTAS E= 12 CM MONTANTE REJILLA.  H=0.30 M. EN LÁMINA GALVANIZADA CAL. 18 PARA HOJA DE PUERTA CON ANCHO 0.76 A 1.10 M. Y ALTURA 2.11 A 2.40 M. (SUMINISTRO).</t>
  </si>
  <si>
    <t>I173</t>
  </si>
  <si>
    <t>MARCO METALICO PUERTAS E= 12 CM MONTANTE REJILLA EN LÁMINA CR. H=0.30 M. EN LÁMINA GALVANIZADA CAL. 18 PARA HOJA DE PUERTA CON ANCHO 0.51 A 0.75 M. Y ALTURA 1.80 A 2.10 M. (SUMINISTRO).</t>
  </si>
  <si>
    <t>I174</t>
  </si>
  <si>
    <t>MARCO METALICO PUERTAS E= 12 CM MONTANTE REJILLA EN LÁMINA CR. H=0.30 M. EN LÁMINA GALVANIZADA CAL. 18 PARA HOJA DE PUERTA CON ANCHO 0.76 A 1.10 M. Y ALTURA 1.80 A 2.10 M. (SUMINISTRO).</t>
  </si>
  <si>
    <t>I175</t>
  </si>
  <si>
    <t>MARCO METALICO PUERTAS E= 12 CM MONTANTE VIDRIO 4 MM. H=0.30 M. EN LÁMINA GALVANIZADA CAL. 18 PARA HOJA DE PUERTA CON ANCHO 0.51 A 0.75 M. Y ALTURA 1.80 A 2.10 M. (SUMINISTRO).</t>
  </si>
  <si>
    <t>I176</t>
  </si>
  <si>
    <t>MARCO METALICO PUERTAS E= 12 CM MONTANTE VIDRIO 4 MM. H=0.30 M. EN LÁMINA GALVANIZADA CAL. 18 PARA HOJA DE PUERTA CON ANCHO 0.51 A 0.75 M. Y ALTURA 2.11 A 2.40 M. (SUMINISTRO).</t>
  </si>
  <si>
    <t>I177</t>
  </si>
  <si>
    <t>MARCO METALICO PUERTAS E= 12 CM MONTANTE VIDRIO 4 MM. H=0.30 M. EN LÁMINA GALVANIZADA CAL. 18 PARA HOJA DE PUERTA CON ANCHO 0.76 A 1.10 M. Y ALTURA 1.80 A 2.10 M. (SUMINISTRO).</t>
  </si>
  <si>
    <t>I178</t>
  </si>
  <si>
    <t>MARCO METALICO PUERTAS E= 12 CM MONTANTE VIDRIO 4 MM. H=0.30 M. EN LÁMINA GALVANIZADA CAL. 18 PARA HOJA DE PUERTA CON ANCHO 0.76 A 1.10 M. Y ALTURA 2.11 A 2.40 M. (SUMINISTRO).</t>
  </si>
  <si>
    <t>I179</t>
  </si>
  <si>
    <t>MARCO METALICO PUERTAS E= 12 CM SENCILLO EN LÁMINA GALVANIZADA CAL. 18 PARA HOJA DE PUERTA CON ANCHO 0.51 A 0.75 M. Y ALTURA 1.80 A 2.10 M. (SUMINISTRO).</t>
  </si>
  <si>
    <t>I180</t>
  </si>
  <si>
    <t>MARCO METALICO PUERTAS E= 12 CM SENCILLO EN LÁMINA GALVANIZADA CAL. 18 PARA HOJA DE PUERTA CON ANCHO 0.51 A 0.75 M. Y ALTURA 2.11 A 2.40 M. (SUMINISTRO).</t>
  </si>
  <si>
    <t>I181</t>
  </si>
  <si>
    <t>MARCO METALICO PUERTAS E= 12 CM SENCILLO EN LÁMINA GALVANIZADA CAL. 18 PARA HOJA DE PUERTA CON ANCHO 0.76 A 1.10 M. Y ALTURA 1.80 A 2.10 M. (SUMINISTRO).</t>
  </si>
  <si>
    <t>I182</t>
  </si>
  <si>
    <t>MARCO METALICO PUERTAS E= 12 CM SENCILLO EN LÁMINA GALVANIZADA CAL. 18 PARA PUERTA CON ANCHO 0.76 A 1.10 M. Y ALTURA 2.11 A 2.40 M. (SUMINISTRO).</t>
  </si>
  <si>
    <t>I183</t>
  </si>
  <si>
    <t>MARCO METALICO PUERTAS E= 8.5 CM MONTANTE REJILLA EN LÁMINA CR.  H=0.30 M. EN LÁMINA GALVANIZADA CAL. 18 PARA HOJA DE PUERTA CON ANCHO 0.51 A 0.75 M. Y ALTURA 2.11 A 2.40 M. (SUMINISTRO).</t>
  </si>
  <si>
    <t>I184</t>
  </si>
  <si>
    <t>MARCO METALICO PUERTAS E= 8.5 CM MONTANTE REJILLA EN LÁMINA CR.  H=0.30 M. EN LÁMINA GALVANIZADA CAL. 18 PARA HOJA DE PUERTA CON ANCHO 0.76 A 1.10 M. Y ALTURA 2.11 A 2.40 M. (SUMINISTRO).</t>
  </si>
  <si>
    <t>I185</t>
  </si>
  <si>
    <t>MARCO METALICO PUERTAS E= 8.5 CM MONTANTE REJILLA EN LÁMINA CR. H=0.30 M. EN LÁMINA GALVANIZADA CAL. 18 PARA HOJA DE PUERTA CON ANCHO 0.51 A 0.75 M. Y ALTURA 1.80 A 2.10 M. (SUMINISTRO).</t>
  </si>
  <si>
    <t>I186</t>
  </si>
  <si>
    <t>MARCO METALICO PUERTAS E= 8.5 CM MONTANTE REJILLA EN LÁMINA CR. H=0.30 M.EN LÁMINA GALVANIZADA CAL. 18 PARA HOJA DE PUERTA CON ANCHO 0.76 A 1.10 M. Y ALTURA 1.80 A 2.10 M. (SUMINISTRO).</t>
  </si>
  <si>
    <t>I187</t>
  </si>
  <si>
    <t>MARCO METALICO PUERTAS E= 8.5 CM MONTANTE VIDRIO 4 MM. H=0.30 M. EN LÁMINA GALVANIZADA CAL. 18 PARA HOJA DE PUERTA CON ANCHO 0.51 A 0.75 M. Y ALTURA 1.80 A 2.10 M. (SUMINISTRO).</t>
  </si>
  <si>
    <t>I188</t>
  </si>
  <si>
    <t>MARCO METALICO PUERTAS E= 8.5 CM MONTANTE VIDRIO 4 MM. H=0.30 M. EN LÁMINA GALVANIZADA CAL. 18 PARA HOJA DE PUERTA CON ANCHO 0.51 A 0.75 M. Y ALTURA 2.11 A 2.40 M. (SUMINISTRO).</t>
  </si>
  <si>
    <t>I189</t>
  </si>
  <si>
    <t>MARCO METALICO PUERTAS E= 8.5 CM MONTANTE VIDRIO 4 MM. H=0.30 M. EN LÁMINA LÁMINA GALVANIZADA CAL. 18 PARA HOJA DE PUERTA CON ANCHO 0.76 A 1.10 M. Y ALTURA 2.11 A 2.40 M. (SUMINISTRO).</t>
  </si>
  <si>
    <t>I190</t>
  </si>
  <si>
    <t>MARCO METALICO PUERTAS E= 8.5 CM MONTANTE VIDRIO 4 MM. H=0.30 M.EN LÁMINA LÁMINA GALVANIZADA CAL. 18 PARA HOJA DE PUERTA CON ANCHO 0.76 A 1.10 M. Y ALTURA 1.80 A 2.10 M. (SUMINISTRO).</t>
  </si>
  <si>
    <t>I191</t>
  </si>
  <si>
    <t>MARCO METALICO PUERTAS E= 8.5 CM SENCILLO EN LÁMINA GALVANIZADA CAL. 18 PARA HOJA DE PUERTA CON ANCHO 0.51 A 0.75 M. Y ALTURA 1.80 A 2.10 M. (SUMINISTRO)</t>
  </si>
  <si>
    <t>I192</t>
  </si>
  <si>
    <t>MARCO METALICO PUERTAS E= 8.5 CM SENCILLO EN LÁMINA GALVANIZADA CAL. 18 PARA HOJA DE PUERTA CON ANCHO 0.51 A 0.75 M. Y ALTURA 2.11 A 2.40 M. (SUMINISTRO).</t>
  </si>
  <si>
    <t>I193</t>
  </si>
  <si>
    <t>MARCO METALICO PUERTAS E= 8.5 CM SENCILLO EN LÁMINA GALVANIZADA CAL. 18 PARA HOJA DE PUERTA CON ANCHO 0.76 A 1.10 M. Y ALTURA 1.80 A 2.10 M. (SUMINISTRO).</t>
  </si>
  <si>
    <t>I194</t>
  </si>
  <si>
    <t>MARCO METALICO PUERTAS E= 8.5 CM SENCILLO EN LÁMINA GALVANIZADA CAL. 18 PARA PUERTA CON ANCHO 0.76 A 1.10 M. Y ALTURA 2.11 A 2.40 M. (SUMINISTRO).</t>
  </si>
  <si>
    <t>I195</t>
  </si>
  <si>
    <t>MARCO SENCILLO EN ANGULO EN ACERO A-37</t>
  </si>
  <si>
    <t>I196</t>
  </si>
  <si>
    <t>MARCO Y TAPA CAJA INSPECCION DE 0.30 X 0.30 M. (MARCO EN ANGULO 1 1/2 X 1 1/2 * 1/8", TAPA REFORZADA EN PLATINA DE 2 * 1/8" CON PARRILLA EN VARILLA 3/8 CADA 10 CM.).</t>
  </si>
  <si>
    <t>I197</t>
  </si>
  <si>
    <t>MARCO Y TAPA CAJA INSPECCION DE 0.40 X 0.40 M. (MARCO EN ANGULO 1 1/2 X 1 1/2 * 1/8", TAPA REFORZADA EN PLATINA DE 2 * 1/8" CON PARRILLA EN VARILLA 3/8 CADA 10 CM.).</t>
  </si>
  <si>
    <t>I198</t>
  </si>
  <si>
    <t>MARCO Y TAPA CAJA INSPECCION DE 0.60 X 0.60 CM. (MARCO EN ANGULO 2 1/2 X 2 1/2 * 3/16", TAPA REFORZADA EN PLATINA DE 3 * 3/16" CON PARRILLA EN VARILLA 3/8 CADA 10 CM.).</t>
  </si>
  <si>
    <t>I199</t>
  </si>
  <si>
    <t>MARCO Y TAPA CAJA INSPECCION DE 0.80 X 0.80 CM. (MARCO EN ANGULO 2 1/2 X 2 1/2 * 3/16", TAPA REFORZADA EN PLATINA DE 3 * 3/16" CON PARRILLA EN VARILLA 3/8 CADA 10 CM.).</t>
  </si>
  <si>
    <t>I200</t>
  </si>
  <si>
    <t>MARCO Y TAPA CAJA INSPECCION DE 1.00 X 1.00 M. (MARCO EN ANGULO 2 1/2 X 2 1/2 * 3/16", TAPA REFORZADA EN PLATINA DE 3 * 3/16" CON PARRILLA EN VARILLA 3/8 CADA 10 CM.).</t>
  </si>
  <si>
    <t>I201</t>
  </si>
  <si>
    <t>MARCO Y TAPA CAJA INSPECCION SEGÚN NORMA CS 274 DE 0.72 X 0.72 M. (MARCO EN ANGULO 2 1/2 X 2 1/2 * 3/16", TAPA REFORZADA EN PLATINA DE 2 1/2 * 3/16" CON PARRILLA EN VARILLA 3/8 CADA 10 CM.).</t>
  </si>
  <si>
    <t>I202</t>
  </si>
  <si>
    <t>MARCO Y TAPA CAJA INSPECCION SEGÚN NORMA CS 275 DE 0.805 X 1.305 M. (MARCO EN ANGULO 2 1/2 X 2 1/2 * 3/16", TAPA REFORZADA EN PLATINA DE 2 1/2 * 3/16" CON PARRILLA EN VARILLA 1/2" CADA 10 CM.).</t>
  </si>
  <si>
    <t>I203</t>
  </si>
  <si>
    <t>MARCO Y TAPA CAJA INSPECCION SEGÚN NORMA CS 276-2 DE 1.305 X 1.61 M. (MARCO EN ANGULO 2 1/2 X 2 1/2 * 3/16", TAPA REFORZADA EN PLATINA DE 2 1/2 * 3/16" CON PARRILLA EN VARILLA 1/2" CADA 10 CM.).</t>
  </si>
  <si>
    <t>I204</t>
  </si>
  <si>
    <t>MARCO Y TAPA CAJA INSPECCION SEGÚN NORMA CS 280-3 CON DIAMETRO DE 0.685 M. INCLUYE CONCRETO DE 4.000 PSI.</t>
  </si>
  <si>
    <t>I205</t>
  </si>
  <si>
    <t>PLATINA  2'' X 1/4''</t>
  </si>
  <si>
    <t>I206</t>
  </si>
  <si>
    <t>PLATINA 5 X 5 CM</t>
  </si>
  <si>
    <t>I207</t>
  </si>
  <si>
    <t>PLATINA SOPORTE 3 MM</t>
  </si>
  <si>
    <t>I208</t>
  </si>
  <si>
    <t>PUERTA CABINAS SANITARIAS SISTEMA CANTILIVER EN ACERO INOXIDABLE CAL. 18. SEGÚN DETALLE. INCLUYE SUMINISTRO, INSTALACIÓN, PASADOR DE CIERRE.</t>
  </si>
  <si>
    <t>I209</t>
  </si>
  <si>
    <t>PUERTA CABINAS SANITARIAS SISTEMA CANTILIVER EN ACERO INOXIDABLE CAL. 20. SEGÚN DETALLE. INCLUYE SUMINISTRO, INSTALACIÓN, PASADOR DE CIERRE .</t>
  </si>
  <si>
    <t>I210</t>
  </si>
  <si>
    <t>PUERTA ACERO INOXIDABLE CAL. 20. SEGÚN DETALLE. INCLUYE SUMINISTRO E INSTALACIÓN .</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</si>
  <si>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</si>
  <si>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</si>
  <si>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</si>
  <si>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</si>
  <si>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I213</t>
  </si>
  <si>
    <t>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</si>
  <si>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</si>
  <si>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t>
  </si>
  <si>
    <t>I215</t>
  </si>
  <si>
    <t>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</si>
  <si>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</si>
  <si>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t>
  </si>
  <si>
    <t>I217</t>
  </si>
  <si>
    <t>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</si>
  <si>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</si>
  <si>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</si>
  <si>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I219</t>
  </si>
  <si>
    <t>PUERTA METALICA LÁMINA GALVANIZADA CAL. 18 TIPO PANEL CON MARCO SENCILLO ( INCLUYE ANTICORROSIVO + PINTURA ESMALTE + LÁMINA GALVANIZADA CAL. 18 CARGADOS EN CONCRETO). INCLUYE EL SUMINISTRO DE TODOS LOS ACCESORIOS REQUERIDOS PARA EL CORRECTO MONTAJE. (SUMINISTRO E INSTALACIÓN).</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</si>
  <si>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</si>
  <si>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</si>
  <si>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I221</t>
  </si>
  <si>
    <t>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t>
  </si>
  <si>
    <t>I222</t>
  </si>
  <si>
    <t>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t>
  </si>
  <si>
    <t>I223</t>
  </si>
  <si>
    <t>PUERTA EN ALUMINIO ANODIZADO MATE NATURAL. VIDRIO LAMINADO 4+4 CON PELICULA SAND BLASTING, SEGUN PLANOS. SEGÚN DETALLE  INCLUYEN EL SUMINISTRO DE TODOS LOS ACCESORIOS REQUERIDOS PARA EL CORRECTO MONTAJE</t>
  </si>
  <si>
    <t>I224</t>
  </si>
  <si>
    <t>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t>
  </si>
  <si>
    <t>I225</t>
  </si>
  <si>
    <t>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t>
  </si>
  <si>
    <t>I226</t>
  </si>
  <si>
    <t>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t>
  </si>
  <si>
    <t>I227</t>
  </si>
  <si>
    <t>PUERTA METALICA LÁMINA GALVANIZADA CAL. 18 TIPO REJILLA CON MARCO SENCILLO ( INCLUYE ANTICORROSIVO + PINTURA ESMALTE + MARCO LÁMINA GALVANIZADA CAL. 18 CARGADOS EN CONCRETO). INCLUYE EL SUMINISTRO DE TODOS LOS ACCESORIOS REQUERIDOS PARA EL CORRECTO MONTAJE. (SUMINISTRO E INSTALACIÓN).</t>
  </si>
  <si>
    <t>I228</t>
  </si>
  <si>
    <t>PUERTA METALICA TIPO CORTINA LÁMINA GALVANIZADA CAL. 18 (INCLUYE ANTICORROSIVO + PINTURA ELECTROSTATICA+ MARCO LÁMINA GALVANIZADA CAL. 18 CARGADOS EN CONCRETO). INCLUYE EL SUMINISTRO DE TODOS LOS ACCESORIOS REQUERIDOS PARA EL CORRECTO MONTAJE. (SUMINISTRO E INSTALACIÓN).</t>
  </si>
  <si>
    <t>I229</t>
  </si>
  <si>
    <t>PUERTA METALICA VAIVEN LÁMINA GALVANIZADA CAL.18 PIVOTE (INCLUYE PINTURA ELECTROSTATICA, ANTICORROSIVO Y MARCO LÁMINA GALVANIZADA CAL. 18 CARGADO EN CONCRETO) INCLUYE EL SUMINISTRO DE TODOS LOS ACCESORIOS REQUERIDOS PARA EL CORRECTO MONTAJE. (SUMINISTRO E INSTALACIÓN).</t>
  </si>
  <si>
    <t>I230</t>
  </si>
  <si>
    <t>REJILLA CUNETA METALICA (A = 0.50 M) MARCO CONTRAMARCO EN ANGULO DE 1 1/2 X 3/16 CELOSIAS EN PLATINA DE 1/4 X 3/16 ACERO A36 CON ANTICORROSIVO Y PINTURA NEGRO MATE.</t>
  </si>
  <si>
    <t>I231</t>
  </si>
  <si>
    <t>SOPORTE METALICO EN ANGULO PARA MESON ANCLADO A MURO CON CHAZOS EXPANSIVOS</t>
  </si>
  <si>
    <t>I232</t>
  </si>
  <si>
    <t>TAPA LÁMINA GALVANIZADA CAL.16" ANGULO 1"*1" TRAMPA GRASA</t>
  </si>
  <si>
    <t>I233</t>
  </si>
  <si>
    <t>TAPA EN LÁMINA DE ALFAJOR 6MM  0.80*0.80 M. MARCO EN ÁNGULO DE 2 X 1/8". (INCLUYE GANCHO EN ACERO Y MARCO) SEGÚN DISEÑO. SUMINISTRO E INSTALACIÓN.</t>
  </si>
  <si>
    <t>I234</t>
  </si>
  <si>
    <t>TAPA EN LÁMINA DE ALFAJOR 6MM 1.00*1.00 M. MARCO EN ÁNGULO DE 2 X 1/8". (INCLUYE GANCHO EN ACERO Y MARCO) SEGÚN DISEÑO. SUMINISTRO E INSTALACIÓN.</t>
  </si>
  <si>
    <t>I235</t>
  </si>
  <si>
    <t>TUBERIA MUEBLE RECTANGULAR 20 X 40 MM 0.90 MM ESPESOR CALIBRE 20</t>
  </si>
  <si>
    <t>I236</t>
  </si>
  <si>
    <t>TUBO AGUAS NEGRAS DIAMETRO 2" CAL. 0.080</t>
  </si>
  <si>
    <t>I237</t>
  </si>
  <si>
    <t>TUBO HG 2"</t>
  </si>
  <si>
    <t>I238</t>
  </si>
  <si>
    <t>TUBO HG 3"</t>
  </si>
  <si>
    <t>I239</t>
  </si>
  <si>
    <t>ANGULO 2"* 2"*3/16"</t>
  </si>
  <si>
    <t>I240</t>
  </si>
  <si>
    <t>ANGULO 1-1/2"1-1/2"*3/16"</t>
  </si>
  <si>
    <t>I241</t>
  </si>
  <si>
    <t>PLATINA 2"*3/16*</t>
  </si>
  <si>
    <t>I242</t>
  </si>
  <si>
    <t xml:space="preserve">MALLA GALVANIZADA 12-2" </t>
  </si>
  <si>
    <t>I243</t>
  </si>
  <si>
    <t>ALAMBRE GALVANIZADO CAL 12</t>
  </si>
  <si>
    <t>I244</t>
  </si>
  <si>
    <t>PLATINA 50X50 DE 1/16 "</t>
  </si>
  <si>
    <t>I245</t>
  </si>
  <si>
    <t>PLATINA 80X80 DE 1/16 "</t>
  </si>
  <si>
    <t>I246</t>
  </si>
  <si>
    <t>RIEL LAMINA LÁMINA GALVANIZADA CAL 16.</t>
  </si>
  <si>
    <t>I247</t>
  </si>
  <si>
    <t xml:space="preserve">TUBULAR 15*8 CAL 16 </t>
  </si>
  <si>
    <t>I248</t>
  </si>
  <si>
    <t>PERFIL ESTRUCTURAL EN U 160*60</t>
  </si>
  <si>
    <t>I249</t>
  </si>
  <si>
    <t>LÁMINA GALVANIZADA CAL 16.</t>
  </si>
  <si>
    <t>I250</t>
  </si>
  <si>
    <t>LÁMINA GALVANIZADA CAL 18.</t>
  </si>
  <si>
    <t>I251</t>
  </si>
  <si>
    <t>CERROJO DOBLE LLAVE REF 148582</t>
  </si>
  <si>
    <t>I252</t>
  </si>
  <si>
    <t>RODACHINAS ACERO</t>
  </si>
  <si>
    <t>I253</t>
  </si>
  <si>
    <t>PLATINA  25 x 25 CM X 1"</t>
  </si>
  <si>
    <t>I254</t>
  </si>
  <si>
    <t>BOLARDO LISO HF</t>
  </si>
  <si>
    <t>I255</t>
  </si>
  <si>
    <t>DEFENSA DE PROTECCIÓN VIAL TIPO INVIAS</t>
  </si>
  <si>
    <t>I256</t>
  </si>
  <si>
    <t>CARRETEL DE HIERRO</t>
  </si>
  <si>
    <t>I257</t>
  </si>
  <si>
    <t>BARRA ANTIPANICO HORIZONTAL SOLO SALIDA - TIPO AZBE REF. B0950 O SIMILAR.</t>
  </si>
  <si>
    <t>I258</t>
  </si>
  <si>
    <t>CERRADURA BELL WOOD POMO MADERA - ALCOBA TIPO SCHALAGE REF. A50WS O SIMILAR. ACABADO SEGÚN DISEÑO.</t>
  </si>
  <si>
    <t>I259</t>
  </si>
  <si>
    <t>CERRADURA BELL WOOD POMO MADERA - BAÑO TIPO SCHALAGE REF. A40S O SIMILAR. ACABADO SEGÚN DISEÑO.</t>
  </si>
  <si>
    <t>I260</t>
  </si>
  <si>
    <t>CERRADURA BELL WOOD POMO MADERA - ENTRADA TIPO SCHALAGE REF. A80PD O SIMILAR. ACABADO SEGÚN DISEÑO.</t>
  </si>
  <si>
    <t>I261</t>
  </si>
  <si>
    <t>CERRADURA CERROJO DOBLE LLAVE - TIPO SCHALAGE REF. B362PX O SIMILAR. ACABADO SEGÚN DISEÑO.</t>
  </si>
  <si>
    <t>I262</t>
  </si>
  <si>
    <t>CERRADURA CERROJO LLAVE VOLTEADOR - TIPO SCHALAGE REF. B360PX O SIMILAR. ACABADO SEGÚN DISEÑO.</t>
  </si>
  <si>
    <t>I263</t>
  </si>
  <si>
    <t>CERRADURA ORBIT POMO METALICO - ALCOBA TIPO SCHALAGE REF. A50PD O SIMILAR. ACABADO SEGÚN DISEÑO.</t>
  </si>
  <si>
    <t>I264</t>
  </si>
  <si>
    <t>CERRADURA ORBIT POMO METALICO - BAÑO TIPO SCHALAGE REF. A40S O SIMILAR. ACABADO SEGÚN DISEÑO.</t>
  </si>
  <si>
    <t>I265</t>
  </si>
  <si>
    <t>CERRADURA ORBIT POMO METALICO - ENTRADA TIPO SCHALAGE REF. A80PD O SIMILAR. ACABADO SEGÚN DISEÑO.</t>
  </si>
  <si>
    <t>I266</t>
  </si>
  <si>
    <t>MANILLA Y CILINDRO EXTERIOR PARA BARRA ANTIPANICO HORIZONTAL - TIPO AZBE REF. 9510M O SIMILAR.</t>
  </si>
  <si>
    <t>I267</t>
  </si>
  <si>
    <t>CERRADURA ENTRADA PRINCIPAL  - TIPO SCHALAGE REF. H387  O SIMILAR. ACABADO SEGÚN DISEÑO.</t>
  </si>
  <si>
    <t>I268</t>
  </si>
  <si>
    <t xml:space="preserve">CERRADURA ENTRADA PRINCIPAL HE-380 TIPO SCHALAGE O SIMILAR. ACABADO SEGÚN DISEÑO. (INCLUYE SUMINISTRO E INSTALACIÓN) </t>
  </si>
  <si>
    <t>I269</t>
  </si>
  <si>
    <t>CERRADURA YALE TRES MACHUELOS</t>
  </si>
  <si>
    <t>I270</t>
  </si>
  <si>
    <t>ACPM</t>
  </si>
  <si>
    <t>I271</t>
  </si>
  <si>
    <t>GASOLINA CORRIENTE</t>
  </si>
  <si>
    <t>I272</t>
  </si>
  <si>
    <t>LUBRICANTE PARA PVC CORRUGADA</t>
  </si>
  <si>
    <t>I273</t>
  </si>
  <si>
    <t>I274</t>
  </si>
  <si>
    <t>CEMENTO GRIS</t>
  </si>
  <si>
    <t>I275</t>
  </si>
  <si>
    <t>CONCRETO PREMEZCLADO PARA PAVIMENTO MR 43 KG/CM2</t>
  </si>
  <si>
    <t>I276</t>
  </si>
  <si>
    <t>GROUTING 17.5 MPA</t>
  </si>
  <si>
    <t>I277</t>
  </si>
  <si>
    <t>CAL</t>
  </si>
  <si>
    <t>I278</t>
  </si>
  <si>
    <t>MORTERO DE NIVELACION SIKAGROUT O SIMILAR</t>
  </si>
  <si>
    <t>I279</t>
  </si>
  <si>
    <t xml:space="preserve">ADOQUIN DE CONCRETO (8*10*20) </t>
  </si>
  <si>
    <t>I280</t>
  </si>
  <si>
    <t>ADOQUIN ECOLOGICO</t>
  </si>
  <si>
    <t>I281</t>
  </si>
  <si>
    <t>CAL HIDRATADA</t>
  </si>
  <si>
    <t>I282</t>
  </si>
  <si>
    <t>SUELO CEMENTO 10:1</t>
  </si>
  <si>
    <t>I283</t>
  </si>
  <si>
    <t>CONCRETO PREMEZCLADO PARA PAVIMENTO MR 45 KG/CM2</t>
  </si>
  <si>
    <t>I284</t>
  </si>
  <si>
    <t>BOLARDO EN CONCRETO DIAMETRO 18cm Y ALTURA LIBRE 62 cm</t>
  </si>
  <si>
    <t>I285</t>
  </si>
  <si>
    <t>CONCRETO PREMEZCLADO PARA PAVIMENTO MR 42 KG/CM2</t>
  </si>
  <si>
    <t>I286</t>
  </si>
  <si>
    <t>CONCRETO PREMEZCLADO 4000 PSI - 28MPA</t>
  </si>
  <si>
    <t>I287</t>
  </si>
  <si>
    <t>CONCRETO PREMEZCLADO 3000 PSI - 21MPA</t>
  </si>
  <si>
    <t>I288</t>
  </si>
  <si>
    <t>CABALLETE LISO TEJA TIPO CINDULIT / CINDURIB  L=3.05 M. O SIMILAR.  COLOR VERDE, AZUL O ROJO SEGÚN DISEÑO.</t>
  </si>
  <si>
    <t>I289</t>
  </si>
  <si>
    <t>FACHADA F MULTIPANEL 300FS TIPO HUNTER DOUGLAS ALUZINC 0,6 MM Y ALUMINIO 0,7 MM. O SIMILAR</t>
  </si>
  <si>
    <t>I290</t>
  </si>
  <si>
    <t>LIMAHOYA LISA TEJA TIPO CINDULIT / CINDURIB  L=3.05 M. O SIMILAR. COLOR VERDE, AZUL O ROJO SEGÚN DISEÑO.</t>
  </si>
  <si>
    <t>I291</t>
  </si>
  <si>
    <t>PERFIL ACERO ESTRUCTURAL PHR ASTM A500 GRADO 50 - TIPO ACESCO O SIMILAR</t>
  </si>
  <si>
    <t>I292</t>
  </si>
  <si>
    <t>PERFIL HEA  A-36</t>
  </si>
  <si>
    <t>I293</t>
  </si>
  <si>
    <t>PERFIL IPE  A-36</t>
  </si>
  <si>
    <t>I294</t>
  </si>
  <si>
    <t xml:space="preserve">PERFIL EN LAMINA DELGADA EN C  GRADO 40 </t>
  </si>
  <si>
    <t>I295</t>
  </si>
  <si>
    <t xml:space="preserve">PLATINAS ACERO A-36  </t>
  </si>
  <si>
    <t>I296</t>
  </si>
  <si>
    <t>TEJA TERMOACUSTICA TIPO CINDURIB O SIMILAR A=0.78 M. E = 0.35 MM. COLOR VERDE, AZUL O ROJO SEGÚN DISEÑO.</t>
  </si>
  <si>
    <t>I297</t>
  </si>
  <si>
    <t>TEJA TRASLUCIDA TIPO CINDURIB  A=0.78 M E=0.35 MM O SIMILAR. CRISTAL O OPAL  SEGÚN DISEÑO.</t>
  </si>
  <si>
    <t>I298</t>
  </si>
  <si>
    <t>TEJA TERMOACUSTICA TIPO CINDULIT 180 O SIMILAR A=0.78 M. E = 0.35 MM. COLOR VERDE, AZUL O ROJO SEGÚN DISEÑO.</t>
  </si>
  <si>
    <t>I299</t>
  </si>
  <si>
    <t xml:space="preserve">TORNILLO AUTOPERFORANTE TEJA TIPO CINDU O SIMILAR. DIAM. 2 1/2". </t>
  </si>
  <si>
    <t>I300</t>
  </si>
  <si>
    <t>TORNILLO AUTOPERFORANTE TEJA TIPO CINDU O SIMILAR. DIAM. 3/4".</t>
  </si>
  <si>
    <t>I301</t>
  </si>
  <si>
    <t>TUBERIA ESTRUCTURAL A.S.T.M.  A-500 GRADO C - REDONDA, CUADRADA O RECTANGULAR SEGÚN DISEÑO - TIPO COLMENA O SIMILAR</t>
  </si>
  <si>
    <t>I302</t>
  </si>
  <si>
    <t>TEJA DE ZINC ONDULADA TZO L=2.44X0.80</t>
  </si>
  <si>
    <t>I303</t>
  </si>
  <si>
    <t>TEJA TERMOACUSTICA  TIPO CINDURIB A=0.88 M. E=0.35 MM. O SIMILAR. COLOR VERDE, AZUL O ROJO SEGÚN DISEÑO. (INCLUYE INSTALACIÓN, GANCHOS DE FIJACIÓN Y EL SUMINISTRO DE TODOS LOS ACCESORIOS REQUERIDOS PARA EL CORRECTO MONTAJE.)</t>
  </si>
  <si>
    <t>I304</t>
  </si>
  <si>
    <t>PERFILES HEA  A-36  ( INCLUYE SOLDADURA, ANTICORROSIVO Y ESMALTE + PROTECCION ANTIFUEGO E INSTALACION)</t>
  </si>
  <si>
    <t>I305</t>
  </si>
  <si>
    <t>ALFAJIAS EN CONCRETO 2.500 PSI A=0.25 M (INCLUYE REFUERZO)</t>
  </si>
  <si>
    <t>I306</t>
  </si>
  <si>
    <t>ESCALERA METALICA PARA POLVORIN</t>
  </si>
  <si>
    <t>I307</t>
  </si>
  <si>
    <t>TEJA ONDULADA FIBROCEMENTO PERFIL 7 0,92x1,52M</t>
  </si>
  <si>
    <t>I308</t>
  </si>
  <si>
    <t>TEJA ONDULADA FIBROCEMENTO PERFIL 5 0,92x1,52M</t>
  </si>
  <si>
    <t>I309</t>
  </si>
  <si>
    <t>CABALLETE FIBROCEMENTO FIJO 15</t>
  </si>
  <si>
    <t>I310</t>
  </si>
  <si>
    <t>CABALLETE FIBROCEMENTO FIJO 15 - 20</t>
  </si>
  <si>
    <t>I311</t>
  </si>
  <si>
    <t>CABALLETE FIBROCEMENTO UNIVERSAL</t>
  </si>
  <si>
    <t>I312</t>
  </si>
  <si>
    <t>CLARABOYA FIBROCEMENTO  #6 P7</t>
  </si>
  <si>
    <t>I313</t>
  </si>
  <si>
    <t>VIDRIO TRANSPARENTE 3MM</t>
  </si>
  <si>
    <t>I314</t>
  </si>
  <si>
    <t>LIMAHOYA ASBESTO CEMENTO PERFIL 7-1000</t>
  </si>
  <si>
    <t>I315</t>
  </si>
  <si>
    <t>TEJA TRASLUCIDA PVC ONDULADA 3,66x0,83M</t>
  </si>
  <si>
    <t>I316</t>
  </si>
  <si>
    <t>TEJA TRASLUCIDA PVC ONDULADA 2,44x0,83M</t>
  </si>
  <si>
    <t>I317</t>
  </si>
  <si>
    <t>GANCHO AMARRE ETERNIT</t>
  </si>
  <si>
    <t>I318</t>
  </si>
  <si>
    <t>LAMINA POLICARBONATO 6MM TRANSP ALVEOLAR</t>
  </si>
  <si>
    <t>I319</t>
  </si>
  <si>
    <t>REMATE U 6X20 10MM POLICARB  LATERAL-FINAL LAMINA</t>
  </si>
  <si>
    <t>I320</t>
  </si>
  <si>
    <t>CINTALAUMINIO INDUSTRIAL SELLO POLICARBONATO 32M</t>
  </si>
  <si>
    <t>I321</t>
  </si>
  <si>
    <t>TEJA TERMOACUSTICA AJOVER</t>
  </si>
  <si>
    <t>I322</t>
  </si>
  <si>
    <t>PLACA ICOPOR TEXTURIZADO 60x60</t>
  </si>
  <si>
    <t>I323</t>
  </si>
  <si>
    <t>VIDRIO TRASLUCIDO 3MM</t>
  </si>
  <si>
    <t>I324</t>
  </si>
  <si>
    <t>VIDRIO TRASLUCIDO 4MM</t>
  </si>
  <si>
    <t>I325</t>
  </si>
  <si>
    <t>VIDRIO TRASLUCIDO 6MM</t>
  </si>
  <si>
    <t>I326</t>
  </si>
  <si>
    <t>CINTA MALLA DE FIBRA DE VIDRIO ( 90 M. )</t>
  </si>
  <si>
    <t>I327</t>
  </si>
  <si>
    <t>CINTA PAPEL ( 75 M.)</t>
  </si>
  <si>
    <t>I328</t>
  </si>
  <si>
    <t>FIBRA DE VIDRIO FRESCASA DE 2 1/2"</t>
  </si>
  <si>
    <t>I329</t>
  </si>
  <si>
    <t>FIBRA DE VIDRIO FRESCASA DE 3 1/2"</t>
  </si>
  <si>
    <t>I330</t>
  </si>
  <si>
    <t>MASILLA SUPERMASTIC USG</t>
  </si>
  <si>
    <t>CANECA</t>
  </si>
  <si>
    <t>I331</t>
  </si>
  <si>
    <t>PERFIL CANAL CAL. 26 ( 90 MM ) - 2.44 M.</t>
  </si>
  <si>
    <t>I332</t>
  </si>
  <si>
    <t>PERFIL CANAL CAL.24 ( 90 MM ) - 2.44 M.</t>
  </si>
  <si>
    <t>I333</t>
  </si>
  <si>
    <t>PERFIL OMEGA CAL 24 - 2.44 M.</t>
  </si>
  <si>
    <t>I334</t>
  </si>
  <si>
    <t>PERFIL OMEGA CAL 26 - 2.44 M.</t>
  </si>
  <si>
    <t>I335</t>
  </si>
  <si>
    <t>PERFIL PARAL CAL 24 - 2.44 M.</t>
  </si>
  <si>
    <t>I336</t>
  </si>
  <si>
    <t>PERFIL PARAL CAL 26 - 2.44 M.</t>
  </si>
  <si>
    <t>I337</t>
  </si>
  <si>
    <t>PLACA YESO TIPO GYPLAC ESTANDAR 1/2" (12.7 MM) DE 1.22 X 2.44 MM. O SIMILAR.</t>
  </si>
  <si>
    <t>I338</t>
  </si>
  <si>
    <t xml:space="preserve">PLACA YESO TIPO GYPLAC R.H. 1/2" (12.7 MM) DE 1.22 X 2.44 MM. O SIMILAR. </t>
  </si>
  <si>
    <t>I339</t>
  </si>
  <si>
    <t>PLACA DE FIBROCEMENTO  E= 10 MM</t>
  </si>
  <si>
    <t>I340</t>
  </si>
  <si>
    <t>SUPERBOARD  ( 2.44 X 1.22 )  E= 6 MM</t>
  </si>
  <si>
    <t>I341</t>
  </si>
  <si>
    <t>SUPERBOARD  ( 2.44 X 1.22 )  E= 8 MM</t>
  </si>
  <si>
    <t>I342</t>
  </si>
  <si>
    <t>TORNILLO AUTOPERFORANTE  EST.  7/16 "</t>
  </si>
  <si>
    <t>I343</t>
  </si>
  <si>
    <t>TORNILLO AUTOPERFORANTE YESO 6 X1</t>
  </si>
  <si>
    <t>I344</t>
  </si>
  <si>
    <t>TORNILLO PTA BROCA EXTRAPL. EST 8 X 1/2" ( 13MM )</t>
  </si>
  <si>
    <t>I345</t>
  </si>
  <si>
    <t>PERFIL METALICO CAL 12 - 2,5MM. - 2,44M.</t>
  </si>
  <si>
    <t>I346</t>
  </si>
  <si>
    <t>MASILLA PLASTICA</t>
  </si>
  <si>
    <t>I347</t>
  </si>
  <si>
    <t>INSTALACIÓN Y PUESTA EN FUNCIONAMIENTO EQUIPO DE PRESIÓN.</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</si>
  <si>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</si>
  <si>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</si>
  <si>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</si>
  <si>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</si>
  <si>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</si>
  <si>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</si>
  <si>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</si>
  <si>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</si>
  <si>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</si>
  <si>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</si>
  <si>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</si>
  <si>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</si>
  <si>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</si>
  <si>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</si>
  <si>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</si>
  <si>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</si>
  <si>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</si>
  <si>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</si>
  <si>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</si>
  <si>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</si>
  <si>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</si>
  <si>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</si>
  <si>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I359</t>
  </si>
  <si>
    <t>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</si>
  <si>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I360</t>
  </si>
  <si>
    <t>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</si>
  <si>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I361</t>
  </si>
  <si>
    <t>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</si>
  <si>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I362</t>
  </si>
  <si>
    <t>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</si>
  <si>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I363</t>
  </si>
  <si>
    <t>SUMINISTRO, TRANSPORTE E INSTALACIÓN DE ASCENSOR TIPO PASAJEROS, PARA 8 PERSONAS O 630 KILOGRAMOS, 3 PARADAS MAQUINA LATERAL 1.10 * 1.40 * 2.20</t>
  </si>
  <si>
    <t>I364</t>
  </si>
  <si>
    <t>SUMINISTRO, TRANSPORTE E INSTALACIÓN SISTEMA DE PRESION PARA RED CONTRA INCENDIOS</t>
  </si>
  <si>
    <t>I365</t>
  </si>
  <si>
    <t>SUMINISTRO, TRANSPORTE E INSTALACIÓN EQUIPO DE PRESION CONSTANTE</t>
  </si>
  <si>
    <t>I366</t>
  </si>
  <si>
    <t>TORON N°15  GRADO 1860 D =0,6"</t>
  </si>
  <si>
    <t>I367</t>
  </si>
  <si>
    <t>EMULSION ASFALTICA TIPO CRL-1</t>
  </si>
  <si>
    <t>I368</t>
  </si>
  <si>
    <t>EMULSION ASFALTICA TIPO CRR-1</t>
  </si>
  <si>
    <t>I369</t>
  </si>
  <si>
    <t>MEZCLA ASFALTICA TIPO MDC-1</t>
  </si>
  <si>
    <t>I370</t>
  </si>
  <si>
    <t xml:space="preserve">MEZCLA ASFALTICA TIPO MDC-2 </t>
  </si>
  <si>
    <t>I371</t>
  </si>
  <si>
    <t>MEZCLA ASFALTICA TIPO MDC-3</t>
  </si>
  <si>
    <t>I372</t>
  </si>
  <si>
    <t>PASTO KIKUYO (CORTADO)</t>
  </si>
  <si>
    <t>I373</t>
  </si>
  <si>
    <t>PLANTAS ORNAMENTALES VARIAS</t>
  </si>
  <si>
    <t>I374</t>
  </si>
  <si>
    <t>TIERRA NEGRA</t>
  </si>
  <si>
    <t>I375</t>
  </si>
  <si>
    <t>GRAMA TIPO BERMUDA GRASS</t>
  </si>
  <si>
    <t>I376</t>
  </si>
  <si>
    <t>AISLADOR SISMICO DIS DI=650</t>
  </si>
  <si>
    <t>I377</t>
  </si>
  <si>
    <t>PERNOS, TUERCA Y ARANDELA PARA FIJACION DE AISLADORES</t>
  </si>
  <si>
    <t>I378</t>
  </si>
  <si>
    <t>PLANTILLA PARA UBICACIÓN DE PERNOS PARA FIJAR AISLADOR SISMICO</t>
  </si>
  <si>
    <t>I379</t>
  </si>
  <si>
    <t>AISLADOR SISMICO DIS DI=1000</t>
  </si>
  <si>
    <t>I380</t>
  </si>
  <si>
    <t>TUBO GALVANIZADO 4"</t>
  </si>
  <si>
    <t>I381</t>
  </si>
  <si>
    <t>LAMINA METALICA DE 1/2"</t>
  </si>
  <si>
    <t>I382</t>
  </si>
  <si>
    <t>JUNTA TIPO VSL T -100 O SIMILAR</t>
  </si>
  <si>
    <t>I383</t>
  </si>
  <si>
    <t>BLOQUES DE CESPED</t>
  </si>
  <si>
    <t>I384</t>
  </si>
  <si>
    <t>ARBOL DE GRAN PORTE</t>
  </si>
  <si>
    <t>I385</t>
  </si>
  <si>
    <t>CANECA METALICA PARA BASUREROS</t>
  </si>
  <si>
    <t>I386</t>
  </si>
  <si>
    <t>TUBO PVC CONDUIT 2"</t>
  </si>
  <si>
    <t>I387</t>
  </si>
  <si>
    <t>SOLUCION</t>
  </si>
  <si>
    <t>I388</t>
  </si>
  <si>
    <t>VARILLA DE 1" ROSCADA PARA ANCLAJES DE LUMINARIA</t>
  </si>
  <si>
    <t>I389</t>
  </si>
  <si>
    <t xml:space="preserve">PLANTILLA PARA UBICACIÓN  DE PERNOS BASES LUMINARIAS </t>
  </si>
  <si>
    <t>I390</t>
  </si>
  <si>
    <t>POSTE EN CONCRETO PREFABRICADO</t>
  </si>
  <si>
    <t>I391</t>
  </si>
  <si>
    <t>PLANTULA DE  LIMONCILLO Y/O CITRONELA O SIMILAR</t>
  </si>
  <si>
    <t>I392</t>
  </si>
  <si>
    <t>REPOSICION PLANTULAS</t>
  </si>
  <si>
    <t>I393</t>
  </si>
  <si>
    <t>SEMILLAS PARA BIOMANTO</t>
  </si>
  <si>
    <t>I394</t>
  </si>
  <si>
    <t>GALLINAZA</t>
  </si>
  <si>
    <t>I395</t>
  </si>
  <si>
    <t>PLANTULA DE CAÑABRAVA O SIMILAR</t>
  </si>
  <si>
    <t>I396</t>
  </si>
  <si>
    <t>ESTACAS DE MARATON</t>
  </si>
  <si>
    <t>I397</t>
  </si>
  <si>
    <t>ESTACAS DE GUADUA</t>
  </si>
  <si>
    <t>I398</t>
  </si>
  <si>
    <t>ALFALISTO BLANCO O SIMILAR</t>
  </si>
  <si>
    <t>I399</t>
  </si>
  <si>
    <t>ALFALISTO GRIS O SIMILAR.</t>
  </si>
  <si>
    <t>I400</t>
  </si>
  <si>
    <t>ALFALISTOPLUS O SIMILAR.</t>
  </si>
  <si>
    <t>I401</t>
  </si>
  <si>
    <t>BISAGRAS ALUMINIO 3"</t>
  </si>
  <si>
    <t>I402</t>
  </si>
  <si>
    <t>BROCA PARA MURO 5/8" X 8"</t>
  </si>
  <si>
    <t>I403</t>
  </si>
  <si>
    <t>BROCA PARA MURO 7/8" X 8"</t>
  </si>
  <si>
    <t>I404</t>
  </si>
  <si>
    <t>CEMENTO BLANCO</t>
  </si>
  <si>
    <t>I405</t>
  </si>
  <si>
    <t>CHAZO PUNTILLA</t>
  </si>
  <si>
    <t>I406</t>
  </si>
  <si>
    <t xml:space="preserve">CHAZOS 3/8 X 2" </t>
  </si>
  <si>
    <t>I407</t>
  </si>
  <si>
    <t>CINTA DE DEMARCACION * 10 M.</t>
  </si>
  <si>
    <t>I408</t>
  </si>
  <si>
    <t>COLOR MINERAL</t>
  </si>
  <si>
    <t>I409</t>
  </si>
  <si>
    <t>DILATACION EN BRONCE PC09</t>
  </si>
  <si>
    <t>I410</t>
  </si>
  <si>
    <t>ENDURECEDOR COLOR GRIS  TIPO ROCKTOP DE TOXEMENT O SIMILAR.</t>
  </si>
  <si>
    <t>I411</t>
  </si>
  <si>
    <t>ESTOPA</t>
  </si>
  <si>
    <t>I412</t>
  </si>
  <si>
    <t>EXTRACTOR EOLICO VERTICAL DE 12"</t>
  </si>
  <si>
    <t>I413</t>
  </si>
  <si>
    <t>GRAVILLA MONA ( 25 KILOS )</t>
  </si>
  <si>
    <t>BUL</t>
  </si>
  <si>
    <t>I414</t>
  </si>
  <si>
    <t>LAMINA METALDECK  LAMINA 2"  CAL.16  - TIPO ACESCO O SIMILAR.</t>
  </si>
  <si>
    <t>I415</t>
  </si>
  <si>
    <t xml:space="preserve">LAMINA CORPALOSA </t>
  </si>
  <si>
    <t>I416</t>
  </si>
  <si>
    <t>LLAVE TERMINAL MANGUERA 1/2"</t>
  </si>
  <si>
    <t>I417</t>
  </si>
  <si>
    <t>PABMERIL PLIEGO 9" X 11"</t>
  </si>
  <si>
    <t>I418</t>
  </si>
  <si>
    <t>PEGACOR BLANCO</t>
  </si>
  <si>
    <t>I419</t>
  </si>
  <si>
    <t>PEGANTE BOXER</t>
  </si>
  <si>
    <t>I420</t>
  </si>
  <si>
    <t>PISTOLA INYECTOR PARA EPOXICO</t>
  </si>
  <si>
    <t>I421</t>
  </si>
  <si>
    <t>PLACA DE IDENTIFICACION EN ALUMINIO ALTO RELIEVE DE 12 X 5 CM. SEGÚN NORMA CS 278-1</t>
  </si>
  <si>
    <t>I422</t>
  </si>
  <si>
    <t>I423</t>
  </si>
  <si>
    <t>I424</t>
  </si>
  <si>
    <t>I425</t>
  </si>
  <si>
    <t>I426</t>
  </si>
  <si>
    <t>PUNTILLA CON CABEZA 3"</t>
  </si>
  <si>
    <t>I427</t>
  </si>
  <si>
    <t>SIKA-1 IMPERMEABILIZANTE INTEGRAL MORTEROS O SIMILAR.</t>
  </si>
  <si>
    <t>I428</t>
  </si>
  <si>
    <t>SIKADUR -42  ANCLAJE O SIMILAR.</t>
  </si>
  <si>
    <t>I429</t>
  </si>
  <si>
    <t>SIKADUR -32 PRIMER</t>
  </si>
  <si>
    <t>I430</t>
  </si>
  <si>
    <t>SIKADUR PANEL O SIMILAR.</t>
  </si>
  <si>
    <t>I431</t>
  </si>
  <si>
    <t>SIKAFLEX 1A TUBO 305 CC O SIMILAR.</t>
  </si>
  <si>
    <t>I432</t>
  </si>
  <si>
    <t>SIKAFLEX PRO 3 WF TUBO 600 CC O SIMILAR.</t>
  </si>
  <si>
    <t>I433</t>
  </si>
  <si>
    <t>SILICONA TUBO 280 ML</t>
  </si>
  <si>
    <t>I434</t>
  </si>
  <si>
    <t>SOLDADURA DE ESTAÑO 60-40 250GR 1/16"  (1.6 MM)</t>
  </si>
  <si>
    <t>I435</t>
  </si>
  <si>
    <t>SOLDADURA ELECTRICA TIPO WESTARCO SUPER E- 6013  DE 1/8 O SIMILAR.</t>
  </si>
  <si>
    <t>I436</t>
  </si>
  <si>
    <t>SOLDADURA EXOTERMICA TIPO CADWELD O SIMILAR  DE 115 GRADOS</t>
  </si>
  <si>
    <t>I437</t>
  </si>
  <si>
    <t xml:space="preserve">SOLDADURA E 6013 </t>
  </si>
  <si>
    <t>I438</t>
  </si>
  <si>
    <t>SOLDADURA Y LIMPIADOR</t>
  </si>
  <si>
    <t>I439</t>
  </si>
  <si>
    <t>SOLDADURA E7018</t>
  </si>
  <si>
    <t>I440</t>
  </si>
  <si>
    <t>WIN PLASTICO</t>
  </si>
  <si>
    <t>I441</t>
  </si>
  <si>
    <t xml:space="preserve">SIKA ANTISOL ROJO </t>
  </si>
  <si>
    <t>I442</t>
  </si>
  <si>
    <t xml:space="preserve">SIKA SEPAROL </t>
  </si>
  <si>
    <t>I443</t>
  </si>
  <si>
    <t xml:space="preserve">POLIETILENO NEGRO CAL 3.5 </t>
  </si>
  <si>
    <t>I444</t>
  </si>
  <si>
    <t>FALLEBA +PORTA CANDADO</t>
  </si>
  <si>
    <t>I445</t>
  </si>
  <si>
    <t xml:space="preserve">BISAGRA EN TUBO </t>
  </si>
  <si>
    <t>I446</t>
  </si>
  <si>
    <t>BISAGRAS ALUMINIO VAIVEN 3"</t>
  </si>
  <si>
    <t>I447</t>
  </si>
  <si>
    <t>FIBRA PARA CERRAMIENTO PROVISIONAL H=2,1M</t>
  </si>
  <si>
    <t>I448</t>
  </si>
  <si>
    <t>VALLA EN LONA</t>
  </si>
  <si>
    <t>I449</t>
  </si>
  <si>
    <t>VALLA EN LONA TIPO TRIPODE (3 USOS)</t>
  </si>
  <si>
    <t>I450</t>
  </si>
  <si>
    <t>SEÑAL PREVENTIVA, REGLAMENTARIA E INFORMATIVA (2 USOS)</t>
  </si>
  <si>
    <t>I451</t>
  </si>
  <si>
    <t>DELINEADOR PLASTICO ( 8  USOS)</t>
  </si>
  <si>
    <t>I452</t>
  </si>
  <si>
    <t>I453</t>
  </si>
  <si>
    <t>ESTRUCTURA EN GUADUA-CUARTÓN</t>
  </si>
  <si>
    <t>I454</t>
  </si>
  <si>
    <t>PASAMANOS EN LISTÓN</t>
  </si>
  <si>
    <t>I455</t>
  </si>
  <si>
    <t>ESTRUCTURA EN GUADUA</t>
  </si>
  <si>
    <t>I456</t>
  </si>
  <si>
    <t>PLÁSTICO TRANSPARENTE CALIBRE 6</t>
  </si>
  <si>
    <t>I457</t>
  </si>
  <si>
    <t>MATERIALES VARIOS PARA RANSPORTE/INSTALACION/FIJACION  DE CAMARAS CIRCULARES</t>
  </si>
  <si>
    <t>I458</t>
  </si>
  <si>
    <t>ARO-TAPA HD DE 0.58 M - SELLO ELASTICO - LLAVE SEGURIDAD</t>
  </si>
  <si>
    <t>I459</t>
  </si>
  <si>
    <t>ARO-TAPA HFDE 0.60X 100 KG</t>
  </si>
  <si>
    <t>I460</t>
  </si>
  <si>
    <t>ARO EN POLIPROPILENO RECICLADO CUELLO 13 CM</t>
  </si>
  <si>
    <t>I461</t>
  </si>
  <si>
    <t>TAPA D= 0,70 M POLIPROPILENO RECICLADO</t>
  </si>
  <si>
    <t>I462</t>
  </si>
  <si>
    <t>ARO EN POLIPROPILENO RECICLADO CUELLO 20 CM</t>
  </si>
  <si>
    <t>I463</t>
  </si>
  <si>
    <t>LAMINA DE POLIPROPILENO PARA CAMARAS DE INSPECCION</t>
  </si>
  <si>
    <t>I464</t>
  </si>
  <si>
    <t>HIDROSELLO DE 24 "</t>
  </si>
  <si>
    <t>I465</t>
  </si>
  <si>
    <t>HIDROSELLO DE 27 "</t>
  </si>
  <si>
    <t>I466</t>
  </si>
  <si>
    <t>HIDROSELLO DE 30 "</t>
  </si>
  <si>
    <t>I467</t>
  </si>
  <si>
    <t>HIDROSELLO DE 33"</t>
  </si>
  <si>
    <t>I468</t>
  </si>
  <si>
    <t>HIDROSELLO DE 36 "</t>
  </si>
  <si>
    <t>I469</t>
  </si>
  <si>
    <t>HIDROSELLO DE 39 "</t>
  </si>
  <si>
    <t>I470</t>
  </si>
  <si>
    <t>HIDROSELLO DE 42 "</t>
  </si>
  <si>
    <t>I471</t>
  </si>
  <si>
    <t>HIDROSELLO DE 45 "</t>
  </si>
  <si>
    <t>I472</t>
  </si>
  <si>
    <t>HIDROSELLO DE 48 "</t>
  </si>
  <si>
    <t>I473</t>
  </si>
  <si>
    <t>HIDROSELLO DE 51 "</t>
  </si>
  <si>
    <t>I474</t>
  </si>
  <si>
    <t>HIDROSELLO DE 57 "</t>
  </si>
  <si>
    <t>I475</t>
  </si>
  <si>
    <t>HIDROSELLO DE 60 "</t>
  </si>
  <si>
    <t>I476</t>
  </si>
  <si>
    <t>HIDROSELLO DE 68 "</t>
  </si>
  <si>
    <t>I477</t>
  </si>
  <si>
    <t>PUNTILLA CC PUMA 2.1/2 X 500</t>
  </si>
  <si>
    <t>I478</t>
  </si>
  <si>
    <t>I479</t>
  </si>
  <si>
    <t>I480</t>
  </si>
  <si>
    <t>BENTONITA</t>
  </si>
  <si>
    <t>I481</t>
  </si>
  <si>
    <t>RIGIDIZADORES</t>
  </si>
  <si>
    <t>I482</t>
  </si>
  <si>
    <t>PASARELA</t>
  </si>
  <si>
    <t>I483</t>
  </si>
  <si>
    <t>OXIGENO</t>
  </si>
  <si>
    <t>I484</t>
  </si>
  <si>
    <t>MUERTOS Y BOYAS</t>
  </si>
  <si>
    <t>I485</t>
  </si>
  <si>
    <t>CABOS</t>
  </si>
  <si>
    <t>I486</t>
  </si>
  <si>
    <t>EMBARCADERO</t>
  </si>
  <si>
    <t>I487</t>
  </si>
  <si>
    <t>TORNILLO DE FIJACION M-24 INCLUYE TUERCA, ARANDELA Y RESINATIPO SIKA DUR 42 O SIMILAR</t>
  </si>
  <si>
    <t>I488</t>
  </si>
  <si>
    <t>LOSETA TACTIL GUIA</t>
  </si>
  <si>
    <t>I489</t>
  </si>
  <si>
    <t>POLIETILENO 1/2"</t>
  </si>
  <si>
    <t>I490</t>
  </si>
  <si>
    <t>SIKAFLUID</t>
  </si>
  <si>
    <t>I491</t>
  </si>
  <si>
    <t>COSTAL</t>
  </si>
  <si>
    <t>I492</t>
  </si>
  <si>
    <t>ESTACAS PARA ANCLAJE</t>
  </si>
  <si>
    <t>I493</t>
  </si>
  <si>
    <t>COSTAL BIODEGRADABLE</t>
  </si>
  <si>
    <t>I494</t>
  </si>
  <si>
    <t>PLASTICO DE PROTECCION</t>
  </si>
  <si>
    <t>I495</t>
  </si>
  <si>
    <t>MOLDES GUIA METALICOS PINTURA</t>
  </si>
  <si>
    <t>I496</t>
  </si>
  <si>
    <t>PEGANTE CERAMICO GRIS</t>
  </si>
  <si>
    <t>I497</t>
  </si>
  <si>
    <t>LOSETA PREFABRICADA LISA</t>
  </si>
  <si>
    <t>I498</t>
  </si>
  <si>
    <t>SIKA SET X 5KG</t>
  </si>
  <si>
    <t>I499</t>
  </si>
  <si>
    <t>BROCA 1*21 DW5819</t>
  </si>
  <si>
    <t>I500</t>
  </si>
  <si>
    <t>BROCA 1/2*21 HILTI</t>
  </si>
  <si>
    <t>I501</t>
  </si>
  <si>
    <t>BROCA 3/4*21 HILTI</t>
  </si>
  <si>
    <t>I502</t>
  </si>
  <si>
    <t>BOMBON</t>
  </si>
  <si>
    <t>I503</t>
  </si>
  <si>
    <t>MANGUERA PLASTICA LAVAMANOS - SANITARIOS</t>
  </si>
  <si>
    <t>I504</t>
  </si>
  <si>
    <t>CHAZO PLASTICO 1/4" ESTRIADO - BOLSA 100 UND</t>
  </si>
  <si>
    <t>I505</t>
  </si>
  <si>
    <t>IGOL IMPRIMANTE 3KG</t>
  </si>
  <si>
    <t>I506</t>
  </si>
  <si>
    <t>MANILA 13 MM ECON</t>
  </si>
  <si>
    <t>I507</t>
  </si>
  <si>
    <t>GEODREN PLANAR 0,5 M. PAVCO O SIMILAR</t>
  </si>
  <si>
    <t>I508</t>
  </si>
  <si>
    <t>GEODREN PLANAR 1,0 M. PAVCO O SIMILAR</t>
  </si>
  <si>
    <t>I509</t>
  </si>
  <si>
    <t>GEODREN VIAL TB 100 MM. 1,0 M. PAVCO O SIMILAR</t>
  </si>
  <si>
    <t>I510</t>
  </si>
  <si>
    <t>GEODREN VIAL TB 160 MM. 1,0 M. PAVCO O SIMILAR</t>
  </si>
  <si>
    <t>I511</t>
  </si>
  <si>
    <t>GEOTEXTIL NO TEJIDO  1600 PAVCO O SIMILAR</t>
  </si>
  <si>
    <t>I512</t>
  </si>
  <si>
    <t>GEOTEXTIL NO TEJIDO  2000 PAVCO O SIMILAR</t>
  </si>
  <si>
    <t>I513</t>
  </si>
  <si>
    <t>GEOTEXTIL NO TEJIDO  3000 PAVCO O SIMILAR</t>
  </si>
  <si>
    <t>I514</t>
  </si>
  <si>
    <t>GEOTEXTIL TEJIDO (RESITENCIA ULTIMA 60 KN/M)</t>
  </si>
  <si>
    <t>I515</t>
  </si>
  <si>
    <t>GEOTEXTIL NO TEJIDO  4000 PAVCO O SIMILAR</t>
  </si>
  <si>
    <t>I516</t>
  </si>
  <si>
    <t>GEODREN CIRCULAR 1,0 M PAVCO O SIMILAR</t>
  </si>
  <si>
    <t>I517</t>
  </si>
  <si>
    <t>IMPERMEABILIZACION TIPO MANTO MORTER PLAS AL - 300 E=3 MM O SIMILAR.</t>
  </si>
  <si>
    <t>I518</t>
  </si>
  <si>
    <t>IMPERMEABILIZACION TIPO MANTO MORTER PLAS AL - 80 E=3.5 MM O SIMILAR.</t>
  </si>
  <si>
    <t>I519</t>
  </si>
  <si>
    <t>IMPERMEABILIZACION FIBER GLASS PLAS P-3  CON REFUERZO EN POLIESTER . (REMATES, PINTURA BITUMINOSA)</t>
  </si>
  <si>
    <t>I520</t>
  </si>
  <si>
    <t>LAVADO E IMPERMEABILIZADO CON PRODUCTO HIDROFUGADO</t>
  </si>
  <si>
    <t>I521</t>
  </si>
  <si>
    <t>ABRAZADERA EN ACERO</t>
  </si>
  <si>
    <t>I522</t>
  </si>
  <si>
    <t>ABRAZADERA PLASTICA 5/8</t>
  </si>
  <si>
    <t>I523</t>
  </si>
  <si>
    <t>ACCESORIOS CPVC  1/2" ( CODO , UNIÓN Y TAPÓN )</t>
  </si>
  <si>
    <t>I524</t>
  </si>
  <si>
    <t>ACCESORIOS CPVC  3/4" ( CODO , UNIÓN Y TAPÓN )</t>
  </si>
  <si>
    <t>I525</t>
  </si>
  <si>
    <t>ACCESORIOS PVC-P  1 1/2"  ( CODO , UNIÓN Y TAPÓN )</t>
  </si>
  <si>
    <t>I526</t>
  </si>
  <si>
    <t>ACCESORIOS PVC-P  1 1/4" ( CODO , UNIÓN Y TAPÓN )</t>
  </si>
  <si>
    <t>I527</t>
  </si>
  <si>
    <t>ACCESORIOS PVC-P  1" ( CODO, UNIÓN Y TAPÓN )</t>
  </si>
  <si>
    <t>I528</t>
  </si>
  <si>
    <t>ACCESORIOS PVC-P  1/2" ( CODO , UNIÓN Y TAPÓN )</t>
  </si>
  <si>
    <t>I529</t>
  </si>
  <si>
    <t>ACCESORIOS PVC-P  2 1/2" ( CODO , UNIÓN Y TAPÓN )</t>
  </si>
  <si>
    <t>I530</t>
  </si>
  <si>
    <t>ACCESORIOS PVC-P  2" ( CODO , UNIÓN Y TAPÓN )</t>
  </si>
  <si>
    <t>I531</t>
  </si>
  <si>
    <t>ACCESORIOS PVC-P  3" ( CODO , UNIÓN Y TAPÓN )</t>
  </si>
  <si>
    <t>I532</t>
  </si>
  <si>
    <t>ACCESORIOS PVC-P  3/4" ( CODO , UNIÓN Y TAPÓN )</t>
  </si>
  <si>
    <t>I533</t>
  </si>
  <si>
    <t>ACCESORIOS PVC-P  4" ( CODO , UNIÓN Y TAPÓN )</t>
  </si>
  <si>
    <t>I534</t>
  </si>
  <si>
    <t>ACONDICIONADOR NOVAFORT  TARRO 500 GRS. O SIMILAR.</t>
  </si>
  <si>
    <t>I535</t>
  </si>
  <si>
    <t>ADHESIVO NOVAFORT 300 ML</t>
  </si>
  <si>
    <t>I536</t>
  </si>
  <si>
    <t>ACOPLE 1/2"  PARA LAVAMANOS EN ACERO DE 40 CM.</t>
  </si>
  <si>
    <t>I537</t>
  </si>
  <si>
    <t>ACOPLE 3" A PVC</t>
  </si>
  <si>
    <t>I538</t>
  </si>
  <si>
    <t>ACOPLE 6" A PVC</t>
  </si>
  <si>
    <t>I539</t>
  </si>
  <si>
    <t>ADAPTADOR DE LIMPIEZA PVC  - 3"</t>
  </si>
  <si>
    <t>I540</t>
  </si>
  <si>
    <t>ADAPTADOR DE LIMPIEZA PVC  - 4"</t>
  </si>
  <si>
    <t>I541</t>
  </si>
  <si>
    <t>ADAPTADOR DE LIMPIEZA PVC  - 6"</t>
  </si>
  <si>
    <t>I542</t>
  </si>
  <si>
    <t>ADAPTADOR MACHO PRESION PVC - 1 1/2"</t>
  </si>
  <si>
    <t>I543</t>
  </si>
  <si>
    <t>ADAPTADOR MACHO PRESION PVC - 1 1/4"</t>
  </si>
  <si>
    <t>I544</t>
  </si>
  <si>
    <t>ADAPTADOR MACHO PRESION PVC - 1"</t>
  </si>
  <si>
    <t>I545</t>
  </si>
  <si>
    <t>ADAPTADOR MACHO PRESION PVC - 1/2</t>
  </si>
  <si>
    <t>I546</t>
  </si>
  <si>
    <t>ADAPTADOR MACHO PRESION PVC - 2 1/2"</t>
  </si>
  <si>
    <t>I547</t>
  </si>
  <si>
    <t>ADAPTADOR MACHO PRESION PVC - 2"1</t>
  </si>
  <si>
    <t>I548</t>
  </si>
  <si>
    <t>ADAPTADOR MACHO PRESION PVC - 3"</t>
  </si>
  <si>
    <t>I549</t>
  </si>
  <si>
    <t>ADAPTADOR MACHO PRESION PVC - 3/4"</t>
  </si>
  <si>
    <t>I550</t>
  </si>
  <si>
    <t>ADAPTADOR MACHO PRESION PVC - 4"</t>
  </si>
  <si>
    <t>I551</t>
  </si>
  <si>
    <t xml:space="preserve">ADAPTADOR HEMBRA </t>
  </si>
  <si>
    <t>I552</t>
  </si>
  <si>
    <t xml:space="preserve">ADHESIVO NOVAFORT 500 GRS. </t>
  </si>
  <si>
    <t>I553</t>
  </si>
  <si>
    <t>BRIDAS LOCAS 10"</t>
  </si>
  <si>
    <t>I554</t>
  </si>
  <si>
    <t>CAJA MEDIDOR DE AGUA 60 X 60 X 14 A TODO COSTO CON TAPA HG</t>
  </si>
  <si>
    <t>I555</t>
  </si>
  <si>
    <t>CAJA MEDIDOR DE AGUA 80 X 80 X 14 A TODO COSTO CON TAPA HG</t>
  </si>
  <si>
    <t>I556</t>
  </si>
  <si>
    <t>CAJA PARA VALVULA TIPO CHOROTE EN HIERRO DUCTIL</t>
  </si>
  <si>
    <t>I557</t>
  </si>
  <si>
    <t>CHEQUE TIPO R&amp;W ROSCADO  1 1/2" REF. 236 O SIMILAR</t>
  </si>
  <si>
    <t>I558</t>
  </si>
  <si>
    <t>CHEQUE TIPO R&amp;W ROSCADO  1 1/4" REF. 236 O SIMILAR</t>
  </si>
  <si>
    <t>I559</t>
  </si>
  <si>
    <t>CHEQUE TIPO R&amp;W ROSCADO  1" REF. 236 O SIMILAR</t>
  </si>
  <si>
    <t>I560</t>
  </si>
  <si>
    <t>CHEQUE TIPO R&amp;W ROSCADO  1/2" REF. 236 O SIMILAR</t>
  </si>
  <si>
    <t>I561</t>
  </si>
  <si>
    <t>CHEQUE TIPO R&amp;W ROSCADO  2 1/2" REF. 236 O SIMILAR</t>
  </si>
  <si>
    <t>I562</t>
  </si>
  <si>
    <t>CHEQUE TIPO R&amp;W ROSCADO  2" REF. 236 O SIMILAR</t>
  </si>
  <si>
    <t>I563</t>
  </si>
  <si>
    <t>CHEQUE TIPO R&amp;W ROSCADO  3" REF. 236 O SIMILAR</t>
  </si>
  <si>
    <t>I564</t>
  </si>
  <si>
    <t>CHEQUE TIPO R&amp;W ROSCADO  3/4" REF. 236 O SIMILAR</t>
  </si>
  <si>
    <t>I565</t>
  </si>
  <si>
    <t>CHEQUE TIPO R&amp;W ROSCADO  4" REF. 236 O SIMILAR</t>
  </si>
  <si>
    <t>I566</t>
  </si>
  <si>
    <t>CINTA SIKA PVC V - 15 CINTA FLEXIBLE SELLO DE JUNTAS</t>
  </si>
  <si>
    <t>I567</t>
  </si>
  <si>
    <t xml:space="preserve">CINTA SIKA PVC V - 10 CINTA FLEXIBLE SELLO DE JUNTAS </t>
  </si>
  <si>
    <t>I568</t>
  </si>
  <si>
    <t xml:space="preserve">CINTA SIKA PVC O - 22 CINTA SELLO DE JUNTAS </t>
  </si>
  <si>
    <t>I569</t>
  </si>
  <si>
    <t>CINTA TEFLON 10 M 1/2"</t>
  </si>
  <si>
    <t>I570</t>
  </si>
  <si>
    <t>CODO 45° 1/8 CXE SANITARIO 3''</t>
  </si>
  <si>
    <t>I571</t>
  </si>
  <si>
    <t>CODO 45° 1/8 CXE SANITARIO 4''</t>
  </si>
  <si>
    <t>I572</t>
  </si>
  <si>
    <t>CODO 45° 1/8 CXE SANITARIO 6''</t>
  </si>
  <si>
    <t>I573</t>
  </si>
  <si>
    <t>CODO 90° 1/4 CXC SANITARIO 1 1/2''</t>
  </si>
  <si>
    <t>I574</t>
  </si>
  <si>
    <t>CODO 90° 1/4 CXC SANITARIO 2''</t>
  </si>
  <si>
    <t>I575</t>
  </si>
  <si>
    <t>CODO 90° 1/4 CXC SANITARIO 3''</t>
  </si>
  <si>
    <t>I576</t>
  </si>
  <si>
    <t>CODO 90° 1/4 CXC SANITARIO 4''</t>
  </si>
  <si>
    <t>I577</t>
  </si>
  <si>
    <t>CODO 90° 1/4 CXC SANITARIO 6''</t>
  </si>
  <si>
    <t>I578</t>
  </si>
  <si>
    <t>CODO 90° 1/4 CXE SANITARIO 2''</t>
  </si>
  <si>
    <t>I579</t>
  </si>
  <si>
    <t>CODO 90° 1/4 CXE SANITARIO 3''</t>
  </si>
  <si>
    <t>I580</t>
  </si>
  <si>
    <t>CODO 90° 1/4 CXE SANITARIO 4''</t>
  </si>
  <si>
    <t>I581</t>
  </si>
  <si>
    <t>CODO 90° 1/4 CXE SANITARIO 6''</t>
  </si>
  <si>
    <t>I582</t>
  </si>
  <si>
    <t xml:space="preserve">CODO 90° ACERO GALVANIZADO  -  3/4'' </t>
  </si>
  <si>
    <t>I583</t>
  </si>
  <si>
    <t>CODO 90° ACERO GALVANIZADO  - 1/2''</t>
  </si>
  <si>
    <t>I584</t>
  </si>
  <si>
    <t>CODO 90° PRESION PVC  - 1''</t>
  </si>
  <si>
    <t>I585</t>
  </si>
  <si>
    <t>CODO 90° PRESION PVC  - 1 1/2"</t>
  </si>
  <si>
    <t>I586</t>
  </si>
  <si>
    <t>CODO 90° PRESION PVC  - 1 1/4"</t>
  </si>
  <si>
    <t>I587</t>
  </si>
  <si>
    <t>CODO 90° PRESION PVC  - 1/2''</t>
  </si>
  <si>
    <t>I588</t>
  </si>
  <si>
    <t>CODO 90° PRESION PVC  - 2"</t>
  </si>
  <si>
    <t>I589</t>
  </si>
  <si>
    <t>CODO 90° PRESION PVC  - 3/4''</t>
  </si>
  <si>
    <t>I590</t>
  </si>
  <si>
    <t>CODO 90° ULTRATEMP  - 1/2''</t>
  </si>
  <si>
    <t>I591</t>
  </si>
  <si>
    <t>CODO DE 11 1/4º GRAN RADIO RDE 21 PVC 10" 200PSI - UNIÓN PLATINO</t>
  </si>
  <si>
    <t>I592</t>
  </si>
  <si>
    <t>CODO DE 11 1/4º GRAN RADIO RDE 21 PVC 4" 200PSI - UNIÓN PLATINO</t>
  </si>
  <si>
    <t>I593</t>
  </si>
  <si>
    <t>CODO DE 11 1/4º GRAN RADIO RDE 21 PVC 6" 200PSI - UNIÓN PLATINO</t>
  </si>
  <si>
    <t>I594</t>
  </si>
  <si>
    <t>CODO DE 22 1/2º GRAN RADIO RDE 21 PVC 10" 200PSI - UNIÓN PLATINO</t>
  </si>
  <si>
    <t>I595</t>
  </si>
  <si>
    <t>CODO DE 22 1/2º GRAN RADIO RDE 21 PVC 2" 200PSI - UNIÓN PLATINO</t>
  </si>
  <si>
    <t>I596</t>
  </si>
  <si>
    <t>CODO DE 22 1/2º GRAN RADIO RDE 21 PVC 4" 200PSI - UNIÓN PLATINO</t>
  </si>
  <si>
    <t>I597</t>
  </si>
  <si>
    <t>CODO DE 22 1/2º GRAN RADIO RDE 21 PVC 6" 200PSI - UNIÓN PLATINO</t>
  </si>
  <si>
    <t>I598</t>
  </si>
  <si>
    <t>CODO DE 45º GRAN RADIO RDE 21 PVC 10" 200PSI - UNIÓN PLATINO</t>
  </si>
  <si>
    <t>I599</t>
  </si>
  <si>
    <t>CODO DE 45º GRAN RADIO RDE 21 PVC 2" 200PSI - UNIÓN PLATINO</t>
  </si>
  <si>
    <t>I600</t>
  </si>
  <si>
    <t>CODO DE 45º GRAN RADIO RDE 21 PVC 4" 200PSI - UNIÓN PLATINO</t>
  </si>
  <si>
    <t>I601</t>
  </si>
  <si>
    <t>CODO DE 45º GRAN RADIO RDE 21 PVC 6" 200PSI - UNIÓN PLATINO</t>
  </si>
  <si>
    <t>I602</t>
  </si>
  <si>
    <t>CODO DE 90º GRAN RADIO RDE 21 PVC 10" 200PSI - UNIÓN PLATINO</t>
  </si>
  <si>
    <t>I603</t>
  </si>
  <si>
    <t>CODO DE 90º GRAN RADIO RDE 21 PVC 4" 200PSI - UNIÓN PLATINO</t>
  </si>
  <si>
    <t>I604</t>
  </si>
  <si>
    <t>CODO DE 90º GRAN RADIO RDE 21 PVC 6" 200PSI - UNIÓN PLATINO</t>
  </si>
  <si>
    <t>I605</t>
  </si>
  <si>
    <t>COLLAR DERIVACION  2 X 1/2"</t>
  </si>
  <si>
    <t>I606</t>
  </si>
  <si>
    <t>COLLAR DERIVACION  3 X 1/2"</t>
  </si>
  <si>
    <t>I607</t>
  </si>
  <si>
    <t>COLLAR DERIVACION  4 X 1/2"</t>
  </si>
  <si>
    <t>I608</t>
  </si>
  <si>
    <t>DISIPADOR DE ENERGIA BAJANTE TALUD  CAIDA SECCIÓN RECTANGULAR  ( 0.50*0.40 M.) PREFABRICADO REF. CU005 TIPO TITAN O SIMILAR.</t>
  </si>
  <si>
    <t>I609</t>
  </si>
  <si>
    <t>ESE DE NIVELACION EXT. GARRA DE TIGRE 3" L=40 CM</t>
  </si>
  <si>
    <t>I610</t>
  </si>
  <si>
    <t>ESE DE NIVELACION EXT. GARRA DE TIGRE 4" L=40 CM</t>
  </si>
  <si>
    <t>I611</t>
  </si>
  <si>
    <t>FILTRO ANAEROBICO PREFABRICADO DE 2000 LTS. TIPO COLEMPAQUES CON TAPA Y ACCESORIOS OVOIDE - VERDE REF. 2 O SIMILAR.</t>
  </si>
  <si>
    <t>I612</t>
  </si>
  <si>
    <t>HIDRANTE CHICAGO 3" MEGA EXTREMO LISO</t>
  </si>
  <si>
    <t>I613</t>
  </si>
  <si>
    <t xml:space="preserve">HIDRANTE CHICAGO 4" MEGA EXTREMO LISO </t>
  </si>
  <si>
    <t>I614</t>
  </si>
  <si>
    <t>LIMPIADOR REM PVC 760 GRMS. (1/4)</t>
  </si>
  <si>
    <t>I615</t>
  </si>
  <si>
    <t>LLAVE PARA OPERAR VALVULA DE COMPUERTA ELASTICA</t>
  </si>
  <si>
    <t>I616</t>
  </si>
  <si>
    <t xml:space="preserve">MEDIDOR DE AGUA 1 1/2" VELOCIDAD CLASE C A ACCESORIOS Y ELEMENTOS DE CONECCION TODO COSTO </t>
  </si>
  <si>
    <t>I617</t>
  </si>
  <si>
    <t xml:space="preserve">MEDIDOR DE AGUA 1" VELOCIDAD CLASE C A ACCESORIOS Y ELEMENTOS DE CONECCION TODO COSTO </t>
  </si>
  <si>
    <t>I618</t>
  </si>
  <si>
    <t xml:space="preserve">MEDIDOR DE AGUA 1/2" VELOCIDAD CLASE C A ACCESORIOS Y ELEMENTOS DE CONECCION TODO COSTO </t>
  </si>
  <si>
    <t>I619</t>
  </si>
  <si>
    <t xml:space="preserve">MEDIDOR DE AGUA 3/4" VELOCIDAD CLASE C A ACCESORIOS Y ELEMENTOS DE CONECCION TODO COSTO </t>
  </si>
  <si>
    <t>I620</t>
  </si>
  <si>
    <t xml:space="preserve">REGISTRO DE BOLA - 1/2'' PARA GAS TIPO NOVASFER REF. 372 O SIMILAR </t>
  </si>
  <si>
    <t>I621</t>
  </si>
  <si>
    <t>REGISTRO TIPO R&amp;W - 1'' (DE CORTINA) REF. 206 O SIMILAR</t>
  </si>
  <si>
    <t>I622</t>
  </si>
  <si>
    <t>REGISTRO TIPO R&amp;W - 1 1/2''  (DE CORTINA) REF. 206 O SIMILAR</t>
  </si>
  <si>
    <t>I623</t>
  </si>
  <si>
    <t>REGISTRO TIPO R&amp;W - 1 1/4''  (DE CORTINA) REF. 206 O SIMILAR</t>
  </si>
  <si>
    <t>I624</t>
  </si>
  <si>
    <t>REGISTRO TIPO R&amp;W - 1/2''  (DE CORTINA ) REF. 206 O SIMILAR</t>
  </si>
  <si>
    <t>I625</t>
  </si>
  <si>
    <t>REGISTRO TIPO R&amp;W - 2'' (DE CORTINA) REF. 206 O SIMILAR</t>
  </si>
  <si>
    <t>I626</t>
  </si>
  <si>
    <t>REGISTRO TIPO R&amp;W - 2 1/2'' (DE CORTINA) REF. 206 O SIMILAR</t>
  </si>
  <si>
    <t>I627</t>
  </si>
  <si>
    <t>REGISTRO TIPO R&amp;W - 3'' (DE CORTINA) REF. 206 O SIMILAR</t>
  </si>
  <si>
    <t>I628</t>
  </si>
  <si>
    <t>REGISTRO TIPO R&amp;W - 3/4'' (DE CORTINA) REF. 206 O SIMILAR</t>
  </si>
  <si>
    <t>I629</t>
  </si>
  <si>
    <t>REGISTRO TIPO R&amp;W - 4'' (DE CORTINA) REF. 206 O SIMILAR</t>
  </si>
  <si>
    <t>I630</t>
  </si>
  <si>
    <t xml:space="preserve">REGULADOR EXTERNO BAJO PRESIÓN, CAUDAL 15 M3/H, PRESION DE SALIDA 23MBAR </t>
  </si>
  <si>
    <t>I631</t>
  </si>
  <si>
    <t>REJILLA  ALUMINIO  3" X 2"  CON SOSCO ANTICUCARACHAS - REF. TA-3"X2" TIPO COLREJILLAS O SIMILAR</t>
  </si>
  <si>
    <t>I632</t>
  </si>
  <si>
    <t>REJILLA  ALUMINIO  3" X 2"  CON SOSCO TRADICIONAL - REF. T-3"X2" TIPO COLREJILLAS O O SIMILAR</t>
  </si>
  <si>
    <t>I633</t>
  </si>
  <si>
    <t>REJILLA ALUMINIO 4" X 2" CÚPULA TRADICIONAL CON SOSCO - REF. C-4"X2" TIPO COLREJILLAS O SIMILAR</t>
  </si>
  <si>
    <t>I634</t>
  </si>
  <si>
    <t>REJILLA ALUMINIO 4" X 3" CON SOSCO ANTICUCARACHAS - REF. HA-4"X3" TIPO COLREJILLAS O SIMILAR</t>
  </si>
  <si>
    <t>I635</t>
  </si>
  <si>
    <t>REJILLA ALUMINIO 4" X 3" CON SOSCO TRADICIONAL - REF. H-4"X3" TIPO COLREJILLAS O SIMILAR</t>
  </si>
  <si>
    <t>I636</t>
  </si>
  <si>
    <t>REJILLA ALUMINIO 6" X 4" CON SOSCO ANTICUCARACHAS - REF. TA-6"X4" TIPO COLREJILLAS O SIMILAR</t>
  </si>
  <si>
    <t>I637</t>
  </si>
  <si>
    <t>REJILLA ALUMINIO 6" X 4" CÚPULA TRADICIONAL CON SOSCO - REF. C-6"X4" TIPO COLREJILLAS O SIMILAR</t>
  </si>
  <si>
    <t>I638</t>
  </si>
  <si>
    <t>REJILLA CARCAMO EN FUNDICIÓN DE HIERRO GRIS REF. CAR-30 X 50 CM. TIPO COLREJILLAS O SIMILAR</t>
  </si>
  <si>
    <t>I639</t>
  </si>
  <si>
    <t>REJILLA CARCAMO EN FUNDICIÓN DE HIERRO GRIS REF. CAR-50 X 120 CM. TIPO COLREJILLAS O SIMILAR</t>
  </si>
  <si>
    <t>I640</t>
  </si>
  <si>
    <t>SIFON PVC SANITARIO 3"</t>
  </si>
  <si>
    <t>I641</t>
  </si>
  <si>
    <t>SIFON PVC SANITARIO 2"</t>
  </si>
  <si>
    <t>I642</t>
  </si>
  <si>
    <t>SILLA YEE ALCANTARILLDO  TIPO FORT  160 X 110  (6" X 4")</t>
  </si>
  <si>
    <t>I643</t>
  </si>
  <si>
    <t>SILLA YEE ALCANTARILLDO  TIPO FORT  200 X 160  (8" X 6")</t>
  </si>
  <si>
    <t>I644</t>
  </si>
  <si>
    <t>SILLA YEE ALCANTARILLDO  TIPO FORT  250 X 200  (10" X 8")</t>
  </si>
  <si>
    <t>I645</t>
  </si>
  <si>
    <t>SILLA YEE ALCANTARILLDO  TIPO FORT  315 X 200  (12" X 8")</t>
  </si>
  <si>
    <t>I646</t>
  </si>
  <si>
    <t>SOLDADURA LIQUIDA AGUA CALIENTE 1/4</t>
  </si>
  <si>
    <t>I647</t>
  </si>
  <si>
    <t>SOLDADURA PVC LIQUIDA 1/4</t>
  </si>
  <si>
    <t>I648</t>
  </si>
  <si>
    <t>TANQUE AGUA POTABLE PLASTICO CAP. 1.000 LTS, INCLUYE: TAPA, ACCESORIOS Y MANGUERA FLEXIBLE. A TODO COSTO.</t>
  </si>
  <si>
    <t>I649</t>
  </si>
  <si>
    <t>TANQUE AGUA POTABLE PLASTICO CAP. 20.000 LTS, INCLUYE: TAPA, ACCESORIOS Y MANGUERA FLEXIBLE. A TODO COSTO.</t>
  </si>
  <si>
    <t>I650</t>
  </si>
  <si>
    <t>TANQUE AGUA POTABLE PLASTICO CAP. 10.000 LTS, INCLUYE: TAPA, ACCESORIOS Y MANGUERA FLEXIBLE. A TODO COSTO.</t>
  </si>
  <si>
    <t>I651</t>
  </si>
  <si>
    <t>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t>
  </si>
  <si>
    <t>I652</t>
  </si>
  <si>
    <t>TANQUE SEPTICO INTEGRADO PREFABRICADO TIPO IMHOFF SUBTERRANEO DE 2000 LTS. TIPO COLEMPAQUES CON TAPA Y ACCESORIOS OVOIDE - VERDE REF. 2 O SIMILAR</t>
  </si>
  <si>
    <t>I653</t>
  </si>
  <si>
    <t xml:space="preserve">TANQUE TRATAMIENTO AGUAS GRISES OVOIDE DE 2000 LTS. TIPO COLEMPAQUES  O SIMILAR </t>
  </si>
  <si>
    <t>I654</t>
  </si>
  <si>
    <t>TAPA DE INSPECCION TI - 5*3" ALUMINIO  COLREJILLAS O SIMILAR</t>
  </si>
  <si>
    <t>I655</t>
  </si>
  <si>
    <t>TAPA DE INSPECCION TI - 6*4" ALUMINIO COLREJILLAS O SIMILAR</t>
  </si>
  <si>
    <t>I656</t>
  </si>
  <si>
    <t>TAPA DE INSPECCION TI - 8*6" ALUMINIO COLREJILLAS O SIMILAR</t>
  </si>
  <si>
    <t>I657</t>
  </si>
  <si>
    <t>TAPA REJILLA EN HIERRO GALVANIZADO 3"</t>
  </si>
  <si>
    <t>I658</t>
  </si>
  <si>
    <t>TAPA REJILLA EN HIERRO GALVANIZADO 6"</t>
  </si>
  <si>
    <t>I659</t>
  </si>
  <si>
    <t>CRUCES HG 2"</t>
  </si>
  <si>
    <t>I660</t>
  </si>
  <si>
    <t>CRUCES HG 3"</t>
  </si>
  <si>
    <t>I661</t>
  </si>
  <si>
    <t>TEE HG 2"</t>
  </si>
  <si>
    <t>I662</t>
  </si>
  <si>
    <t>TEE HG 3"</t>
  </si>
  <si>
    <t>I663</t>
  </si>
  <si>
    <t>CODO HG 2"</t>
  </si>
  <si>
    <t>I664</t>
  </si>
  <si>
    <t>CODO HG 3"</t>
  </si>
  <si>
    <t>I665</t>
  </si>
  <si>
    <t xml:space="preserve">TEE 4"  X  3" HD EXTREMO LISO </t>
  </si>
  <si>
    <t>I666</t>
  </si>
  <si>
    <t xml:space="preserve">TEE 6"  X  4" HD EXTREMO LISO </t>
  </si>
  <si>
    <t>I667</t>
  </si>
  <si>
    <t>TEE ACERO GALNAVIZADO  3/4''</t>
  </si>
  <si>
    <t>I668</t>
  </si>
  <si>
    <t>TEE ACERO GALVANIZADO  1/2''</t>
  </si>
  <si>
    <t>I669</t>
  </si>
  <si>
    <t xml:space="preserve">TEE HIERRO DUCTIL  3 X 3" </t>
  </si>
  <si>
    <t>I670</t>
  </si>
  <si>
    <t>TEE PRESION  - 1''</t>
  </si>
  <si>
    <t>I671</t>
  </si>
  <si>
    <t>TEE PRESION  - 1 1/2''</t>
  </si>
  <si>
    <t>I672</t>
  </si>
  <si>
    <t>TEE PRESION  - 1 1/4''</t>
  </si>
  <si>
    <t>I673</t>
  </si>
  <si>
    <t>TEE PRESION  - 1/2''</t>
  </si>
  <si>
    <t>I674</t>
  </si>
  <si>
    <t>TEE PRESION -  3/4''</t>
  </si>
  <si>
    <t>I675</t>
  </si>
  <si>
    <t>TEE SANITARIA - 6"</t>
  </si>
  <si>
    <t>I676</t>
  </si>
  <si>
    <t>TEE ULTRATEMP - 1/2"</t>
  </si>
  <si>
    <t>I677</t>
  </si>
  <si>
    <t>TRAMPA DE GRASA PLASTICA CAP.  250 LTS. TIPO COLEMPAQUES  O SIMILAR</t>
  </si>
  <si>
    <t>I678</t>
  </si>
  <si>
    <t>TRAMPA DE GRASA PLASTICA CAP.  95 LTS. TIPO COLEMPAQUES O SIMILAR</t>
  </si>
  <si>
    <t>I679</t>
  </si>
  <si>
    <t xml:space="preserve">TUBO ACERO GALVANIZADO AGUA 1 1/2" - NIC 505 - 001  - TIPO COLMENA O SIMILAR. </t>
  </si>
  <si>
    <t>I680</t>
  </si>
  <si>
    <t xml:space="preserve">TUBO ACERO AGUA NEGRA PARA CERRAMIENTO  1 1/2" -   - TIPO COLMENA O SIMILAR. </t>
  </si>
  <si>
    <t>I681</t>
  </si>
  <si>
    <t xml:space="preserve">TUBO ACERO GALVANIZADO AGUA 1" - NIC 505 - 001  - TIPO COLMENA O SIMILAR. </t>
  </si>
  <si>
    <t>I682</t>
  </si>
  <si>
    <t xml:space="preserve">TUBO ACERO GALVANIZADO AGUA 2 1/2" - NIC 505 - 001  - TIPO COLMENA O SIMILAR. </t>
  </si>
  <si>
    <t>I683</t>
  </si>
  <si>
    <t xml:space="preserve">TUBO ACERO GALVANIZADO AGUA 2" - NIC 505 - 001  - TIPO COLMENA O SIMILAR. </t>
  </si>
  <si>
    <t>I684</t>
  </si>
  <si>
    <t xml:space="preserve">TUBO ACERO AGUA NEGRA PARA CERRAMIENTO  2" -   - TIPO COLMENA O SIMILAR. </t>
  </si>
  <si>
    <t>I685</t>
  </si>
  <si>
    <t xml:space="preserve">TUBO ACERO AGUA NEGRA PARA CERRAMIENTO  3" -   - TIPO COLMENA O SIMILAR. </t>
  </si>
  <si>
    <t>I686</t>
  </si>
  <si>
    <t xml:space="preserve">TUBO ACERO GALVANIZADO AGUA 3" - NIC 505 - 001  - TIPO COLMENA O SIMILAR. </t>
  </si>
  <si>
    <t>I687</t>
  </si>
  <si>
    <t xml:space="preserve">TUBO ACERO GALVANIZADO AGUA 3/4" - NIC 505 - 001  - TIPO COLMENA O SIMILAR. </t>
  </si>
  <si>
    <t>I688</t>
  </si>
  <si>
    <t xml:space="preserve">TUBO ACERO GALVANIZADO PRESION 1/2" - CALIBRE 40 ASTM A53  - TIPO COLMENA O SIMILAR. </t>
  </si>
  <si>
    <t>I689</t>
  </si>
  <si>
    <t xml:space="preserve">TUBO ACERO GALVANIZADO PRESION 3" - CALIBRE 40 ASTM A53  - TIPO COLMENA O SIMILAR. </t>
  </si>
  <si>
    <t>I690</t>
  </si>
  <si>
    <t xml:space="preserve">TUBO ACERO GALVANIZADO PRESION 3/4" - CALIBRE 40 ASTM A53  - TIPO COLMENA O SIMILAR. </t>
  </si>
  <si>
    <t>I691</t>
  </si>
  <si>
    <t xml:space="preserve">TUBO ACERO GALVANIZADO PRESION 4" - CALIBRE 40 ASTM A53 - TIPO COLMENA O SIMILAR. </t>
  </si>
  <si>
    <t>I692</t>
  </si>
  <si>
    <t>NIPLE EN TUBO ACERO GALVANIZADO PRESION 4" - CALIBRE 40 ASTM A53 - TIPO COLMENA O SIMILAR. 18CM</t>
  </si>
  <si>
    <t>I693</t>
  </si>
  <si>
    <t>TEE   ACERO GALVANIZADO PRESION 4" - CALIBRE 40 ASTM A53 - TIPO COLMENA O SIMILAR. 18CM</t>
  </si>
  <si>
    <t>I694</t>
  </si>
  <si>
    <t>CODO 90°   ACERO GALVANIZADO PRESION 4" - CALIBRE 40 ASTM A53 - TIPO COLMENA O SIMILAR. 18CM</t>
  </si>
  <si>
    <t>I695</t>
  </si>
  <si>
    <t xml:space="preserve">TUBO ACERO GALVANIZADO PRESION 6" - CALIBRE 40 ASTM A53 - TIPO COLMENA O SIMILAR. </t>
  </si>
  <si>
    <t>I696</t>
  </si>
  <si>
    <t xml:space="preserve">TUBO ACERO NEGRA CONTRA INCENDIO 2 1/2" - CALIBRE 10 ASTM A795 - TIPO COLMENA O SIMILAR. </t>
  </si>
  <si>
    <t>I697</t>
  </si>
  <si>
    <t xml:space="preserve">TUBO ACERO NEGRA CONTRA INCENDIO 4" - CALIBRE 10 ASTM A795 - TIPO COLMENA O SIMILAR. </t>
  </si>
  <si>
    <t>I698</t>
  </si>
  <si>
    <t xml:space="preserve">TUBO ALCANTARILLADO NOVAFORT  PVC  110 MM  </t>
  </si>
  <si>
    <t>I699</t>
  </si>
  <si>
    <t xml:space="preserve">TUBO ALCANTARILLADO NOVAFORT  PVC  160 MM  </t>
  </si>
  <si>
    <t>I700</t>
  </si>
  <si>
    <t xml:space="preserve">TUBO ALCANTARILLADO NOVAFORT  PVC  200 MM  </t>
  </si>
  <si>
    <t>I701</t>
  </si>
  <si>
    <t xml:space="preserve">TUBO ALCANTARILLADO NOVAFORT  PVC  250 MM </t>
  </si>
  <si>
    <t>I702</t>
  </si>
  <si>
    <t xml:space="preserve">TUBO ALCANTARILLADO NOVAFORT  PVC  315 MM </t>
  </si>
  <si>
    <t>I703</t>
  </si>
  <si>
    <t xml:space="preserve">TUBO ALCANTARILLADO NOVAFORT  PVC  355 MM </t>
  </si>
  <si>
    <t>I704</t>
  </si>
  <si>
    <t xml:space="preserve">TUBO ALCANTARILLADO NOVAFORT  PVC  450 MM </t>
  </si>
  <si>
    <t>I705</t>
  </si>
  <si>
    <t xml:space="preserve">TUBO ALCANTARILLADO NOVAFORT  PVC  500 MM </t>
  </si>
  <si>
    <t>I706</t>
  </si>
  <si>
    <t xml:space="preserve">TUBO ALCANTARILLADO NOVAFORT  PVC  400 MM </t>
  </si>
  <si>
    <t>I707</t>
  </si>
  <si>
    <t>TUBO ALCANTARILLADO NOVAFORT PVC 600 MM</t>
  </si>
  <si>
    <t>I708</t>
  </si>
  <si>
    <t>TUBO ALCANTARILLADO NOVAFORT PVC 680 MM</t>
  </si>
  <si>
    <t>I709</t>
  </si>
  <si>
    <t>TUBO ALCANTARILLADO NOVAFORT PVC 760 MM</t>
  </si>
  <si>
    <t>I710</t>
  </si>
  <si>
    <t>TUBO ALCANTARILLADO NOVAFORT PVC 840 MM</t>
  </si>
  <si>
    <t>I711</t>
  </si>
  <si>
    <t>TUBO ALCANTARILLADO NOVAFORT PVC 915 MM</t>
  </si>
  <si>
    <t>I712</t>
  </si>
  <si>
    <t>TUBERIA PVC PERFILADA (24")</t>
  </si>
  <si>
    <t>I713</t>
  </si>
  <si>
    <t>TUBERIA PVC PERFILADA (27")</t>
  </si>
  <si>
    <t>I714</t>
  </si>
  <si>
    <t>TUBERIA PVC PERFILADA (30")</t>
  </si>
  <si>
    <t>I715</t>
  </si>
  <si>
    <t>TUBERIA PVC PERFILADA (33")</t>
  </si>
  <si>
    <t>I716</t>
  </si>
  <si>
    <t>TUBERIA PVC PERFILADA (36")</t>
  </si>
  <si>
    <t>I717</t>
  </si>
  <si>
    <t>TUBERIA PVC PERFILADA (39")</t>
  </si>
  <si>
    <t>I718</t>
  </si>
  <si>
    <t>TUBERIA PVC PERFILADA (42")</t>
  </si>
  <si>
    <t>I719</t>
  </si>
  <si>
    <t>TUBERIA PVC PERFILADA (45")</t>
  </si>
  <si>
    <t>I720</t>
  </si>
  <si>
    <t>TUBERIA PVC PERFILADA (48")</t>
  </si>
  <si>
    <t>I721</t>
  </si>
  <si>
    <t>TUBERIA PVC PERFILADA (51")</t>
  </si>
  <si>
    <t>I722</t>
  </si>
  <si>
    <t>TUBERIA PVC PERFILADA (54")</t>
  </si>
  <si>
    <t>I723</t>
  </si>
  <si>
    <t>TUBERIA PVC PERFILADA (57")</t>
  </si>
  <si>
    <t>I724</t>
  </si>
  <si>
    <t>TUBERIA PVC PERFILADA (60")</t>
  </si>
  <si>
    <t>I725</t>
  </si>
  <si>
    <t>TUBERIA PVC PERFILADA (68")</t>
  </si>
  <si>
    <t>I726</t>
  </si>
  <si>
    <t>TUBERIA PVC SANITARIA DE 11/2"</t>
  </si>
  <si>
    <t>I727</t>
  </si>
  <si>
    <t>TUBERIA PVC SANITARIA DE 2"</t>
  </si>
  <si>
    <t>I728</t>
  </si>
  <si>
    <t>TUBERIA PVC SANITARIA DE 3"</t>
  </si>
  <si>
    <t>I729</t>
  </si>
  <si>
    <t>TUBERIA PVC SANITARIA DE 4"</t>
  </si>
  <si>
    <t>I730</t>
  </si>
  <si>
    <t>TUBERIA PVC SANITARIA DE 6"</t>
  </si>
  <si>
    <t>I731</t>
  </si>
  <si>
    <t>TUBO DRENAJE  CORRUGADA PVC 100 MM ( 4") SIN FILTRO. TRAMOS DE 5 M. CON UNIÓN.</t>
  </si>
  <si>
    <t>I732</t>
  </si>
  <si>
    <t>TUBO DRENAJE  CORRUGADA PVC 65 MM ( 3") SIN FILTRO.</t>
  </si>
  <si>
    <t>I733</t>
  </si>
  <si>
    <t>TUBO DRENAJE  CORRUGADA PVC 160 MM ( 6") SIN FILTRO. TRAMOS DE 5 M. CON UNIÓN.</t>
  </si>
  <si>
    <t>I734</t>
  </si>
  <si>
    <t>TUBO POLIETILENO ALTA DENSIDAD - PEAD 110 MM PE 100 / PN 10 RDE 17 TIPO ACUAFLEX O SIMILAR ROLLO - 50</t>
  </si>
  <si>
    <t>I735</t>
  </si>
  <si>
    <t>TUBO POLIETILENO ALTA DENSIDAD - PEAD 160 MM PE 100 / PN 10 RDE 17 TIPO ACUAFLEX O SIMILAR PRECIOS X TRAMO, TRAMO-6</t>
  </si>
  <si>
    <t>I736</t>
  </si>
  <si>
    <t>TUBO POLIETILENO ALTA DENSIDAD - PEAD 200 MM PE 100 / PN 10 RDE 17 TIPO ACUAFLEX O SIMILAR PRECIOS X TRAMO, TRAMO-6</t>
  </si>
  <si>
    <t>I737</t>
  </si>
  <si>
    <t>TUBO POLIETILENO ALTA DENSIDAD - PEAD 63 MM PE 100 / PN 10 RDE 17 TIPO ACUAFLEX O SIMILAR ROLLO-100</t>
  </si>
  <si>
    <t>I738</t>
  </si>
  <si>
    <t>TUBO POLIETILENO ALTA DENSIDAD - PEAD 90 MM PE 100 / PN 10 RDE 17 TIPO ACUAFLEX O SIMILAR ROLLO-100</t>
  </si>
  <si>
    <t>I739</t>
  </si>
  <si>
    <t xml:space="preserve">TUBO PRESION RDE 21 PVC  200 PSI  -  1 1/2" </t>
  </si>
  <si>
    <t>I740</t>
  </si>
  <si>
    <t xml:space="preserve">TUBO PRESION RDE 21 PVC  200 PSI  -  1 1/4" </t>
  </si>
  <si>
    <t>I741</t>
  </si>
  <si>
    <t xml:space="preserve">TUBO PRESION RDE 21 PVC  200 PSI  -  2"  </t>
  </si>
  <si>
    <t>I742</t>
  </si>
  <si>
    <t>TUBO PRESION RDE 21 PVC  200 PSI  -  3/4"</t>
  </si>
  <si>
    <t>I743</t>
  </si>
  <si>
    <t xml:space="preserve">TUBO PRESION RDE 21 PVC 200 PSI  -  1" </t>
  </si>
  <si>
    <t>I744</t>
  </si>
  <si>
    <t>TUBO PRESION RDE 21 PVC 200 PSI  -  2 1/2"</t>
  </si>
  <si>
    <t>I745</t>
  </si>
  <si>
    <t xml:space="preserve">TUBO PRESION RDE 21 PVC 200 PSI  -  3"  </t>
  </si>
  <si>
    <t>I746</t>
  </si>
  <si>
    <t xml:space="preserve">TUBO PRESION RDE 21 PVC 200 PSI  -  4" </t>
  </si>
  <si>
    <t>I747</t>
  </si>
  <si>
    <t xml:space="preserve">TUBO PRESION RDE 9 PVC 500 PSI  -  1/2" </t>
  </si>
  <si>
    <t>I748</t>
  </si>
  <si>
    <t xml:space="preserve">TUBO PVC A.LL-VENTILACION  1 1/2'' </t>
  </si>
  <si>
    <t>I749</t>
  </si>
  <si>
    <t>TUBO PVC A.LL-VENTILACION  2''</t>
  </si>
  <si>
    <t>I750</t>
  </si>
  <si>
    <t xml:space="preserve">TUBO PVC A.LL-VENTILACION  3'' </t>
  </si>
  <si>
    <t>I751</t>
  </si>
  <si>
    <t xml:space="preserve">TUBO PVC A.LL-VENTILACION  4'' </t>
  </si>
  <si>
    <t>I752</t>
  </si>
  <si>
    <t xml:space="preserve">TUBO PVC SANITARIO 2'' </t>
  </si>
  <si>
    <t>I753</t>
  </si>
  <si>
    <t>TUBO PVC SANITARIO 3"</t>
  </si>
  <si>
    <t>I754</t>
  </si>
  <si>
    <t xml:space="preserve">TUBO PVC SANITARIO 4" </t>
  </si>
  <si>
    <t>I755</t>
  </si>
  <si>
    <t xml:space="preserve">TUBO PVC SANITARIO 6" </t>
  </si>
  <si>
    <t>I756</t>
  </si>
  <si>
    <t>TUBO ULTRATEMP 1/2"</t>
  </si>
  <si>
    <t>I757</t>
  </si>
  <si>
    <t>TUBO ULTRATEMP 3/4"</t>
  </si>
  <si>
    <t>I758</t>
  </si>
  <si>
    <t>TUBO UNION PLATINO RDE 21 PVC  10" 200 PSI</t>
  </si>
  <si>
    <t>I759</t>
  </si>
  <si>
    <t>TUBO UNION PLATINO RDE 21 PVC  4" 200 PSI</t>
  </si>
  <si>
    <t>I760</t>
  </si>
  <si>
    <t>TUBO UNION PLATINO RDE 21 PVC  6" 200 PSI</t>
  </si>
  <si>
    <t>I761</t>
  </si>
  <si>
    <t>UNIIVERSAL 1"  GALVANIZADO</t>
  </si>
  <si>
    <t>I762</t>
  </si>
  <si>
    <t>UNION ACERO GALVANIZAD0  3/4"</t>
  </si>
  <si>
    <t>I763</t>
  </si>
  <si>
    <t>UNION ACERO GALVANIZADO  1 1/2"</t>
  </si>
  <si>
    <t>I764</t>
  </si>
  <si>
    <t>UNION ACERO GALVANIZADO  1"</t>
  </si>
  <si>
    <t>I765</t>
  </si>
  <si>
    <t>UNION ACERO GALVANIZADO  1/2"</t>
  </si>
  <si>
    <t>I766</t>
  </si>
  <si>
    <t>UNION ACERO GALVANIZADO  2 1/2"</t>
  </si>
  <si>
    <t>I767</t>
  </si>
  <si>
    <t>UNION ACERO GALVANIZADO  2"</t>
  </si>
  <si>
    <t>I768</t>
  </si>
  <si>
    <t>UNION ACERO GALVANIZADO  3"</t>
  </si>
  <si>
    <t>I769</t>
  </si>
  <si>
    <t>UNION ACERO GALVANIZADO  4"</t>
  </si>
  <si>
    <t>I770</t>
  </si>
  <si>
    <t xml:space="preserve">UNION ALCANTARILLADO PVC 160 MM.  </t>
  </si>
  <si>
    <t>I771</t>
  </si>
  <si>
    <t xml:space="preserve">UNION ALCANTARILLADO PVC 200 MM. </t>
  </si>
  <si>
    <t>I772</t>
  </si>
  <si>
    <t>UNION ALCANTARILLADO PVC 315 MM</t>
  </si>
  <si>
    <t>I773</t>
  </si>
  <si>
    <t>UNION ALCANTARILLADO PVC 110 MM</t>
  </si>
  <si>
    <t>I774</t>
  </si>
  <si>
    <t>UNION ALCANTARILLADO PVC 250 MM</t>
  </si>
  <si>
    <t>I775</t>
  </si>
  <si>
    <t>I776</t>
  </si>
  <si>
    <t>UNION ALCANTARILLADO PVC 355 MM</t>
  </si>
  <si>
    <t>I777</t>
  </si>
  <si>
    <t>UNION ALCANTARILLADO PVC 400 MM</t>
  </si>
  <si>
    <t>I778</t>
  </si>
  <si>
    <t>UNION ALCANTARILLADO PVC 450 MM</t>
  </si>
  <si>
    <t>I779</t>
  </si>
  <si>
    <t>UNION ALCANTARILLADO PVC 500 MM</t>
  </si>
  <si>
    <t>I780</t>
  </si>
  <si>
    <t>UNION ALCANTARILLADO PVC 600MM</t>
  </si>
  <si>
    <t>I781</t>
  </si>
  <si>
    <t>UNION 27"</t>
  </si>
  <si>
    <t>I782</t>
  </si>
  <si>
    <t>UNION 30"</t>
  </si>
  <si>
    <t>I783</t>
  </si>
  <si>
    <t>UNION 33"</t>
  </si>
  <si>
    <t>I784</t>
  </si>
  <si>
    <t>UNION 36"</t>
  </si>
  <si>
    <t>I785</t>
  </si>
  <si>
    <t>UNION 39"</t>
  </si>
  <si>
    <t>I786</t>
  </si>
  <si>
    <t>UNION 42"</t>
  </si>
  <si>
    <t>I787</t>
  </si>
  <si>
    <t>UNION 45</t>
  </si>
  <si>
    <t>I788</t>
  </si>
  <si>
    <t>UNION 48</t>
  </si>
  <si>
    <t>I789</t>
  </si>
  <si>
    <t>UNION 51</t>
  </si>
  <si>
    <t>I790</t>
  </si>
  <si>
    <t>UNION 57</t>
  </si>
  <si>
    <t>I791</t>
  </si>
  <si>
    <t>UNION 60</t>
  </si>
  <si>
    <t>I792</t>
  </si>
  <si>
    <t>UNION 68</t>
  </si>
  <si>
    <t>I793</t>
  </si>
  <si>
    <t>UNION SANITARIA  2'' PVC</t>
  </si>
  <si>
    <t>I794</t>
  </si>
  <si>
    <t>UNION SANITARIA 3" PVC</t>
  </si>
  <si>
    <t>I795</t>
  </si>
  <si>
    <t>UNION SANITARIA 4" PVC</t>
  </si>
  <si>
    <t>I796</t>
  </si>
  <si>
    <t>UNION SANITARIA 6" PVC</t>
  </si>
  <si>
    <t>I797</t>
  </si>
  <si>
    <t>UNION SANITARIA 1 1/2" PVC</t>
  </si>
  <si>
    <t>I798</t>
  </si>
  <si>
    <t>UNION UNIVERSAL 3" HIERRO DUCTIL</t>
  </si>
  <si>
    <t>I799</t>
  </si>
  <si>
    <t>UNION UNIVERSAL 4" HIERRO DUCTIL</t>
  </si>
  <si>
    <t>I800</t>
  </si>
  <si>
    <t>UNION UNIVERSAL 6" HIERRO DUCTIL</t>
  </si>
  <si>
    <t>I801</t>
  </si>
  <si>
    <t>UNIVERSAL ACERO GALVANIZADO - 1 1/2"</t>
  </si>
  <si>
    <t>I802</t>
  </si>
  <si>
    <t xml:space="preserve">UNIVERSAL ACERO GALVANIZADO - 1 1/4" </t>
  </si>
  <si>
    <t>I803</t>
  </si>
  <si>
    <t>UNIVERSAL ACERO GALVANIZADO - 1/2"</t>
  </si>
  <si>
    <t>I804</t>
  </si>
  <si>
    <t>UNIVERSAL ACERO GALVANIZADO - 2 1/2 "</t>
  </si>
  <si>
    <t>I805</t>
  </si>
  <si>
    <t xml:space="preserve">UNIVERSAL ACERO GALVANIZADO - 2" </t>
  </si>
  <si>
    <t>I806</t>
  </si>
  <si>
    <t>UNIVERSAL ACERO GALVANIZADO - 3 "</t>
  </si>
  <si>
    <t>I807</t>
  </si>
  <si>
    <t>UNIVERSAL ACERO GALVANIZADO - 3/4"</t>
  </si>
  <si>
    <t>I808</t>
  </si>
  <si>
    <t>UNIVERSAL ACERO GALVANIZADO - 4 "</t>
  </si>
  <si>
    <t>I809</t>
  </si>
  <si>
    <t xml:space="preserve">VALVULA CHEQUE 4"  (HIERRO DUCTIL ASTM A-536 CLASE 65-48-18). </t>
  </si>
  <si>
    <t>I810</t>
  </si>
  <si>
    <t>VALVULA DE PIE CANASTILLA BRONCE 3" HBVP</t>
  </si>
  <si>
    <t>I811</t>
  </si>
  <si>
    <t>VALVULA DE PIE CON COLADERA - 1 1/2"</t>
  </si>
  <si>
    <t>I812</t>
  </si>
  <si>
    <t>VALVULA DE PIE CON COLADERA - 2 1/2"</t>
  </si>
  <si>
    <t>I813</t>
  </si>
  <si>
    <t>VALVULA DE VENTOSA AIRE  2" TIPO ARI MOD. D-0400 O SIMILAR</t>
  </si>
  <si>
    <t>I814</t>
  </si>
  <si>
    <t>VALVULA DOBLE COMPUERTA ELASTICA EXTREMO LISO, H.D ASTM 536   3"</t>
  </si>
  <si>
    <t>I815</t>
  </si>
  <si>
    <t>VALVULA DOBLE COMPUERTA ELASTICA EXTREMO LISO, H.D ASTM 536   4"</t>
  </si>
  <si>
    <t>I816</t>
  </si>
  <si>
    <t>VALVULA DOBLE COMPUERTA ELASTICA EXTREMO LISO, H.D ASTM 536  6"</t>
  </si>
  <si>
    <t>I817</t>
  </si>
  <si>
    <t>VALVULA DOBLE COMPUERTA ELASTICA EXTREMOS BRIDAS, H.D ASTM 536  10"</t>
  </si>
  <si>
    <t>I818</t>
  </si>
  <si>
    <t>VALVULA DOBLE COMPUERTA ELASTICA, EXTREMOS BRIDAS, H.D ASTM 536  2"</t>
  </si>
  <si>
    <t>I819</t>
  </si>
  <si>
    <t>VALVULA FLOTADORA DE 1" COBRE</t>
  </si>
  <si>
    <t>I820</t>
  </si>
  <si>
    <t>VALVULA REGULADORA DE PRESION 1"</t>
  </si>
  <si>
    <t>I821</t>
  </si>
  <si>
    <t>VALVULA TIPO BOLA PARA GAS DE  1 1/2"</t>
  </si>
  <si>
    <t>I822</t>
  </si>
  <si>
    <t>VALVULA TIPO BOLA PARA GAS DE 1"</t>
  </si>
  <si>
    <t>I823</t>
  </si>
  <si>
    <t>VALVULA TIPO BOLA PARA GAS DE 3/4"</t>
  </si>
  <si>
    <t>I824</t>
  </si>
  <si>
    <t>VENTOSA 3" DOBLE CAMARA TRIPLE EFECTO BRIDADA .</t>
  </si>
  <si>
    <t>I825</t>
  </si>
  <si>
    <t xml:space="preserve">YEE SANITARIA 2'' </t>
  </si>
  <si>
    <t>I826</t>
  </si>
  <si>
    <t xml:space="preserve">YEE SANITARIA 3'' </t>
  </si>
  <si>
    <t>I827</t>
  </si>
  <si>
    <t xml:space="preserve">YEE SANITARIA 4'' </t>
  </si>
  <si>
    <t>I828</t>
  </si>
  <si>
    <t xml:space="preserve">YEE SANITARIA 6'' </t>
  </si>
  <si>
    <t>I829</t>
  </si>
  <si>
    <t>TRAMITE ANTE LA EMPRESA DE ACUEDUCTO Y ALCANTARILLADO  PARA ACCEDER AL SERVICIO DE EVACUACIÓN DE AGUAS LLUVIAS Y RESIDUALES DEL PROYECTO.</t>
  </si>
  <si>
    <t>I830</t>
  </si>
  <si>
    <t>REJILLA MINICELL 5X 5  ALUMINIO</t>
  </si>
  <si>
    <t>I831</t>
  </si>
  <si>
    <t>KIT SILLA YEE PVC CORRUGADA DE 200X160 MM</t>
  </si>
  <si>
    <t>I832</t>
  </si>
  <si>
    <t>KIT SILLA YEE PVC CORRUGADA DE 250X160 MM</t>
  </si>
  <si>
    <t>I833</t>
  </si>
  <si>
    <t xml:space="preserve">KIT SILLA YEE PVC  CORRUGADA DE  315 X 160 M.M. </t>
  </si>
  <si>
    <t>I834</t>
  </si>
  <si>
    <t xml:space="preserve">KIT SILLA YEE PVC  CORRUGADA DE  355 X 160 M.M. </t>
  </si>
  <si>
    <t>I835</t>
  </si>
  <si>
    <t>KIT SILLA TEE PVC CORRUGADA DE 200X160 M.M</t>
  </si>
  <si>
    <t>I836</t>
  </si>
  <si>
    <t>KIT SILLA TEE PVC CORRUGADA DE 250X160 M.M</t>
  </si>
  <si>
    <t>I837</t>
  </si>
  <si>
    <t>KIT SILLA TEE PVC CORRUGADA DE 315X160 M.M</t>
  </si>
  <si>
    <t>I838</t>
  </si>
  <si>
    <t xml:space="preserve"> SILLA YEE PVC CORRUGADA DE 400X160 MM</t>
  </si>
  <si>
    <t>I839</t>
  </si>
  <si>
    <t xml:space="preserve"> SILLA YEE PVC CORRUGADA DE 450X160 MM</t>
  </si>
  <si>
    <t>I840</t>
  </si>
  <si>
    <t xml:space="preserve"> SILLA YEE PVC CORRUGADA DE 500X160 MM</t>
  </si>
  <si>
    <t>I841</t>
  </si>
  <si>
    <t xml:space="preserve"> SILLA YEE PVC CORRUGADA DE 24"X160 MM</t>
  </si>
  <si>
    <t>I842</t>
  </si>
  <si>
    <t xml:space="preserve"> SILLA YEE PVC CORRUGADA DE 27"X160 MM</t>
  </si>
  <si>
    <t>I843</t>
  </si>
  <si>
    <t>HIPOCLORITO DE SODIO - CLORO LIQUIDO CONC 5 AL 8%</t>
  </si>
  <si>
    <t>I844</t>
  </si>
  <si>
    <t>UNION DE REPARACION DE 3"</t>
  </si>
  <si>
    <t>I845</t>
  </si>
  <si>
    <t>TUBERIA PVC TIPO UNION MECANICA RDE 21 DE 2"</t>
  </si>
  <si>
    <t>I846</t>
  </si>
  <si>
    <t>TUBERIA PVC TIPO UNION MECANICA RDE 21 DE 3"</t>
  </si>
  <si>
    <t>I847</t>
  </si>
  <si>
    <t>TUBERIA PVC TIPO UNION MECANICA RDE 21 DE 4"</t>
  </si>
  <si>
    <t>I848</t>
  </si>
  <si>
    <t>TUBERIA PVC TIPO UNION MECANICA RDE 21 DE 6"</t>
  </si>
  <si>
    <t>I849</t>
  </si>
  <si>
    <t>TUBERIA PVC TIPO UNION MECANICA RDE 21 DE 8"</t>
  </si>
  <si>
    <t>I850</t>
  </si>
  <si>
    <t>TUBERIA PVC TIPO UNION MECANICA RDE 21 DE 10"</t>
  </si>
  <si>
    <t>I851</t>
  </si>
  <si>
    <t>TUBERIA PVC TIPO UNION MECANICA RDE 21 DE 12"</t>
  </si>
  <si>
    <t>I852</t>
  </si>
  <si>
    <t>TUBERIA PVC TIPO UNION MECANICA RDE 21 DE 14"</t>
  </si>
  <si>
    <t>I853</t>
  </si>
  <si>
    <t>TUBERIA PVC TIPO UNION MECANICA RDE 21 DE 16"</t>
  </si>
  <si>
    <t>I854</t>
  </si>
  <si>
    <t>TUBERIA PVC TIPO UNION MECANICA RDE 21 DE 18"</t>
  </si>
  <si>
    <t>I855</t>
  </si>
  <si>
    <t>TUBERIA PVC TIPO UNION MECANICA RDE 21 DE 20"</t>
  </si>
  <si>
    <t>I856</t>
  </si>
  <si>
    <t>TUBERIA PVC TIPO UNION MECANICA RDE 21 DE 24"</t>
  </si>
  <si>
    <t>I857</t>
  </si>
  <si>
    <t>TUBERIA PVC BIAXIAL PR 200 DE 3"</t>
  </si>
  <si>
    <t>I858</t>
  </si>
  <si>
    <t>TUBERIA PVC BIAXIAL PR 200 DE 4"</t>
  </si>
  <si>
    <t>I859</t>
  </si>
  <si>
    <t>TUBERIA PVC BIAXIAL PR 200 DE 6"</t>
  </si>
  <si>
    <t>I860</t>
  </si>
  <si>
    <t>TUBERIA PVC BIAXIAL PR 200 DE 8"</t>
  </si>
  <si>
    <t>I861</t>
  </si>
  <si>
    <t>TUBERIA PVC BIAXIAL PR 200 DE 10"</t>
  </si>
  <si>
    <t>I862</t>
  </si>
  <si>
    <t>TUBERIA PVC BIAXIAL PR 200 DE 12"</t>
  </si>
  <si>
    <t>I863</t>
  </si>
  <si>
    <t>TUBERIA PVC BIAXIAL PR 200 DE 14"</t>
  </si>
  <si>
    <t>I864</t>
  </si>
  <si>
    <t>TUBERIA PVC BIAXIAL PR 200 DE 16"</t>
  </si>
  <si>
    <t>I865</t>
  </si>
  <si>
    <t>TUBERIA PVC BIAXIAL PR 200 DE 18"</t>
  </si>
  <si>
    <t>I866</t>
  </si>
  <si>
    <t>TUBERIA PVC BIAXIAL PR 200 DE 20"</t>
  </si>
  <si>
    <t>I867</t>
  </si>
  <si>
    <t xml:space="preserve">TUBERIA PF + UAD DE 3/4 " </t>
  </si>
  <si>
    <t>I868</t>
  </si>
  <si>
    <t xml:space="preserve">TUBERIA PF + UAD DE 1/2" </t>
  </si>
  <si>
    <t>I869</t>
  </si>
  <si>
    <t>COLLARIN DE DERIVACION  PVC 6"X1/2" PARA ACUEDUCTO</t>
  </si>
  <si>
    <t>I870</t>
  </si>
  <si>
    <t>COLLARIN DE DERIVACION  PVC 4"X3/4" PARA ACUEDUCTO</t>
  </si>
  <si>
    <t>I871</t>
  </si>
  <si>
    <t>COLLARIN DE DERIVACION  PVC 4"X1/2" PARA ACUEDUCTO</t>
  </si>
  <si>
    <t>I872</t>
  </si>
  <si>
    <t>COLLARIN DE DERIVACION  PVC 3"X3/4" PARA ACUEDUCTO</t>
  </si>
  <si>
    <t>I873</t>
  </si>
  <si>
    <t>COLLARIN DE DERIVACION  PVC 3"X1/2" PARA ACUEDUCTO</t>
  </si>
  <si>
    <t>I874</t>
  </si>
  <si>
    <t>COLLARIN DE DERIVACION  PVC 2"X1/2" PARA ACUEDUCTO</t>
  </si>
  <si>
    <t>I875</t>
  </si>
  <si>
    <t>COLLARIN DE DERIVACION  PVC 2"X3/4" PARA ACUEDUCTO</t>
  </si>
  <si>
    <t>I876</t>
  </si>
  <si>
    <t>REGISTRO DE CORTE INCORPORACION DE 1/2" PARA ACUEDUCTO</t>
  </si>
  <si>
    <t>I877</t>
  </si>
  <si>
    <t>REGISTRO DE CORTE INCORPORACION DE 2" PARA ACUEDUCTO</t>
  </si>
  <si>
    <t>I878</t>
  </si>
  <si>
    <t xml:space="preserve">REGISTRO O LLAVE DE PASO TIPO RED WHITE 1/2" ACUEDUCTO </t>
  </si>
  <si>
    <t>I879</t>
  </si>
  <si>
    <t>REGISTRO O LLAVE DE PASO TIPO RED WHITE 1 1/2" ACUEDUCTO</t>
  </si>
  <si>
    <t>I880</t>
  </si>
  <si>
    <t>REGISTRO O LLAVE DE PASO TIPO RED WHITE 1" ACUEDUCTO</t>
  </si>
  <si>
    <t>I881</t>
  </si>
  <si>
    <t>REGISTRO O LLAVE DE PASO TIPO RED WHITE 3" ACUEDUCTO</t>
  </si>
  <si>
    <t>I882</t>
  </si>
  <si>
    <t>REGISTRO O LLAVE DE PASO TIPO RED WHITE 2" ACUEDUCTO</t>
  </si>
  <si>
    <t>I883</t>
  </si>
  <si>
    <t>COLLARIN DE DERIVACION ACERO INOXIDABLE  6"X1/2" PARA ACUEDUCTO</t>
  </si>
  <si>
    <t>I884</t>
  </si>
  <si>
    <t>COLLARIN DE DERIVACION ACERO INOXIDABLE  8"X1/2" PARA ACUEDUCTO</t>
  </si>
  <si>
    <t>I885</t>
  </si>
  <si>
    <t>TUBO DE POLIETILENO PE 100 A.D PN 10 DE 355 MM 14"</t>
  </si>
  <si>
    <t>I886</t>
  </si>
  <si>
    <t>TUBO DE POLIETILENO PE 100 A.D PN 12,5 DE 355 MM 14"</t>
  </si>
  <si>
    <t>I887</t>
  </si>
  <si>
    <t>TUBO DE POLIETILENO PE 100 A.D PN 16 DE 355 MM 14"</t>
  </si>
  <si>
    <t>I888</t>
  </si>
  <si>
    <t>TUBO DE POLIETILENO PE 100 A.D PN 10 DE 315 MM 12"</t>
  </si>
  <si>
    <t>I889</t>
  </si>
  <si>
    <t>TUBO DE POLIETILENO PE 100 A.D PN 12,5 DE 315 MM 12"</t>
  </si>
  <si>
    <t>I890</t>
  </si>
  <si>
    <t>TUBO DE POLIETILENO PE 100 A.D PN 16 DE 315 MM 12"</t>
  </si>
  <si>
    <t>I891</t>
  </si>
  <si>
    <t>TUBO DE POLIETILENO PE 100 A.D PN 10 DE 250 MM 10"</t>
  </si>
  <si>
    <t>I892</t>
  </si>
  <si>
    <t>TUBO DE POLIETILENO PE 100 A.D PN 12,5 DE 250 MM 10"</t>
  </si>
  <si>
    <t>I893</t>
  </si>
  <si>
    <t>TUBO DE POLIETILENO PE 100 A.D PN 16 DE 250 MM 10"</t>
  </si>
  <si>
    <t>I894</t>
  </si>
  <si>
    <t>TUBO DE POLIETILENO PE 100 A.D PN 10 DE 200 MM 8"</t>
  </si>
  <si>
    <t>I895</t>
  </si>
  <si>
    <t>TUBO DE POLIETILENO PE 100 A.D PN 12,5 DE 200 MM 8"</t>
  </si>
  <si>
    <t>I896</t>
  </si>
  <si>
    <t>TUBO DE POLIETILENO PE 100 A.D PN 16 DE 200 MM 8"</t>
  </si>
  <si>
    <t>I897</t>
  </si>
  <si>
    <t>TUBO DE POLIETILENO PE 100 A.D PN 10 DE 160 MM 6"</t>
  </si>
  <si>
    <t>I898</t>
  </si>
  <si>
    <t>TUBO DE POLIETILENO PE 100 A.D PN 12,5 DE 160 MM 6"</t>
  </si>
  <si>
    <t>I899</t>
  </si>
  <si>
    <t>TUBO DE POLIETILENO PE 100 A.D PN 16 DE 160 MM 6"</t>
  </si>
  <si>
    <t>I900</t>
  </si>
  <si>
    <t>TUBO DE POLIETILENO PE 100 A.D PN 10 DE 110 MM 4"</t>
  </si>
  <si>
    <t>I901</t>
  </si>
  <si>
    <t>TUBO DE POLIETILENO PE 100 A.D PN 12,5 DE 110 MM 4"</t>
  </si>
  <si>
    <t>I902</t>
  </si>
  <si>
    <t>TUBO DE POLIETILENO PE 100 A.D PN 16 DE 110 MM 4"</t>
  </si>
  <si>
    <t>I903</t>
  </si>
  <si>
    <t>TUBO DE POLIETILENO PE 100 A.D. PN 10 DE 90 M.M. (3,5")</t>
  </si>
  <si>
    <t>I904</t>
  </si>
  <si>
    <t>TUBO DE POLIETILENO PE 100 A.D. PN 12,5 DE 90 M.M. (3,5")</t>
  </si>
  <si>
    <t>I905</t>
  </si>
  <si>
    <t>TUBO DE POLIETILENO PE 100 A.D. PN 16 DE 90 M.M. (3,5")</t>
  </si>
  <si>
    <t>I906</t>
  </si>
  <si>
    <t>TUBO DE POLIETILENO PE 100 A.D. PN 10 DE 75 M.M. (3")</t>
  </si>
  <si>
    <t>I907</t>
  </si>
  <si>
    <t>TUBO DE POLIETILENO PE 100 A.D. PN 12,5 DE 75 M.M. (3")</t>
  </si>
  <si>
    <t>I908</t>
  </si>
  <si>
    <t>TUBO DE POLIETILENO PE 100 A.D. PN 16 DE 75 M.M. (3")</t>
  </si>
  <si>
    <t>I909</t>
  </si>
  <si>
    <t>TUBO DE POLIETILENO PE 100 A.D. PN 10 DE 63 M.M. (2.5")</t>
  </si>
  <si>
    <t>I910</t>
  </si>
  <si>
    <t>TUBO DE POLIETILENO PE 100 A.D. PN 12,5 DE 63 M.M. (2.5")</t>
  </si>
  <si>
    <t>I911</t>
  </si>
  <si>
    <t>TUBO DE POLIETILENO PE 100 A.D. PN 16 DE 63 M.M. (2.5")</t>
  </si>
  <si>
    <t>I912</t>
  </si>
  <si>
    <t>TUBO DE POLIETILENO PE 100 A.D. PN 10 DE 50 M.M. (2")</t>
  </si>
  <si>
    <t>I913</t>
  </si>
  <si>
    <t>TUBO DE POLIETILENO PE 100 A.D. PN 12,5 DE 50 M.M. (2")</t>
  </si>
  <si>
    <t>I914</t>
  </si>
  <si>
    <t>TUBO DE POLIETILENO PE 100 A.D. PN 16 DE 50 M.M. (2")</t>
  </si>
  <si>
    <t>I915</t>
  </si>
  <si>
    <t>TUBO DE POLIETILENO PE 80  A.D. PN 16 DE 20 M.M PARA ACOMETIDA</t>
  </si>
  <si>
    <t>I916</t>
  </si>
  <si>
    <t>TUBO DE POLIETILENO   PE 80 A.D PN 16 RDE 9  DE 32 M.M PARA ACOMETIDA</t>
  </si>
  <si>
    <t>I917</t>
  </si>
  <si>
    <t>SILLETA POLIETILENO PE 110 X 20 MM PARA SOCKET</t>
  </si>
  <si>
    <t>I918</t>
  </si>
  <si>
    <t>SILLETA POLIETILENO PE 110 X 32 MM PARA SOCKET</t>
  </si>
  <si>
    <t>I919</t>
  </si>
  <si>
    <t>RACOR  Y OTROS MATERIALES</t>
  </si>
  <si>
    <t>I920</t>
  </si>
  <si>
    <t xml:space="preserve">ADAPTADOR MACHO PE 32 MM </t>
  </si>
  <si>
    <t>I921</t>
  </si>
  <si>
    <t>VÁLVULA DE COMPUERTA ELÁSTICA VÁSTAGO NO ASCENDENTE HF DE 6" PARA ACUEDUCTO E.L</t>
  </si>
  <si>
    <t>I922</t>
  </si>
  <si>
    <t>VÁLVULA DE COMPUERTA ELÁSTICA VÁSTAGO NO ASCENDENTE HF DE 4" PARA ACUEDUCTO E.L</t>
  </si>
  <si>
    <t>I923</t>
  </si>
  <si>
    <t>VÁLVULA DE COMPUERTA ELÁSTICA VÁSTAGO NO ASCENDENTE HF DE 3" PARA ACUEDUCTO E.L</t>
  </si>
  <si>
    <t>I924</t>
  </si>
  <si>
    <t>VÁLVULA DE COMPUERTA ELÁSTICA VÁSTAGO NO ASCENDENTE HF DE 8" PARA ACUEDUCTO BRIDADA</t>
  </si>
  <si>
    <t>I925</t>
  </si>
  <si>
    <t>VÁLVULA DE COMPUERTA ELÁSTICA VÁSTAGO NO ASCENDENTE HF DE 6" PARA ACUEDUCTO BRIDADA</t>
  </si>
  <si>
    <t>I926</t>
  </si>
  <si>
    <t>VÁLVULA DE COMPUERTA ELÁSTICA VÁSTAGO NO ASCENDENTE HF DE 4" PARA ACUEDUCTO BRIDADA</t>
  </si>
  <si>
    <t>I927</t>
  </si>
  <si>
    <t>VÁLVULA DE COMPUERTA ELÁSTICA VÁSTAGO NO ASCENDENTE HF DE 3" PARA ACUEDUCTO BRIDADA</t>
  </si>
  <si>
    <t>I928</t>
  </si>
  <si>
    <t>VÁLVULA DE COMPUERTA ELÁSTICA VÁSTAGO NO ASCENDENTE HF DE 2" PARA ACUEDUCTO BRIDADA</t>
  </si>
  <si>
    <t>I929</t>
  </si>
  <si>
    <t>HIDRANTE BRIDADO HF TIPO TRÁFICO DE 4"</t>
  </si>
  <si>
    <t>I930</t>
  </si>
  <si>
    <t xml:space="preserve">HIDRANTE BRIDADO HF TIPO MILÁN DE 3" </t>
  </si>
  <si>
    <t>I931</t>
  </si>
  <si>
    <t>TAPA PORTAVÁLVULA HD</t>
  </si>
  <si>
    <t>I932</t>
  </si>
  <si>
    <t>CAJA RECTANGULAR HF CON LOGOTIPO DE AGUAS DE MZALES</t>
  </si>
  <si>
    <t>I933</t>
  </si>
  <si>
    <t>TAPON ROSCADO DE= 4" (100 MM) PVC PRESION</t>
  </si>
  <si>
    <t>I934</t>
  </si>
  <si>
    <t>REDUCCION 6"X4"</t>
  </si>
  <si>
    <t>I935</t>
  </si>
  <si>
    <t>TUBERIA MUEBLE RECTANGULARX 6M. ACERO LAMINADO EN FRIO; 76MMX38MM, ESPESOR 0.9MM, CALIBRE 20, CON TAPAS LATERALES</t>
  </si>
  <si>
    <t>I936</t>
  </si>
  <si>
    <t>TUBERIA GALVANIZADA 2" CAL 16</t>
  </si>
  <si>
    <t>I937</t>
  </si>
  <si>
    <t>BLOQUE CONCRETO COMUN</t>
  </si>
  <si>
    <t>I938</t>
  </si>
  <si>
    <t xml:space="preserve">BLOQUE CONCRETO DECORATIVO CATALÁN LISO GRIS VERDE OLIVA 15*10*30 </t>
  </si>
  <si>
    <t>I939</t>
  </si>
  <si>
    <t>BLOQUE ESTRUCTURAL CONCRETO LISO 12*20*40  CM. TIPO ADOQUINAR O SIMILAR.</t>
  </si>
  <si>
    <t>I940</t>
  </si>
  <si>
    <t>LADRILLO TOLETE COMUN</t>
  </si>
  <si>
    <t>I941</t>
  </si>
  <si>
    <t>BLOQUE DIVISORIO Nº 5 ( 33 X 23 X 11.5 CM) ARCILLA TIPO SANTAFÉ O SIMILAR.</t>
  </si>
  <si>
    <t>I942</t>
  </si>
  <si>
    <t>BLOQUE ESTRUCTURAL CONCRETO LISO 15*20*40 CM. TIPO ADOQUINAR O SIMILAR.</t>
  </si>
  <si>
    <t>I943</t>
  </si>
  <si>
    <t>LADRILLO 1/4 X 26  TONO OCRE ( 26 X 6 CM) TIPO MOORE O SIMILAR</t>
  </si>
  <si>
    <t>I944</t>
  </si>
  <si>
    <t>LADRILLO TOLETE RECOCIDO (24,5 X 12 X 6 CM)</t>
  </si>
  <si>
    <t>I945</t>
  </si>
  <si>
    <t>LADRILLO ESTRUCTURAL PORTANTE PRENSADO 30 X 6 CM. (29 X 12 X 9 CM) ARCILLA TIPO SANTAFÉ O SIMILAR.</t>
  </si>
  <si>
    <t>I946</t>
  </si>
  <si>
    <t>LADRILLO ESTRUCTURAL PORTANTE PRENSADO 30 X 9 CM. (29 X 14.5 X 9 CM) ARCILLA TIPO SANTAFÉ O SIMILAR.</t>
  </si>
  <si>
    <t>I947</t>
  </si>
  <si>
    <t>LADRILLO FACHADA PRENSADO LIVIANO (24.5 X 12 X 6 CM) ARCILLA TIPO SANTAFÉ O SIMILAR.</t>
  </si>
  <si>
    <t>I948</t>
  </si>
  <si>
    <t>LADRILLO FACHADA PRENSADO MACIZO (24.5 X 12 X 5.5 CM) ARCILLA TIPO SANTAFÉ O SIMILAR.</t>
  </si>
  <si>
    <t>I949</t>
  </si>
  <si>
    <t>PIEZA ESPECIAL EN "L"  25 X 12.5 X 6 CM. TONO OCRE TIPO MOORE O SIMILAR.</t>
  </si>
  <si>
    <t>I950</t>
  </si>
  <si>
    <t>ADOQUIN DE ARCILLA COLOR ( 8*10*20) PUESTO EN OBRA</t>
  </si>
  <si>
    <t>I951</t>
  </si>
  <si>
    <t xml:space="preserve">BLOQUE  Nº 4 ARCILLA </t>
  </si>
  <si>
    <t>I952</t>
  </si>
  <si>
    <t>BLOQUE ESTRUCTURAL CONCRETO LISO 20*20*40 CM. TIPO ADOQUINAR O SIMILAR.</t>
  </si>
  <si>
    <t>I953</t>
  </si>
  <si>
    <t>CERCO ORDINARIO 8 CM X 8 CM X 4 M.</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</si>
  <si>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</si>
  <si>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</si>
  <si>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</si>
  <si>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</si>
  <si>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I956</t>
  </si>
  <si>
    <t xml:space="preserve">DURMIENTE  4*4  </t>
  </si>
  <si>
    <t>I957</t>
  </si>
  <si>
    <t>I958</t>
  </si>
  <si>
    <t>LISTON CEDRO MACHO 5 CM X 2.5 CM X 3 M.</t>
  </si>
  <si>
    <t>I959</t>
  </si>
  <si>
    <t>MARCO EN MADECOR SENCILLO - KIT DE MARKO MADECOR TIPO PIZANO O SIMILAR (2 LARGUEROS DE 2,40 M Y UN CABEZAL DE 1,20 M.) ANCHO MURO: 10 A 18 CM.</t>
  </si>
  <si>
    <t>I960</t>
  </si>
  <si>
    <t>MARCO EN MADECOR SENCILLO - KIT DE MARKO MADECOR TIPO PIZANO O SIMILAR (2 LARGUEROS DE 2,40 M Y UN CABEZAL DE 1,20 M.) ANCHO MURO: 8 CM.</t>
  </si>
  <si>
    <t>I961</t>
  </si>
  <si>
    <t>MARCO EN MADERA CHINGALE SENCILLO - KIT DE MARKO MADERA TIPO PIZANO O SIMILAR. (2 LARGUEROS DE 2,40 M Y UN CABEZAL DE 1,20 M.) ANCHO MURO: 8 CM.</t>
  </si>
  <si>
    <t>I962</t>
  </si>
  <si>
    <t>MARCO EN TABLEX ENCHAPADO OKUME (25 MM.) SENCILLO - KIT DE MARKO CLASSICO TIPO PIZANO O SIMILAR. (2 LARGUEROS DE 2,40 M Y UN CABEZAL DE 1,20 M.) ANCHO MURO: 10 A 18 CM.</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</si>
  <si>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</si>
  <si>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</si>
  <si>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</si>
  <si>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</si>
  <si>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I965</t>
  </si>
  <si>
    <t>PERSIANA  EN MADERA ZAPÁN DE 2CM X 15 CM CADA 7,5 CM  ( INCLUYE PINTURA DE ACABADO, INMUNIZADO, PERFILERIA DE ANCLAJE TIPO MUEBLE DE 2"X1/8", SOPORTE VERTICAL, CADA  METRO, Y ANCLAJES PERSIANA.)</t>
  </si>
  <si>
    <t>I966</t>
  </si>
  <si>
    <t>TELERA 20 CM X 4 CM X 3 M.</t>
  </si>
  <si>
    <t>I967</t>
  </si>
  <si>
    <t xml:space="preserve">PUERTA ENTAMBORADA EN LAMINA TRIPLEX OKUME - TIPO PIZANO OKUMÉ O SIMILAR. ANCHO: 0,51A 0,75 M. ALTO: 1,80 A 2,40 M. HOJA LISA CON 4 RANURAS HORIZONTALES Y CON MARQUETE CHAPACANTO OKUMÉ. </t>
  </si>
  <si>
    <t>I968</t>
  </si>
  <si>
    <t xml:space="preserve">PUERTA ENTAMBORADA EN LAMINA TRIPLEX OKUME - TIPO PIZANO OKUMÉ O SIMILAR. ANCHO: 0,51A 0,75 M. ALTO: 1,80 A 2,40 M. HOJA LISA CON MARQUETE CHAPACANTO OKUMÉ. </t>
  </si>
  <si>
    <t>I969</t>
  </si>
  <si>
    <t xml:space="preserve">PUERTA ENTAMBORADA EN LAMINA TRIPLEX OKUME - TIPO PIZANO OKUMÉ O SIMILAR. ANCHO: 0,76 A 1,10 M. ALTO: 1,80 A 2,40 M. HOJA LISA CON 4 RANURAS HORIZONTALES Y CON MARQUETE CHAPACANTO OKUMÉ. </t>
  </si>
  <si>
    <t>I970</t>
  </si>
  <si>
    <t xml:space="preserve">PUERTA ENTAMBORADA EN LAMINA TRIPLEX OKUME - TIPO PIZANO OKUMÉ O SIMILAR. ANCHO: 0,76 A 1,10 M. ALTO: 1,80 A 2,40 M. HOJA LISA CON MARQUETE CHAPACANTO OKUMÉ. </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</si>
  <si>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</si>
  <si>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</si>
  <si>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I972</t>
  </si>
  <si>
    <t xml:space="preserve">PUERTA ENTAMBORADA EN MADEFONDO - TIPO PIZANO ARQUITECTÓNICA O SIMILAR. ANCHO: 0,51 A 0,75 M. ALTO: 1,80 A 2,40 M. HOJA LISA CON MARQUETE EN CANTO DECORATIVO. ACABADO: SEGÚN PINTA SELECCIONADA DE CARTA COLORES MADECOR. </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</si>
  <si>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</si>
  <si>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</si>
  <si>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I974</t>
  </si>
  <si>
    <t xml:space="preserve">PUERTA ENTAMBORADA EN MADEFONDO - TIPO PIZANO ARQUITECTÓNICA O SIMILAR. ANCHO: 0,76 A 1,10 M. ALTO: 1,80 A 2,40 M. HOJA LISA CON MARQUETE EN CANTO DECORATIVO. ACABADO: SEGÚN PINTA SELECCIONADA DE CARTA COLORES MADECOR. </t>
  </si>
  <si>
    <t>I975</t>
  </si>
  <si>
    <t>CUARTON 8 CM * 4 CM * 3 M</t>
  </si>
  <si>
    <t>I976</t>
  </si>
  <si>
    <t>CUARTON ORDINARIO 8 CM *4 CM *3M</t>
  </si>
  <si>
    <t>I977</t>
  </si>
  <si>
    <t>TABLA BURRA 30 CM * 2.5 CM * 3 M</t>
  </si>
  <si>
    <t>I978</t>
  </si>
  <si>
    <t>TABLA CHAPA EN CEDRO MACHO 30 CM X 2 CM X 3 M.</t>
  </si>
  <si>
    <t>I979</t>
  </si>
  <si>
    <t>I980</t>
  </si>
  <si>
    <t>TIRAS ALISTADO 3 X 3 X 3</t>
  </si>
  <si>
    <t>I981</t>
  </si>
  <si>
    <t>VARA DE CLAVO</t>
  </si>
  <si>
    <t>I982</t>
  </si>
  <si>
    <t xml:space="preserve">TABLA BURRA EN CEDRO MACHO 0,23 X 3 MTS </t>
  </si>
  <si>
    <t>I983</t>
  </si>
  <si>
    <t>I984</t>
  </si>
  <si>
    <t>ESTERILLA DE GUADUA</t>
  </si>
  <si>
    <t>I985</t>
  </si>
  <si>
    <t>TELERA 0,05X0,22X2,90 M (3 USOS)</t>
  </si>
  <si>
    <t>I986</t>
  </si>
  <si>
    <t>GUADUA CEPA DE 5 VARAS</t>
  </si>
  <si>
    <t>I987</t>
  </si>
  <si>
    <t>VARILLÓN DE 0,02 X 0,05 X 2,80</t>
  </si>
  <si>
    <t>I988</t>
  </si>
  <si>
    <t>I989</t>
  </si>
  <si>
    <t>I990</t>
  </si>
  <si>
    <t>I991</t>
  </si>
  <si>
    <t>I992</t>
  </si>
  <si>
    <t>GUADUA PARA FILTRO</t>
  </si>
  <si>
    <t>I993</t>
  </si>
  <si>
    <t>RASTROJO PARA FILTROS VIVOS</t>
  </si>
  <si>
    <t>I994</t>
  </si>
  <si>
    <t>GUADUILLA</t>
  </si>
  <si>
    <t>I995</t>
  </si>
  <si>
    <t>VIGUETA CHANUL 3 MTRS</t>
  </si>
  <si>
    <t>I996</t>
  </si>
  <si>
    <t>TABLA X 3 CHANUL</t>
  </si>
  <si>
    <t>I997</t>
  </si>
  <si>
    <t>CUARTON CHANUL 3 MTRS</t>
  </si>
  <si>
    <t>I998</t>
  </si>
  <si>
    <t>I999</t>
  </si>
  <si>
    <t>POSTE DE MADERA DE CHANUL</t>
  </si>
  <si>
    <t>I1000</t>
  </si>
  <si>
    <t>AJUSTADOR PARA DILUSION DE PINTURA EPOXI POLIAMIDA CON CATALIZADOR - TIPO PINTUCO REF. 125290 O SIMILAR</t>
  </si>
  <si>
    <t>I1001</t>
  </si>
  <si>
    <t>ANTICORROSIVO PREMIUM - TIPO PINTUCO REF. 513 O SIMILAR</t>
  </si>
  <si>
    <t>I1002</t>
  </si>
  <si>
    <t>I1003</t>
  </si>
  <si>
    <t>ESTUCO PARA EXTERIORES - TIPO PINTUCO REF. 27060 O SIMILAR.</t>
  </si>
  <si>
    <t>I1004</t>
  </si>
  <si>
    <t>ESTUCO PARA INTERIORES - TIPO PINTUCO REF. 117060 O SIMILAR.</t>
  </si>
  <si>
    <t>I1005</t>
  </si>
  <si>
    <t>GRANIPLAS (ESGRAFIADO) FACHADA COLOR PASTEL</t>
  </si>
  <si>
    <t>I1006</t>
  </si>
  <si>
    <t>GRANIPLAS (ESGRAFIADO) FACHADA COLORES INTERMEDIOS Y FUERTES</t>
  </si>
  <si>
    <t>I1007</t>
  </si>
  <si>
    <t>HIDROFUGO TIPO SILICONITE DE PINTUCO O SIMILAR.</t>
  </si>
  <si>
    <t>I1008</t>
  </si>
  <si>
    <t>INTERVINILO - TIPO PINTUCO REF. SEGÚN COLOR DISEÑO O SIMILAR</t>
  </si>
  <si>
    <t>I1009</t>
  </si>
  <si>
    <t>KORAZA - TIPO PINTUCO REF. 2650 SEGÚN COLOR DISEÑO O SIMILAR</t>
  </si>
  <si>
    <t>I1010</t>
  </si>
  <si>
    <t>LACA PINTULACA - TIPO PINTUCO O SIMILAR</t>
  </si>
  <si>
    <t>I1011</t>
  </si>
  <si>
    <t>MARMOLINA (40 KILOS)</t>
  </si>
  <si>
    <t>I1012</t>
  </si>
  <si>
    <t>PINTURA ACABADO KIT MARKO MADERA CHINGALE SENCILLO. ANCHO PUERTA: 0,51 X 0,75 M. (TINTILLA, SELLADOR Y LACA)</t>
  </si>
  <si>
    <t>I1013</t>
  </si>
  <si>
    <t>PINTURA ACABADO KIT MARKO MADERA CHINGALE SENCILLO. ANCHO PUERTA: 0,76 X 1,10 M. (TINTILLA, SELLADOR Y LACA)</t>
  </si>
  <si>
    <t>I1014</t>
  </si>
  <si>
    <t>PINTURA ACRILICA A BASE SOLVENTES DE RAPIDO SECAMIENTO TIPO PINTUCO (ACRILICO MANTENIMIENTO) O SIMILAR - COLORES: BLANCO, AMARILLO O NEGRO SEGÚN DISEÑO.</t>
  </si>
  <si>
    <t>I1015</t>
  </si>
  <si>
    <t>I1016</t>
  </si>
  <si>
    <t>PINTURA BITUMINOSA - TIPO  PINTUCO REF. ECP-100 O SIMILAR</t>
  </si>
  <si>
    <t>I1017</t>
  </si>
  <si>
    <t>PINTURA ELECTROESTATICA</t>
  </si>
  <si>
    <t>I1018</t>
  </si>
  <si>
    <t>PINTURA EPOXI POLIAMIDA CON CATALIZADOR - TIPO PINTUCO REF. 113243 COLOR SEGÚN DISEÑO O SIMILAR</t>
  </si>
  <si>
    <t>I1019</t>
  </si>
  <si>
    <t>SELLADOR LIJABLE  - TIPO PINTUCO O SIMILAR</t>
  </si>
  <si>
    <t>I1020</t>
  </si>
  <si>
    <t>TINTILLA SELLADORA - TIPO MINWAX O SIMILAR.</t>
  </si>
  <si>
    <t>I1021</t>
  </si>
  <si>
    <t xml:space="preserve">VINILTEX - TIPO PINTUCO REF. SEGÚN COLOR DISEÑO O SIMILAR. </t>
  </si>
  <si>
    <t>I1022</t>
  </si>
  <si>
    <t xml:space="preserve">WASH PRIMER COMPONENTE A - 1/4 GL  REF. 509A O SIMILAR </t>
  </si>
  <si>
    <t>I1023</t>
  </si>
  <si>
    <t>WASH PRIMER COMPONENTE B - 1/4 GL REF. 509B O SIMILAR</t>
  </si>
  <si>
    <t>I1024</t>
  </si>
  <si>
    <t xml:space="preserve">YESO CORRIENTE TIPO VENCEDOR O SIMILAR </t>
  </si>
  <si>
    <t>I1025</t>
  </si>
  <si>
    <t>RECUBRIMIENTO EPOXICO DURALCOTE 240</t>
  </si>
  <si>
    <t>I1026</t>
  </si>
  <si>
    <t>PINTURA EPOXICA</t>
  </si>
  <si>
    <t>I1027</t>
  </si>
  <si>
    <t>PINTURA ATOXICA EPOXICA ROJO</t>
  </si>
  <si>
    <t>I1028</t>
  </si>
  <si>
    <t>PINTURA ATOXICA EPOXICA BLANCO</t>
  </si>
  <si>
    <t>I1029</t>
  </si>
  <si>
    <t>IMPRIMANTE EPOXICO</t>
  </si>
  <si>
    <t>I1030</t>
  </si>
  <si>
    <t>COLMASOLVENTE EPOXICO AL 12,5%</t>
  </si>
  <si>
    <t>I1031</t>
  </si>
  <si>
    <t>PINTURA PLASTICO EN FRIO DOS COMPONENTES</t>
  </si>
  <si>
    <t>I1032</t>
  </si>
  <si>
    <t>CARBURO</t>
  </si>
  <si>
    <t>I1033</t>
  </si>
  <si>
    <t>ALUMOL</t>
  </si>
  <si>
    <t>I1034</t>
  </si>
  <si>
    <t>SIKAGUARD</t>
  </si>
  <si>
    <t>I1035</t>
  </si>
  <si>
    <t>SIKA QUARZ TOP</t>
  </si>
  <si>
    <t>I1036</t>
  </si>
  <si>
    <t>WASH PRIMER</t>
  </si>
  <si>
    <t>I1037</t>
  </si>
  <si>
    <t>PINTURA ALUMINIO PINTUCO  P 153</t>
  </si>
  <si>
    <t>I1038</t>
  </si>
  <si>
    <t>ACRONAL LIGANTE</t>
  </si>
  <si>
    <t>I1039</t>
  </si>
  <si>
    <t>BALDOSA GRANO TRADICIONAL BLANCO HUILA BH5 DE 30 X 30 CM. TIPO ALFA O SIMILAR. FONDO BLANCO</t>
  </si>
  <si>
    <t>I1040</t>
  </si>
  <si>
    <t>BALDOSA GRANO TRADICIONAL PAYANDE P5. TIPO ALFA O SIMILAR. FONDO BLANCO</t>
  </si>
  <si>
    <t>I1041</t>
  </si>
  <si>
    <t>BALDOSA GRANO TRADICIONAL PERLATO CLARO PCL 5 TERRAZO TIPO ALFA O SIMILAR</t>
  </si>
  <si>
    <t>I1042</t>
  </si>
  <si>
    <t>BALDOSA GRANO TRADICIONAL VILLA DE LEYVA DE 30 X 30 CM. FONDO CAFÉ</t>
  </si>
  <si>
    <t>I1043</t>
  </si>
  <si>
    <t>BOQUILLA ALFACOLOR 1-3</t>
  </si>
  <si>
    <t>I1044</t>
  </si>
  <si>
    <t>BOQUILLA ALFACOLOR 3-15</t>
  </si>
  <si>
    <t>I1045</t>
  </si>
  <si>
    <t>CENEFA MALLA SQUARE MESH POMPEI MOCCA 30.5 X 10 CM. TIPO ALFA O SIMILAR.</t>
  </si>
  <si>
    <t>I1046</t>
  </si>
  <si>
    <t>CENEFA PRECORTADO OXIDO 10*30,5-1. TIPO ALFA O SIMILAR.</t>
  </si>
  <si>
    <t>I1047</t>
  </si>
  <si>
    <t xml:space="preserve">LISTON SAN REMO TIPO CORONA O SIMILAR </t>
  </si>
  <si>
    <t>I1048</t>
  </si>
  <si>
    <t>CENEFA ROMANICA POMPEI AGA/CORAL ALPES TABACO</t>
  </si>
  <si>
    <t>I1049</t>
  </si>
  <si>
    <t>CENEFA PRECORTADO ROJO 10*30,5-1. TIPO ALFA O SIMILAR.</t>
  </si>
  <si>
    <t>I1050</t>
  </si>
  <si>
    <t>CENEFA MALLA SQUARE MESH POMPEI MOCCA 30.5 X 5 CM. TIPO ALFA O SIMILAR.</t>
  </si>
  <si>
    <t>I1051</t>
  </si>
  <si>
    <t xml:space="preserve">CENEFA TIPO ROMANICO GRIS DORADO ROYAL   22 X 6 CM. TIPO ALFA O SIMILAR. </t>
  </si>
  <si>
    <t>I1052</t>
  </si>
  <si>
    <t>CERAMICA PARED TIPO ANTIQUE 15 *15 CM. TIPO ALFA O SIMILAR. COLOR BEIGE O BLANCO</t>
  </si>
  <si>
    <t>I1053</t>
  </si>
  <si>
    <t xml:space="preserve">CERAMICA PARED TIPO FERRARA 20.3 X 30.5 CM.TIPO ALFA O SIMILAR. COLOR BLANCO O CAFÉ. </t>
  </si>
  <si>
    <t>I1054</t>
  </si>
  <si>
    <t>CERAMICA PARED POMPEI. TIPO ALFA O SIMILAR. COLOR CORAL O SHELL</t>
  </si>
  <si>
    <t>I1055</t>
  </si>
  <si>
    <t>CERAMICA PARED TIPO STONE TIPO ALFA O SIMILAR. COLOR BLANCO O CAFÉ.</t>
  </si>
  <si>
    <t>I1056</t>
  </si>
  <si>
    <t>CERAMICA PISO ANTIQUE TIPO ALFA O SIMILAR. COLOR BLANCO O BEIGE</t>
  </si>
  <si>
    <t>I1057</t>
  </si>
  <si>
    <t>PIEDRACID NEGRO TIPO ALFA O SIMILAR COLOR NEGRO</t>
  </si>
  <si>
    <t>I1058</t>
  </si>
  <si>
    <t>CERAMICA PISO ECOCERÁMICA TIPO ALFA O SIMILAR. COLOR BLANCO</t>
  </si>
  <si>
    <t>I1059</t>
  </si>
  <si>
    <t xml:space="preserve">PORCELANTO ARTICO BLANCO 46,1X46,1 </t>
  </si>
  <si>
    <t>I1060</t>
  </si>
  <si>
    <t>CERAMICA PARED EGEO BLANCO</t>
  </si>
  <si>
    <t>I1061</t>
  </si>
  <si>
    <t>CERAMICA PISO PIEDRACID DESERSTONE TIPO ALFA O SIMILAR. COLOR BLANCO</t>
  </si>
  <si>
    <t>I1062</t>
  </si>
  <si>
    <t>CERAMICA PISO PIEDRACID CAYONRED TIPO ALFA O SIMILAR. COLOR BLANCO</t>
  </si>
  <si>
    <t>I1063</t>
  </si>
  <si>
    <t>CERAMICA PISO POMPEI. TIPO ALFA O SIMILAR. COLOR CORAL O SHELL</t>
  </si>
  <si>
    <t>I1064</t>
  </si>
  <si>
    <t>CERAMICA PISO STONE TIPO ALFA O SIMILAR. COLOR BLANCO O CAFÉ</t>
  </si>
  <si>
    <t>I1065</t>
  </si>
  <si>
    <t>MESON EN MARMOL CAFE PINTO A=0.60 M.  SALPICADERO DE H=10 CM. Y BABERO DE H=10 CM.</t>
  </si>
  <si>
    <t>I1066</t>
  </si>
  <si>
    <t xml:space="preserve">MESON EN MARMOL NEGRO CARACOL A=0.60 M.  SALPICADERO DE H=10 CM. Y BABERO DE H=10 CM. </t>
  </si>
  <si>
    <t>I1067</t>
  </si>
  <si>
    <t xml:space="preserve">MESON EN MARMOL NEGRO SAN GIL  A=0.60 M.  SALPICADERO DE H=10 CM. Y BABERO DE H=10 CM. </t>
  </si>
  <si>
    <t>I1068</t>
  </si>
  <si>
    <t>MESON EN MARMOL TRAVERTINO VILLA DE LEYVA A=0.60 M.  SALPICADERO DE H=10 CM. Y BABERO DE H=10 CM</t>
  </si>
  <si>
    <t>I1069</t>
  </si>
  <si>
    <t>PISO TIPO PROQUINAL CONFORT O SIMILAR COLOR GRIS ANCHO 1.40 M. E= 2.7 MM (PISO ESPUMADO BASE TEXTIL TIPO PROQUINAL O SIMILAR.)</t>
  </si>
  <si>
    <t>I1070</t>
  </si>
  <si>
    <t>PORCELANATTO BRILLANTE LISBOA  50 X 50 CM. TIPO ALFA O SIMILAR. COLOR BEIGE CON BETAS</t>
  </si>
  <si>
    <t>I1071</t>
  </si>
  <si>
    <t>PORCELANATTO CONSTELLAZIONE BRILLANTE BLANCO 38.2 X 38.2 CM. TIPO ALFA O SIMILAR</t>
  </si>
  <si>
    <t>I1072</t>
  </si>
  <si>
    <t>PORCELANATTO CONSTELLAZIONE BRILLANTE GRIS O NEGRO 38.2 X 38.2 CM. TIPO ALFA O SIMILAR</t>
  </si>
  <si>
    <t>I1073</t>
  </si>
  <si>
    <t>PORCELANATTO CONSTELLAZIONE MATE BLANCO 38.2 X 38.2 CM. TIPO ALFA O SIMILAR</t>
  </si>
  <si>
    <t>I1074</t>
  </si>
  <si>
    <t>PORCELANATTO CONSTELLAZIONE MATE GRIS O NEGRO 50 X 50 CM. TIPO ALFA O SIMILAR</t>
  </si>
  <si>
    <t>I1075</t>
  </si>
  <si>
    <t>TABLON DE GRES LATINO LISO 20 X 20 CM. TIPO ALFA O SIMILAR. COLORES ROJO, SALMÓN O SAHARA.</t>
  </si>
  <si>
    <t>I1076</t>
  </si>
  <si>
    <t>TABLON DE GRES LATINO PIRAMIDAL 20 X 20 CM. TIPO ALFA O SIMILAR. COLORES ROJO O SAHARA.</t>
  </si>
  <si>
    <t>I1077</t>
  </si>
  <si>
    <t>TABLON DE GRES PORTAL LISO 30 X 15 CM. TIPO ALFA O SIMILAR. COLORES ROJO, SALMÓN O SAHARA.</t>
  </si>
  <si>
    <t>I1078</t>
  </si>
  <si>
    <t>TABLON DE GRES TRADICION GRAFILADO 30 X 30 CM. TIPO ALFA O SIMILAR. COLOR ROJO</t>
  </si>
  <si>
    <t>I1079</t>
  </si>
  <si>
    <t>TABLON DE GRES TRADICION LISO 30 X 30 CM. TIPO ALFA O SIMILAR. COLOR MOCCA.</t>
  </si>
  <si>
    <t>I1080</t>
  </si>
  <si>
    <t>TABLON DE GRES TRADICION LISO 30 X 30 CM. TIPO ALFA O SIMILAR. COLORES ROJO, SALMÓN O SAHARA.</t>
  </si>
  <si>
    <t>I1081</t>
  </si>
  <si>
    <t>TABLON DE GRES TUNEZ ABRASIVO 15 X 15 CM. TIPO ALFA O SIMILAR. COLORES ROJO, SALMÓN O SAHARA.</t>
  </si>
  <si>
    <t>I1082</t>
  </si>
  <si>
    <t>TABLON DE GRES TUNEZ LISO 15 X 15 CM. TIPO ALFA O SIMILAR. COLORES ROJO, SALMÓN O SAHARA.</t>
  </si>
  <si>
    <t>I1083</t>
  </si>
  <si>
    <t>ZOCALO GRANO DE MARMOL BLANCO HUILA BH5 DE 30 X 7.2 CM. TIPO ALFA O SIMILAR. FONDO BLANCO</t>
  </si>
  <si>
    <t>I1084</t>
  </si>
  <si>
    <t>ZOCALO GRANO DE MARMOL PAYANDE P5 DE 30 X 7.2 CM. TIPO ALFA O SIMILAR. FONDO BLANCO</t>
  </si>
  <si>
    <t>I1085</t>
  </si>
  <si>
    <t xml:space="preserve">ZOCALO GRANO DE MARMOL PERLATO CLARO PCL 5 DE 30 X 7.2 CM. TIPO ALFA O SIMILAR. FONDO CREMA </t>
  </si>
  <si>
    <t>I1086</t>
  </si>
  <si>
    <t>ZOCALO GRANO DE MARMOL VILLA DE LEYVA G5E DE 30 X 7.2 CM. TIPO ALFA O SIMILAR. FONDO CAFÉ</t>
  </si>
  <si>
    <t>I1087</t>
  </si>
  <si>
    <t>CERAMICA PARED BOTICCINO SAND TIPO ALFA O SIMILAR. COLOR.</t>
  </si>
  <si>
    <t>I1088</t>
  </si>
  <si>
    <t>CERAMICA IMPORTADA  NEVADA BLANCA BR TIPO ALFA O SIMILAR. COLOR.</t>
  </si>
  <si>
    <t>I1089</t>
  </si>
  <si>
    <t>LOSETA INDUSTRIAL 24.5*12 COLOR SAHARA TIPO ALFA O SIMILAR</t>
  </si>
  <si>
    <t>I1090</t>
  </si>
  <si>
    <t>CERA POLIMERICA</t>
  </si>
  <si>
    <t>I1091</t>
  </si>
  <si>
    <t>GRANITO BLANCO HUILA  Nº 1,2 Y 3 (25 KG)</t>
  </si>
  <si>
    <t>I1092</t>
  </si>
  <si>
    <t>CERAMICA SENCILLA</t>
  </si>
  <si>
    <t>I1093</t>
  </si>
  <si>
    <t>TABLILLA PARA PISO</t>
  </si>
  <si>
    <t>I1094</t>
  </si>
  <si>
    <t>SARDINEL PREFABRICADO AH=20 CM, B=10  CM, L=100CM</t>
  </si>
  <si>
    <t>I1095</t>
  </si>
  <si>
    <t xml:space="preserve">LAVADERO PREFABRICADO EN GRANITO 80 X 60 X 50 CM. </t>
  </si>
  <si>
    <t>I1096</t>
  </si>
  <si>
    <t>REJILLA SUMIDERO EAAB (LATERAL) A=83.5 CM. L=45 CM. E=14 CM. REF. RE017 TIPO TITAN O SIMILAR</t>
  </si>
  <si>
    <t>I1097</t>
  </si>
  <si>
    <t>REJILLA SUMIDERO PLAQUETA (PEATONAL) A=40 CM. L=40 CM. E=6 CM. REF. P40402 TIPO TITAN O SIMILAR</t>
  </si>
  <si>
    <t>I1098</t>
  </si>
  <si>
    <t>REJILLA SUMIDERO TRANSVERSAL (TRANSVERSAL) B=50 CM. L=50 CM. E=15 CM. REF. RE 009 TIPO TITAN O SIMILAR</t>
  </si>
  <si>
    <t>I1099</t>
  </si>
  <si>
    <t>TOPELLANTAS PREFABRICADO H=15 CM, B=20 CM Y LARGO=50 CM.</t>
  </si>
  <si>
    <t>I1100</t>
  </si>
  <si>
    <t>I1101</t>
  </si>
  <si>
    <t>ABRAZADERA DE SALIDA TIPO 1</t>
  </si>
  <si>
    <t>I1102</t>
  </si>
  <si>
    <t>ABRAZADERA DE SALIDA TIPO 3</t>
  </si>
  <si>
    <t>I1103</t>
  </si>
  <si>
    <t>ABRAZADERA DE SALIDA TIPO 4</t>
  </si>
  <si>
    <t>I1104</t>
  </si>
  <si>
    <t xml:space="preserve">ABRAZADERA EN  U </t>
  </si>
  <si>
    <t>I1105</t>
  </si>
  <si>
    <t>ABRAZADERA EN  U TIPO 2</t>
  </si>
  <si>
    <t>I1106</t>
  </si>
  <si>
    <t>ABRAZADERA O COLLARIN DE  7 - 8 UNA SALIDA - PL. 1/4 IDEM TIPO 3</t>
  </si>
  <si>
    <t>I1107</t>
  </si>
  <si>
    <t xml:space="preserve">ABRAZADERA O COLLARIN DE 9 - 10 DOS SALIDAS- PL. 1/4 IDEM TIPO 4 </t>
  </si>
  <si>
    <t>I1108</t>
  </si>
  <si>
    <t xml:space="preserve">ABRAZADERA O COLLARIN DE 9- 10 UNA SALIDA- PL. 1/4 IDEM TIPO 4 </t>
  </si>
  <si>
    <t>I1109</t>
  </si>
  <si>
    <t xml:space="preserve">ABRAZADERA SIN SALIDA TIPO 2 </t>
  </si>
  <si>
    <t>I1110</t>
  </si>
  <si>
    <t>ACCESORIOS DE FIJACION</t>
  </si>
  <si>
    <t>I1111</t>
  </si>
  <si>
    <t>ACCESORIOS FIJACION TUBERIA EMT 1" (ABRAZADERA, ALAMBRE)</t>
  </si>
  <si>
    <t>I1112</t>
  </si>
  <si>
    <t>ACCESORIOS FIJACION TUBERIA EMT 1/2" (ABRAZADERA, ALAMBRE)</t>
  </si>
  <si>
    <t>I1113</t>
  </si>
  <si>
    <t>ACCESORIOS FIJACION TUBERIA EMT 1_1/2" (ABRAZADERA, ALAMBRE)</t>
  </si>
  <si>
    <t>I1114</t>
  </si>
  <si>
    <t>ACCESORIOS FIJACION TUBERIA EMT 2" (ABRAZADERA, ALAMBRE)</t>
  </si>
  <si>
    <t>I1115</t>
  </si>
  <si>
    <t>ACCESORIOS FIJACION TUBERIA EMT 3" (ABRAZADERA, ALAMBRE)</t>
  </si>
  <si>
    <t>I1116</t>
  </si>
  <si>
    <t>ACCESORIOS FIJACION TUBERIA EMT 3/4" (ABRAZADERA, ALAMBRE)</t>
  </si>
  <si>
    <t>I1117</t>
  </si>
  <si>
    <t>ACCESORIOS FIJACION TUBERIA IMC Ó RIDGID 1" (ABRAZADERA, PERNOS)</t>
  </si>
  <si>
    <t>I1118</t>
  </si>
  <si>
    <t>ACCESORIOS FIJACION TUBERIA IMC Ó RIDGID 1/2" (ABRAZADERA, PERNOS)</t>
  </si>
  <si>
    <t>I1119</t>
  </si>
  <si>
    <t>ACCESORIOS FIJACION TUBERIA IMC Ó RIDGID 1_1/2" (ABRAZADERA, PERNOS)</t>
  </si>
  <si>
    <t>I1120</t>
  </si>
  <si>
    <t>ACCESORIOS FIJACION TUBERIA IMC Ó RIDGID 2" (ABRAZADERA, PERNOS)</t>
  </si>
  <si>
    <t>I1121</t>
  </si>
  <si>
    <t>ACCESORIOS FIJACION TUBERIA IMC Ó RIDGID 3" (ABRAZADERA, PERNOS)</t>
  </si>
  <si>
    <t>I1122</t>
  </si>
  <si>
    <t>ACCESORIOS FIJACION TUBERIA IMC Ó RIDGID 3/4" (ABRAZADERA, PERNOS)</t>
  </si>
  <si>
    <t>I1123</t>
  </si>
  <si>
    <t>ACCESORIOS FIJACION TUBERIA IMC Ó RIDGID 4" (ABRAZADERA, PERNOS)</t>
  </si>
  <si>
    <t>I1124</t>
  </si>
  <si>
    <t>ACCESORIOS TUBERIA EMT 1" (UNION, ADAPTADOR, CURVA)</t>
  </si>
  <si>
    <t>I1125</t>
  </si>
  <si>
    <t>ACCESORIOS TUBERIA EMT 1/2" (UNION, ADAPTADOR, CURVA)</t>
  </si>
  <si>
    <t>I1126</t>
  </si>
  <si>
    <t>ACCESORIOS TUBERIA EMT 1_1/2" (UNION, ADAPTADOR, CURVA)</t>
  </si>
  <si>
    <t>I1127</t>
  </si>
  <si>
    <t>ACCESORIOS TUBERIA EMT 2" (UNION, ADAPTADOR, CURVA)</t>
  </si>
  <si>
    <t>I1128</t>
  </si>
  <si>
    <t>ACCESORIOS TUBERIA EMT 3" (UNION, ADAPTADOR, CURVA)</t>
  </si>
  <si>
    <t>I1129</t>
  </si>
  <si>
    <t>ACCESORIOS TUBERIA EMT 3/4" (UNION Y CURVA)</t>
  </si>
  <si>
    <t>I1130</t>
  </si>
  <si>
    <t>ACCESORIOS TUBERIA IMC Ó RIDGID 1" (UNION  Y CURVA)</t>
  </si>
  <si>
    <t>I1131</t>
  </si>
  <si>
    <t>ACCESORIOS TUBERIA IMC Ó RIDGID 1/2" (UNION Y CURVA)</t>
  </si>
  <si>
    <t>I1132</t>
  </si>
  <si>
    <t xml:space="preserve">ACCESORIOS TUBERIA IMC Ó RIDGID 1_1/2" (UNION Y  CURVA ) </t>
  </si>
  <si>
    <t>I1133</t>
  </si>
  <si>
    <t>ACCESORIOS TUBERIA IMC Ó RIDGID 2" (UNION Y  CURVA)</t>
  </si>
  <si>
    <t>I1134</t>
  </si>
  <si>
    <t>ACCESORIOS TUBERIA IMC Ó RIDGID 3" (UNION, ADAPTADOR, CURVA)</t>
  </si>
  <si>
    <t>I1135</t>
  </si>
  <si>
    <t>ACCESORIOS TUBERIA IMC Ó RIDGID 3/4" (UNION Y  CURVA)</t>
  </si>
  <si>
    <t>I1136</t>
  </si>
  <si>
    <t>ACCESORIOS TUBERIA IMC Ó RIDGID 4" (UNION Y  CURVA)</t>
  </si>
  <si>
    <t>I1137</t>
  </si>
  <si>
    <t>ADAPTADOR TERMINAL PVC 3/4"</t>
  </si>
  <si>
    <t>I1138</t>
  </si>
  <si>
    <t>AISLADOR DE PIN ANSI 55-5 EN MATERIAL POLIMERICO</t>
  </si>
  <si>
    <t>I1139</t>
  </si>
  <si>
    <t>AISLADOR DE SUSPENSION ANSI 52-1, EN MATERIAL POLIMERICO</t>
  </si>
  <si>
    <t>I1140</t>
  </si>
  <si>
    <t>AISLADOR PORCELANA TIPO TENSOR ANSI 54-2</t>
  </si>
  <si>
    <t>I1141</t>
  </si>
  <si>
    <t xml:space="preserve">ALAMBRE COBRE DESNUDO Nº 10 AWG  </t>
  </si>
  <si>
    <t>I1142</t>
  </si>
  <si>
    <t>ALAMBRE COBRE DESNUDO Nº 12 AWG</t>
  </si>
  <si>
    <t>I1143</t>
  </si>
  <si>
    <t>ALAMBRE COBRE DESNUDO Nº 4 AWG</t>
  </si>
  <si>
    <t>I1144</t>
  </si>
  <si>
    <t>ALAMBRE COBRE Nº 10 THHN  AWG</t>
  </si>
  <si>
    <t>I1145</t>
  </si>
  <si>
    <t>ALAMBRE COBRE Nº 12 THHN  AWG</t>
  </si>
  <si>
    <t>I1146</t>
  </si>
  <si>
    <t>AMARRE PLÁSTICO PARA CABLE TRENZADO 20X4,8MM</t>
  </si>
  <si>
    <t>I1147</t>
  </si>
  <si>
    <t>APLIQUE TORTUGA APTO PARA USO A LA INTEMPERIE. BOMBILLO AHORRADOR 26W E27.</t>
  </si>
  <si>
    <t>I1148</t>
  </si>
  <si>
    <t>ARANDELA CUADRADA PLANA DE 4X4X5/8. PL. 1/8</t>
  </si>
  <si>
    <t>I1149</t>
  </si>
  <si>
    <t>ARANDELA PRESION GUAZA 5/8</t>
  </si>
  <si>
    <t>I1150</t>
  </si>
  <si>
    <t>BALA CUADRADA FC 2X26W HIGH LIGHTS. INCLUYE 2 BOMBILLAS AHORRADORAS 26W. E27, BALASTO ELECTRONICO Y VIDRIO DECORATIVO</t>
  </si>
  <si>
    <t>I1151</t>
  </si>
  <si>
    <t>BALA DULUX FC HIGH LIGHTS 2X26W. ARO BLANCO Y VIDRIO DECORATIVO. INCLUYE 2 BOMBILLAS AHORRADORAS 26W. E27 Y BALASTO ELECTRONICO.</t>
  </si>
  <si>
    <t>I1152</t>
  </si>
  <si>
    <t>BALA HALOGENA INYECTADA CUADRADA HIGH LIGHTS. ARO ESCUALIZABLE. INCLUYE BOMBILLO DICROICO 50W Y ADAPTADOR 12V.</t>
  </si>
  <si>
    <t>I1153</t>
  </si>
  <si>
    <t>BALA HQI RECTANGULAR EQUALIZABLE MARCA HIGH LIGHTS. INCLUYE AUTOTRANSFORMADOR Y BOMBILLA MH70W</t>
  </si>
  <si>
    <t>I1154</t>
  </si>
  <si>
    <t>BALA MINI FC HIGH LIGHTS 1X26W. INCLUYE BOMBILLA AHORRADORA 26W. E27. ARO BLANCO REFLECTOR EN ALUMINIO BRILLADO</t>
  </si>
  <si>
    <t>I1155</t>
  </si>
  <si>
    <t>BANDA PLASTICA DE SEÑALIZACION SEGUN NORMA CS-273</t>
  </si>
  <si>
    <t>I1156</t>
  </si>
  <si>
    <t>BANDEJA PORTACABLE ACERO GALVANIZADO EN CALIENTE ANCHO UTIL 10CM. INCLUYE PLATINAS DE UNION.</t>
  </si>
  <si>
    <t>I1157</t>
  </si>
  <si>
    <t>BANDEJA PORTACABLE ACERO GALVANIZADO EN CALIENTE ANCHO UTIL 20CM. INCLUYE PLATINAS DE UNION.</t>
  </si>
  <si>
    <t>I1158</t>
  </si>
  <si>
    <t>BANDEJA PORTACABLE ACERO GALVANIZADO EN CALIENTE ANCHO UTIL 30CM. INCLUYE PLATINAS DE UNION.</t>
  </si>
  <si>
    <t>I1159</t>
  </si>
  <si>
    <t>BANDEJA PORTACABLE ACERO GALVANIZADO EN CALIENTE ANCHO UTIL 40CM. INCLUYE PLATINAS DE UNION.</t>
  </si>
  <si>
    <t>I1160</t>
  </si>
  <si>
    <t>BANDEJA PORTACABLE ACERO GALVANIZADO EN CALIENTE ANCHO UTIL 50CM. INCLUYE PLATINAS DE UNION.</t>
  </si>
  <si>
    <t>I1161</t>
  </si>
  <si>
    <t>BANDEJA PORTACABLE ACERO GALVANIZADO EN CALIENTE ANCHO UTIL 60CM. INCLUYE PLATINAS DE UNION.</t>
  </si>
  <si>
    <t>I1162</t>
  </si>
  <si>
    <t>BASE Y FOTOCELDA TIPO EXTERIOR PARA ALUMBRADO INSTALADA.</t>
  </si>
  <si>
    <t>I1163</t>
  </si>
  <si>
    <t>BAYONETA PARA ANGULO  DOBLE 2 1/2 X 2 1/2 X 1/4 X 1,50 M</t>
  </si>
  <si>
    <t>I1164</t>
  </si>
  <si>
    <t>BAYONETA SENCILLA  2-1/2 X 1/4 X 1,50 M</t>
  </si>
  <si>
    <t>I1165</t>
  </si>
  <si>
    <t>BOQUILLA-TERMINAL (JUEGO DE TUERCA Y CONTRATUERCA) PARA TUBERIA IMC GALVANIZADA 2"</t>
  </si>
  <si>
    <t>I1166</t>
  </si>
  <si>
    <t>BOQUILLA-TERMINAL (JUEGO DE TUERCA Y CONTRATUERCA) PARA TUBERIA IMC GALVANIZADA 3"</t>
  </si>
  <si>
    <t>I1167</t>
  </si>
  <si>
    <t>BOQUILLA-TERMINAL (JUEGO DE TUERCA Y CONTRATUERCA) PARA TUBERIA IMC GALVANIZADA 4"</t>
  </si>
  <si>
    <t>I1168</t>
  </si>
  <si>
    <t>BORNA DE PONCHAR ESTAÑO DE DOS HUECOS Nº 4/0</t>
  </si>
  <si>
    <t>I1169</t>
  </si>
  <si>
    <t>BORNA TERMINAL PONCHAR MARCA 3M Ó PANDUIT BARRIL LARGO PARA CABLE NO.1/0AWG</t>
  </si>
  <si>
    <t>I1170</t>
  </si>
  <si>
    <t>BORNA TERMINAL PONCHAR MARCA 3M Ó PANDUIT BARRIL LARGO PARA CABLE NO.2/0AWG</t>
  </si>
  <si>
    <t>I1171</t>
  </si>
  <si>
    <t>BORNA TERMINAL PONCHAR MARCA 3M Ó PANDUIT BARRIL LARGO PARA CABLE NO.2AWG</t>
  </si>
  <si>
    <t>I1172</t>
  </si>
  <si>
    <t>BRAZO HORIZONTAL GALV. 3/4" X 1.50M</t>
  </si>
  <si>
    <t>I1173</t>
  </si>
  <si>
    <t>CABLE CUADRUPLEX AUTOSOPORTADOS 90ºC 600V  Nº  3X2/0+1X1/0 CONDUCTOR DE ALUMIIO AISLADO EN POLITILENO RETICULADO (XLP)</t>
  </si>
  <si>
    <t>I1174</t>
  </si>
  <si>
    <t>CABLE CUADRUPLEX AUTOSOPORTADOS 90ºC 600V  Nº  4X4/0 CONDUCTOR DE ALUMIIO AISLADO EN POLITILENO RETICULADO (XLP)</t>
  </si>
  <si>
    <t>I1175</t>
  </si>
  <si>
    <t>CABLE DE ALUMINIO DESNUDO CON ALMA  ACERO GALVANIZADO ACSR Nº 1/0 AWG</t>
  </si>
  <si>
    <t>I1176</t>
  </si>
  <si>
    <t>I1177</t>
  </si>
  <si>
    <t>CABLE DE ALUMINIO DESNUDO CON ALMA  ACERO GALVANIZADO ACSR Nº 4/0 AWG</t>
  </si>
  <si>
    <t>I1178</t>
  </si>
  <si>
    <t>CABLE DE COBRE DESNUDO Nº 1/0  AWG</t>
  </si>
  <si>
    <t>I1179</t>
  </si>
  <si>
    <t>CABLE DE COBRE DESNUDO Nº 10 AWG</t>
  </si>
  <si>
    <t>I1180</t>
  </si>
  <si>
    <t>CABLE DE COBRE DESNUDO Nº 2  AWG</t>
  </si>
  <si>
    <t>I1181</t>
  </si>
  <si>
    <t>CABLE DE COBRE DESNUDO Nº 2/0  AWG</t>
  </si>
  <si>
    <t>I1182</t>
  </si>
  <si>
    <t xml:space="preserve">CABLE DE COBRE DESNUDO Nº 4 AWG </t>
  </si>
  <si>
    <t>I1183</t>
  </si>
  <si>
    <t xml:space="preserve">CABLE DE COBRE DESNUDO Nº 4/0 AWG </t>
  </si>
  <si>
    <t>I1184</t>
  </si>
  <si>
    <t xml:space="preserve">CABLE DE COBRE DESNUDO Nº 6 AWG  </t>
  </si>
  <si>
    <t>I1185</t>
  </si>
  <si>
    <t xml:space="preserve">CABLE DE COBRE DESNUDO Nº 8 AWG </t>
  </si>
  <si>
    <t>I1186</t>
  </si>
  <si>
    <t>CABLE DE COBRE ENCAUCHETADO 3 X 16 THHN</t>
  </si>
  <si>
    <t>I1187</t>
  </si>
  <si>
    <t>CABLE DE COBRE MONOPOLAR  XLPE MV-90 15KV 90ºC CON NIVEL DE AISLAMIENTO  DE 100% Nº2 AWG</t>
  </si>
  <si>
    <t>I1188</t>
  </si>
  <si>
    <t>CABLE DE COBRE Nº 1/0 THHN  AWG</t>
  </si>
  <si>
    <t>I1189</t>
  </si>
  <si>
    <t xml:space="preserve">CABLE DE COBRE Nº 10 THHN AWG  AMARILLO </t>
  </si>
  <si>
    <t>I1190</t>
  </si>
  <si>
    <t xml:space="preserve">CABLE DE COBRE Nº 2 THHN AWG NEGRO </t>
  </si>
  <si>
    <t>I1191</t>
  </si>
  <si>
    <t>CABLE DE COBRE Nº 2/0 THHN  AWG</t>
  </si>
  <si>
    <t>I1192</t>
  </si>
  <si>
    <t>CABLE DE COBRE Nº 350 THHN MCM</t>
  </si>
  <si>
    <t>I1193</t>
  </si>
  <si>
    <t xml:space="preserve">CABLE DE COBRE Nº 4 THHN AWG NEGRO </t>
  </si>
  <si>
    <t>I1194</t>
  </si>
  <si>
    <t xml:space="preserve">CABLE DE COBRE Nº 4/0 THHN  AWG NEGRO </t>
  </si>
  <si>
    <t>I1195</t>
  </si>
  <si>
    <t xml:space="preserve">CABLE DE COBRE Nº 6 THHN AWG NEGRO </t>
  </si>
  <si>
    <t>I1196</t>
  </si>
  <si>
    <t xml:space="preserve">CABLE DE COBRE Nº 8 THHN AWG  NEGRO </t>
  </si>
  <si>
    <t>I1197</t>
  </si>
  <si>
    <t xml:space="preserve">ALAMBRE DE COBRE Nº 8 THWN </t>
  </si>
  <si>
    <t>I1198</t>
  </si>
  <si>
    <t xml:space="preserve">ALAMBRE DE COBRE Nº 10 THWN </t>
  </si>
  <si>
    <t>I1199</t>
  </si>
  <si>
    <t xml:space="preserve">ALAMBRE DE COBRE Nº 12 THWN </t>
  </si>
  <si>
    <t>I1200</t>
  </si>
  <si>
    <t xml:space="preserve">CABLE DE COBRE Nº 6 THWN </t>
  </si>
  <si>
    <t>I1201</t>
  </si>
  <si>
    <t xml:space="preserve">CABLE DE COBRE Nº 8 THWN </t>
  </si>
  <si>
    <t>I1202</t>
  </si>
  <si>
    <t xml:space="preserve">CABLE DE COBRE Nº 10 THWN </t>
  </si>
  <si>
    <t>I1203</t>
  </si>
  <si>
    <t xml:space="preserve">CABLE DE COBRE Nº 12 THWN </t>
  </si>
  <si>
    <t>I1204</t>
  </si>
  <si>
    <t>CABLE SUPER GX DE 9,53 MM (3/8") GALVANIZADO O CABLE PARA RETENIDA DE 3/8 GALVANIZADO</t>
  </si>
  <si>
    <t>I1205</t>
  </si>
  <si>
    <t xml:space="preserve">CAJA METALICA GALVANIZADA (REF: 2400) </t>
  </si>
  <si>
    <t>I1206</t>
  </si>
  <si>
    <t xml:space="preserve">CAJA METALICA GALVANIZADA (REF: 5800) </t>
  </si>
  <si>
    <t>I1207</t>
  </si>
  <si>
    <t>CAJA OCTOGONAL GALVANIZADA (CAJA EMP GALV.OCTAGONAL 4")</t>
  </si>
  <si>
    <t>I1208</t>
  </si>
  <si>
    <t xml:space="preserve">CAJA TRIFÁSICA TIPO INTEMPERIE PARA ACOMETIDAS DE BT </t>
  </si>
  <si>
    <t>I1209</t>
  </si>
  <si>
    <t xml:space="preserve">CAPACETE ROSCADO EN ALUMINIO PARA TUBERIA IMC GALVANIZADA DE 1" </t>
  </si>
  <si>
    <t>I1210</t>
  </si>
  <si>
    <t xml:space="preserve">CAPACETE ROSCADO EN ALUMINIO PARA TUBERIA IMC GALVANIZADA DE 2" </t>
  </si>
  <si>
    <t>I1211</t>
  </si>
  <si>
    <t xml:space="preserve">CAPACETE ROSCADO EN ALUMINIO PARA TUBERIA IMC GALVANIZADA DE 3" </t>
  </si>
  <si>
    <t>I1212</t>
  </si>
  <si>
    <t xml:space="preserve">CAPACETE ROSCADO EN ALUMINIO PARA TUBERIA IMC GALVANIZADA DE 4" </t>
  </si>
  <si>
    <t>I1213</t>
  </si>
  <si>
    <t xml:space="preserve">CINTA DE ACERO INOXIDABLE 5/8" </t>
  </si>
  <si>
    <t>I1214</t>
  </si>
  <si>
    <t>CINTA EN ACERO INOXIDABLE 1/2"</t>
  </si>
  <si>
    <t>I1215</t>
  </si>
  <si>
    <t>CLAVIJA CON SEGURO DE GIRO 2P+T 250V/20A. MARCA LEGRAND</t>
  </si>
  <si>
    <t>I1216</t>
  </si>
  <si>
    <t>CLAVIJA CON SEGURO DE GIRO 2P+T 250V/30A. MARCA LEGRAND</t>
  </si>
  <si>
    <t>I1217</t>
  </si>
  <si>
    <t>CLAVIJA RECTA PARA TOMA INDUSTRIAL 3P+N+T 250V/16A IP44. MARCA LEGRAND</t>
  </si>
  <si>
    <t>I1218</t>
  </si>
  <si>
    <t>CLAVIJA RECTA PARA TOMA INDUSTRIAL 3P+N+T 250V/16A IP67. MARCA LEGRAND</t>
  </si>
  <si>
    <t>I1219</t>
  </si>
  <si>
    <t>CLAVIJA RECTA PARA TOMA INDUSTRIAL 3P+N+T 250V/32A IP44. MARCA LEGRAND</t>
  </si>
  <si>
    <t>I1220</t>
  </si>
  <si>
    <t>CLAVIJA RECTA PARA TOMA INDUSTRIAL 3P+N+T 250V/32A IP67. MARCA LEGRAND</t>
  </si>
  <si>
    <t>I1221</t>
  </si>
  <si>
    <t>CLAVIJA RECTA PARA TOMA INDUSTRIAL 3P+N+T 250V/63A IP67. MARCA LEGRAND</t>
  </si>
  <si>
    <t>I1222</t>
  </si>
  <si>
    <t>CLAVIJA RECTA PARA TOMA INDUSTRIAL 3P+T 250V/16A IP44. MARCA LEGRAND</t>
  </si>
  <si>
    <t>I1223</t>
  </si>
  <si>
    <t>CLAVIJA RECTA PARA TOMA INDUSTRIAL 3P+T 250V/16A IP67. MARCA LEGRAND</t>
  </si>
  <si>
    <t>I1224</t>
  </si>
  <si>
    <t>CLAVIJA RECTA PARA TOMA INDUSTRIAL 3P+T 250V/32A IP44. MARCA LEGRAND</t>
  </si>
  <si>
    <t>I1225</t>
  </si>
  <si>
    <t>CLAVIJA RECTA PARA TOMA INDUSTRIAL 3P+T 250V/32A IP67. MARCA LEGRAND</t>
  </si>
  <si>
    <t>I1226</t>
  </si>
  <si>
    <t>CLAVIJA RECTA PARA TOMA INDUSTRIAL 3P+T 250V/63A IP67. MARCA LEGRAND</t>
  </si>
  <si>
    <t>I1227</t>
  </si>
  <si>
    <t>CONDULETA EN T Ó L 3/4" NPT</t>
  </si>
  <si>
    <t>I1228</t>
  </si>
  <si>
    <t>CONECTOR DE COMPRESIÓN DE RANURAS PARALELAS, TIPO 1</t>
  </si>
  <si>
    <t>I1229</t>
  </si>
  <si>
    <t>CONECTOR DE TORNILLO CON CHAQUETA AISLANTE</t>
  </si>
  <si>
    <t>I1230</t>
  </si>
  <si>
    <t>CONECTOR PARA VARILLA 5/8"</t>
  </si>
  <si>
    <t>I1231</t>
  </si>
  <si>
    <t>CONECTOR TERMINAL DE COMPRESION TIPO VASTAGO, TIPO4</t>
  </si>
  <si>
    <t>I1232</t>
  </si>
  <si>
    <t>CONECTOR TIPO CUÑA</t>
  </si>
  <si>
    <t>I1233</t>
  </si>
  <si>
    <t>CONFIGURACIÓN EQUIPO RECONECTADOR -INGENIERO ESPECIALISTA</t>
  </si>
  <si>
    <t>I1234</t>
  </si>
  <si>
    <t>CORTACIRCUITOS 15 KV-100 A</t>
  </si>
  <si>
    <t>I1235</t>
  </si>
  <si>
    <t>CRUCE PORTACABLE GALVANIZADO EN CALIENTE ANCHO UTIL 10CM. INCLUYE PLATINAS DE UNION</t>
  </si>
  <si>
    <t>I1236</t>
  </si>
  <si>
    <t>CRUCE PORTACABLE GALVANIZADO EN CALIENTE ANCHO UTIL 20CM. INCLUYE PLATINAS DE UNION</t>
  </si>
  <si>
    <t>I1237</t>
  </si>
  <si>
    <t>CRUCE PORTACABLE GALVANIZADO EN CALIENTE ANCHO UTIL 30CM. INCLUYE PLATINAS DE UNION</t>
  </si>
  <si>
    <t>I1238</t>
  </si>
  <si>
    <t>CRUCE PORTACABLE GALVANIZADO EN CALIENTE ANCHO UTIL 40CM. INCLUYE PLATINAS DE UNION</t>
  </si>
  <si>
    <t>I1239</t>
  </si>
  <si>
    <t>CRUCE PORTACABLE GALVANIZADO EN CALIENTE ANCHO UTIL 50CM. INCLUYE PLATINAS DE UNION</t>
  </si>
  <si>
    <t>I1240</t>
  </si>
  <si>
    <t>CRUCE PORTACABLE GALVANIZADO EN CALIENTE ANCHO UTIL 60CM. INCLUYE PLATINAS DE UNION</t>
  </si>
  <si>
    <t>I1241</t>
  </si>
  <si>
    <t>CRUCETA METÁLICA DE ÁNGULO GALVANIZADO DE  2 ½" X 3/16" X 2,0 M</t>
  </si>
  <si>
    <t>I1242</t>
  </si>
  <si>
    <t>CRUCETA METÁLICA DE ÁNGULO GALVANIZADO DE  2 ½" X 3/16" X 2,5 M</t>
  </si>
  <si>
    <t>I1243</t>
  </si>
  <si>
    <t>CRUCETA METALICA DE ANGULO GALVANIZADO DE 2 ½" X 1/4 "X  2,5 M</t>
  </si>
  <si>
    <t>I1244</t>
  </si>
  <si>
    <t>CURVA GRAN RADIO 90° PVC DUCTO  2"</t>
  </si>
  <si>
    <t>I1245</t>
  </si>
  <si>
    <t>CURVA GRAN RADIO 90° PVC DUCTO  3"</t>
  </si>
  <si>
    <t>I1246</t>
  </si>
  <si>
    <t>CURVA GRAN RADIO 90° PVC DUCTO  4"</t>
  </si>
  <si>
    <t>I1247</t>
  </si>
  <si>
    <t>CURVA PORTACABLE GALVANIZADA EN CALIENTE ANCHO UTIL 10CM. INCLUYE PLATINAS DE UNION</t>
  </si>
  <si>
    <t>I1248</t>
  </si>
  <si>
    <t>CURVA PORTACABLE GALVANIZADA EN CALIENTE ANCHO UTIL 20CM. INCLUYE PLATINAS DE UNION</t>
  </si>
  <si>
    <t>I1249</t>
  </si>
  <si>
    <t>CURVA PORTACABLE GALVANIZADA EN CALIENTE ANCHO UTIL 30CM. INCLUYE PLATINAS DE UNION</t>
  </si>
  <si>
    <t>I1250</t>
  </si>
  <si>
    <t>CURVA PORTACABLE GALVANIZADA EN CALIENTE ANCHO UTIL 40CM. INCLUYE PLATINAS DE UNION</t>
  </si>
  <si>
    <t>I1251</t>
  </si>
  <si>
    <t>CURVA PORTACABLE GALVANIZADA EN CALIENTE ANCHO UTIL 50CM. INCLUYE PLATINAS DE UNION</t>
  </si>
  <si>
    <t>I1252</t>
  </si>
  <si>
    <t>CURVA PORTACABLE GALVANIZADA EN CALIENTE ANCHO UTIL 60CM. INCLUYE PLATINAS DE UNION</t>
  </si>
  <si>
    <t>I1253</t>
  </si>
  <si>
    <t>CURVA PVC 90° CONDUIT C X E  1"</t>
  </si>
  <si>
    <t>I1254</t>
  </si>
  <si>
    <t>DESCARGADOR DE SOBRETENSION DE LINEA 10KV- 10KA- POLIMERICO, OXIDO DE ZINC</t>
  </si>
  <si>
    <t>I1255</t>
  </si>
  <si>
    <t>DIAGONAL RECTA DE ÁNGULO DE HIERRO GALVANIZADO DE 38X38X5 MM (1 ½" X 1 ½" X 3/16") 68 CM</t>
  </si>
  <si>
    <t>I1256</t>
  </si>
  <si>
    <t>ENCHUFE 1F+N+T 15A/250V</t>
  </si>
  <si>
    <t>I1257</t>
  </si>
  <si>
    <t>ESPARRAGO 5/8" X 10". INCLUYE 2 TUERCAS, 2 ARANDELAS.</t>
  </si>
  <si>
    <t>I1258</t>
  </si>
  <si>
    <t>ESPARRAGO 5/8" X 18". INCLUYE 2 TUERCAS, 2 ARANDELAS.</t>
  </si>
  <si>
    <t>I1259</t>
  </si>
  <si>
    <t>ESPARRAGO 5/8" X 20". INCLUYE 2 TUERCAS, 2 ARANDELAS.</t>
  </si>
  <si>
    <t>I1260</t>
  </si>
  <si>
    <t>ESPARRAGO 5/8" X 24". INCLUYE 2 TUERCAS, 2 ARANDELAS.</t>
  </si>
  <si>
    <t>I1261</t>
  </si>
  <si>
    <t>ESPARRAGO GALVANIZADO 3/8"X50CM. INCLUYE 4 TUERCAS</t>
  </si>
  <si>
    <t>I1262</t>
  </si>
  <si>
    <t>ESPIGO DE ACERO GALVANIZADO PARA CRUCETA METÁLICA</t>
  </si>
  <si>
    <t>I1263</t>
  </si>
  <si>
    <t>ESTRIBO 2 AWG CON CONECTOR CUÑA 4/0 AWG</t>
  </si>
  <si>
    <t>I1264</t>
  </si>
  <si>
    <t>GRAPA DE OPERAR EN CALIENTE</t>
  </si>
  <si>
    <t>I1265</t>
  </si>
  <si>
    <t>GRAPA DE RETENCION PARA CABLE DE GUARDA</t>
  </si>
  <si>
    <t>I1266</t>
  </si>
  <si>
    <t xml:space="preserve">GRAPA DE RETENSIÓN PARA CABLE TRENZADO DE B.T. </t>
  </si>
  <si>
    <t>I1267</t>
  </si>
  <si>
    <t xml:space="preserve">GRAPA DE SUSPENSIÓN PARA CABLE TRENZADO DE B.T. </t>
  </si>
  <si>
    <t>I1268</t>
  </si>
  <si>
    <t xml:space="preserve">GRAPA PRENSADORA DE TRES TORNILLOS </t>
  </si>
  <si>
    <t>I1269</t>
  </si>
  <si>
    <t>GRAPA TERMINAL TIPO RECTO 3/0 ¿ 266,8</t>
  </si>
  <si>
    <t>I1270</t>
  </si>
  <si>
    <t>GRAPA TIPO GRILLETE</t>
  </si>
  <si>
    <t>I1271</t>
  </si>
  <si>
    <t>GUARDACABO PARA RETENDIDAS</t>
  </si>
  <si>
    <t>I1272</t>
  </si>
  <si>
    <t>HEBILLA DE ACERO INOXIDABLE 1/2"</t>
  </si>
  <si>
    <t>I1273</t>
  </si>
  <si>
    <t>HEBILLA DE ACERO INOXIDABLE 5/8"</t>
  </si>
  <si>
    <t>I1274</t>
  </si>
  <si>
    <t>HERRAJE PARA TEMPLETE CUERDA DE GUITARRA</t>
  </si>
  <si>
    <t>I1275</t>
  </si>
  <si>
    <t>INTERRUPTOR ATORNILLABLE DE 1  X  20A - 240V - 10KA</t>
  </si>
  <si>
    <t>I1276</t>
  </si>
  <si>
    <t>INTERRUPTOR ATORNILLABLE DE 1 X 30A - 240V - 10KA</t>
  </si>
  <si>
    <t>I1277</t>
  </si>
  <si>
    <t>INTERRUPTOR ATORNILLABLE DE 1 X 40A - 240V - 10KA</t>
  </si>
  <si>
    <t>I1278</t>
  </si>
  <si>
    <t>INTERRUPTOR ATORNILLABLE DE 1 X 50A - 240V - 10KA</t>
  </si>
  <si>
    <t>I1279</t>
  </si>
  <si>
    <t>INTERRUPTOR ATORNILLABLE DE 1 X 60A - 240V - 10KA</t>
  </si>
  <si>
    <t>I1280</t>
  </si>
  <si>
    <t>INTERRUPTOR ATORNILLABLE DE 2 X 20A - 240V - 10KA</t>
  </si>
  <si>
    <t>I1281</t>
  </si>
  <si>
    <t>INTERRUPTOR ATORNILLABLE DE 2 X 30A - 240V - 10KA</t>
  </si>
  <si>
    <t>I1282</t>
  </si>
  <si>
    <t>INTERRUPTOR ATORNILLABLE DE 2 X 40A - 240V - 10KA</t>
  </si>
  <si>
    <t>I1283</t>
  </si>
  <si>
    <t>INTERRUPTOR ATORNILLABLE DE 2 X 50A - 240V - 10KA</t>
  </si>
  <si>
    <t>I1284</t>
  </si>
  <si>
    <t>INTERRUPTOR ATORNILLABLE DE 2 X 60A - 240V - 10KA</t>
  </si>
  <si>
    <t>I1285</t>
  </si>
  <si>
    <t>INTERRUPTOR ATORNILLABLE DE 3 X 20A - 240V - 10KA</t>
  </si>
  <si>
    <t>I1286</t>
  </si>
  <si>
    <t>INTERRUPTOR ATORNILLABLE DE 3 X 30A - 240V - 10KA</t>
  </si>
  <si>
    <t>I1287</t>
  </si>
  <si>
    <t>INTERRUPTOR ATORNILLABLE DE 3 X 40A - 240V - 10KA</t>
  </si>
  <si>
    <t>I1288</t>
  </si>
  <si>
    <t>INTERRUPTOR ATORNILLABLE DE 3 X 50A - 240V - 10KA</t>
  </si>
  <si>
    <t>I1289</t>
  </si>
  <si>
    <t>INTERRUPTOR ATORNILLABLE DE 3 X 60A - 240V - 10KA</t>
  </si>
  <si>
    <t>I1290</t>
  </si>
  <si>
    <t>INTERRUPTOR DOBLE</t>
  </si>
  <si>
    <t>I1291</t>
  </si>
  <si>
    <t xml:space="preserve">INTERRUPTOR DOBLE CONMUTABLE </t>
  </si>
  <si>
    <t>I1292</t>
  </si>
  <si>
    <t>INTERRUPTOR ENCHUFABLE DE 1  X  20A -  10KA</t>
  </si>
  <si>
    <t>I1293</t>
  </si>
  <si>
    <t>INTERRUPTOR ENCHUFABLE DE 1 X 30A - 240V - 10KA</t>
  </si>
  <si>
    <t>I1294</t>
  </si>
  <si>
    <t>INTERRUPTOR ENCHUFABLE DE 1 X 40A - 240V - 10KA</t>
  </si>
  <si>
    <t>I1295</t>
  </si>
  <si>
    <t>INTERRUPTOR ENCHUFABLE DE 1 X 50A - 240V - 10KA</t>
  </si>
  <si>
    <t>I1296</t>
  </si>
  <si>
    <t>INTERRUPTOR ENCHUFABLE DE 1 X 60A - 240V - 10KA</t>
  </si>
  <si>
    <t>I1297</t>
  </si>
  <si>
    <t>INTERRUPTOR ENCHUFABLE DE 2 X 20A - 240V - 10KA</t>
  </si>
  <si>
    <t>I1298</t>
  </si>
  <si>
    <t>INTERRUPTOR ENCHUFABLE DE 2 X 30A - 240V - 10KA</t>
  </si>
  <si>
    <t>I1299</t>
  </si>
  <si>
    <t>INTERRUPTOR ENCHUFABLE DE 2 X 40A - 240V - 10KA</t>
  </si>
  <si>
    <t>I1300</t>
  </si>
  <si>
    <t>INTERRUPTOR ENCHUFABLE DE 2 X 50A - 240V - 10KA</t>
  </si>
  <si>
    <t>I1301</t>
  </si>
  <si>
    <t>INTERRUPTOR ENCHUFABLE DE 2 X 60A - 240V - 10KA</t>
  </si>
  <si>
    <t>I1302</t>
  </si>
  <si>
    <t>INTERRUPTOR ENCHUFABLE DE 3 X 20A - 240V - 10KA</t>
  </si>
  <si>
    <t>I1303</t>
  </si>
  <si>
    <t>INTERRUPTOR ENCHUFABLE DE 3 X 30A - 240V - 10KA</t>
  </si>
  <si>
    <t>I1304</t>
  </si>
  <si>
    <t>INTERRUPTOR ENCHUFABLE DE 3 X 40A - 240V - 10KA</t>
  </si>
  <si>
    <t>I1305</t>
  </si>
  <si>
    <t>INTERRUPTOR ENCHUFABLE DE 3 X 50A - 240V - 10KA</t>
  </si>
  <si>
    <t>I1306</t>
  </si>
  <si>
    <t>INTERRUPTOR ENCHUFABLE DE 3 X 60A - 240V - 10KA</t>
  </si>
  <si>
    <t>I1307</t>
  </si>
  <si>
    <t>INTERRUPTOR INDUSTRIAL GRADUABLE EN CAJA 3  X  (70 A 100A) , 50KA. CALIDAD LEGRAND, MERLIN GERIN, MITSUBISHI, SIEMENS, SQUAR D,  ABB O SUPERIOR DE MARCA RECONOCIDA Y HOMOLOGADA POR EL CIDET</t>
  </si>
  <si>
    <t>I1308</t>
  </si>
  <si>
    <t>INTERRUPTOR INDUSTRIAL GRADUABLE EN CAJA 3  X  (87 A 125A), 25KA. CALIDAD LEGRAND, MERLIN GERIN, MITSUBISHI, SIEMENS, SQUAR D, ABB O SUPERIOR DE MARCA RECONOCIDA Y HOMOLOGADA POR EL CIDET</t>
  </si>
  <si>
    <t>I1309</t>
  </si>
  <si>
    <t>INTERRUPTOR INDUSTRIAL GRADUABLE EN CAJA 3  X  (112 A 160A), 50KA. CALIDAD LEGRAND, MERLIN GERIN, MITSUBISHI, SIEMENS, SQUAR D, ABB O SUPERIOR DE MARCA RECONOCIDA Y HOMOLOGADA POR EL CIDET</t>
  </si>
  <si>
    <t>I1310</t>
  </si>
  <si>
    <t>INTERRUPTOR INDUSTRIAL GRADUABLE EN CAJA 3  X  (140 A 200 A), 50KA. CALIDAD LEGRAND, MERLIN GERIN, MITSUBISHI, SIEMENS, SQUAR D, ABB O SUPERIOR DE MARCA RECONOCIDA Y HOMOLOGADA POR EL CIDET</t>
  </si>
  <si>
    <t>I1311</t>
  </si>
  <si>
    <t>INTERRUPTOR INDUSTRIAL GRADUABLE EN CAJA 3  X  (22.4 A 32A), 25KA. CALIDAD LEGRAND, MERLIN GERIN, MITSUBISHI, SIEMENS, SQUAR D, ABB O SUPERIOR DE MARCA RECONOCIDA Y HOMOLOGADA POR EL CIDET</t>
  </si>
  <si>
    <t>I1312</t>
  </si>
  <si>
    <t>INTERRUPTOR INDUSTRIAL GRADUABLE EN CAJA 3  X  (35 A 50A), 25KA. CALIDAD LEGRAND, MERLIN GERIN, MITSUBISHI, SIEMENS, SQUAR D, ABB O SUPERIOR DE MARCA RECONOCIDA Y HOMOLOGADA POR EL CIDET</t>
  </si>
  <si>
    <t>I1313</t>
  </si>
  <si>
    <t>INTERRUPTOR INDUSTRIAL GRADUABLE EN CAJA 3  X  (35 A 50A), 25KA. CALIDAD LEGRAND, MERLIN GERIN, MITSUBISHI, SIEMENS, SQUAR D, O SUPERIOR DE MARCA RECONOCIDA Y HOMOLOGADA POR EL CIDET</t>
  </si>
  <si>
    <t>I1314</t>
  </si>
  <si>
    <t>INTERRUPTOR INDUSTRIAL GRADUABLE EN CAJA 3  X  (44.1 A 63A), 25KA. CALIDAD LEGRAND, MERLIN GERIN, MITSUBISHI, SIEMENS, SQUAR D, ABB O SUPERIOR DE MARCA RECONOCIDA Y HOMOLOGADA POR EL CIDET</t>
  </si>
  <si>
    <t>I1315</t>
  </si>
  <si>
    <t>INTERRUPTOR INDUSTRIAL GRADUABLE EN CAJA 3  X  (56 A 80A) , 25 KA. CALIDAD LEGRAND, MERLIN GERIN, MITSUBISHI, SIEMENS, SQUAR D, ABB  SUPERIOR DE MARCA RECONOCIDA Y HOMOLOGADA POR EL CIDET</t>
  </si>
  <si>
    <t>I1316</t>
  </si>
  <si>
    <t>INTERRUPTOR INDUSTRIAL GRADUABLE EN CAJA 3 X (140 A 200A), 50KA. CALIDAD LEGRAND, MERLIN GERIN, MITSUBISHI, SIEMENS, SQUAR D, ABB O SUPERIOR DE MARCA RECONOCIDA Y HOMOLOGADA POR EL CIDET</t>
  </si>
  <si>
    <t>I1317</t>
  </si>
  <si>
    <t>INTERRUPTOR INDUSTRIAL GRADUABLE EN CAJA 3 X (175 A 250A), 50KA. CALIDAD LEGRAND, MERLIN GERIN, MITSUBISHI, SIEMENS, SQUAR D, ABB O SUPERIOR DE MARCA RECONOCIDA Y HOMOLOGADA POR EL CIDET</t>
  </si>
  <si>
    <t>I1318</t>
  </si>
  <si>
    <t>INTERRUPTOR INDUSTRIAL GRADUABLE EN CAJA 3 X (128 A 320A), 85KA. CALIDAD LEGRAND, MERLIN GERIN, MITSUBISHI, SIEMENS, SQUAR D, O SUPERIOR DE MARCA RECONOCIDA Y HOMOLOGADA POR EL CIDET</t>
  </si>
  <si>
    <t>I1319</t>
  </si>
  <si>
    <t>INTERRUPTOR INDUSTRIAL GRADUABLE EN CAJA 3 X (280 A 400A), 70KA. CALIDAD LEGRAND, MERLIN GERIN, MITSUBISHI, SIEMENS, SQUAR D, ABB  O SUPERIOR DE MARCA RECONOCIDA Y HOMOLOGADA POR EL CIDET</t>
  </si>
  <si>
    <t>I1320</t>
  </si>
  <si>
    <t>INTERRUPTOR INDUSTRIAL EN CAJA 3 X 400A, 50KA. CALIDAD LEGRAND, MERLIN GERIN, MITSUBISHI, SIEMENS, SQUAR D, O SUPERIOR DE MARCA RECONOCIDA Y HOMOLOGADA POR EL CIDET</t>
  </si>
  <si>
    <t>I1321</t>
  </si>
  <si>
    <t>INTERRUPTOR INDUSTRIAL EN CAJA MOLDEADA 3  X  20A, 25KA. CALIDAD LEGRAND, MERLIN GERIN, MITSUBISHI, SIEMENS, SQUAR D, O SUPERIOR DE MARCA RECONOCIDA Y HOMOLOGADA POR EL CIDET</t>
  </si>
  <si>
    <t>I1322</t>
  </si>
  <si>
    <t>INTERRUPTOR INDUSTRIAL REGULABLE  160-250A  3 X 250A, 70KA. CALIDAD LEGRAND, MERLIN GERIN, MITSUBISHI, SIEMENS, SQUAR D, O SUPERIOR DE MARCA RECONOCIDA Y HOMOLOGADA POR EL CIDET</t>
  </si>
  <si>
    <t>I1323</t>
  </si>
  <si>
    <t>INTERRUPTOR INDUSTRIAL REGULABLE  28-40A 3 X 28A, 25KA. CALIDAD LEGRAND, MERLIN GERIN, MITSUBISHI, SIEMENS, SQUAR D, O SUPERIOR DE MARCA RECONOCIDA Y HOMOLOGADA POR EL CIDET</t>
  </si>
  <si>
    <t>I1324</t>
  </si>
  <si>
    <t>INTERRUPTOR INDUSTRIAL REGULABLE  320-400A  3 X 400A, 85KA. CALIDAD LEGRAND, MERLIN GERIN, MITSUBISHI, SIEMENS, SQUAR D, O SUPERIOR DE MARCA RECONOCIDA Y HOMOLOGADA POR EL CIDET</t>
  </si>
  <si>
    <t>I1325</t>
  </si>
  <si>
    <t>INTERRUPTOR INDUSTRIAL REGULABLE  44-63A  3 X 63A, 40KA. CALIDAD LEGRAND, MERLIN GERIN, MITSUBISHI, SIEMENS, SQUAR D, O SUPERIOR DE MARCA RECONOCIDA Y HOMOLOGADA POR EL CIDET</t>
  </si>
  <si>
    <t>I1326</t>
  </si>
  <si>
    <t>INTERRUPTOR INDUSTRIAL REGULABLE  500-630A  3 X 630A, 170KA. CALIDAD LEGRAND, MERLIN GERIN, MITSUBISHI, SIEMENS, SQUAR D, O SUPERIOR DE MARCA RECONOCIDA Y HOMOLOGADA POR EL CIDET</t>
  </si>
  <si>
    <t>I1327</t>
  </si>
  <si>
    <t>INTERRUPTOR INDUSTRIAL REGULABLE  70-100A 3 X 100A, 25KA. CALIDAD LEGRAND, MERLIN GERIN, MITSUBISHI, SIEMENS, SQUAR D, O SUPERIOR DE MARCA RECONOCIDA Y HOMOLOGADA POR EL CIDET</t>
  </si>
  <si>
    <t>I1328</t>
  </si>
  <si>
    <t>INTERRUPTOR INDUSTRIAL REGULABLE  87-125A 3 X 125A, 25KA. CALIDAD LEGRAND, MERLIN GERIN, MITSUBISHI, SIEMENS, SQUAR D, O SUPERIOR DE MARCA RECONOCIDA Y HOMOLOGADA POR EL CIDET</t>
  </si>
  <si>
    <t>I1329</t>
  </si>
  <si>
    <t>INTERRUPTOR INDUSTRIAL TIPO ABIERTO REGULABLE  1000-2500A  3 X 2500A, 65KA/240V. CALIDAD LEGRAND, MERLIN GERIN, MITSUBISHI, SIEMENS, SQUAR D, O SUPERIOR DE MARCA RECONOCIDA Y HOMOLOGADA POR EL CIDET</t>
  </si>
  <si>
    <t>I1330</t>
  </si>
  <si>
    <t>INTERRUPTOR INDUSTRIAL TIPO ABIERTO REGULABLE  1280-3200A  3 X 3200A, 65KA/240V. CALIDAD LEGRAND, MERLIN GERIN, MITSUBISHI, SIEMENS, SQUAR D, O SUPERIOR DE MARCA RECONOCIDA Y HOMOLOGADA POR EL CIDET</t>
  </si>
  <si>
    <t>I1331</t>
  </si>
  <si>
    <t>INTERRUPTOR INDUSTRIAL TIPO ABIERTO REGULABLE  640-1600A  3 X 1600A, 65KA/240V. CALIDAD LEGRAND, MERLIN GERIN, MITSUBISHI, SIEMENS, SQUAR D, O SUPERIOR DE MARCA RECONOCIDA Y HOMOLOGADA POR EL CIDET</t>
  </si>
  <si>
    <t>I1332</t>
  </si>
  <si>
    <t>INTERRUPTOR INDUSTRIAL TIPO ABIERTO REGULABLE  800-2000A  3 X 2000A, 65KA/240V. CALIDAD LEGRAND, MERLIN GERIN, MITSUBISHI, SIEMENS, SQUAR D, O SUPERIOR DE MARCA RECONOCIDA Y HOMOLOGADA POR EL CIDET</t>
  </si>
  <si>
    <t>I1333</t>
  </si>
  <si>
    <t xml:space="preserve">INTERRUPTOR SENCILLO </t>
  </si>
  <si>
    <t>I1334</t>
  </si>
  <si>
    <t xml:space="preserve">INTERRUPTOR SENCILLO CONMUTABLE </t>
  </si>
  <si>
    <t>I1335</t>
  </si>
  <si>
    <t xml:space="preserve">INTERRUPTOR TRIPLE </t>
  </si>
  <si>
    <t>I1336</t>
  </si>
  <si>
    <t xml:space="preserve">INTERRUPTOR TRIPLE CONMUTABLE </t>
  </si>
  <si>
    <t>I1337</t>
  </si>
  <si>
    <t>LAMPARA HERMETICA POLICARBONATO IP65, 2X32W. BALASTO ELECTRONICO 2X32T8. INCLUYE 2 TUBOS FLUORESCENTE 32W T8</t>
  </si>
  <si>
    <t>I1338</t>
  </si>
  <si>
    <t xml:space="preserve">LAMPARA PARALUX 2X32W. BL CM BALASTO ELECTRONICO 2X32T8. INCLUYE 2 TUBOS FLUORESCENTE 32W SOCKET T8 120 V OSR SEGURIDAD 2249 -9HS </t>
  </si>
  <si>
    <t>I1339</t>
  </si>
  <si>
    <t>LAMPARA PARALUX 4X17W. BALASTO ELECTRONICO 4X17T8. INCLUYE 4 TUBOS FLUORESCENTE 17W T8</t>
  </si>
  <si>
    <t>I1340</t>
  </si>
  <si>
    <t>LAMPARA SOBREPONER REF. FROST DE HIGH LIGHTS, 2X32W. BALASTO ELECTRONICO 2X32T8. INCLUYE 2 TUBOS FLUORESCENTE 32W T8</t>
  </si>
  <si>
    <t>I1341</t>
  </si>
  <si>
    <t>LUMINARIA 150 W SODIO R 208/240V BALASTO REACTOR 208/240V.  TIPO PE-PC -ROY ALPHA O SIMILAR EN REFERENCIA SCHREDER. COMPLETA: BOMBILLA, ARRANCADOR, CHASIS, ETC</t>
  </si>
  <si>
    <t>I1342</t>
  </si>
  <si>
    <t>LUMINARIA 70 W SODIO R 208/240V BALASTO REACTOR 208/240V.  TIPO PE-PC -ROY ALPHA O SIMILAR EN REFERENCIA SCHREDER. COMPLETA: BOMBILLA, ARRANCADOR, CHASIS, ETC</t>
  </si>
  <si>
    <t>I1343</t>
  </si>
  <si>
    <t>LUMINARIA DESCOLGAR REF. APOLO DE HIGH LIGHTS, MH70W.  INCLUYE BOMBILLERIA</t>
  </si>
  <si>
    <t>I1344</t>
  </si>
  <si>
    <t xml:space="preserve">LUMINARIA WALLPACK SODIO 70 W TIPO QUIMBAYA DE ROY ALPHA </t>
  </si>
  <si>
    <t>I1345</t>
  </si>
  <si>
    <t>LUMINARIA LINEAL LED SERIE SAFESITE DE 60 CM, 3500 LM, EXPLOSION PROFF CLASE 1 DIV 1 GRUPOS C Y D. REF LSC3C4D3GEX DE DAYLIGHT</t>
  </si>
  <si>
    <t>I1346</t>
  </si>
  <si>
    <t>MENSULA GALVANIZADA EN CALIENTE PARA  BANDEJA DE 10CM</t>
  </si>
  <si>
    <t>I1347</t>
  </si>
  <si>
    <t>MENSULA GALVANIZADA EN CALIENTE PARA  BANDEJA DE 20CM</t>
  </si>
  <si>
    <t>I1348</t>
  </si>
  <si>
    <t>MENSULA GALVANIZADA EN CALIENTE PARA  BANDEJA DE 30CM</t>
  </si>
  <si>
    <t>I1349</t>
  </si>
  <si>
    <t>MENSULA GALVANIZADA EN CALIENTE PARA  BANDEJA DE 40CM</t>
  </si>
  <si>
    <t>I1350</t>
  </si>
  <si>
    <t>MENSULA GALVANIZADA EN CALIENTE PARA  BANDEJA DE 50CM</t>
  </si>
  <si>
    <t>I1351</t>
  </si>
  <si>
    <t>MENSULA GALVANIZADA EN CALIENTE PARA  BANDEJA DE 60CM</t>
  </si>
  <si>
    <t>I1352</t>
  </si>
  <si>
    <t>PERCHA TIPO PESADO DE 1 PUESTO</t>
  </si>
  <si>
    <t>I1353</t>
  </si>
  <si>
    <t>PERFIL LISO SENCILLO GALVANIZADO EN CALIENTE TIPO MECANO</t>
  </si>
  <si>
    <t>I1354</t>
  </si>
  <si>
    <t>PERNO DE OJO 5/8" X 10"</t>
  </si>
  <si>
    <t>I1355</t>
  </si>
  <si>
    <t>PERNO DE OJO 5/8" X 12"</t>
  </si>
  <si>
    <t>I1356</t>
  </si>
  <si>
    <t>PERNO DE OJO 5/8" X 8"</t>
  </si>
  <si>
    <t>I1357</t>
  </si>
  <si>
    <t>PERNO DE OJO CERRADO 5/8" X 20"</t>
  </si>
  <si>
    <t>I1358</t>
  </si>
  <si>
    <t>PERNO DE OJO CERRADO 5/8" X 6"</t>
  </si>
  <si>
    <t>I1359</t>
  </si>
  <si>
    <t>PERNO EN "U" DE 12 MM (1/2") PARA CABLE DE GUARDA</t>
  </si>
  <si>
    <t>I1360</t>
  </si>
  <si>
    <t>PERNO EXPANSION HEMBRA 3/8"</t>
  </si>
  <si>
    <t>I1361</t>
  </si>
  <si>
    <t>PERNO O TORNILLO DE CARRIAJE 5/8" X 1 ½¿ + TUERCA</t>
  </si>
  <si>
    <t>I1362</t>
  </si>
  <si>
    <t>PERNOS DE MAQUINA 1/2" X 1 ½¿</t>
  </si>
  <si>
    <t>I1363</t>
  </si>
  <si>
    <t>PERNOS DE MAQUINA 5/8" X 8"</t>
  </si>
  <si>
    <t>I1364</t>
  </si>
  <si>
    <t>PLAFON LOZA BLANCO</t>
  </si>
  <si>
    <t>I1365</t>
  </si>
  <si>
    <t>PORTA AISLADOR CRUCETA METÁLICA</t>
  </si>
  <si>
    <t>I1366</t>
  </si>
  <si>
    <t>POSTE DE CONCRETO 10 METROS - 510 KG - HOMOLOGADO</t>
  </si>
  <si>
    <t>I1367</t>
  </si>
  <si>
    <t>POSTE DE CONCRETO 10 METROS -1050 KG - HOMOLOGADO</t>
  </si>
  <si>
    <t>I1368</t>
  </si>
  <si>
    <t>POSTE DE CONCRETO 10 METROS -750 KG - HOMOLOGADO</t>
  </si>
  <si>
    <t>I1369</t>
  </si>
  <si>
    <t>POSTE DE CONCRETO 12 METROS - 1050 KG - HOMOLOGADO</t>
  </si>
  <si>
    <t>I1370</t>
  </si>
  <si>
    <t>POSTE DE CONCRETO 12 METROS - 510 KG - HOMOLOGADO</t>
  </si>
  <si>
    <t>I1371</t>
  </si>
  <si>
    <t>POSTE DE CONCRETO 12 METROS - 750 KG - HOMOLOGADO</t>
  </si>
  <si>
    <t>I1372</t>
  </si>
  <si>
    <t>POSTE DE CONCRETO 8 METROS - 510 KG - HOMOLOGADO</t>
  </si>
  <si>
    <t>I1373</t>
  </si>
  <si>
    <t>POSTE DE CONCRETO 8 METROS - 750 KG - HOMOLOGADO</t>
  </si>
  <si>
    <t>I1374</t>
  </si>
  <si>
    <t>POSTE DE CONCRETO 8 METROS -1050 KG - HOMOLOGADO</t>
  </si>
  <si>
    <t>I1375</t>
  </si>
  <si>
    <t>PRENSA ESTOPA ALUMINIO 3/4" NPT</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</si>
  <si>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</si>
  <si>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</si>
  <si>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I1377</t>
  </si>
  <si>
    <t>REFLECTOR DE 1000 VATIOS - SODIO ALTA PRESION - 208/220 VOLTIOS-SODIO ALTA PRESION-CUADRADO-CERRADO - ESTRIBOS - COMPLETO: CHASIS, BOMBILLA, ARRANCADOR, ETC. ACCESORIOS DE FIJACION E INSTALACION  -REFERENCIA RCG ROY ALPHA</t>
  </si>
  <si>
    <t>I1378</t>
  </si>
  <si>
    <t>REFLECTOR DE 250 VATIOS - SODIO ALTA PRESION - 208/240 VOLTIOS-SODIO ALTA PRESION-CUADRADO-CERRADO - ESTRIBOS - COMPLETO: CHASIS, BOMBILLA, ARRANCADOR, ETC. ACCESORIOS DE FIJACION E INSTALACION  -REFERENCIA RRA ROY ALPHA</t>
  </si>
  <si>
    <t>I1379</t>
  </si>
  <si>
    <t>REFLECTOR DE 400 VATIOS - SODIO ALTA PRESION - 208/240 VOLTIOS-SODIO ALTA PRESION-CUADRADO-CERRADO - ESTRIBOS - COMPLETO: CHASIS, BOMBILLA, ARRANCADOR, ETC. ACCESORIOS DE FIJACION E INSTALACION  -REFERENCIA RRA ROY ALPHA</t>
  </si>
  <si>
    <t>I1380</t>
  </si>
  <si>
    <t>SECCIONADOR MONOPOLAR 400 A ¿ 15 KV</t>
  </si>
  <si>
    <t>I1381</t>
  </si>
  <si>
    <t>SOLDADURA EXOTERMICA TIPO CADWELD  DE 115 GRAMOS O SIMILAR</t>
  </si>
  <si>
    <t>I1382</t>
  </si>
  <si>
    <t>SUELO ARTIFICIAL CEMENTO CONDUCTOR CELEC</t>
  </si>
  <si>
    <t>I1383</t>
  </si>
  <si>
    <t>SUJETADOR DE TAPA PARA BANDEJA PORTACABLE SEMIPESADA</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</si>
  <si>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</si>
  <si>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</si>
  <si>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</si>
  <si>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</si>
  <si>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</si>
  <si>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</si>
  <si>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</si>
  <si>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</si>
  <si>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I1388</t>
  </si>
  <si>
    <t>TABLERO DE 12 CIRCUITOS 1F3H,  BARRAJE 75A,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</si>
  <si>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</si>
  <si>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</si>
  <si>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</si>
  <si>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</si>
  <si>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</si>
  <si>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</si>
  <si>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</si>
  <si>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</si>
  <si>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</si>
  <si>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</si>
  <si>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</si>
  <si>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</si>
  <si>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</si>
  <si>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</si>
  <si>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</si>
  <si>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</si>
  <si>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</si>
  <si>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</si>
  <si>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</si>
  <si>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</si>
  <si>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</si>
  <si>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</si>
  <si>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</si>
  <si>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</si>
  <si>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I1401</t>
  </si>
  <si>
    <t>TABLERO DE 42 CIRCUITOS 3F5H, CON PUERTA Y ESPACIO PARA TOTALIZADOR, BARRAJE ,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</si>
  <si>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</si>
  <si>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</si>
  <si>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</si>
  <si>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</si>
  <si>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</si>
  <si>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</si>
  <si>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I1405</t>
  </si>
  <si>
    <t>TABLERO DE 10 CIRCUITOS 1F3H,  BARRAJE 75A, BARRA NEUTRO Y BARRA TIERRA  CALIDAD LEGRAND, SIEMENS, SQARED O SUPERIOR DE MARCA RECONOCIDA Y HOMOLOGADA POR EL CIDET</t>
  </si>
  <si>
    <t>I1406</t>
  </si>
  <si>
    <t>TABLERO DE 8 CIRCUITOS 2F4H, CON PUERTA - CON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</si>
  <si>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</si>
  <si>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</si>
  <si>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I1408</t>
  </si>
  <si>
    <t>TABLERO RIEL 4 CIRCUITOS</t>
  </si>
  <si>
    <t>I1409</t>
  </si>
  <si>
    <t>TAPA CIEGA CON IMPACTO GALVANIZADA CUADRADA 4X4"</t>
  </si>
  <si>
    <t>I1410</t>
  </si>
  <si>
    <t xml:space="preserve">TAPA PARA BANDEJA PORTACABLE GALVANIZADA EN CALIENTE DE ANCHO UTIL 10CM; LONG 1,2M. </t>
  </si>
  <si>
    <t>I1411</t>
  </si>
  <si>
    <t xml:space="preserve">TAPA PARA BANDEJA PORTACABLE GALVANIZADA EN CALIENTE DE ANCHO UTIL 20CM; LONG 1,2M. </t>
  </si>
  <si>
    <t>I1412</t>
  </si>
  <si>
    <t xml:space="preserve">TAPA PARA BANDEJA PORTACABLE GALVANIZADA EN CALIENTE DE ANCHO UTIL 30CM; LONG 1,2M. </t>
  </si>
  <si>
    <t>I1413</t>
  </si>
  <si>
    <t xml:space="preserve">TAPA PARA BANDEJA PORTACABLE GALVANIZADA EN CALIENTE DE ANCHO UTIL 40CM; LONG 1,2M. </t>
  </si>
  <si>
    <t>I1414</t>
  </si>
  <si>
    <t xml:space="preserve">TAPA PARA BANDEJA PORTACABLE GALVANIZADA EN CALIENTE DE ANCHO UTIL 50CM; LONG 1,2M. </t>
  </si>
  <si>
    <t>I1415</t>
  </si>
  <si>
    <t xml:space="preserve">TAPA PARA BANDEJA PORTACABLE GALVANIZADA EN CALIENTE DE ANCHO UTIL 60CM; LONG 1,2M. </t>
  </si>
  <si>
    <t>I1416</t>
  </si>
  <si>
    <t>TE PORTACABLE GALVANIZADA EN CALIENTE ANCHO UTIL 10CM. INCLUYE PLATINAS DE UNION</t>
  </si>
  <si>
    <t>I1417</t>
  </si>
  <si>
    <t>TE PORTACABLE GALVANIZADA EN CALIENTE ANCHO UTIL 20CM. INCLUYE PLATINAS DE UNION</t>
  </si>
  <si>
    <t>I1418</t>
  </si>
  <si>
    <t>TE PORTACABLE GALVANIZADA EN CALIENTE ANCHO UTIL 30CM. INCLUYE PLATINAS DE UNION</t>
  </si>
  <si>
    <t>I1419</t>
  </si>
  <si>
    <t>TE PORTACABLE GALVANIZADA EN CALIENTE ANCHO UTIL 40CM. INCLUYE PLATINAS DE UNION</t>
  </si>
  <si>
    <t>I1420</t>
  </si>
  <si>
    <t>TE PORTACABLE GALVANIZADA EN CALIENTE ANCHO UTIL 50CM. INCLUYE PLATINAS DE UNION</t>
  </si>
  <si>
    <t>I1421</t>
  </si>
  <si>
    <t>TE PORTACABLE GALVANIZADA EN CALIENTE ANCHO UTIL 60CM. INCLUYE PLATINAS DE UNION</t>
  </si>
  <si>
    <t>I1422</t>
  </si>
  <si>
    <t>TENSOR</t>
  </si>
  <si>
    <t>I1423</t>
  </si>
  <si>
    <t>TENSOR DE ACOMETIDAS</t>
  </si>
  <si>
    <t>I1424</t>
  </si>
  <si>
    <t>TERMINAL CAMPANA PVC DUCTO 2"</t>
  </si>
  <si>
    <t>I1425</t>
  </si>
  <si>
    <t>TERMINAL CAMPANA PVC DUCTO 3"</t>
  </si>
  <si>
    <t>I1426</t>
  </si>
  <si>
    <t>TERMINAL CAMPANA PVC DUCTO 4"</t>
  </si>
  <si>
    <t>I1427</t>
  </si>
  <si>
    <t>TERMINAL PVC CONDUIT  1"</t>
  </si>
  <si>
    <t>I1428</t>
  </si>
  <si>
    <t>TERMINALES PREMOLDEADAS PARA 15 KV - USO EXTERIOR PARA CALIBRES DE CABLES ENTRE 2 - 3/0 - JUEGO X 3 UNIDADES</t>
  </si>
  <si>
    <t>I1429</t>
  </si>
  <si>
    <t>TERMINALES PREMOLDEADAS PARA 15 KV - USO INTERIOR PARA CALIBRES DE CABLES ENTRE 2 - 3/0 - JUEGO X 3 UNIDADES</t>
  </si>
  <si>
    <t>I1430</t>
  </si>
  <si>
    <t>TOMA CORRIENTE DOBLE CON  PROTECCION FALLA A TIERRA GFCI</t>
  </si>
  <si>
    <t>I1431</t>
  </si>
  <si>
    <t>TOMACORRIENTE DOBLE CON POLO A TIERRA  NEMA 5-15-R</t>
  </si>
  <si>
    <t>I1432</t>
  </si>
  <si>
    <t>TOMA INDUSTRIAL DE SOBREPONER 3P+N+T 250V/16A IP44. MARCA LEGRAND</t>
  </si>
  <si>
    <t>I1433</t>
  </si>
  <si>
    <t>TOMA INDUSTRIAL DE SOBREPONER 3P+N+T 250V/16A IP67. MARCA LEGRAND</t>
  </si>
  <si>
    <t>I1434</t>
  </si>
  <si>
    <t>TOMA INDUSTRIAL DE SOBREPONER 3P+N+T 250V/32A IP44. MARCA LEGRAND</t>
  </si>
  <si>
    <t>I1435</t>
  </si>
  <si>
    <t>TOMA INDUSTRIAL DE SOBREPONER 3P+N+T 250V/32A IP67. MARCA LEGRAND</t>
  </si>
  <si>
    <t>I1436</t>
  </si>
  <si>
    <t>TOMA INDUSTRIAL DE SOBREPONER 3P+N+T 250V/63A IP67. MARCA LEGRAND</t>
  </si>
  <si>
    <t>I1437</t>
  </si>
  <si>
    <t>TOMA INDUSTRIAL DE SOBREPONER 3P+T 250V/16A IP44. MARCA LEGRAND</t>
  </si>
  <si>
    <t>I1438</t>
  </si>
  <si>
    <t>TOMA INDUSTRIAL DE SOBREPONER 3P+T 250V/16A IP67. MARCA LEGRAND</t>
  </si>
  <si>
    <t>I1439</t>
  </si>
  <si>
    <t>TOMA INDUSTRIAL DE SOBREPONER 3P+T 250V/32A IP44. MARCA LEGRAND</t>
  </si>
  <si>
    <t>I1440</t>
  </si>
  <si>
    <t>TOMA INDUSTRIAL DE SOBREPONER 3P+T 250V/32A IP67. MARCA LEGRAND</t>
  </si>
  <si>
    <t>I1441</t>
  </si>
  <si>
    <t>TOMA INDUSTRIAL DE SOBREPONER 3P+T 250V/63A IP67. MARCA LEGRAND</t>
  </si>
  <si>
    <t>I1442</t>
  </si>
  <si>
    <t>TOMACORRIENTE DE INCRUSTAR CON SEGURO DE GIRO 2P+T 250V/20A. MARCA LEGRAND</t>
  </si>
  <si>
    <t>I1443</t>
  </si>
  <si>
    <t>TOMACORRIENTE DE INCRUSTAR CON SEGURO DE GIRO 2P+T 250V/30A. MARCA LEGRAND</t>
  </si>
  <si>
    <t>I1444</t>
  </si>
  <si>
    <t>TORNILLO DE ACERO GALVANIZADO 1/2"X1 1/2". INCLUYE 2 TUERCAS, 2 ARANDELAS.</t>
  </si>
  <si>
    <t>I1445</t>
  </si>
  <si>
    <t>TORNILLO DE ACERO GALVANIZADO 5/8" X 10". INCLUYE 2 TUERCAS, 2 ARANDELAS.</t>
  </si>
  <si>
    <t>I1446</t>
  </si>
  <si>
    <t>TORNILLO DE ACERO GALVANIZADO 5/8" X 5". INCLUYE 2 TUERCAS, 2 ARANDELAS.</t>
  </si>
  <si>
    <t>I1447</t>
  </si>
  <si>
    <t>TORNILLO DE ACERO GALVANIZADO 5/8" X 8". INCLUYE 2 TUERCAS, 2 ARANDELAS.</t>
  </si>
  <si>
    <t>I1448</t>
  </si>
  <si>
    <t>TORNILLO DE BRONCE PARA BORNA TERMINAL</t>
  </si>
  <si>
    <t>I1449</t>
  </si>
  <si>
    <t xml:space="preserve">TRANSFORMADOR DE DISTRIBUCION  TRIFASICO AUTOPROTEGIDO 112,5 KVA-DYN5, 60 HZ, 13.2 KV-208/120 VOLTIOS ACEITE- INTEMPERIE- HOMOLOGADO -ACCESORIOS DE SUJECION -PROTOCOLO DE PRUEBAS. (DPS PRIMARIOS) </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</si>
  <si>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</si>
  <si>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</si>
  <si>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I1451</t>
  </si>
  <si>
    <t xml:space="preserve">TRANSFORMADOR DE DISTRIBUCION  TRIFASICO AUTOPROTEGIDO 150 KVA-DYN5, 60 HZ, 13.2 KV-208/120 VOLTIOS ACEITE- INTEMPERIE- HOMOLOGADO -ACCESORIOS DE SUJECION -PROTOCOLO DE PRUEBAS. (DPS PRIMARIOS) </t>
  </si>
  <si>
    <t>I1452</t>
  </si>
  <si>
    <t xml:space="preserve">TRANSFORMADOR DE DISTRIBUCION  TRIFASICO AUTOPROTEGIDO 225 KVA-DYN5, 60 HZ, 13.2 KV-220/127 VOLTIOS ACEITE- INTEMPERIE- HOMOLOGADO -ACCESORIOS DE SUJECION -PROTOCOLO DE PRUEBAS. (DPS PRIMARIOS)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</si>
  <si>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</si>
  <si>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</si>
  <si>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</si>
  <si>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</si>
  <si>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</si>
  <si>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</si>
  <si>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I1456</t>
  </si>
  <si>
    <t>TUBO CONDUIT GALVANIZADA EMT 1 1/2"</t>
  </si>
  <si>
    <t>I1457</t>
  </si>
  <si>
    <t>TUBO CONDUIT GALVANIZADA EMT 1"</t>
  </si>
  <si>
    <t>I1458</t>
  </si>
  <si>
    <t>TUBO CONDUIT GALVANIZADA EMT 1/2"</t>
  </si>
  <si>
    <t>I1459</t>
  </si>
  <si>
    <t xml:space="preserve">TUBO CONDUIT GALVANIZADA EMT 2" </t>
  </si>
  <si>
    <t>I1460</t>
  </si>
  <si>
    <t xml:space="preserve">TUBO CONDUIT GALVANIZADA EMT 3" </t>
  </si>
  <si>
    <t>I1461</t>
  </si>
  <si>
    <t xml:space="preserve">TUBO CONDUIT GALVANIZADA EMT 3/4" </t>
  </si>
  <si>
    <t>I1462</t>
  </si>
  <si>
    <t xml:space="preserve">TUBO CONDUIT IMC 1 1/2" </t>
  </si>
  <si>
    <t>I1463</t>
  </si>
  <si>
    <t xml:space="preserve">TUBO CONDUIT IMC 1" </t>
  </si>
  <si>
    <t>I1464</t>
  </si>
  <si>
    <t xml:space="preserve">TUBO CONDUIT IMC 1/2" </t>
  </si>
  <si>
    <t>I1465</t>
  </si>
  <si>
    <t xml:space="preserve">TUBO CONDUIT IMC 2" </t>
  </si>
  <si>
    <t>I1466</t>
  </si>
  <si>
    <t xml:space="preserve">TUBO CONDUIT IMC 3" </t>
  </si>
  <si>
    <t>I1467</t>
  </si>
  <si>
    <t>TUBO CONDUIT IMC 3/4"</t>
  </si>
  <si>
    <t>I1468</t>
  </si>
  <si>
    <t xml:space="preserve">TUBO CONDUIT IMC 4" </t>
  </si>
  <si>
    <t>I1469</t>
  </si>
  <si>
    <t>TUBO CONDUIT PVC 1 1/2"</t>
  </si>
  <si>
    <t>I1470</t>
  </si>
  <si>
    <t>TUBO CONDUIT PVC 1"</t>
  </si>
  <si>
    <t>I1471</t>
  </si>
  <si>
    <t>TUBO CONDUIT PVC 1/2"</t>
  </si>
  <si>
    <t>I1472</t>
  </si>
  <si>
    <t>TUBO CONDUIT PVC 2"</t>
  </si>
  <si>
    <t>I1473</t>
  </si>
  <si>
    <t>TUBO CONDUIT PVC 3/4"</t>
  </si>
  <si>
    <t>I1474</t>
  </si>
  <si>
    <t>TUBO PVC DOBLE PARED TDP 3"</t>
  </si>
  <si>
    <t>I1475</t>
  </si>
  <si>
    <t>TUBO PVC DOBLE PARED TDP 4"</t>
  </si>
  <si>
    <t>I1476</t>
  </si>
  <si>
    <t>TUBO PVC PESADO DB 2"</t>
  </si>
  <si>
    <t>I1477</t>
  </si>
  <si>
    <t>TUBO PVC PESADO DB 3"</t>
  </si>
  <si>
    <t>I1478</t>
  </si>
  <si>
    <t>TUERCA MORDAZA. INCLUYE TORNILLO</t>
  </si>
  <si>
    <t>I1479</t>
  </si>
  <si>
    <t>TUERCA OJO ALARGADO 5/8"</t>
  </si>
  <si>
    <t>I1480</t>
  </si>
  <si>
    <t>UNION PVC CONDUIT  1"</t>
  </si>
  <si>
    <t>I1481</t>
  </si>
  <si>
    <t>UNION PVC DUCTO 2"</t>
  </si>
  <si>
    <t>I1482</t>
  </si>
  <si>
    <t>UNION PVC DUCTO 3"</t>
  </si>
  <si>
    <t>I1483</t>
  </si>
  <si>
    <t>UNION PVC DUCTO 4"</t>
  </si>
  <si>
    <t>I1484</t>
  </si>
  <si>
    <t>VARILLA COPPERWELD DE  5/8 X 2,40</t>
  </si>
  <si>
    <t>I1485</t>
  </si>
  <si>
    <t>VARILLA DE ANCLAJE DE 3/4 X 180 CM</t>
  </si>
  <si>
    <t>I1486</t>
  </si>
  <si>
    <t>VENTILADOR DE MURO</t>
  </si>
  <si>
    <t>I1487</t>
  </si>
  <si>
    <t>VENTILADOR DE TECHO 3 A 5 ASPAS, KDK</t>
  </si>
  <si>
    <t>I1488</t>
  </si>
  <si>
    <t xml:space="preserve">VIGUETA DE ANCLAJE </t>
  </si>
  <si>
    <t>I1489</t>
  </si>
  <si>
    <t>CINTA AISLANTE 3M</t>
  </si>
  <si>
    <t>I1490</t>
  </si>
  <si>
    <t>GABINETE METALICO FABRICADO EN LAMINA CR CAL 16-18, ACABADO EN PINTURA EPOXIPOLIESTER TIPO ELECTROSTATICA. INCLUYE DOBLE FONDO, PUERTA Y CHAPA. ALOJA TOTALIZADOR I HASTA 100A, BARRAJES N Y T, DIM MIN: 40X30X20CM</t>
  </si>
  <si>
    <t>I1491</t>
  </si>
  <si>
    <t>ARMELLA PARA ANCLAJE</t>
  </si>
  <si>
    <t>I1492</t>
  </si>
  <si>
    <t>CABLE ANTIFRAUDE CU 3X6+8 AWG 600V (PE/PVC-SR)</t>
  </si>
  <si>
    <t>I1493</t>
  </si>
  <si>
    <t xml:space="preserve">CAPACETE ROSCADO EN ALUMINIO PARA TUBERIA IMC GALVANIZADA DE 1 1/2" </t>
  </si>
  <si>
    <t>I1494</t>
  </si>
  <si>
    <t xml:space="preserve">TOMA TV TERMINAL COAXIAL </t>
  </si>
  <si>
    <t>I1495</t>
  </si>
  <si>
    <t>BALA PANEL LED REDONDO, 14W BLANCO OPAL. 1200LM . INCLUYE DRIVER SC</t>
  </si>
  <si>
    <t>I1496</t>
  </si>
  <si>
    <t>AVISO SEÑALIZADOR SALIDA DE EMERGENCIA COLOR VERDE SYLVANA O SIMILAR</t>
  </si>
  <si>
    <t>I1497</t>
  </si>
  <si>
    <t>LUMINARIA DE SOBREPONER TIPO ELM</t>
  </si>
  <si>
    <t>I1498</t>
  </si>
  <si>
    <t>PROGRAMADOR HORARIO ELECTROMECANICO</t>
  </si>
  <si>
    <t>I1499</t>
  </si>
  <si>
    <t>CAJA METALICA</t>
  </si>
  <si>
    <t>I1500</t>
  </si>
  <si>
    <t>BOMBILLA AHORRADORA 25W/120V E27. LUZ CALIDA</t>
  </si>
  <si>
    <t>I1501</t>
  </si>
  <si>
    <t xml:space="preserve">CORAZA AMERICANA DE 3/4" </t>
  </si>
  <si>
    <t>I1502</t>
  </si>
  <si>
    <t>CONECTOR RECTO PARA CORAZA AMERICANA DE 3/4</t>
  </si>
  <si>
    <t>I1503</t>
  </si>
  <si>
    <t>CAJA METALICA GALVANIZADA TIPO INTEMPERIE DE 20*20</t>
  </si>
  <si>
    <t>I1504</t>
  </si>
  <si>
    <t>CAJA DE PASO TIPO PLEXO LEGRAND 180X140X86MM</t>
  </si>
  <si>
    <t>I1505</t>
  </si>
  <si>
    <t>I1506</t>
  </si>
  <si>
    <t>SELLOS CORTAFUEGO PARA TUBERIA DE 3/4"</t>
  </si>
  <si>
    <t>I1507</t>
  </si>
  <si>
    <t>LUZ DE OBSTRUCION TIPO LED ¿ REF. RTO-1R07-001 CONSUMO 7 VATIOS</t>
  </si>
  <si>
    <t>I1508</t>
  </si>
  <si>
    <t xml:space="preserve">LUMINARIA TIPO QUIMBAYA II 70W </t>
  </si>
  <si>
    <t>I1509</t>
  </si>
  <si>
    <t>LUMINARIA A PRUEBA DE EXPLOSION TIPO COLGANTE ¿ REF. RTO-0W07-001 / TIPO LED</t>
  </si>
  <si>
    <t>I1510</t>
  </si>
  <si>
    <t>I1511</t>
  </si>
  <si>
    <t xml:space="preserve">CERTIFICACIÓN RETIE DE LA INSTALACIÓN </t>
  </si>
  <si>
    <t>I1512</t>
  </si>
  <si>
    <t>PUNTA DE CAPTACION TIPO FRANKLIN</t>
  </si>
  <si>
    <t>I1513</t>
  </si>
  <si>
    <t>CABLE DE ALUMINIO DESNUDO CALIBRE 1/0 AWG AAAC</t>
  </si>
  <si>
    <t>I1514</t>
  </si>
  <si>
    <t>COFRE PARA USO INTEMPERIE DIMENSIONESHXWXD=40X30X20CM</t>
  </si>
  <si>
    <t>I1515</t>
  </si>
  <si>
    <t>BARRAJE INTERNO PARA INTERRUPTORES ENCHUFABLES</t>
  </si>
  <si>
    <t>I1516</t>
  </si>
  <si>
    <t xml:space="preserve">CAJA METALICA INCRUSTAR TIPO LEGRAND CP-15X15 CON PUERTA Y CHAPA </t>
  </si>
  <si>
    <t>I1517</t>
  </si>
  <si>
    <t xml:space="preserve">TAPA PLASTICA PARA TOMA CORRIENTE </t>
  </si>
  <si>
    <t>I1518</t>
  </si>
  <si>
    <t>CONTADOR 1F 120V ISKRA</t>
  </si>
  <si>
    <t>I1519</t>
  </si>
  <si>
    <t>CAJA EN POLICARBONATO PARA CONTADOR 1F</t>
  </si>
  <si>
    <t>I1520</t>
  </si>
  <si>
    <t>CONECTOR CU 8-4</t>
  </si>
  <si>
    <t>I1521</t>
  </si>
  <si>
    <t>CONTADOR 2F 120V ISKRA</t>
  </si>
  <si>
    <t>I1522</t>
  </si>
  <si>
    <t>CONTADOR 3F 120V ISKRA</t>
  </si>
  <si>
    <t>I1523</t>
  </si>
  <si>
    <t xml:space="preserve">CAJA CONTADOR 2F </t>
  </si>
  <si>
    <t>I1524</t>
  </si>
  <si>
    <t>CAJA CONTADOR 3F</t>
  </si>
  <si>
    <t>I1525</t>
  </si>
  <si>
    <t>CAJA DE EMPALME 6"x6"x4"</t>
  </si>
  <si>
    <t>I1526</t>
  </si>
  <si>
    <t>CAJA DE EMPALME 10"x10"x6"</t>
  </si>
  <si>
    <t>I1527</t>
  </si>
  <si>
    <t>CAJA DE EMPALME 15"x15"x6"</t>
  </si>
  <si>
    <t>I1528</t>
  </si>
  <si>
    <t>CAJA PLASTICA OCTOGONAL</t>
  </si>
  <si>
    <t>I1529</t>
  </si>
  <si>
    <t>CAJA 2x4 PVC</t>
  </si>
  <si>
    <t>I1530</t>
  </si>
  <si>
    <t>STRIP 48-80 PARES</t>
  </si>
  <si>
    <t>I1531</t>
  </si>
  <si>
    <t>CABLE TELEFONICO 20 PARES</t>
  </si>
  <si>
    <t>I1532</t>
  </si>
  <si>
    <t>GABINETE METALICO 2,1x0,6x0,6m</t>
  </si>
  <si>
    <t>I1533</t>
  </si>
  <si>
    <t>TAPA DE GABINETE METALICO 2,1x0,6x0,6m</t>
  </si>
  <si>
    <t>I1534</t>
  </si>
  <si>
    <t>CABLE DE SONIDO NOISELESS</t>
  </si>
  <si>
    <t>I1535</t>
  </si>
  <si>
    <t>TOMA SENCILLO DE SONIDO + PLUG HEMBRA</t>
  </si>
  <si>
    <t>I1536</t>
  </si>
  <si>
    <t>CONECTOR TOMACORRIENTE</t>
  </si>
  <si>
    <t>I1537</t>
  </si>
  <si>
    <t>CAJA 2x4 GALVANIZADA</t>
  </si>
  <si>
    <t>I1538</t>
  </si>
  <si>
    <t>TOMA TELEFONICO</t>
  </si>
  <si>
    <t>I1539</t>
  </si>
  <si>
    <t>DEMARCACION PASOS PEATONALES, LINEAS DE PARE, SIMBOLOS, TEXTOS Y OTRAS, CON PINTURA PLASTICO EN FRIO.</t>
  </si>
  <si>
    <t>I1540</t>
  </si>
  <si>
    <t>DEMARCACION LINEAS CENTRALES, DE BORDE, DE CARRIL Y OTRAS (Ancho 12cms), CON PINTURA PLASTICO EN FRIO.</t>
  </si>
  <si>
    <t>I1541</t>
  </si>
  <si>
    <t>DEMARCACION PASOS PEATONALES, LINEAS DE PARE, SIMBOLOS, TEXTOS Y OTRAS, CON PINTURA ACRILICA BASE SOLVENTE.</t>
  </si>
  <si>
    <t>I1542</t>
  </si>
  <si>
    <t>DEMARCACION LINEAS CENTRALES, DE BORDE, DE CARRIL Y OTRAS (Ancho 12cms), CON PINTURA ACRILICA BASE SOLVENTE.</t>
  </si>
  <si>
    <t>I1543</t>
  </si>
  <si>
    <t>FRESADO DE MARCAS VIALES</t>
  </si>
  <si>
    <t>I1544</t>
  </si>
  <si>
    <t xml:space="preserve">SUMINISTRO E INSTALACIÓN DE SEÑALES VERTICALES DOBLE GRADO DIAMANTE. SR/SP (60cms). PARA FIJAR EN POSTE EXISTENTE (Sección Circular).  </t>
  </si>
  <si>
    <t>I1545</t>
  </si>
  <si>
    <t>SUMINISTRO E INSTALACIÓN DE SEÑALES VERTICALES DOBLE GRADO DIAMANTE SR/SP (60cms). CON POSTE</t>
  </si>
  <si>
    <t>I1546</t>
  </si>
  <si>
    <t xml:space="preserve">SUMINISTRO E INSTALACIÓN DE SEÑAL VERTICAL GRADO DIAMANTE SR-30 o SI-30 GRADO DIAMANTE (60cms x 60cms),PARA FIJAR EN POSTE EXISTENTE (Sección Circular).  </t>
  </si>
  <si>
    <t>I1547</t>
  </si>
  <si>
    <t>SUMINISTRO E INSTALACIÓN DE SEÑAL VERTICAL GRADO DIAMANTE SR o SP (60cms x 60cms),CON POSTE</t>
  </si>
  <si>
    <t>I1548</t>
  </si>
  <si>
    <t xml:space="preserve">SUMINISTRO E INSTALACIÓN DE SEÑAL VERTICAL SR o SP-47 GRADO DIAMANTE  (60cms x 60cms),PARA FIJAR EN POSTE EXISTENTE (Sección Circular).  </t>
  </si>
  <si>
    <t>I1549</t>
  </si>
  <si>
    <t>SUMINISTRO E INSTALACIÓN DE SEÑAL VERTICAL SR o SP GRADO DIAMANTE (60cms x 60cms),CON POSTE</t>
  </si>
  <si>
    <t>I1550</t>
  </si>
  <si>
    <t>REDUCTOR DE VELOCIDAD (3,7 M. ANCHO X 10CMS DE ALTURA)</t>
  </si>
  <si>
    <t>I1551</t>
  </si>
  <si>
    <t>REDUCTOR EN ASFALTO 1,6m de ancho * 0,07m de h´</t>
  </si>
  <si>
    <t>I1552</t>
  </si>
  <si>
    <t>SUMINISTRO E INSTALACION TACHAS REFLECTIVAS.</t>
  </si>
  <si>
    <t>I1553</t>
  </si>
  <si>
    <t>SUMINISTRO E INSTALACION TACHONES</t>
  </si>
  <si>
    <t>I1554</t>
  </si>
  <si>
    <t>SUMINISTRO E INSTALACIÓN ESTOPEROLES CON ESPIGO</t>
  </si>
  <si>
    <t>I1555</t>
  </si>
  <si>
    <t>SUMINISTRO E INSTALACION HITOS REFLECTIVOS</t>
  </si>
  <si>
    <t>I1556</t>
  </si>
  <si>
    <t>PERMISO ANTE ENTE AMBIENTAL (TALA)</t>
  </si>
  <si>
    <t>I1557</t>
  </si>
  <si>
    <t>EEPP PARA TAREAS DE ALTO RIESGO: TRABAJO SEGURO EN ALTURAS, INCLUYE ARNÉS DE 6 ARGOLLAS (ESPACIO CONFINADO), LÍNEA DE VIDA EN POLIAMIDA, ARRESTADOR DE CAÍDA, ESLINGA EN Y, 3 MOSQUETONES CON CIERRE AUTOMÁTICO DE TRES PASOS</t>
  </si>
  <si>
    <t>I1558</t>
  </si>
  <si>
    <t>MES</t>
  </si>
  <si>
    <t>I1559</t>
  </si>
  <si>
    <t>I1560</t>
  </si>
  <si>
    <t>I1561</t>
  </si>
  <si>
    <t>COMISION TOPOGRAFICA PERMANENTE ( INCLUYE TOPOGRAFO, CADENERO Y EQUIPO TOPOGRAFICO (ESTACIÓN Y NIVEL)).</t>
  </si>
  <si>
    <t>I1562</t>
  </si>
  <si>
    <t>I1563</t>
  </si>
  <si>
    <t>CONTROL DE AGUAS</t>
  </si>
  <si>
    <t>I1564</t>
  </si>
  <si>
    <t>ENTIBADO</t>
  </si>
  <si>
    <t>I1565</t>
  </si>
  <si>
    <t>I1566</t>
  </si>
  <si>
    <t>CURADO DEL CONCRETO</t>
  </si>
  <si>
    <t>I1567</t>
  </si>
  <si>
    <t>MANEJO TUBERIA PVC CORRUGADA 6  U.C</t>
  </si>
  <si>
    <t>I1568</t>
  </si>
  <si>
    <t>MANEJO TUBERIA PVC CORRUGADA 8 U.C</t>
  </si>
  <si>
    <t>I1569</t>
  </si>
  <si>
    <t>MANEJO TUBERIA PVC CORRUGADA 10 U.C</t>
  </si>
  <si>
    <t>I1570</t>
  </si>
  <si>
    <t>MANEJO DE TUBERIA  PVC CORRUGADA 12 U.C</t>
  </si>
  <si>
    <t>I1571</t>
  </si>
  <si>
    <t>MANEJO DE TUBERIA PVC CORRUGADA 14 U.C</t>
  </si>
  <si>
    <t>I1572</t>
  </si>
  <si>
    <t xml:space="preserve">MANEJO DE TUBERIA PVC CORRUGADA 16 U.C </t>
  </si>
  <si>
    <t>I1573</t>
  </si>
  <si>
    <t>MANEJO DE TUBERIA PVC CORRUGADA 18 U.C</t>
  </si>
  <si>
    <t>I1574</t>
  </si>
  <si>
    <t>MANEJO DE TUBERIA PVC CORRUGADA 20 U.C</t>
  </si>
  <si>
    <t>I1575</t>
  </si>
  <si>
    <t>MANEJO DE TUBERIA PVC  PERFILADA  30 U.C</t>
  </si>
  <si>
    <t>I1576</t>
  </si>
  <si>
    <t>MANEJO DE TUBERIA PVC PERFILADA 42 U.C</t>
  </si>
  <si>
    <t>I1577</t>
  </si>
  <si>
    <t>MANEJO SILLETA PVC CORRUGADA DE 250X160 M.M</t>
  </si>
  <si>
    <t>I1578</t>
  </si>
  <si>
    <t>MANEJO SILLETA PVC CORRUGADA DE 355X160 M.M</t>
  </si>
  <si>
    <t>I1579</t>
  </si>
  <si>
    <t>MANEJO SILLETA PVC CORRUGADA DE 400X160 M.M</t>
  </si>
  <si>
    <t>I1580</t>
  </si>
  <si>
    <t>MANEJO SILLETA PVC CORRUGADA DE 450X160 M.M</t>
  </si>
  <si>
    <t>I1581</t>
  </si>
  <si>
    <t>MANEJO SILLETA PVC CORRUGADA DE 500X160 M.M</t>
  </si>
  <si>
    <t>I1582</t>
  </si>
  <si>
    <t>MANEJO TUBERIA PVC UNION MECANICA RDE 21 DE 4"</t>
  </si>
  <si>
    <t>I1583</t>
  </si>
  <si>
    <t>MANEJO TUBERIA PVC UNION MECANICA RDE 21 DE 8"</t>
  </si>
  <si>
    <t>I1584</t>
  </si>
  <si>
    <t>MANEJO TUBERIA PVC UNION MECANICA RDE 21 DE 10"</t>
  </si>
  <si>
    <t>I1585</t>
  </si>
  <si>
    <t>MANEJO TUBERIA PVC UNION MECANICA RDE 21 DE 12"</t>
  </si>
  <si>
    <t>I1586</t>
  </si>
  <si>
    <t>MANEJO TUBERIA PVC UNION MECANICA RDE 21 DE 14"</t>
  </si>
  <si>
    <t>I1587</t>
  </si>
  <si>
    <t>MANEJO TUBERIA PVC UNION MECANICA RDE 21 DE 16"</t>
  </si>
  <si>
    <t>I1588</t>
  </si>
  <si>
    <t>MANEJO TUBERIA PVC BIAXIAL PR 200 DE 3"</t>
  </si>
  <si>
    <t>I1589</t>
  </si>
  <si>
    <t>MANEJO TUBERIA PVC BIAXIAL PR 200 DE 4"</t>
  </si>
  <si>
    <t>I1590</t>
  </si>
  <si>
    <t>MANEJO TUBERIA PVC BIAXIAL PR 200 DE 6"</t>
  </si>
  <si>
    <t>I1591</t>
  </si>
  <si>
    <t>MANEJO TUBERIA PVC BIAXIAL PR 200 DE 8"</t>
  </si>
  <si>
    <t>I1592</t>
  </si>
  <si>
    <t>MANEJO TUBERIA PVC BIAXIAL PR 200 DE 10"</t>
  </si>
  <si>
    <t>I1593</t>
  </si>
  <si>
    <t>MANEJO TUBERIA PVC BIAXIAL PR 200 DE 12"</t>
  </si>
  <si>
    <t>I1594</t>
  </si>
  <si>
    <t>MANEJO TUBERIA PVC BIAXIAL PR 200 DE 14"</t>
  </si>
  <si>
    <t>I1595</t>
  </si>
  <si>
    <t>MANEJO TUBERIA PVC BIAXIAL PR 200 DE 16"</t>
  </si>
  <si>
    <t>I1596</t>
  </si>
  <si>
    <t>MANEJO TUBERIA PVC BIAXIAL PR 200 DE 18"</t>
  </si>
  <si>
    <t>I1597</t>
  </si>
  <si>
    <t>MANEJO TUBERIA POLIETILENO PE 100 DE 355 MM</t>
  </si>
  <si>
    <t>I1598</t>
  </si>
  <si>
    <t>MANEJO TUBERIA POLIETILENO  250 MM</t>
  </si>
  <si>
    <t>I1599</t>
  </si>
  <si>
    <t>MANEJO TUBERIA POLIETILENO  90 MM</t>
  </si>
  <si>
    <t>I1600</t>
  </si>
  <si>
    <t>MANEJO TUBERIA POLIETILENO  75 MM</t>
  </si>
  <si>
    <t>I1601</t>
  </si>
  <si>
    <t>MANEJO TUBERIA POLIETILENO  63 MM</t>
  </si>
  <si>
    <t>I1602</t>
  </si>
  <si>
    <t>MANEJO DE VALVULA HF DE 6"</t>
  </si>
  <si>
    <t>I1603</t>
  </si>
  <si>
    <t>MANEJO DE VALVULA HF DE 4"</t>
  </si>
  <si>
    <t>I1604</t>
  </si>
  <si>
    <t>MANEJO DE VALVULA HF DE 3"</t>
  </si>
  <si>
    <t>I1605</t>
  </si>
  <si>
    <t>MANEJO DE VALVULA HF DE 8" BRIDADA</t>
  </si>
  <si>
    <t>I1606</t>
  </si>
  <si>
    <t>MANEJO DE VALVULA HF DE 6" BRIDADA</t>
  </si>
  <si>
    <t>I1607</t>
  </si>
  <si>
    <t>MANEJO DE VALVULA HF DE 4" BRIDADA</t>
  </si>
  <si>
    <t>I1608</t>
  </si>
  <si>
    <t>MANEJO DE VALVULA HF DE 3"BRIDADA</t>
  </si>
  <si>
    <t>I1609</t>
  </si>
  <si>
    <t>MANEJO DE VALVULA HF DE 2" BRIDADA</t>
  </si>
  <si>
    <t>I1610</t>
  </si>
  <si>
    <t>MANEJO HIDRANTE BRIDADO HF TIPO TRÁFICO DE 4"</t>
  </si>
  <si>
    <t>I1611</t>
  </si>
  <si>
    <t xml:space="preserve">MANEJO HIDRANTE BRIDADO HF TIPO MILÁN DE 3" </t>
  </si>
  <si>
    <t>I1612</t>
  </si>
  <si>
    <t>MANEJO TAPA PORTAVÁLVULA HD</t>
  </si>
  <si>
    <t>I1613</t>
  </si>
  <si>
    <t>MANEJO CAJA RECTANGULAR HF CON LOGOTIPO DE AGUAS DE MZALES</t>
  </si>
  <si>
    <t>I1614</t>
  </si>
  <si>
    <t>PUERTAS Y VENTANAS EN TABLA PARA CAMPAMENTO</t>
  </si>
  <si>
    <t>I1615</t>
  </si>
  <si>
    <t>COMISIÓN DE TOPOGRAFÍA CON EQUIPOS</t>
  </si>
  <si>
    <t>I1616</t>
  </si>
  <si>
    <t>DIBUJO DE PLANOS</t>
  </si>
  <si>
    <t>I1617</t>
  </si>
  <si>
    <t>TAPA D= 0,58 M EN POLIPROPILENO RECICLADO</t>
  </si>
  <si>
    <t>I1618</t>
  </si>
  <si>
    <t>GUAYA PARA TAPAS POLIPROPILENO</t>
  </si>
  <si>
    <t>I1619</t>
  </si>
  <si>
    <t>INSTALACIONES PROVISIONALES</t>
  </si>
  <si>
    <t>I1620</t>
  </si>
  <si>
    <t>GUADUA-TABLA-CUARTÓN-LISTÓN-VARILLÓN PARA CAMPAMENTO</t>
  </si>
  <si>
    <t>I1621</t>
  </si>
  <si>
    <t>MATERIAL GRANULAR PARA SUBDREN</t>
  </si>
  <si>
    <t>I1622</t>
  </si>
  <si>
    <t>AMARRAS CON TAPA PLASTICA</t>
  </si>
  <si>
    <t>I1623</t>
  </si>
  <si>
    <t>TORNILLO ESTRUCTURAL DRYWALL 8 X 12"</t>
  </si>
  <si>
    <t>I1624</t>
  </si>
  <si>
    <t>GABINETE CONTRA INCENDIOS COMPLETO TIPO 3</t>
  </si>
  <si>
    <t>I1625</t>
  </si>
  <si>
    <t>VALVULA DE 3" SELLO ELASTICO EXTREMO LISO  O JUNTA HIDRAULICA PVC</t>
  </si>
  <si>
    <t>I1626</t>
  </si>
  <si>
    <t>TUBERIA PVC ACUEDUCTO UNION PLATINO DE 3" RDE 21</t>
  </si>
  <si>
    <t>I1627</t>
  </si>
  <si>
    <t>BLOQUE CERAMICO CELOSIA DECORATIVA</t>
  </si>
  <si>
    <t>I1628</t>
  </si>
  <si>
    <t>LADRILLO FAROL RAYADO DE 0,12X0,20X0,30M</t>
  </si>
  <si>
    <t>I1629</t>
  </si>
  <si>
    <t>PERFIL ALUMINIO CON HERRAJES Y EMPAQUES</t>
  </si>
  <si>
    <t>I1630</t>
  </si>
  <si>
    <t>MESON EN GRANITO NATURAL CRISTAL PULIDO Y BRILLADO</t>
  </si>
  <si>
    <t>I1631</t>
  </si>
  <si>
    <t>LAMINA DE ICOPOR E=1.00CMS</t>
  </si>
  <si>
    <t>I1632</t>
  </si>
  <si>
    <t>PINTURA INTERVINILO ACRILTEX LAVABLE</t>
  </si>
  <si>
    <t>I1633</t>
  </si>
  <si>
    <t>MEDIA CAÑA EN PVC</t>
  </si>
  <si>
    <t>I1634</t>
  </si>
  <si>
    <t>LAVAMANOS EN ACERO INOXIDABLE CON PUSH DE RODILLA COMPLETO</t>
  </si>
  <si>
    <t>I1635</t>
  </si>
  <si>
    <t>MESON EN ACERO INOXIDABLE CAL. 18 ANCHO=0,60 M</t>
  </si>
  <si>
    <t>I1636</t>
  </si>
  <si>
    <t>LAVAOLLAS EN ACERO INOXIDABLE CAL. 18 MEDIDAS HASTA 0,80X0,80X0,45 M</t>
  </si>
  <si>
    <t>I1637</t>
  </si>
  <si>
    <t>MALLA ESLABONADA CAL. 10 2" X 2"</t>
  </si>
  <si>
    <t>I1638</t>
  </si>
  <si>
    <t>TABLERO RH 15MM 2,44X1,83</t>
  </si>
  <si>
    <t>I1639</t>
  </si>
  <si>
    <t>MALLA NYLON PARA TABLERO DE BALONCESTO</t>
  </si>
  <si>
    <t>I1640</t>
  </si>
  <si>
    <t>LAVAPLATO ACERO INOXIDABLE CA. 20 POCETA .70X.40X.35M</t>
  </si>
  <si>
    <t>I1641</t>
  </si>
  <si>
    <t>LAVAMANOS QUIRURGICO CON SISTEMA DE PEDAL EN ACERO INOCIDABLE CAL. 18</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</si>
  <si>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</si>
  <si>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</si>
  <si>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</si>
  <si>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</si>
  <si>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</si>
  <si>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</si>
  <si>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I1645</t>
  </si>
  <si>
    <t>BLOQUE BASE EN CEMENTO PLAQUETA ABUJARDADA PEATONAL 50 X 50 X 7 CM, COLOR SEGUN DISEÑO</t>
  </si>
  <si>
    <t>I1646</t>
  </si>
  <si>
    <t>BANCA EN CONCRETO PARA MEDIA TORTA PREFABRICADA A=42; B=42; H=70 CM.</t>
  </si>
  <si>
    <t>I1647</t>
  </si>
  <si>
    <t>MESA BASE EN CONCRETO A=90; B=90; H=100 CM. INCLUYE JUEGOS DE MESA</t>
  </si>
  <si>
    <t>I1648</t>
  </si>
  <si>
    <t>ARO DE BALONCESTO</t>
  </si>
  <si>
    <t>I1649</t>
  </si>
  <si>
    <t>VOLQUETA  6M3 (CARGUE A MANO) RETIRO INTERNO</t>
  </si>
  <si>
    <t>I1650</t>
  </si>
  <si>
    <t>MESON ACERO INOXIDABLE CAL. 20 ANCHO = 0,60M</t>
  </si>
  <si>
    <t>I1651</t>
  </si>
  <si>
    <t>BARRA DISCAPACITADOS EN ACERO INOXIDABLE CAL. 18 Ø 1 1/2", ANTIBACTERIAL RESISTENTE A LA CORROSION, BRIDA DE 2" Y CON TAPA BRIDA PARA SUJECION AL PARED</t>
  </si>
  <si>
    <t>I1652</t>
  </si>
  <si>
    <t>BARRA DISCAPACITADOS ABATIBLE EN ACERO INOXIDABLE CAL. 18 Ø 1 1/2", INCLUYE ANCLAJE EN PLATINA DE 1/4</t>
  </si>
  <si>
    <t>I1653</t>
  </si>
  <si>
    <t>DIVISION ORINAL EN ACERO INOXIDABLE CAL. 20; 0,9X0,45X0,10 M (DOBLE HOJA, INCLUYE SOPORTES EN ACERO INOXIDABLE PARA SU RESPECTIVO ANCLAJE)</t>
  </si>
  <si>
    <t>I1654</t>
  </si>
  <si>
    <t>LISTON PINO 4 X 4 PULGADAS X 3M</t>
  </si>
  <si>
    <t>I1655</t>
  </si>
  <si>
    <t>LISTON PINO 3 X 4 PULGADAS X 3M</t>
  </si>
  <si>
    <t>I1656</t>
  </si>
  <si>
    <t>TABLA 1,8 X 7 X 90 CM TECA BISELADA</t>
  </si>
  <si>
    <t>I1657</t>
  </si>
  <si>
    <t>LUMINARIA LED DE INCRUSTAR REF. 9PULG-24 W TIPO PLANETA O SIMILAR</t>
  </si>
  <si>
    <t>I1658</t>
  </si>
  <si>
    <t>SILLAR CABEZAL 3831</t>
  </si>
  <si>
    <t>I1659</t>
  </si>
  <si>
    <t>JAMBA 3831</t>
  </si>
  <si>
    <t>I1660</t>
  </si>
  <si>
    <t>PISAVIDRIO PROYECTANTE 3831 FIJJO+MOVIL</t>
  </si>
  <si>
    <t>I1661</t>
  </si>
  <si>
    <t>DIVISOR 3831</t>
  </si>
  <si>
    <t>I1662</t>
  </si>
  <si>
    <t>MARCO NAVE 3831</t>
  </si>
  <si>
    <t>I1663</t>
  </si>
  <si>
    <t>CHAPETA 1.1/2"</t>
  </si>
  <si>
    <t>I1664</t>
  </si>
  <si>
    <t>MANIJA Y SEGURO PUERTA</t>
  </si>
  <si>
    <t>I1665</t>
  </si>
  <si>
    <t>SILICONA TRANSPARENTE ANTIHONGOS</t>
  </si>
  <si>
    <t>I1666</t>
  </si>
  <si>
    <t>CERAMICA PISO GRANILLA TIPO ALFA O SIMILAR.</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</si>
  <si>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</si>
  <si>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</si>
  <si>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</si>
  <si>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</si>
  <si>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</si>
  <si>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</si>
  <si>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</si>
  <si>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</si>
  <si>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</si>
  <si>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</si>
  <si>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</si>
  <si>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</si>
  <si>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</si>
  <si>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</si>
  <si>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I1674</t>
  </si>
  <si>
    <t>PISAVIDRIO FIJO U68</t>
  </si>
  <si>
    <t>I1675</t>
  </si>
  <si>
    <t>EMPAQUE EXTRUSION 30016</t>
  </si>
  <si>
    <t>I1676</t>
  </si>
  <si>
    <t>CHAPETA TIPO NAVE</t>
  </si>
  <si>
    <t>I1677</t>
  </si>
  <si>
    <t>REMACH POP 4X2</t>
  </si>
  <si>
    <t>I1678</t>
  </si>
  <si>
    <t>REMACHE POP 4X2</t>
  </si>
  <si>
    <t>I1679</t>
  </si>
  <si>
    <t>KORAZA LADRILLO SEMIMATE TRANSPARENTE</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</si>
  <si>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</si>
  <si>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</si>
  <si>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</si>
  <si>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</si>
  <si>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</si>
  <si>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</si>
  <si>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I1683</t>
  </si>
  <si>
    <t>LAMINA METADECK  LAMINA 2"  CAL.22  - TIPO ACESCO O SIMILAR.</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</si>
  <si>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</si>
  <si>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</si>
  <si>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I1685</t>
  </si>
  <si>
    <t>BASES PARA BICICLETAS PARA SEIS UNIDADES EN TUBO DE AGUAS NEGRAS DE 1" EN 1,5 MM CON PINTURA ELECTROSTATICA SEGÚN DISEÑO</t>
  </si>
  <si>
    <t>I1686</t>
  </si>
  <si>
    <t>LAMINA DE ACERO INOXIDABLE CAL. 18 AISI SAE 304 ESTRUCTURA EN TUBERIA DE 2" CON ENTREPAÑO INFERIOR Y PATAS NIVELADORAS TIPO EMPACK. DIMENSIONES 143 CMS</t>
  </si>
  <si>
    <t>I1687</t>
  </si>
  <si>
    <t>CASCO ELECTRICO</t>
  </si>
  <si>
    <t>I1688</t>
  </si>
  <si>
    <t>GAFAS PROTECTORAS CONTRA RADIACION ULTRAVIOLETA</t>
  </si>
  <si>
    <t>I1689</t>
  </si>
  <si>
    <t>GUANTES DE CUERO O DE CARNAZA</t>
  </si>
  <si>
    <t>I1690</t>
  </si>
  <si>
    <t>CASCO DIELECTRICO</t>
  </si>
  <si>
    <t>I1691</t>
  </si>
  <si>
    <t>MEDIDOR BIFASICO TRIFILAR 240/120V 100A, CLASE 1</t>
  </si>
  <si>
    <t>I1692</t>
  </si>
  <si>
    <t>CAJA HERMETICA TIPO INTERPERIE PARA MEDIDOR DE ENERGIA</t>
  </si>
  <si>
    <t>I1693</t>
  </si>
  <si>
    <t>TERMINAL EMT 2"</t>
  </si>
  <si>
    <t>I1694</t>
  </si>
  <si>
    <t>CINTA BAND - IT, 5/8"</t>
  </si>
  <si>
    <t>I1695</t>
  </si>
  <si>
    <t>GRAPA BAND - IT 5/8"</t>
  </si>
  <si>
    <t>I1696</t>
  </si>
  <si>
    <t>CABLE CU 2 AWG HFFR LS 600V 75º CT</t>
  </si>
  <si>
    <t>I1697</t>
  </si>
  <si>
    <t>CINTA AISLANTE DE COLORES</t>
  </si>
  <si>
    <t>I1698</t>
  </si>
  <si>
    <t>TUBO PVC PESADO 1 1/2"</t>
  </si>
  <si>
    <t>I1699</t>
  </si>
  <si>
    <t>BANDA PLASTICA DE SEÑALIZACION</t>
  </si>
  <si>
    <t>I1700</t>
  </si>
  <si>
    <t>LIMPIADOR  REM PVC 760 GMS(1/4)</t>
  </si>
  <si>
    <t>I1701</t>
  </si>
  <si>
    <t>SOLDADURA PVC LIQUIDA</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</si>
  <si>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</si>
  <si>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</si>
  <si>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</si>
  <si>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</si>
  <si>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</si>
  <si>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</si>
  <si>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</si>
  <si>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</si>
  <si>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M3 - HM</t>
  </si>
  <si>
    <t>I1706</t>
  </si>
  <si>
    <t>MORTERO 1:5 ( ARENA SEMILAVADA DE PEÑA)</t>
  </si>
  <si>
    <t>I1707</t>
  </si>
  <si>
    <t>CONCRETO 1:2:1 280 KG/CM2 4000PSI</t>
  </si>
  <si>
    <t>I1708</t>
  </si>
  <si>
    <t>RECEBO COMUN (EXTENDIDO Y COMPACTADO)</t>
  </si>
  <si>
    <t>I1709</t>
  </si>
  <si>
    <t>EXCAVACION MANUAL DE MATERIAL HETEROGENEO ( INCLUYE CARGUE Y RETIRO DE MATERIAL EXCAVADO A BOLADERO)</t>
  </si>
  <si>
    <t>I1710</t>
  </si>
  <si>
    <t>RELLENO EN GRAVILLA COMUN</t>
  </si>
  <si>
    <t>I1711</t>
  </si>
  <si>
    <t>PLACA DE IDENTIFICACION EN ALUMINIO ALTO RELIEVE DE 12 X 5CM, SEGUN NORMA CS 278-1</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</si>
  <si>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</si>
  <si>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</si>
  <si>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</si>
  <si>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</si>
  <si>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</si>
  <si>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</si>
  <si>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</si>
  <si>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</si>
  <si>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</si>
  <si>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</si>
  <si>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</si>
  <si>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</si>
  <si>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</si>
  <si>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</si>
  <si>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</si>
  <si>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</si>
  <si>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</si>
  <si>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</si>
  <si>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</si>
  <si>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</si>
  <si>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</si>
  <si>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</si>
  <si>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</si>
  <si>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</si>
  <si>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I1724</t>
  </si>
  <si>
    <t>SUMINISTRO DE MARCADORES EN ACRILICO</t>
  </si>
  <si>
    <t>I1725</t>
  </si>
  <si>
    <t>SUMINISTRO DE VARILLA  COOPERWELL 5/8" X 2.4M COBRE - COBRE</t>
  </si>
  <si>
    <t>I1726</t>
  </si>
  <si>
    <t>SUMINISTRO DE CABLE  CU  2 AWG DESNUDO</t>
  </si>
  <si>
    <t>I1727</t>
  </si>
  <si>
    <t>SUMINISTRO DE SOLDADURA CADWEEL 150GR</t>
  </si>
  <si>
    <t>I1728</t>
  </si>
  <si>
    <t>SUMINISTRO DE FAVIGEL</t>
  </si>
  <si>
    <t>I1729</t>
  </si>
  <si>
    <t>SUMINISTRO DEVARILLA COOPERWELL 5/8" X 2.4M COBRE-COBRE</t>
  </si>
  <si>
    <t>I1730</t>
  </si>
  <si>
    <t>SUMINISTRO DE CABLE CU 2AWG DESNUDO</t>
  </si>
  <si>
    <t>I1731</t>
  </si>
  <si>
    <t>SUMINSTRO DE SOLDADURA CADWEEL 150GR</t>
  </si>
  <si>
    <t>I1732</t>
  </si>
  <si>
    <t>SUMINISTRO DE CABLE 8 AWG HFFR LS 600V 75º CT</t>
  </si>
  <si>
    <t>I1733</t>
  </si>
  <si>
    <t>SUMINISTRO DE CABLE  10 AWG HFFR LS 600V 75º CT</t>
  </si>
  <si>
    <t>I1734</t>
  </si>
  <si>
    <t>SUMINISTRO DE TUBERIA PVC 1"</t>
  </si>
  <si>
    <t>I1735</t>
  </si>
  <si>
    <t>SUMINISTRO DE CURVA PVC 1"</t>
  </si>
  <si>
    <t>I1736</t>
  </si>
  <si>
    <t>SUMINISTRO DE CINTA AISLANTE DE COLORES</t>
  </si>
  <si>
    <t>I1737</t>
  </si>
  <si>
    <t>SUMINISTRO DE PEGANTE PVC CONDUIT</t>
  </si>
  <si>
    <t>I1738</t>
  </si>
  <si>
    <t>SUMINISTRO DE TABLERO DE DISTRIBUCCION MONOFASICO  2F- N+T; 12 CIRCUITOS , INCRUSTAR CON TAPA</t>
  </si>
  <si>
    <t>I1739</t>
  </si>
  <si>
    <t>SUMINISTRO DE MARCADORES DE CABLES</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</si>
  <si>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</si>
  <si>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</si>
  <si>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</si>
  <si>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</si>
  <si>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</si>
  <si>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</si>
  <si>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</si>
  <si>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</si>
  <si>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</si>
  <si>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</si>
  <si>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</si>
  <si>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SUMINISTRO DE PROTECCION  1X20 A; 10 KA, INCRUSTAR</t>
  </si>
  <si>
    <t>I1746</t>
  </si>
  <si>
    <t>SUMINISTRO DE BALA LED CIRCULAR DE SOBREPONER 20W</t>
  </si>
  <si>
    <t>I1747</t>
  </si>
  <si>
    <t>SUMINISTRO DE ALAMBRE  12AWG HFFR LS 600V 75º CT</t>
  </si>
  <si>
    <t>I1748</t>
  </si>
  <si>
    <t>SUMINISTRO DE LUMINARIA 120X30, SOBREPONER, 2T, LED, 40W, ESPECULAR 3"</t>
  </si>
  <si>
    <t>I1749</t>
  </si>
  <si>
    <t>SUMINISTRO DE ALAMBRE 12 AWG HFFR LS 600V 75º CT</t>
  </si>
  <si>
    <t>I1750</t>
  </si>
  <si>
    <t>SUMINISTRO DE LUMINARIA 60X60 DE SOBREPONER T4, LED, 10W ESPECULAR 1.5"</t>
  </si>
  <si>
    <t>I1751</t>
  </si>
  <si>
    <t>SUMINISTRO DE ALAMBRE 12 AWG HFFR LS 600V 75ºCT</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</si>
  <si>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</si>
  <si>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</si>
  <si>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</si>
  <si>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</si>
  <si>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</si>
  <si>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</si>
  <si>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</si>
  <si>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</si>
  <si>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</si>
  <si>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</si>
  <si>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I1757</t>
  </si>
  <si>
    <t>SUMINISTRO DE TUBERIA PVC 1/2"</t>
  </si>
  <si>
    <t>I1758</t>
  </si>
  <si>
    <t>SUMINISTRO DE INTERRUPTOR DOBLE</t>
  </si>
  <si>
    <t>I1759</t>
  </si>
  <si>
    <t>SUMINISTRO DE CAJA 2X4" PLASTICA</t>
  </si>
  <si>
    <t>I1760</t>
  </si>
  <si>
    <t>SUMINISTRO DE INTERRUPTOR CONMUTABLE</t>
  </si>
  <si>
    <t>I1761</t>
  </si>
  <si>
    <t>SUMINISTRO DE INTERRUPTOR CONMUTABLE DOBLE</t>
  </si>
  <si>
    <t>I1762</t>
  </si>
  <si>
    <t>SUMINISTRO DE INTERRUPTOR CONMUTABLE TRIPLE</t>
  </si>
  <si>
    <t>I1763</t>
  </si>
  <si>
    <t>SUMINISTRO DE INTERRUPTOR CUATRO VIAS</t>
  </si>
  <si>
    <t>I1764</t>
  </si>
  <si>
    <t>SUMINISTRO DE INTERRUPTOR SENSOR DE MOVIMIENTO</t>
  </si>
  <si>
    <t>I1765</t>
  </si>
  <si>
    <t>SUMINISTRO DE TOMACORRIENTE CON POLO A TIERRA ECONÓMICO</t>
  </si>
  <si>
    <t>I1766</t>
  </si>
  <si>
    <t>SUMINISTRO DE TOMACORRIENTE TIPO  REGULADO COLOR NARANJA</t>
  </si>
  <si>
    <t>I1767</t>
  </si>
  <si>
    <t>SUMINISTRO DE TOMACORRIENTE CON POLO A TIERRA GFCI</t>
  </si>
  <si>
    <t>I1768</t>
  </si>
  <si>
    <t>SUMINISTRO DE FACEPLCE</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</si>
  <si>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</si>
  <si>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</si>
  <si>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</si>
  <si>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</si>
  <si>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</si>
  <si>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</si>
  <si>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</si>
  <si>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</si>
  <si>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</si>
  <si>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</si>
  <si>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</si>
  <si>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</si>
  <si>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</si>
  <si>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</si>
  <si>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</si>
  <si>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</si>
  <si>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</si>
  <si>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</si>
  <si>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</si>
  <si>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</si>
  <si>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</si>
  <si>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</si>
  <si>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</si>
  <si>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</si>
  <si>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</si>
  <si>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</si>
  <si>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</si>
  <si>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</si>
  <si>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</si>
  <si>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</si>
  <si>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</si>
  <si>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</si>
  <si>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</si>
  <si>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</si>
  <si>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I1786</t>
  </si>
  <si>
    <t>ANTICORROSIVO PREMIUM- TIPO PINTUCO REF 513 O SIMILAR</t>
  </si>
  <si>
    <t>I1787</t>
  </si>
  <si>
    <t>ESMALTE SINTETICO PINTULUX -  TIPO PINTUCO REF SEGUN COLOR DISEÑO O SIMILAR</t>
  </si>
  <si>
    <t>I1788</t>
  </si>
  <si>
    <t>PERFIL IPE 300</t>
  </si>
  <si>
    <t>I1789</t>
  </si>
  <si>
    <t>SOLDADURA ELECTRICA TIPO WESTARCO SUPER E - 6013 DE 1/8 O SIMILAR</t>
  </si>
  <si>
    <t>I1790</t>
  </si>
  <si>
    <t>PERFIL C3X5</t>
  </si>
  <si>
    <t>I1791</t>
  </si>
  <si>
    <t>LEGALIZACION Y RETIE</t>
  </si>
  <si>
    <t>I1792</t>
  </si>
  <si>
    <t>SUMINSTRO DE TRANSPORTE E INSTALACION CABINAS SANITARIAS EN ACERO INOXIDABLE AISI SAE 304 2B SATINADA IVA INCLUIDO</t>
  </si>
  <si>
    <t>I1793</t>
  </si>
  <si>
    <t>SUMINISTRO,TRANSPORTE E INSTALCION  BARANDA EN TUBERIA GALVANIZADA A 4 HILOS DE 2" ENTRE 0.9 Y 1 MTS, PARALES  VERTICALES CADA 2 MTS,RELLENA DE CONCRETO, INCLUYE  WASH PRIMER PINTURA, ANCLAJES Y RETIRO DE SOBRANTES</t>
  </si>
  <si>
    <t>I1794</t>
  </si>
  <si>
    <t>SUMINISTRO TRANSPORTE E INSTALCION DE 60000 PCI (INCLUYE ALAMBRE NEGRO Y FIGURACION)</t>
  </si>
  <si>
    <t>I1795</t>
  </si>
  <si>
    <t>SUMINISTRO TRANSPORTE E INSTALACION ACERO DE 60000 PCI( INCLUYE ALAMBRE NEGRO Y FIGURACION)</t>
  </si>
  <si>
    <t>I1796</t>
  </si>
  <si>
    <t>SUMINISTRO TRANSPORTE E INSTALACION DE MENSULA EN LAMINA 3/8 DE 1,20*,90 CON PERFORACION  EN BROCA DE 1/2 Y PINTURA ELECTROSTATICA SEGUN DISEÑO</t>
  </si>
  <si>
    <t>I1797</t>
  </si>
  <si>
    <t>BANCA EN CONCRETO DE 21 MPA ANCHO 0,3 MTS</t>
  </si>
  <si>
    <t>I1798</t>
  </si>
  <si>
    <t>SUMINISTROTRANS E INSTALACION ACERO DE 60000 PCI (INCLUYE ALAMBRE NEGRO Y FIGURACION)</t>
  </si>
  <si>
    <t>I1799</t>
  </si>
  <si>
    <t>SUMINISTRO TRANSPORTE E INSTALACION ACERO DE 60000 PCI (INCLUYE ALAMBRE NEGRO Y FIGURACION)</t>
  </si>
  <si>
    <t>I1800</t>
  </si>
  <si>
    <t>SUMINISTRO, TRANSPORTE E INSTALACION PUERTA METALICA LÁMINA  CAL. 18 TIPO PANEL CON MARCO SENCILLO ( INCLUYE ANTICORROSIVO + PINTURA ACEITE + MARCO EN LAMINA  CAL. 18 CARGADOS EN CONCRETO). INCLUYE EL SUMINISTRO DE TODOS LOS ACCESORIOS REQUERIDOS PARA EL CORRECTO MONTAJE( CHAPA MARCA YALE)</t>
  </si>
  <si>
    <t>I1801</t>
  </si>
  <si>
    <t>DESMONTE DE COLUMNAS EN MADERA</t>
  </si>
  <si>
    <t>I1802</t>
  </si>
  <si>
    <t>DESMONTE DE COLUMNA METALICA</t>
  </si>
  <si>
    <t>I1803</t>
  </si>
  <si>
    <t>DESMONTE DE CERCHA METALICA</t>
  </si>
  <si>
    <t>I1804</t>
  </si>
  <si>
    <t>DESMONTE DE PERFILES METALICOS</t>
  </si>
  <si>
    <t>I1805</t>
  </si>
  <si>
    <t>DEMOLICION MUROS EN LADRILLO</t>
  </si>
  <si>
    <t>I1806</t>
  </si>
  <si>
    <t>DISPOSICION FINAL BOTADERO</t>
  </si>
  <si>
    <t>I1807</t>
  </si>
  <si>
    <t>TUBO CUADRADO 3/4 X 3/4PULGADA X 1.5MM X 6M COLMENA</t>
  </si>
  <si>
    <t>I1808</t>
  </si>
  <si>
    <t>CERRAMIENTO PROVISIONAL CON SEÑALIZADOR Y TELA DE CRRRAMIENTO</t>
  </si>
  <si>
    <t>I1809</t>
  </si>
  <si>
    <t>AVISOS SEÑALIZACION</t>
  </si>
  <si>
    <t>I1810</t>
  </si>
  <si>
    <t>GUADUA SOBREBASA LONGITUD PROMEDIO L = 5MT</t>
  </si>
  <si>
    <t>I1811</t>
  </si>
  <si>
    <t>TELA DE CERRAMIENTO A= 2,10 M ( ROLLO POR 100 M)</t>
  </si>
  <si>
    <t>I1812</t>
  </si>
  <si>
    <t>EXCAVACION EN MATERIAL COMUN SECO DE 0.2M MANUAL</t>
  </si>
  <si>
    <t>I1813</t>
  </si>
  <si>
    <t>PINTURA BASE INMUNIZANTE TRANSPARENTE MADERA X1/4GAL</t>
  </si>
  <si>
    <t>I1814</t>
  </si>
  <si>
    <t>TABLA 2,54 X 18 - 20 X 300 CM CEDRO ROJO CEPILLADA AMBAS CARAS</t>
  </si>
  <si>
    <t>I1815</t>
  </si>
  <si>
    <t>BARNIZ TRANSPARENTE 1 GALÓN SINTÉTICO</t>
  </si>
  <si>
    <t>I1816</t>
  </si>
  <si>
    <t>DESMONTE CUBIERTA</t>
  </si>
  <si>
    <t>I1817</t>
  </si>
  <si>
    <t>PERFIL METALICO A572GR-50 CAL. 16 1 1/2 X 3 (40 MM X 80 MM)"</t>
  </si>
  <si>
    <t>I1818</t>
  </si>
  <si>
    <t>TEJA A-360 TRAPEZOIDAL AJOVER A=0.82 X L=6 M</t>
  </si>
  <si>
    <t>I1819</t>
  </si>
  <si>
    <t>TORNILLO CUBIERTA FIJADOR ALA</t>
  </si>
  <si>
    <t>I1820</t>
  </si>
  <si>
    <t>TORNILLO CUBIERTA AUTOPERFORANTE ARANDELA</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</si>
  <si>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</si>
  <si>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</si>
  <si>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</si>
  <si>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</si>
  <si>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</si>
  <si>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</si>
  <si>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</si>
  <si>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</si>
  <si>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</si>
  <si>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</si>
  <si>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</si>
  <si>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</si>
  <si>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</si>
  <si>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</si>
  <si>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</si>
  <si>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</si>
  <si>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</si>
  <si>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</si>
  <si>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</si>
  <si>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</si>
  <si>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I1831</t>
  </si>
  <si>
    <t>MODULOS FIJOS SISTEMA PROYECTANTE CON PERFIL 1101 NATURAL Y DOBLE PUERTA BATIENTE EN VIDRIO DE 4 MM INCOLORO Y ACCESORIOS PROPIOS DEL SISTEMA CON TORNILLERIA GALVANIZADA, SEGUN PLANOS (3,05X2,50)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</si>
  <si>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</si>
  <si>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</si>
  <si>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</si>
  <si>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</si>
  <si>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I1834</t>
  </si>
  <si>
    <t>NAVE EN MADERA TRIPLEX DE 0,90 X 2,05 M, ENTAMBORADA</t>
  </si>
  <si>
    <t>I1835</t>
  </si>
  <si>
    <t>TOPE PUERTA RESORTE CROMO</t>
  </si>
  <si>
    <t>I1836</t>
  </si>
  <si>
    <t>GUARDAESCOBA MEDIA CAÑA EN PVC BLANCO 0,09 X 3,00 M</t>
  </si>
  <si>
    <t>I1837</t>
  </si>
  <si>
    <t>PORCELANATO URBAN ARENA 56,6 X 56,6 CM.</t>
  </si>
  <si>
    <t>I1838</t>
  </si>
  <si>
    <t>PINTURA SIKAFLOOR REF. 2430</t>
  </si>
  <si>
    <t>I1839</t>
  </si>
  <si>
    <t>LLAVE TERMINAL DE COBRE ROSCADA DE 1/2"</t>
  </si>
  <si>
    <t>I1840</t>
  </si>
  <si>
    <t>SUMINISTRO DE PROTECCION  2X20 A; 10 KA, INCRUSTAR</t>
  </si>
  <si>
    <t>I1841</t>
  </si>
  <si>
    <t>TUBO UNION PLATINO RDE 21 PVC  2" 200 PSI</t>
  </si>
  <si>
    <t>I1842</t>
  </si>
  <si>
    <t>BLOQUE CON BASE EN CEMENTO GRAMOQUIN PEATONAL A=43; B=59; H=6 CM</t>
  </si>
  <si>
    <t>I1843</t>
  </si>
  <si>
    <t>TELERA ALGARROBO 0,4 X 0,18 X 3,00 M</t>
  </si>
  <si>
    <t>I1844</t>
  </si>
  <si>
    <t>BARNIZ BRILLANTE EXTERIOR</t>
  </si>
  <si>
    <t>I1845</t>
  </si>
  <si>
    <t>LACA PARA MADERA</t>
  </si>
  <si>
    <t>I1846</t>
  </si>
  <si>
    <t>VARILLA ESQUELETO CHANUL</t>
  </si>
  <si>
    <t>I1847</t>
  </si>
  <si>
    <t>BARNIZ POLIURETANO EXTRA</t>
  </si>
  <si>
    <t>I1848</t>
  </si>
  <si>
    <t>HUELLA MADERA ALGARROBO 0,2 X 0,18 X 1,00 M</t>
  </si>
  <si>
    <t>I1849</t>
  </si>
  <si>
    <t>PERFIL PHR-C 305X80 CAL 12</t>
  </si>
  <si>
    <t>I1850</t>
  </si>
  <si>
    <t>TUBO ESTRUCTURAL CUADRADO 40X40X3 MM</t>
  </si>
  <si>
    <t>I1851</t>
  </si>
  <si>
    <t>YEPROMEC</t>
  </si>
  <si>
    <t>I1852</t>
  </si>
  <si>
    <t>MONOCAPA</t>
  </si>
  <si>
    <t>I1853</t>
  </si>
  <si>
    <t>YEPROFINO</t>
  </si>
  <si>
    <t>I1854</t>
  </si>
  <si>
    <t>MALLA PLÁSTICA</t>
  </si>
  <si>
    <t>I1855</t>
  </si>
  <si>
    <t>BARANDILLAS METALICAS PARA ESCALERA CON PLATINA DE 4" X 1/4" CON TUBO INTERMEDIO METALICO DE 2"</t>
  </si>
  <si>
    <t>I1856</t>
  </si>
  <si>
    <t>MEDIDOR DE 1" VOLUMÉTRICO TIPO "B"</t>
  </si>
  <si>
    <t>I1857</t>
  </si>
  <si>
    <t>FILTRO YEE 1"</t>
  </si>
  <si>
    <t>I1858</t>
  </si>
  <si>
    <t>TUBERIA ANCLAJE PVC 1" 1/2"</t>
  </si>
  <si>
    <t>I1859</t>
  </si>
  <si>
    <t>PLATINA L 0.90 X 0.10 M X 1/4”</t>
  </si>
  <si>
    <t>I1860</t>
  </si>
  <si>
    <t>VIGA CHANUL 20 X 20 CM X 3 M</t>
  </si>
  <si>
    <t>I1861</t>
  </si>
  <si>
    <t>PERNO GRADO 6</t>
  </si>
  <si>
    <t>I1862</t>
  </si>
  <si>
    <t>LACA SELLADOR POLIURETANO</t>
  </si>
  <si>
    <t>I1863</t>
  </si>
  <si>
    <t>PARAL SOPORTE DE CIERRE MADERA</t>
  </si>
  <si>
    <t>I1864</t>
  </si>
  <si>
    <t>PARAL SOPORTE TRAMO 0.20 X 0.05 M</t>
  </si>
  <si>
    <t>I1865</t>
  </si>
  <si>
    <t>PASO Y CONTRAPASO SAPAN 0.30 M</t>
  </si>
  <si>
    <t>I1866</t>
  </si>
  <si>
    <t>PERNO DE ANCLAJE 1/2”</t>
  </si>
  <si>
    <t>I1867</t>
  </si>
  <si>
    <t>PLATINA DE APOYO 0.30 X 0.30 X 1/4”·</t>
  </si>
  <si>
    <t>I1868</t>
  </si>
  <si>
    <t>INSUMO PRUEBA</t>
  </si>
  <si>
    <t>I1869</t>
  </si>
  <si>
    <t>DIVISIONES SANITARIAS EN ACERO INOXIDABLE CAL. 20 SATINADAS, LAMINA CONFORMADO EN PANELES TIPO SANDWICH, COMPUESTA DE 3 PIEZAS BASICAS: PUERTA, PARAL Y TABIQUE</t>
  </si>
  <si>
    <t>I1870</t>
  </si>
  <si>
    <t>ASCENSOR EN ESTRUCTURA AUTOPORTANTE CAPACIDAD 6 PERSONAS</t>
  </si>
  <si>
    <t>I1871</t>
  </si>
  <si>
    <t>ACCESORIOS GENERALES DE INSTALACIÓN</t>
  </si>
  <si>
    <t>GLB</t>
  </si>
  <si>
    <t>I1872</t>
  </si>
  <si>
    <t>SANITARIO TIPO INSTITUCIONAL BAJO CONSUMO POR DESCARGA, COLOR BLANCO CORONA REF 340021001 O SIMILAR, INCLUYE MUEBLE</t>
  </si>
  <si>
    <t>I1873</t>
  </si>
  <si>
    <t>LAVAMANOS DE EMPOTRAR LINEA SAN LORENZO COLOR BLANCO DE CORONA REF: O19001001 O SIMILAR.</t>
  </si>
  <si>
    <t>I1874</t>
  </si>
  <si>
    <t>TOPE PUERTA MEDIA LUNA SATINADO 3/16PG FIXSER O SIMILAR</t>
  </si>
  <si>
    <t>I1875</t>
  </si>
  <si>
    <t>PISO CERÁMICO DUROPISO (COLOR SEGÚN DISEÑO). TIPO CORONA O SIMILAR.</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</si>
  <si>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</si>
  <si>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</si>
  <si>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I1877</t>
  </si>
  <si>
    <t>PERFIL PIPE 1 STD ACERO A572 GR 50 (D = 1 1/2")</t>
  </si>
  <si>
    <t>I1878</t>
  </si>
  <si>
    <t>CODO 90° ACERO GALVANIZADO  - 2''</t>
  </si>
  <si>
    <t>I1879</t>
  </si>
  <si>
    <t>SUMINISTRO, TRANSPORTE E INSTALACIÓN DE BRAZO HIDRÁULICO AUTOMÁTICO DE CAPACIDAD (45 - 65) KG (INCLUYE ACCESORIOS DE INSTALACIÓN)</t>
  </si>
  <si>
    <t>I1880</t>
  </si>
  <si>
    <t>LAMPARA ESPECULAR 2X18 TUBO LED 6500 K O SIMILAR</t>
  </si>
  <si>
    <t>I1881</t>
  </si>
  <si>
    <t>TUBERÍA CORRUGADA PERFORADA DE USO AGRÍCOLA D = 65 MM PARA DRENES HORIZONTALES</t>
  </si>
  <si>
    <t>I1882</t>
  </si>
  <si>
    <t>TAPÓN PARA TUBERÍA PERFORADA CORRUGADA DE USO AGRÍCOLA D = 65 MM REF: 2901338</t>
  </si>
  <si>
    <t>I1883</t>
  </si>
  <si>
    <t>GRAMA SINTETICA CON FIBRAS DE POLIETILENO MONOFILAMENTADO BICOLOR CON UNA ALTURA DE 50MM</t>
  </si>
  <si>
    <t>I1884</t>
  </si>
  <si>
    <t>CERRADURA YALE 3 MACHUELOS SOBREPONER SOLDAR DERECHA O SIMILAR PARA PUERTA METÁLICA INSTITUCIONAL</t>
  </si>
  <si>
    <t>I1885</t>
  </si>
  <si>
    <t>JUEGO DE LLAVES (2) PARA ABRIR CERRADURA METÁLICA YALE TRES MACHUELOS</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</si>
  <si>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</si>
  <si>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</si>
  <si>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</si>
  <si>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SUMINISTRO, TRANSPORTE E INSTALACIÓN DE PUERTA DE VIDRIO TEMPLADO DE 8MM EN SISTEMA ARBN DE PERFILERÍA METÁLICA CON MARCO Y CHAPA , O SIMILAR. INCLUYE TODOS LOS ACCESORIOS DE INSTALACIÓN</t>
  </si>
  <si>
    <t>I1888</t>
  </si>
  <si>
    <t>SUMINISTRO, TRANSPORTE E INSTALACIÓN DE CORTAGOTERA METÁLICO. INCLUYE ANTICORROSIVO, ANDAMIOS Y/O ESCALERAS SI SE REQUIERE, Y DEMÁS ELEMENTOS PARA SUCORRECTA INSTALACIÓN Y FUNCIONAMIENTO</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</si>
  <si>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</si>
  <si>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</si>
  <si>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</si>
  <si>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</si>
  <si>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I1891</t>
  </si>
  <si>
    <t>SELLALÓN 3/8" GRIS POLYLON PARA JUNTAS O SIMILAR</t>
  </si>
  <si>
    <t>I1892</t>
  </si>
  <si>
    <t>SIKA ANCHORFIX-4 PARA ADHERENCIA 600 CC O SIMILAR</t>
  </si>
  <si>
    <t>I1893</t>
  </si>
  <si>
    <t>PERNO DE ANCLAJE 1/2" X 4" X 1/4" FIXSER O SIMILAR</t>
  </si>
  <si>
    <t>I1894</t>
  </si>
  <si>
    <t>PANEL LED REDONDO DE SOBREPONER 12W - SYLVANIA</t>
  </si>
  <si>
    <t>I1895</t>
  </si>
  <si>
    <t>TABLERO OSB E = 11,1 MM</t>
  </si>
  <si>
    <t>I1896</t>
  </si>
  <si>
    <t>COLUMNA DE MADERA CHANUL 12X12 CM</t>
  </si>
  <si>
    <t>I1897</t>
  </si>
  <si>
    <t>CUARTÓN DE MADERA CHANUL</t>
  </si>
  <si>
    <t>I1898</t>
  </si>
  <si>
    <t>BOLILLO DE 3/4" EN MADERA DE CARRÁ</t>
  </si>
  <si>
    <t>I1899</t>
  </si>
  <si>
    <t>VIGUETA DE MADERA CHANUL 12X4 CM</t>
  </si>
  <si>
    <t>I1900</t>
  </si>
  <si>
    <t>LÁMINA DE PVC PARA CIELO RASO DE 9,5 MM</t>
  </si>
  <si>
    <t>I1901</t>
  </si>
  <si>
    <t>SUMINISTRO, TRANSPORTE E INSTALACIÓN DE CIELO RASO EN LÁMINAS DE PVC. INCLUYE ESTRUCTURA METÁLICA Y PERIMETRALES. TEXTURA SEGÚN DISEÑO</t>
  </si>
  <si>
    <t>I1902</t>
  </si>
  <si>
    <t>LÁMINA DE SUPERBOARD E = 20 MM</t>
  </si>
  <si>
    <t>I1903</t>
  </si>
  <si>
    <t>PLACA DE FIBROCEMENTO TEXTURIZADO PARA CIELO RASO 4 MM</t>
  </si>
  <si>
    <t>I1904</t>
  </si>
  <si>
    <t>PLACA DE FIBROCEMENTO E = 8 MM</t>
  </si>
  <si>
    <t>I1905</t>
  </si>
  <si>
    <t>SUMINISTRO, TRANSPORTE E INSTALACIÓN DE MEDIA CAÑA EN PVC DE 9 CM JUNTA PERDIDA. INCLUYE ESQUINEROS, ESCALERA CERTIFICADA PARA TRABAJO EN ALTURAS, Y DEMÁS ACCESORIOS PARA SU CORRECTA INSTALACIÓN</t>
  </si>
  <si>
    <t>I1906</t>
  </si>
  <si>
    <t>LÁMINA DE FIBROCEMENTO E = 14 MM</t>
  </si>
  <si>
    <t>I1907</t>
  </si>
  <si>
    <t>ÁNGULO EN ACERO GALVANIZADO 3 X 2 CM CAL 26</t>
  </si>
  <si>
    <t>I1908</t>
  </si>
  <si>
    <t>TEJA DE BARRO PARA CUBIERTA TIPO COLONIAL</t>
  </si>
  <si>
    <t>I1909</t>
  </si>
  <si>
    <t>CARTUCHO PUSH REF. O21121111 CORONA O SIMILAR</t>
  </si>
  <si>
    <t>I1910</t>
  </si>
  <si>
    <t>ORINAL MEDIANO DE COLGAR  EN PORCELANA COLOR BLANCO TIPO CORONA REF. 00401100-1 O SIMILAR.</t>
  </si>
  <si>
    <t>I1911</t>
  </si>
  <si>
    <t>SIFÓN PARA ORINAL  TIPO CORONA O SIMILAR REF.. 93301 O SIMILAR</t>
  </si>
  <si>
    <t>I1912</t>
  </si>
  <si>
    <t>SANITARIO INSTITUCIONAL DE TAZA BALTICA DE ENTRADA POSTERIOR REFERENCIA 113121001 CORONA O SIMILAR COLOR BLANCO REF. 5 AA SC534 O SIMILAR.</t>
  </si>
  <si>
    <t>I1913</t>
  </si>
  <si>
    <t>MALLA ELECTROSOLDADA M-442  Q-9  DIAMETRO 7.5 MM  10 X 10 CM (PESO 7 KG/M2).</t>
  </si>
  <si>
    <t>I1914</t>
  </si>
  <si>
    <t>TUBERÍA DE 2"  PERFORADA CON TELA</t>
  </si>
  <si>
    <t>I1915</t>
  </si>
  <si>
    <t>ARGAMASA (CEMENTO Y ARENA 1:1)</t>
  </si>
  <si>
    <t>I1916</t>
  </si>
  <si>
    <t>SUMINISTRO, TRANSPORTE E INSTALACIÓN A TODO COSTO DE MURO EN SUPERBOARD 8 MM PINTADO Y TERMINADO (DOS CARAS). INCLUYE PERFILERÍA Y TODO LO NECESARIO PARA SU CORRECTA INSTALACIÓN</t>
  </si>
  <si>
    <t>I1917</t>
  </si>
  <si>
    <t>SUMINISTRO, TRANSPORTE E INSTALACIÓN A TODO COSTO DE MURO EN SUPERBOARD 10 MM PINTADO Y TERMINADO (DOS CARAS). INCLUYE PERFILERÍA Y TODO LO NECESARIO PARA SU CORRECTA INSTALACIÓN</t>
  </si>
  <si>
    <t>I1918</t>
  </si>
  <si>
    <t>SUMINISTRO, TRANSPORTE E INSTALACIÓN A TODO COSTO DE CIELO RASO EN GYPLAC 8 MM PINTADO Y TERMINADO. INCLUYE PERFILERÍA, ANCLAJES Y TODO LO NECESARIO PARA SU CORRECTA INSTALACIÓN</t>
  </si>
  <si>
    <t>I1919</t>
  </si>
  <si>
    <t>SUMINISTRO, TRANSPORTE E INSTALACIÓN A TODO COSTO DE CIELO RASO EN SUPERBOARD 6 MM JUNTA PERDIDA PINTADO Y TERMINADO. INCLUYE PERFILERÍA, ANCLAJES Y TODO LO NECESARIO PARA SU CORRECTA INSTALACIÓN</t>
  </si>
  <si>
    <t>I1920</t>
  </si>
  <si>
    <t>SUMINISTRO, TRANSPORTE E INSTALACIÓN A TODO COSTO DE CIELO RASO EN SUPERBOARD 8 MM JUNTA PERDIDA PINTADO Y TERMINADO. INCLUYE PERFILERÍA, ANCLAJES Y TODO LO NECESARIO PARA SU CORRECTA INSTALACIÓN</t>
  </si>
  <si>
    <t>I1921</t>
  </si>
  <si>
    <t>SUMINISTRO, TRANSPORTE E INSTALACIÓN A TODO COSTO DE CIELO RASO EN SUPERBOARD TEXTURIZADO MODULADO 1,20 X 0,60 PINTADO Y TERMINADO. INCLUYE PERFILERÍA, ANCLAJES Y TODO LO NECESARIO PARA SU CORRECTA INSTALACIÓN</t>
  </si>
  <si>
    <t>I1922</t>
  </si>
  <si>
    <t>SUMINISTRO, TRANSPORTE E INSTALACIÓN A TODO COSTO DE CIELO RASO EN SUPERBOARD TEXTURIZADO MODULADO 0,60 X 0,60 PINTADO Y TERMINADO. INCLUYE PERFILERÍA, ANCLAJES Y TODO LO NECESARIO PARA SU CORRECTA INSTALACIÓN</t>
  </si>
  <si>
    <t>I1923</t>
  </si>
  <si>
    <t>SUMINISTRO, TRANSPORTE E INSTALACIÓN DE CIELO RASO EN LÁMINAS DE PVC A TODO COSTO. INCLUYE ESTRUCTURA METÁLICA, PERIMETRALES Y HASTA 2 CAJAS DE INSPECCION DE 0.60 X 0.60 CADA 30 M2. TEXTURA SEGÚN DISEÑO</t>
  </si>
  <si>
    <t>I1924</t>
  </si>
  <si>
    <t>SUMINISTRO, TRANSPORTE E INSTALACIÓN A TODO COSTO DE CIELO RASO EN SUPERBOARD TEXTURIZADO MODULADO 1,20 X 0,60 PINTADO Y TERMINADO (DOS CARAS). INCLUYE PERFILERÍA Y TODO LO NECESARIO PARA SU CORRECTA INSTALACIÓN</t>
  </si>
  <si>
    <t>I1925</t>
  </si>
  <si>
    <t>MALLA ANTIPAJARERA TRIPLE TORSIÓN (INCLUYE CHAZO 1/4", TORNILLO COMBINADO DE 8" Y ARANDELA DE 1/4")</t>
  </si>
  <si>
    <t>I1926</t>
  </si>
  <si>
    <t>SUMINISTRO, TRANSPORTE E INSTALACIÓN A TODO COSTO DE MURO EN GYPLAC 12,7 MM PINTADO Y TERMINADO (DOS CARAS). INCLUYE PERFILERÍA Y TODO LO NECESARIO PARA SU CORRECTA INSTALACIÓN</t>
  </si>
  <si>
    <t>I1927</t>
  </si>
  <si>
    <t>SUMINISTRO, TRANSPORTE E INSTALACIÓN A TODO COSTO DE MURO EN GYPLAC 12,7 MM PINTADO Y TERMINADO (UNA CARA). INCLUYE PERFILERÍA Y TODO LO NECESARIO PARA SU CORRECTA INSTALACIÓN</t>
  </si>
  <si>
    <t>I1928</t>
  </si>
  <si>
    <t>TUBERIA ACERO AL CARBON 1"</t>
  </si>
  <si>
    <t>I1929</t>
  </si>
  <si>
    <t>ROCIADORES AUTOMATICOS 5,6K 1/2" NTP LISTDO UL - FM</t>
  </si>
  <si>
    <t>I1930</t>
  </si>
  <si>
    <t>ACCESORIOS PARA LA CONEXION</t>
  </si>
  <si>
    <t>I1931</t>
  </si>
  <si>
    <t>ESCUDO ROCIADOR</t>
  </si>
  <si>
    <t>I1932</t>
  </si>
  <si>
    <t>LAMINA DIFUSORA DE LUZ 61X245</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</si>
  <si>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</si>
  <si>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</si>
  <si>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</si>
  <si>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</si>
  <si>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</si>
  <si>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</si>
  <si>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</si>
  <si>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</si>
  <si>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</si>
  <si>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</si>
  <si>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</si>
  <si>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</si>
  <si>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</si>
  <si>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</si>
  <si>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</si>
  <si>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</si>
  <si>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</si>
  <si>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</si>
  <si>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</si>
  <si>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</si>
  <si>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</si>
  <si>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</si>
  <si>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I1944</t>
  </si>
  <si>
    <t>LISTÓN CHANUL 4 X 9</t>
  </si>
  <si>
    <t>I1945</t>
  </si>
  <si>
    <t>CINTA ANTIDESLIZANTE DE 48MM</t>
  </si>
  <si>
    <t>I1946</t>
  </si>
  <si>
    <t>PISO CERÁMICO MIKONOS TECNOLOGIA ARD ALTA RESISTENCIA AL DESLIZAMIENTO (COLOR SEGÚN DISEÑO). TIPO CORONA O SIMILAR.</t>
  </si>
  <si>
    <t>I1947</t>
  </si>
  <si>
    <t>LECHADA (A/C = 0,45)</t>
  </si>
  <si>
    <t>I1948</t>
  </si>
  <si>
    <t>TABLA ALGARROBO 18 X 1,8 MM</t>
  </si>
  <si>
    <t>I1949</t>
  </si>
  <si>
    <t>SELLADA CON BARNIZ MARINO 2 MANOS INCLUYE MATERIALES Y MANO DE OBRA</t>
  </si>
  <si>
    <t>I1950</t>
  </si>
  <si>
    <t>TORNILLO DRWALL 1 1/4"</t>
  </si>
  <si>
    <t>I1951</t>
  </si>
  <si>
    <t>ANGULO 1 1/12" X 1/8"</t>
  </si>
  <si>
    <t>I1952</t>
  </si>
  <si>
    <t>ÁCIDO OXÁLICO</t>
  </si>
  <si>
    <t>I1953</t>
  </si>
  <si>
    <t>DILATACIÓN EN PVC</t>
  </si>
  <si>
    <t>I1954</t>
  </si>
  <si>
    <t>SEÑALIZACIÓN Y AISLAMIENTO DE ZONAS CON CINTA (3 HILOS)</t>
  </si>
  <si>
    <t>I1955</t>
  </si>
  <si>
    <t>MALLA DE GALLINERO PARA CONSTRUCCIÓN</t>
  </si>
  <si>
    <t>I1956</t>
  </si>
  <si>
    <t>BALDOSA GRANO TRADICIONAL BH5 TERRAZO TIPO ALFA O SIMILAR</t>
  </si>
  <si>
    <t>I1957</t>
  </si>
  <si>
    <t>GUADUA MACANA PARA APUNTALAMIENTO</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</si>
  <si>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</si>
  <si>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</si>
  <si>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</si>
  <si>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</si>
  <si>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</si>
  <si>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</si>
  <si>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I1961</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</si>
  <si>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</si>
  <si>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I1962</t>
  </si>
  <si>
    <t>SUMINISTRO, TRANSPORTE E INSTALACIÓN DE LETREROS DE MÓDULOS SEGÚN DISEÑO. INSTALACIÓN A TODO COSTO.</t>
  </si>
  <si>
    <t>I1963</t>
  </si>
  <si>
    <t>SUMINISTRO, TRANSPORTE E INSTALACIÓN DE CHORRO TIPO LAMINAR DE COLORES. INSTALACIÓN A TODO COSTO.</t>
  </si>
  <si>
    <t>I1964</t>
  </si>
  <si>
    <t>SUMINISTRO, TRANSPORTE E INSTALACIÓN DE FILTRO DE CARTUCHO. INSTALACIÓN A TODO COSTO.</t>
  </si>
  <si>
    <t>I1965</t>
  </si>
  <si>
    <t>SUMINISTRO, TRANSPORTE E INSTALACIÓN DE TRANSFORMADOR DE 50 W A 12 W. INSTALACIÓN A TODO COSTO.</t>
  </si>
  <si>
    <t>I1966</t>
  </si>
  <si>
    <t>SUMINISTRO, TRANSPORTE E INSTALACIÓN DE BOMBA SUMERGIBLE MONOFASICA REF DM 20-N. INSTALACIÓN A TODO COSTO</t>
  </si>
  <si>
    <t>I1967</t>
  </si>
  <si>
    <t>SUMINISTRO, TRANSPORTE E INSTALACIÓN DE CAJAS DE ANDÉN PLÁSTICAS. INSTALACIÓN A TODO COSTO.</t>
  </si>
  <si>
    <t>I1968</t>
  </si>
  <si>
    <t>SUMINISTRO, TRANSPORTE E INSTALACIÓN DE SENSOR ELECTRICO TIPO FLOTADOR. INSTALACIÓN A TODO COSTO.</t>
  </si>
  <si>
    <t>I1969</t>
  </si>
  <si>
    <t>SUMINISTRO E INSTALACION  CABLE ENCAUCHETADO 3X14 AWG (SENSORES, CHORROS,  Y FLOTADORES). INSTALACIÒN A TODO COSTO.</t>
  </si>
  <si>
    <t>I1970</t>
  </si>
  <si>
    <t>SUMINISTRO E INSTALACION  CABLE ENCAUCHETADO 3X12 AWG (SENSORES, CHORROS,  Y FLOTADORES). INSTALACIÒN A TODO COSTO.</t>
  </si>
  <si>
    <t>I1971</t>
  </si>
  <si>
    <t>SUMINISTRO E INSTALACIÓN TABLERO ELECTRICO DE 1,20M X 0,60M X 0,30 TIPO INTEMPERIE, ANTIVANDALICO PARA ALOJAR EQUIPOS DE CONTROL Y FUERZA PARA MOTORES Y ALUMBRADO FUENTE. INCLIUYE BREAKERS. INSTALACIÓN A TODO COSTO.</t>
  </si>
  <si>
    <t>I1972</t>
  </si>
  <si>
    <t>SUMINISTRO, TRANSPORTE E INSTALACION CARCAMO CON REJILLA METALICA EN CONTRAMARCO Y MARCO EN ANGULO 2"2*3/16 Y REJILLA EN PLATINA DE 2"*3/16 (INCLUYE REJILLA METALICA). INSTALACIÓN A TODO COSTO.</t>
  </si>
  <si>
    <t>I1973</t>
  </si>
  <si>
    <t>TEMPORIZADOR PARA SISTEMA DE RIEGO</t>
  </si>
  <si>
    <t>I1974</t>
  </si>
  <si>
    <t>BOQUILLA ROCIADORA</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</si>
  <si>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</si>
  <si>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</si>
  <si>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I1976</t>
  </si>
  <si>
    <t>CAJA ELÉCTRICA 4X4 BLANCA CONDUIT O SIMILAR. INCLUYE ACCESORIOS DE FIJACIÓN.</t>
  </si>
  <si>
    <t>I1977</t>
  </si>
  <si>
    <t>SUMINISTRO, TRANSPORE E INSTALACIÓN DE LUMINARIA LED 80W TIPO FAROL PRIMAVERA TEMPERATURA DE COLOR 4100K. INCLUYE POSTE Y ACCESORIOS. ALTURA = 4 MTS. INSTALACIÓN A TODO COSTO.</t>
  </si>
  <si>
    <t>I1978</t>
  </si>
  <si>
    <t>SUMINISTRO, TRANSPORTE E INSTALACIÓN DE MATERO PREFABRICADO EN CONCRETO (INCLUYE PLANTA ORNAMENTAL, TIERRA NEGRA). INSTALACIÓN A TODO COSTO.</t>
  </si>
  <si>
    <t>I1979</t>
  </si>
  <si>
    <t>SUMINISTRO E INSTALACIÓN DE BASURERA PIVOTANTE EN ACERO INOXIDABLE TIPO EXTERIOR. INSTALACIÓN A TODO COSTO.</t>
  </si>
  <si>
    <t>I1980</t>
  </si>
  <si>
    <t>BANCA INDIVIDUAL TIPO CUBO PREFABRICADA A=40; B=40; H=50 CM.</t>
  </si>
  <si>
    <t>I1981</t>
  </si>
  <si>
    <t>SUMINISTRO, TRANSPORTE E INSTALACIÓN DE CONTENEDOR DE RAICES TIPO B20 (TIPO A) (1.2X1.2X1M. INC. SUMINISTRO, CONSTRUCCIÓN, ALCOQUE Y FILTRO EN GRAVILLA. NO INCLUYE. TIERRA). INSTALACIÓN A TODO COSTO.</t>
  </si>
  <si>
    <t>I1982</t>
  </si>
  <si>
    <t>SUMINISTRO, TRANSPORTE E INSTALACIÓN DE SISTEMA SÉPTICO - FILTROS ANAEROBIOS INTEGRADOS O INDEPENDIENTES (SÉPTICO 10.000 L + FILTRO ANAEROBIO DE 7.500 L + 1000 ROSETONES PLÁSTICOS) FABRICADO EN POLÑIETILENO LINEAL 100% VIRGEN. INCLUYE ACCESORIOS.</t>
  </si>
  <si>
    <t>I1983</t>
  </si>
  <si>
    <t>SUMINISTRO, TRANSPORTE E INSTALACIÓN DE TRAMPA DE GRASAS PLÁSTICA DE 150 LITROS. INCLUYE TODO LO NECESARIO PARA SU CORRECTA INSTALACIÓN Y PUESTA EN FUNCIONAMIENTO.</t>
  </si>
  <si>
    <t>I1984</t>
  </si>
  <si>
    <t>SUMINISTRO, TRANSPORTE E INSTALACIÓN DE CÁMARA CIRCULAR DE INSPECCIÓN DE CAÍDA D = 1,20 MTS. EN CONCRETO DE 3000 PSI.</t>
  </si>
  <si>
    <t>I1985</t>
  </si>
  <si>
    <t>SUMINISTRO, TRANSPORTE E INSTALACIÓN DE EMPALME A CÁMARAS DE INSPECCIÓN CONCRETO DE 3000 PSI</t>
  </si>
  <si>
    <t>I1986</t>
  </si>
  <si>
    <t>SUMINISTRO, TRANSPORTE E INSTALACIÓN DE ARO TAPA HF D=0,68 MTS PARA CÁMARA DE INSPECCIÓN</t>
  </si>
  <si>
    <t>I1987</t>
  </si>
  <si>
    <t>CERÁMICA NACIONAL</t>
  </si>
  <si>
    <t>I1988</t>
  </si>
  <si>
    <t>SOPORTE TAPA TUBO 1 UNIDAD</t>
  </si>
  <si>
    <t>I1989</t>
  </si>
  <si>
    <t>TAPA TUBO SALIDA</t>
  </si>
  <si>
    <t>I1990</t>
  </si>
  <si>
    <t>TUBO SALIDA UNIVERSAL</t>
  </si>
  <si>
    <t>I1991</t>
  </si>
  <si>
    <t>CABALLETE FIBROCEMENTO DE VENTILACION</t>
  </si>
  <si>
    <t>I1992</t>
  </si>
  <si>
    <t>TEJA DE VENTILACION #6 P7 DERECHA O IZQUIERDA</t>
  </si>
  <si>
    <t>I1993</t>
  </si>
  <si>
    <t>EXTRACTOR BROAN TECHO 18X18X11 CM 5 PUL</t>
  </si>
  <si>
    <t>I1994</t>
  </si>
  <si>
    <t>EXTRACTOR BROAN TECHO 21.5X21.5X12.4 CM 6 PUL</t>
  </si>
  <si>
    <t>I1995</t>
  </si>
  <si>
    <t>REJILLA 30X30 CM VENTILACION PERSIANA</t>
  </si>
  <si>
    <t>I1996</t>
  </si>
  <si>
    <t>COMPRA DE SIEMBRA (PROYECTO ESCUELA LA CAPILLA 2019)</t>
  </si>
  <si>
    <t>I1997</t>
  </si>
  <si>
    <t>BROCA 7/8" X 21 HILTI</t>
  </si>
  <si>
    <t>I1998</t>
  </si>
  <si>
    <t>RETARDANTE AL FUEGO SIKA UNITHERM O SIMILAR</t>
  </si>
  <si>
    <t>I1999</t>
  </si>
  <si>
    <t>POLISOMBRA NEGRA 35%</t>
  </si>
  <si>
    <t>I2000</t>
  </si>
  <si>
    <t>SUMINISTRO TRANSPORTE E INSTALACIÓN DE MURO EN SUPERBOARD 8MM UNA CARA (PERFILERÍA CAL. 26 CADA 60 CM). INCLUYE TRES MANOS DE PINTURA. ANCHO &lt; 50 CM (A TODO COSTO)</t>
  </si>
  <si>
    <t>I2001</t>
  </si>
  <si>
    <t>SUMINISTRO, TRANSPORTE E INSTALACIÓN A TODO COSTO DE ALERO PARA FACHADA EN SUPERBOARD DE 8 MM. INCLUYE ESTRUCTURA METÁLICA DE SOPORTE Y ANDAMIOS PARA SU CONSTRUCCIÓN</t>
  </si>
  <si>
    <t>I2002</t>
  </si>
  <si>
    <t>CANALETA PLÁSTICA DE 10 X 100 CM</t>
  </si>
  <si>
    <t>I2003</t>
  </si>
  <si>
    <t>PUERTA EN ALUMINIO Y VIDRIO TEMPLADO 6 MM CON CERRADURA Y MANIJA (HOJA SENCILLA). INCLUYE EL SUMINISTRO DE TODOS LOS ACCESORIOS REQUERIDOS PARA EL CORRECTO MONTAJE.</t>
  </si>
  <si>
    <t>I2004</t>
  </si>
  <si>
    <t>ORINAL INSTITUCIONAL MEDIANO DE ENTRADA SUPERIOR EN PORCELANA COLOR BLANCO LINEA POLO (CORONA) REF: 088621001 O SIMILAR. INCLUYE GRIFERÍA PUSH.</t>
  </si>
  <si>
    <t>I2005</t>
  </si>
  <si>
    <t>TRITURADO 3/4"</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</si>
  <si>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</si>
  <si>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</si>
  <si>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</si>
  <si>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</si>
  <si>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</si>
  <si>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</si>
  <si>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</si>
  <si>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</si>
  <si>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</si>
  <si>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</si>
  <si>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I2011</t>
  </si>
  <si>
    <t>SUMINISTRO, TRANSPORTE E INSTALACIÓN DE VARILLA DE 1/2" CUADRADA, INCLUYE ANTICORROSIVO Y PINTURA</t>
  </si>
  <si>
    <t>I2012</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</si>
  <si>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</si>
  <si>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I2013</t>
  </si>
  <si>
    <t>SANITARIO PARA PASILLO TÉCNICO DESCARGA A PARED Y PISO. ACERO INOXIDABLE AISI 304. DIMENSIONES 0.365X0.44X0.771 M DE SOCODA O SIMILAR</t>
  </si>
  <si>
    <t>I2014</t>
  </si>
  <si>
    <t>FLUXÓMETRO (VÁLVULA ALTA PRESIÓN 1-1/4"). REF. VITAL TSP03 DE SOCODA O SIMILAR</t>
  </si>
  <si>
    <t>I2015</t>
  </si>
  <si>
    <t>GRIFERÍA LAVADERO PISCIS PARED SENCILLA</t>
  </si>
  <si>
    <t>I2016</t>
  </si>
  <si>
    <t>MALLA CERRAMIENTO, HUECOS 1/2"X1/2", GRIS. REF COLMALLAS O SIMILAR</t>
  </si>
  <si>
    <t>I2017</t>
  </si>
  <si>
    <t>DUCHA TIPO TELÉFONO, MANGUERA L=1.5 M, CROMADA</t>
  </si>
  <si>
    <t>I2018</t>
  </si>
  <si>
    <t>BOMBA ELÉCTRICA 1"X1" 0,5HP,40LTSXMIN, REF. PKM60 DE PEDROLLO O SIMILAR</t>
  </si>
  <si>
    <t>I2019</t>
  </si>
  <si>
    <t>DEPOSITO EN “L” 1.861.55*0.55: 6 ENTREPAÑOS ELABORADOS EN LAMINA INOX 304 C-20 SATINADA CON REFUERZOS EN LAMINA Y TUBO CUADRADO INOX DE 1” PARA UNION EN VERTICE.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</si>
  <si>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</si>
  <si>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</si>
  <si>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I2021</t>
  </si>
  <si>
    <t>REJILLA RECTANGULAR PEATONAL A=60; B=30; H=6 CM (UTIL); 21.5 KG/UN</t>
  </si>
  <si>
    <t>I2022</t>
  </si>
  <si>
    <t>BANCA EN CONCRETO PULIDO TRES PIEZAS A=42; L=150; H=69.5 CM; 287KG/UN</t>
  </si>
  <si>
    <t>I2023</t>
  </si>
  <si>
    <t>BLOQUE BASE EN CEMENTO PLAQUETA ABUJARDADA ROJA A=50; B=50; H=7 CM; 42 KG/M2</t>
  </si>
  <si>
    <t>I2024</t>
  </si>
  <si>
    <t>BLOQUE BASE EN CEMENTO PLAQUETA ABUJARDADA NEGRA A=50; B=50; H=7 CM; 42 KG/M2</t>
  </si>
  <si>
    <t>I2025</t>
  </si>
  <si>
    <t>BLOQUE BASE EN CEMENTO PLAQUETA ABUJARDADA OCRE A=50; B=50; H=7 CM; 42 KG/M2</t>
  </si>
  <si>
    <t>I2026</t>
  </si>
  <si>
    <t>BLOQUE BASE EN CEMENTO PLAQUETA ABUJARDADA GRIS A=50; B=50; H=7 CM; 42 KG/M2</t>
  </si>
  <si>
    <t>I2027</t>
  </si>
  <si>
    <t>PROTECCION / DIA PROTOCOLO DE SEGURIDAD COVID - 19</t>
  </si>
  <si>
    <t>I2028</t>
  </si>
  <si>
    <t>CANECAS DE PEDAL PARA RESIDUOS ORDINARIOS O BIOLOGICOS</t>
  </si>
  <si>
    <t>I2029</t>
  </si>
  <si>
    <t>BOLSAS ROJAS</t>
  </si>
  <si>
    <t>I2030</t>
  </si>
  <si>
    <t>TAPABOCAS DESECHABLES</t>
  </si>
  <si>
    <t>I2031</t>
  </si>
  <si>
    <t>GUANTES DE VINILO O LATEX</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</si>
  <si>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</si>
  <si>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</si>
  <si>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</si>
  <si>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</si>
  <si>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</si>
  <si>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</si>
  <si>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</si>
  <si>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</si>
  <si>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</si>
  <si>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</si>
  <si>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</si>
  <si>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</si>
  <si>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I2038</t>
  </si>
  <si>
    <t>TUNEL DE DESINFECCION</t>
  </si>
  <si>
    <t>I2039</t>
  </si>
  <si>
    <t>TERMOMETRO LASER</t>
  </si>
  <si>
    <t>I2040</t>
  </si>
  <si>
    <t>FUMIGADORA DE ESPALDA MECANICA 25 LITROS</t>
  </si>
  <si>
    <t>I2041</t>
  </si>
  <si>
    <t>LAVAMANOS DE 40X60 CM</t>
  </si>
  <si>
    <t>I2042</t>
  </si>
  <si>
    <t>GRIFERIA LAVAMANOS SENCILLA</t>
  </si>
  <si>
    <t>I2043</t>
  </si>
  <si>
    <t>VALVULA PEDAL PARA GRIFERIA MANOS LIBRES LLAVE</t>
  </si>
  <si>
    <t>I2044</t>
  </si>
  <si>
    <t>ACOPLE PLASTICO LVM/LVP 60 CM 1/2 X 1/2</t>
  </si>
  <si>
    <t>I2045</t>
  </si>
  <si>
    <t>DISPENSADOR AUTOMATICO DE JABON</t>
  </si>
  <si>
    <t>I2046</t>
  </si>
  <si>
    <t>BLOQUE DIVISORIO Nº 5 ( 30 X 20 X 12 CM) ARCILLA TIPO SANTAFÉ O SIMILAR.</t>
  </si>
  <si>
    <t>I2047</t>
  </si>
  <si>
    <t>MONOGAFA VENTILACION INDIRECTA</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</si>
  <si>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</si>
  <si>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</si>
  <si>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</si>
  <si>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</si>
  <si>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</si>
  <si>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</si>
  <si>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</si>
  <si>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</si>
  <si>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</si>
  <si>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</si>
  <si>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</si>
  <si>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</si>
  <si>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</si>
  <si>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</si>
  <si>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</si>
  <si>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</si>
  <si>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</si>
  <si>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</si>
  <si>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</si>
  <si>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</si>
  <si>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</si>
  <si>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</si>
  <si>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</si>
  <si>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</si>
  <si>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</si>
  <si>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</si>
  <si>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</si>
  <si>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</si>
  <si>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</si>
  <si>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</si>
  <si>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</si>
  <si>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</si>
  <si>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</si>
  <si>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</si>
  <si>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</si>
  <si>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</si>
  <si>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</si>
  <si>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</si>
  <si>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I2067</t>
  </si>
  <si>
    <t>PUNTO BIOSEGURIDAD PARA DESCONTAMINACION DE PERSONAS Y MAQUINARIA</t>
  </si>
  <si>
    <t>I2068</t>
  </si>
  <si>
    <t>LAVAMANOS CON ACCESORIOS, GRIFERIA Y MANO DE OBRA DE INSTALACION</t>
  </si>
  <si>
    <t>I2069</t>
  </si>
  <si>
    <t>PUNTO DE HIDRATACION PARA CONSUMO (AGUA EN BOLSA, BOTELLON O SIMILAR)</t>
  </si>
  <si>
    <t>I2070</t>
  </si>
  <si>
    <t>PEDILUVIO PARA DESINFECTAR AL INGRESO Y SALIDA DE PERSONAL</t>
  </si>
  <si>
    <t>I2071</t>
  </si>
  <si>
    <t>CANECA CON PEDAL PARA RESIDUOS ORDINARIOS O BIOLOGICOS</t>
  </si>
  <si>
    <t>I2072</t>
  </si>
  <si>
    <t>CARETA CON VISOR</t>
  </si>
  <si>
    <t>I2073</t>
  </si>
  <si>
    <t>DELANTAL</t>
  </si>
  <si>
    <t>I2074</t>
  </si>
  <si>
    <t>LÁMPARA LUMINARIA LED SOLAR PARA ALUMBRADO PÚBLICO 100W MAS BRAZO</t>
  </si>
  <si>
    <t>I2075</t>
  </si>
  <si>
    <t>ESTRUCTURA PARA BALONCESTO, INCLUYE TABLEROS</t>
  </si>
  <si>
    <t>I2076</t>
  </si>
  <si>
    <t>TUBO Y MALLA PARA VOLEIBOL</t>
  </si>
  <si>
    <t>I2077</t>
  </si>
  <si>
    <t>ARCOS DE MICRO FUTBOL</t>
  </si>
  <si>
    <t>I2078</t>
  </si>
  <si>
    <t>REJILLA SUMIDERO PLAQUETA (PEATONAL) A=55 CM. L=40 CM. E=6 CM. REF. P40402 TIPO TITAN O SIMILAR</t>
  </si>
  <si>
    <t>I2079</t>
  </si>
  <si>
    <t>SUMINISTRO, TRANSPORTE E INSTALACIÓN A TODO COSTO DE CIELO RASO EN SUPERBOARD 4 MM TEXTURIZADO MODULADO 0,60 X 0,60 PINTADO Y TERMINADO. INCLUYE PERFILERÍA, ANCLAJES Y TODO LO NECESARIO PARA SU CORRECTA INSTALACIÓN</t>
  </si>
  <si>
    <t>I2080</t>
  </si>
  <si>
    <t>PANEL LED 60 X 60 CM MARCA EMITY O SIMILAR</t>
  </si>
  <si>
    <t>I2081</t>
  </si>
  <si>
    <t>TAPA PLASTICA CIEGA DE 2X4"</t>
  </si>
  <si>
    <t>I2082</t>
  </si>
  <si>
    <t>TAPA PLASTICA CIEGA CIRCULAR</t>
  </si>
  <si>
    <t>I2083</t>
  </si>
  <si>
    <t>CABLE ALUMINIO TRIPLEX 2 X 1/0 + 1/0 AAC/AAAC XLPE 600V 90C</t>
  </si>
  <si>
    <t>I2084</t>
  </si>
  <si>
    <t>CONECTOR COMPRESION DBH 8</t>
  </si>
  <si>
    <t>I2085</t>
  </si>
  <si>
    <t>AISLADOR CARRETE</t>
  </si>
  <si>
    <t>I2086</t>
  </si>
  <si>
    <t>ELEMENTOS DE SUJECION</t>
  </si>
  <si>
    <t>I2087</t>
  </si>
  <si>
    <t>ADAPTADOR TERMINAL PVC DE 2"</t>
  </si>
  <si>
    <t>I2088</t>
  </si>
  <si>
    <t>CURVA PVC DE 2"</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</si>
  <si>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</si>
  <si>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</si>
  <si>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</si>
  <si>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</si>
  <si>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</si>
  <si>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</si>
  <si>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</si>
  <si>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</si>
  <si>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</si>
  <si>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</si>
  <si>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</si>
  <si>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</si>
  <si>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I2095</t>
  </si>
  <si>
    <t>ELEMENTO DE SUJECION</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</si>
  <si>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</si>
  <si>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</si>
  <si>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</si>
  <si>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</si>
  <si>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</si>
  <si>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</si>
  <si>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</si>
  <si>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</si>
  <si>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I2100</t>
  </si>
  <si>
    <t>TERMINAL EMT 1-1/2"</t>
  </si>
  <si>
    <t>I2101</t>
  </si>
  <si>
    <t>UNION EMT 1-1/2"</t>
  </si>
  <si>
    <t>I2102</t>
  </si>
  <si>
    <t>CURVA EMT 1-1/2"</t>
  </si>
  <si>
    <t>I2103</t>
  </si>
  <si>
    <t>TERMINAL EMT 1"</t>
  </si>
  <si>
    <t>I2104</t>
  </si>
  <si>
    <t>CURVA EMT 1"</t>
  </si>
  <si>
    <t>I2105</t>
  </si>
  <si>
    <t>UNION EMT 1"</t>
  </si>
  <si>
    <t>I2106</t>
  </si>
  <si>
    <t>CHAZO Y TORNILLO</t>
  </si>
  <si>
    <t>I2107</t>
  </si>
  <si>
    <t>TERMINAL PVC 1-1/2"</t>
  </si>
  <si>
    <t>I2108</t>
  </si>
  <si>
    <t>CURVA PVC 1-1/2</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</si>
  <si>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</si>
  <si>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</si>
  <si>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</si>
  <si>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</si>
  <si>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</si>
  <si>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</si>
  <si>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</si>
  <si>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</si>
  <si>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</si>
  <si>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</si>
  <si>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</si>
  <si>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</si>
  <si>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I2115</t>
  </si>
  <si>
    <t>TERMINAL EMT 3/4"</t>
  </si>
  <si>
    <t>I2116</t>
  </si>
  <si>
    <t>CURVA EMT 3/4"</t>
  </si>
  <si>
    <t>I2117</t>
  </si>
  <si>
    <t>CAPACETE LISO EN ALUMINIO PARA TUBERIA EMT DE 3/4"</t>
  </si>
  <si>
    <t>I2118</t>
  </si>
  <si>
    <t>TABLERO DE 4 CIRCUITOS 1F3H,  BARRAJE 75A, BARRA NEUTRO Y BARRA TIERRA  CALIDAD LEGRAND, SIEMENS, SQARED O SUPERIOR DE MARCA RECONOCIDA Y HOMOLOGADA POR EL CIDET</t>
  </si>
  <si>
    <t>I2119</t>
  </si>
  <si>
    <t>BORNA DE PONCHAR ESTAÑADA N° 12 AWG</t>
  </si>
  <si>
    <t>I2120</t>
  </si>
  <si>
    <t>INTERRUPTOR ENCHUFABLE 1X15A - 10KA</t>
  </si>
  <si>
    <t>I2121</t>
  </si>
  <si>
    <t>LUMINARIA LFS 36W DE INCRUSTAR, MARCA ILTEC</t>
  </si>
  <si>
    <t>I2122</t>
  </si>
  <si>
    <t>TUBO CONDUIT SCH40 1/2"</t>
  </si>
  <si>
    <t>I2123</t>
  </si>
  <si>
    <t>CURVA PVC SCH40 1/2"</t>
  </si>
  <si>
    <t>I2124</t>
  </si>
  <si>
    <t>UNION PVC SCH40 1/2"</t>
  </si>
  <si>
    <t>I2125</t>
  </si>
  <si>
    <t>TERMINAL PVC SCH40 1/2"</t>
  </si>
  <si>
    <t>I2126</t>
  </si>
  <si>
    <t>CABLE 12 AWG HFFR LS 600V</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</si>
  <si>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</si>
  <si>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</si>
  <si>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</si>
  <si>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</si>
  <si>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</si>
  <si>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</si>
  <si>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</si>
  <si>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</si>
  <si>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</si>
  <si>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</si>
  <si>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</si>
  <si>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</si>
  <si>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</si>
  <si>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</si>
  <si>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I2134</t>
  </si>
  <si>
    <t>PRENSA ESTOPA 1/2"</t>
  </si>
  <si>
    <t>I2135</t>
  </si>
  <si>
    <t>CAJA RECTANGULAR RAWELT 1/2" 2X4</t>
  </si>
  <si>
    <t>I2136</t>
  </si>
  <si>
    <t>TOMACORRIENTE DOBLE CON POLO A TIERRA NEMA 5-15-R</t>
  </si>
  <si>
    <t>I2137</t>
  </si>
  <si>
    <t>CLAVIJA CON POLO A TIERRA - 15A - 250V</t>
  </si>
  <si>
    <t>I2138</t>
  </si>
  <si>
    <t>CABLE ENCAUCHETADO 3X14 AWG</t>
  </si>
  <si>
    <t>I2139</t>
  </si>
  <si>
    <t>CONECTOR RESORTE ROJO-AMR 3M</t>
  </si>
  <si>
    <t>I2140</t>
  </si>
  <si>
    <t>ABRAZADERA  METALICA DOBLE ALA TUBO EMT 1/2"</t>
  </si>
  <si>
    <t>I2141</t>
  </si>
  <si>
    <t>LUMINARIA CCCE - 2 TUBO LED T8 18W - 36W - MARCA ILTEC</t>
  </si>
  <si>
    <t>I2142</t>
  </si>
  <si>
    <t>PANEL LED SOBREPONER 12W</t>
  </si>
  <si>
    <t>I2143</t>
  </si>
  <si>
    <t>LUMINARIA HERMETICA 2X18 T8 LED - 36W - SYLVANIA</t>
  </si>
  <si>
    <t>I2144</t>
  </si>
  <si>
    <t>LUMINARIA DE EMERGENCIA R1 -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</si>
  <si>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</si>
  <si>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</si>
  <si>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</si>
  <si>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</si>
  <si>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</si>
  <si>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</si>
  <si>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</si>
  <si>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</si>
  <si>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</si>
  <si>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</si>
  <si>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</si>
  <si>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</si>
  <si>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</si>
  <si>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</si>
  <si>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</si>
  <si>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</si>
  <si>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</si>
  <si>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</si>
  <si>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</si>
  <si>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</si>
  <si>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</si>
  <si>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</si>
  <si>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I2156</t>
  </si>
  <si>
    <t>LEGALIZACIÓN Y RETIE LATINOAMERICANO SEDE PRINCIPAL</t>
  </si>
  <si>
    <t>I2157</t>
  </si>
  <si>
    <t>TOTALIZADOR 2X40, 25KA</t>
  </si>
  <si>
    <t>I2158</t>
  </si>
  <si>
    <t>CABLE 4 AWG HFFR LS 600V 75º CT</t>
  </si>
  <si>
    <t>I2159</t>
  </si>
  <si>
    <t>CAPACETE ROSCADO EN ALUMINIO PARA TUBERIA IMC 3/4"</t>
  </si>
  <si>
    <t>I2160</t>
  </si>
  <si>
    <t>CURVA GALVANIZADA IMC 3/4"</t>
  </si>
  <si>
    <t>I2161</t>
  </si>
  <si>
    <t>BREAKER TOTALIZADOR 2X80, 25KA</t>
  </si>
  <si>
    <t>I2162</t>
  </si>
  <si>
    <t>LEGALIZACIÓN Y RETIE COLEGIO RURAL GRANADA</t>
  </si>
  <si>
    <t>I2163</t>
  </si>
  <si>
    <t>ABRAZADERA  METALICA DOBLE ALA TUBO EMT 3/4"</t>
  </si>
  <si>
    <t>I2164</t>
  </si>
  <si>
    <t>CAJA RECTANGULAR RAWELT 3/4" 2X4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</si>
  <si>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</si>
  <si>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</si>
  <si>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</si>
  <si>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</si>
  <si>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</si>
  <si>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</si>
  <si>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</si>
  <si>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</si>
  <si>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</si>
  <si>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</si>
  <si>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</si>
  <si>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</si>
  <si>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</si>
  <si>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</si>
  <si>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</si>
  <si>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</si>
  <si>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</si>
  <si>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LUMINARIA REFLECTOR ES 10W(REFLECTOR LED LQ)</t>
  </si>
  <si>
    <t>I2174</t>
  </si>
  <si>
    <t>LUMINARIA DE EMERGENCIA ALENA 4W</t>
  </si>
  <si>
    <t>I2175</t>
  </si>
  <si>
    <t>LUMINARIA SALIDA EMERGENCIA 2W</t>
  </si>
  <si>
    <t>I2176</t>
  </si>
  <si>
    <t>TROQUEL SENCILLO PARA CANALETA DE 12CM</t>
  </si>
  <si>
    <t>I2177</t>
  </si>
  <si>
    <t>BOQUILLA TERMINAL (JUEGO DE TUERCA Y CONTRATUERCA) PARA TUBERIA IMC 3/4</t>
  </si>
  <si>
    <t>I2178</t>
  </si>
  <si>
    <t>SENSOR INFRARROJO ON/OFF</t>
  </si>
  <si>
    <t>I2179</t>
  </si>
  <si>
    <t>SENSOR FOTOVOLTAICO LEVITON PROVOLT</t>
  </si>
  <si>
    <t>I2180</t>
  </si>
  <si>
    <t>UPS 14KV BIFÁSICA</t>
  </si>
  <si>
    <t>I2181</t>
  </si>
  <si>
    <t>BY PASS PARA UPS</t>
  </si>
  <si>
    <t>I2182</t>
  </si>
  <si>
    <t>CABLE TRENZADO 3X12 AWG HFFR LS CT</t>
  </si>
  <si>
    <t>I2183</t>
  </si>
  <si>
    <t>CABLE TRENZADO 3X10 AWG HFFR LS CT</t>
  </si>
  <si>
    <t>I2184</t>
  </si>
  <si>
    <t>CABLE 250 KCMIL THHN, THWN, CU</t>
  </si>
  <si>
    <t>I2185</t>
  </si>
  <si>
    <t>CABLE 6 AWG HFFR LS</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</si>
  <si>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</si>
  <si>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</si>
  <si>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</si>
  <si>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</si>
  <si>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</si>
  <si>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</si>
  <si>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</si>
  <si>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</si>
  <si>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</si>
  <si>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</si>
  <si>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I2191</t>
  </si>
  <si>
    <t>MEDIDOR DE ENERGIA MONOFASICO 120V</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</si>
  <si>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</si>
  <si>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</si>
  <si>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</si>
  <si>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</si>
  <si>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</si>
  <si>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</si>
  <si>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</si>
  <si>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</si>
  <si>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</si>
  <si>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</si>
  <si>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</si>
  <si>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</si>
  <si>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</si>
  <si>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</si>
  <si>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</si>
  <si>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</si>
  <si>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</si>
  <si>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</si>
  <si>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</si>
  <si>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</si>
  <si>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I2202</t>
  </si>
  <si>
    <t>TOTALIZADORR 2X30A, 25KA</t>
  </si>
  <si>
    <t>I2203</t>
  </si>
  <si>
    <t>TOTALIZADOR 2X30A, 25KA</t>
  </si>
  <si>
    <t>I2204</t>
  </si>
  <si>
    <t>TRAMITES ANTE EL OR</t>
  </si>
  <si>
    <t>I2205</t>
  </si>
  <si>
    <t>LEGALIZACION Y RETIE INSTITUCION EDUCATIVA CHIPRE</t>
  </si>
  <si>
    <t>I2206</t>
  </si>
  <si>
    <t>SUMINISTRO, TRANSPORTE E INSTALACIÓN DE MURO PARA MEDIDA SEMIDIRECTA</t>
  </si>
  <si>
    <t>I2207</t>
  </si>
  <si>
    <t>ADECUACIÓN PARA TABLERO Y REGATA (INCLUYE PERFORACIÓN Y RESANE)</t>
  </si>
  <si>
    <t>I2208</t>
  </si>
  <si>
    <t>GRIFERÍA ECONOMIZADORA DE SENSOR</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</si>
  <si>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</si>
  <si>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</si>
  <si>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</si>
  <si>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</si>
  <si>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</si>
  <si>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</si>
  <si>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</si>
  <si>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</si>
  <si>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</si>
  <si>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</si>
  <si>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</si>
  <si>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</si>
  <si>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</si>
  <si>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</si>
  <si>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</si>
  <si>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</si>
  <si>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I2217</t>
  </si>
  <si>
    <t>ACERO DE REFUERZO FY = 60.000 PSI = 420 MPA ACTUALIZADO 13 JUN 2021</t>
  </si>
  <si>
    <t>I2218</t>
  </si>
  <si>
    <t>I2219</t>
  </si>
  <si>
    <t>TUBERIA ESTRUCTURAL A.S.T.M. A-572 GRADO 50 - REDONDA, CUADRADA O RECTANGULAR SEGÚN DISEÑO - TIPO COLMENA O SIMILAR. ACTUALIZADO 13 JUN 2021</t>
  </si>
  <si>
    <t>I2220</t>
  </si>
  <si>
    <t>SUMINISTRO DE APLIQUE TIPO HONGO MARCA HAVELLS - SYLVANIA O SIMILAR  CON ACCESOSRIOS</t>
  </si>
  <si>
    <t>I2221</t>
  </si>
  <si>
    <t>PANEL LED 600W CON CAJA IP 65</t>
  </si>
  <si>
    <t>I2222</t>
  </si>
  <si>
    <t>TRAMITE Y LEGALIZACIÓN ANTE LAS EMPRESAS PRESTADORAS DEL SERVICIO(ACUEDUCTO, ALCANTARILLADO Y ENERGÍA) INVLUYE DISPONIBILIDAD, PLANOS RECORD, Y TODOS LOS TRAMITES PARA ENTREGA EN SERVICIO.</t>
  </si>
  <si>
    <t>I2223</t>
  </si>
  <si>
    <t>ASEO GENERAL</t>
  </si>
  <si>
    <t>I2224</t>
  </si>
  <si>
    <t>TAPA PARA TOMACORRIENTE DOBLE</t>
  </si>
  <si>
    <t>I2225</t>
  </si>
  <si>
    <t>TAPA PARA INTERRUPTOR SENCILLO BLANCO</t>
  </si>
  <si>
    <t>I2226</t>
  </si>
  <si>
    <t>TAPA PARA INTERRUPTOR DOBLE BLANCO</t>
  </si>
  <si>
    <t>I2227</t>
  </si>
  <si>
    <t>TUBO CONDUIT PVC 4"</t>
  </si>
  <si>
    <t>I2228</t>
  </si>
  <si>
    <t>SUMINISTRO, TRANSPORTE E INSTALACIÓN DE SIKATOP-121 PARA REPARACIÓN DE SUPERFICIES EN CONCRETO O MAMPOSTERIA. INCLUYE TODO LO NECESARIO PARA SU CORRECTA INSTALACIÓN</t>
  </si>
  <si>
    <t>I2229</t>
  </si>
  <si>
    <t>POSTE METALICO 14 M 1050 KGF</t>
  </si>
  <si>
    <t>I2230</t>
  </si>
  <si>
    <t>CONCRETO 3000 PSI</t>
  </si>
  <si>
    <t>I2231</t>
  </si>
  <si>
    <t>BASE DE ANCLAJE CASTILLO DE 1" 0.25X0.25M  ENTRE CENTROS</t>
  </si>
  <si>
    <t>I2232</t>
  </si>
  <si>
    <t>ABRAZADERA HORQUILLA 2"</t>
  </si>
  <si>
    <t>I2233</t>
  </si>
  <si>
    <t>PERNOS DE 1" GRADO 5</t>
  </si>
  <si>
    <t>I2234</t>
  </si>
  <si>
    <t>POSTE METALICO 12 M 1350 KGF AUTOSOPORTADO</t>
  </si>
  <si>
    <t>I2235</t>
  </si>
  <si>
    <t>ESPACIADOR PARA ABRAZADERAS DE FIJACION PARA TUBERIA COLGANTE</t>
  </si>
  <si>
    <t>I2236</t>
  </si>
  <si>
    <t>TUERCA PARA ABRAZADERAS DE FIJACION PARA TUBERIA COLGANTE</t>
  </si>
  <si>
    <t>I2237</t>
  </si>
  <si>
    <t>AISLADOR DE PIN POLIMERICO 13.2KV</t>
  </si>
  <si>
    <t>I2238</t>
  </si>
  <si>
    <t>BRAZO TIPO C 15KV</t>
  </si>
  <si>
    <t>I2239</t>
  </si>
  <si>
    <t>ANCLAJE DE EXPANSION PARA ABRAZADERAS DE FIJACION PARA TUBERIA COLGANTE</t>
  </si>
  <si>
    <t>I2240</t>
  </si>
  <si>
    <t>AISLADOR DE PLATO O SUSPENCION 6"</t>
  </si>
  <si>
    <t>I2241</t>
  </si>
  <si>
    <t>COLLARIN DOBLE 5-6</t>
  </si>
  <si>
    <t>I2242</t>
  </si>
  <si>
    <t>ESLABON EN U 5/8"</t>
  </si>
  <si>
    <t>I2243</t>
  </si>
  <si>
    <t>GUARDACABO 1/2"</t>
  </si>
  <si>
    <t>I2244</t>
  </si>
  <si>
    <t>PERFORACION PARA ABRAZADERAS DE FIJACION PARA TUBERIA COLGANTE</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</si>
  <si>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</si>
  <si>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</si>
  <si>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</si>
  <si>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</si>
  <si>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</si>
  <si>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</si>
  <si>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</si>
  <si>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</si>
  <si>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</si>
  <si>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</si>
  <si>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</si>
  <si>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</si>
  <si>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</si>
  <si>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</si>
  <si>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I2252</t>
  </si>
  <si>
    <t>ABRAZADERA HORQUILLA 3"</t>
  </si>
  <si>
    <t>I2253</t>
  </si>
  <si>
    <t>TORNILLO DE MAQUINA 1/2" X 1 1/2"</t>
  </si>
  <si>
    <t>I2254</t>
  </si>
  <si>
    <t>ABRAZADERAS DE FIJACION PARA TUBERIA COLGANTE 4"</t>
  </si>
  <si>
    <t>I2255</t>
  </si>
  <si>
    <t>VARILLA DE ANCLAJE DE 5/8" X 1.80MTS</t>
  </si>
  <si>
    <t>I2256</t>
  </si>
  <si>
    <t>GRAPA PRENSORA 3 TORNILLOS  1/4"</t>
  </si>
  <si>
    <t>I2257</t>
  </si>
  <si>
    <t>ALAMBRE GALVANIZADO</t>
  </si>
  <si>
    <t>I2258</t>
  </si>
  <si>
    <t>CABLE DE ACERO GALVANIZADO 1/4" ST</t>
  </si>
  <si>
    <t>I2259</t>
  </si>
  <si>
    <t>AISLADOR  TENSOR  DE 4 1/4"</t>
  </si>
  <si>
    <t>I2260</t>
  </si>
  <si>
    <t>ABRAZADERA HORQUILLA 4"</t>
  </si>
  <si>
    <t>I2261</t>
  </si>
  <si>
    <t>ABRAZADERA SIN SALIDA  T2</t>
  </si>
  <si>
    <t>I2262</t>
  </si>
  <si>
    <t>BLOQUE DE ANCLAJE PARA  RETENIDA</t>
  </si>
  <si>
    <t>I2263</t>
  </si>
  <si>
    <t>PERNO DE ANCLAJE</t>
  </si>
  <si>
    <t>I2264</t>
  </si>
  <si>
    <t>CABLE ECOLOGICO  2 AWG 15KV</t>
  </si>
  <si>
    <t>I2265</t>
  </si>
  <si>
    <t>CAJA PRIMARIA 100 A 15 KV</t>
  </si>
  <si>
    <t>I2266</t>
  </si>
  <si>
    <t>ABRAZADERA HORQUILLA 6"</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</si>
  <si>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</si>
  <si>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</si>
  <si>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</si>
  <si>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</si>
  <si>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</si>
  <si>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</si>
  <si>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</si>
  <si>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</si>
  <si>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</si>
  <si>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</si>
  <si>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</si>
  <si>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</si>
  <si>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</si>
  <si>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</si>
  <si>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</si>
  <si>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</si>
  <si>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I2275</t>
  </si>
  <si>
    <t>VARILLA COPPERWELD DE 5/8" X 2,40MTS</t>
  </si>
  <si>
    <t>I2276</t>
  </si>
  <si>
    <t>TUBERIA EMT 1/2"</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</si>
  <si>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</si>
  <si>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</si>
  <si>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</si>
  <si>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</si>
  <si>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</si>
  <si>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</si>
  <si>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</si>
  <si>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</si>
  <si>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</si>
  <si>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</si>
  <si>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</si>
  <si>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</si>
  <si>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</si>
  <si>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</si>
  <si>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</si>
  <si>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</si>
  <si>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</si>
  <si>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</si>
  <si>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</si>
  <si>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</si>
  <si>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</si>
  <si>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</si>
  <si>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</si>
  <si>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</si>
  <si>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</si>
  <si>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</si>
  <si>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</si>
  <si>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</si>
  <si>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</si>
  <si>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</si>
  <si>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</si>
  <si>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</si>
  <si>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</si>
  <si>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</si>
  <si>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</si>
  <si>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</si>
  <si>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</si>
  <si>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</si>
  <si>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</si>
  <si>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</si>
  <si>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</si>
  <si>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</si>
  <si>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</si>
  <si>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</si>
  <si>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I2299</t>
  </si>
  <si>
    <t>CABLE 4/0 AWG DESNUDO, CU</t>
  </si>
  <si>
    <t>I2300</t>
  </si>
  <si>
    <t>CABLE 1/0 AWG DESNUDO, CU</t>
  </si>
  <si>
    <t>I2301</t>
  </si>
  <si>
    <t>FAVIGEL</t>
  </si>
  <si>
    <t>I2302</t>
  </si>
  <si>
    <t>I2303</t>
  </si>
  <si>
    <t>MALLA ELECTROSOLDADA 5MM</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</si>
  <si>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</si>
  <si>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</si>
  <si>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</si>
  <si>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</si>
  <si>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</si>
  <si>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</si>
  <si>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</si>
  <si>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</si>
  <si>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I2308</t>
  </si>
  <si>
    <t>CABLE DE COBRE AISLADO NO 4/0 AWG THHN</t>
  </si>
  <si>
    <t>I2309</t>
  </si>
  <si>
    <t>CABLE DE COBRE AISLADO NO 2/0 AWG THHN</t>
  </si>
  <si>
    <t>I2310</t>
  </si>
  <si>
    <t>TUBO METALICO CONDUIT GALVANIZADO IMC 3/4</t>
  </si>
  <si>
    <t>I2311</t>
  </si>
  <si>
    <t>CABLE 2 AWG CU DESNUDO</t>
  </si>
  <si>
    <t>I2312</t>
  </si>
  <si>
    <t>CABLE 2/0  AWG HFFR LS CU</t>
  </si>
  <si>
    <t>I2313</t>
  </si>
  <si>
    <t>CABLE 6 AWG HFFR LS CU</t>
  </si>
  <si>
    <t>I2314</t>
  </si>
  <si>
    <t>TUBERIA EMT 1 1/2"</t>
  </si>
  <si>
    <t>I2315</t>
  </si>
  <si>
    <t>TUBERIA EMT 2"</t>
  </si>
  <si>
    <t>I2316</t>
  </si>
  <si>
    <t>CURVA EMT 2"</t>
  </si>
  <si>
    <t>I2317</t>
  </si>
  <si>
    <t>CABLE 8 AWG HFFR LS CU</t>
  </si>
  <si>
    <t>I2318</t>
  </si>
  <si>
    <t>CABLE 10 AWG HFFR LS CU</t>
  </si>
  <si>
    <t>I2319</t>
  </si>
  <si>
    <t>TUBERÍA EMT 1"</t>
  </si>
  <si>
    <t>I2320</t>
  </si>
  <si>
    <t>TUBERÍA EMT 1-1/2"</t>
  </si>
  <si>
    <t>I2321</t>
  </si>
  <si>
    <t>CABLE 4 AWG HFFR LS CU</t>
  </si>
  <si>
    <t>I2322</t>
  </si>
  <si>
    <t>CABLE 2 AWG HFFR LS CU</t>
  </si>
  <si>
    <t>I2323</t>
  </si>
  <si>
    <t>CABLE 12 AWG HFFR LS CU</t>
  </si>
  <si>
    <t>I2324</t>
  </si>
  <si>
    <t>CAJA RECTANGULAR 1/2" 2X4 RAWELT</t>
  </si>
  <si>
    <t>I2325</t>
  </si>
  <si>
    <t>CABLE ENCAUCHETADO 3X14 AWG CU</t>
  </si>
  <si>
    <t>I2326</t>
  </si>
  <si>
    <t>LED HIGH BAY GC350 100W</t>
  </si>
  <si>
    <t>I2327</t>
  </si>
  <si>
    <t>TORTUGA LED 12W</t>
  </si>
  <si>
    <t>I2328</t>
  </si>
  <si>
    <t>TUBERIA EMT 3/4"</t>
  </si>
  <si>
    <t>I2329</t>
  </si>
  <si>
    <t>CAJA RAWELT 4 X4 3/4" 4 SALIDAS</t>
  </si>
  <si>
    <t>I2330</t>
  </si>
  <si>
    <t>UPS 30KVA TRIFASICA INCLUYE BANCO DE BATERIAS MARCA TITAN</t>
  </si>
  <si>
    <t>I2331</t>
  </si>
  <si>
    <t>CABLE 3/0  AWG HFFR LS CU</t>
  </si>
  <si>
    <t>I2332</t>
  </si>
  <si>
    <t>UPS 15KVA TRIFASICA INCLUYE BANCO DE BATERIAS MARCA POWEST</t>
  </si>
  <si>
    <t>I2333</t>
  </si>
  <si>
    <t>TRAGANTE DE AGUAS LLUVIAS 6"X4"</t>
  </si>
  <si>
    <t>I2334</t>
  </si>
  <si>
    <t>CODO 90° 1/4 CXE SANITARIO 8''</t>
  </si>
  <si>
    <t>I2335</t>
  </si>
  <si>
    <t>TUBERIA PVC SANITARIA 8"</t>
  </si>
  <si>
    <t>I2336</t>
  </si>
  <si>
    <t>TUBERIA PVC NOVAFORT 4"</t>
  </si>
  <si>
    <t>I2337</t>
  </si>
  <si>
    <t>TUBERIA PVC NOVAFORT 6"</t>
  </si>
  <si>
    <t>I2338</t>
  </si>
  <si>
    <t>ABRAZADERA HORQUILLA 3/4"</t>
  </si>
  <si>
    <t>I2339</t>
  </si>
  <si>
    <t>ABRAZADERA HORQUILLA 1"</t>
  </si>
  <si>
    <t>I2340</t>
  </si>
  <si>
    <t>ABRAZADERA HORQUILLA 1.1/4"</t>
  </si>
  <si>
    <t>I2341</t>
  </si>
  <si>
    <t>ABRAZADERA HORQUILLA 1.1/2"</t>
  </si>
  <si>
    <t>I2342</t>
  </si>
  <si>
    <t>CODO PVC 1/2"</t>
  </si>
  <si>
    <t>I2343</t>
  </si>
  <si>
    <t>TUBERIA PVC PRESION 3/4"</t>
  </si>
  <si>
    <t>I2344</t>
  </si>
  <si>
    <t>CODO PVC 3/4"</t>
  </si>
  <si>
    <t>I2345</t>
  </si>
  <si>
    <t>CODO PVC 1"</t>
  </si>
  <si>
    <t>I2346</t>
  </si>
  <si>
    <t>CODO PVC 1.1/4"</t>
  </si>
  <si>
    <t>I2347</t>
  </si>
  <si>
    <t>CODO PVC 1.1/2"</t>
  </si>
  <si>
    <t>I2348</t>
  </si>
  <si>
    <t>TUBERIA PVC PRESION 1/2"</t>
  </si>
  <si>
    <t>I2349</t>
  </si>
  <si>
    <t>TUBERIA PVC PRESION 1"</t>
  </si>
  <si>
    <t>I2350</t>
  </si>
  <si>
    <t>TUBERIA PVC PRESION 1.1/4"</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</si>
  <si>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</si>
  <si>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</si>
  <si>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</si>
  <si>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</si>
  <si>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</si>
  <si>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</si>
  <si>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</si>
  <si>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</si>
  <si>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</si>
  <si>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</si>
  <si>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</si>
  <si>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</si>
  <si>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</si>
  <si>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</si>
  <si>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</si>
  <si>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</si>
  <si>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I2359</t>
  </si>
  <si>
    <t>TUBERIA ACERO AL CARBON 2.1/2"</t>
  </si>
  <si>
    <t>I2360</t>
  </si>
  <si>
    <t>TUBERIA ACERO AL CARBON 4"</t>
  </si>
  <si>
    <t>I2361</t>
  </si>
  <si>
    <t>CODO RANURADO 1.1/2"</t>
  </si>
  <si>
    <t>I2362</t>
  </si>
  <si>
    <t>CODO RANURADO 2.1/2"</t>
  </si>
  <si>
    <t>I2363</t>
  </si>
  <si>
    <t>CODO RANURADO 4"</t>
  </si>
  <si>
    <t>I2364</t>
  </si>
  <si>
    <t>UNION RANURADA 1.1/2"</t>
  </si>
  <si>
    <t>I2365</t>
  </si>
  <si>
    <t>UNION RANURADA 2.1/2"</t>
  </si>
  <si>
    <t>I2366</t>
  </si>
  <si>
    <t>UNION RANURADA 4"</t>
  </si>
  <si>
    <t>I2367</t>
  </si>
  <si>
    <t>PINTURA TUBERIA ACERO AL CARBON RANURADO, REDES CONTRA INCENDIOS</t>
  </si>
  <si>
    <t>I2368</t>
  </si>
  <si>
    <t>TUBERIA PVC C-900 4"</t>
  </si>
  <si>
    <t>I2369</t>
  </si>
  <si>
    <t>CODO 4" PARA TUBERIA PVC C-900</t>
  </si>
  <si>
    <t>I2370</t>
  </si>
  <si>
    <t>UNION MECANICA 4" PARA TUBERIA PVC C-900</t>
  </si>
  <si>
    <t>I2371</t>
  </si>
  <si>
    <t>CONEXION PARA MANGUERA 2.1/2" BOQUILLA REDUCTORA Y EXTINTOR</t>
  </si>
  <si>
    <t>I2372</t>
  </si>
  <si>
    <t>ABRAZADERA HORQUILLA 2.1/2"</t>
  </si>
  <si>
    <t>I2373</t>
  </si>
  <si>
    <t>TUBERIA PVC PRESION 2"</t>
  </si>
  <si>
    <t>I2374</t>
  </si>
  <si>
    <t>TUBERIA PVC PRESION 3"</t>
  </si>
  <si>
    <t>I2375</t>
  </si>
  <si>
    <t>CODO PVC 2"</t>
  </si>
  <si>
    <t>I2376</t>
  </si>
  <si>
    <t>CODO PVC 3"</t>
  </si>
  <si>
    <t>I2377</t>
  </si>
  <si>
    <t>VALVULA 1.1/2"</t>
  </si>
  <si>
    <t>I2378</t>
  </si>
  <si>
    <t>TUBERIA PVC NOVAFORT 8"</t>
  </si>
  <si>
    <t>I2379</t>
  </si>
  <si>
    <t>VALVULA 3"</t>
  </si>
  <si>
    <t>I2380</t>
  </si>
  <si>
    <t>MANOMETRO DE GLICERINA DE 0 - 200 PSI</t>
  </si>
  <si>
    <t>I2381</t>
  </si>
  <si>
    <t>TAPA METALICA 60 CMS MARCA AGUAS DE MANIZALES</t>
  </si>
  <si>
    <t>I2382</t>
  </si>
  <si>
    <t>ADAPTADOR MACHO PRESION PVC - 2"</t>
  </si>
  <si>
    <t>I2383</t>
  </si>
  <si>
    <t>VALVULA 2"</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</si>
  <si>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</si>
  <si>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</si>
  <si>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</si>
  <si>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</si>
  <si>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</si>
  <si>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</si>
  <si>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</si>
  <si>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</si>
  <si>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</si>
  <si>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</si>
  <si>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</si>
  <si>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</si>
  <si>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I2390</t>
  </si>
  <si>
    <t>DEMOLICION DE LOSA ML X 60 CMS ANCHO</t>
  </si>
  <si>
    <t>I2391</t>
  </si>
  <si>
    <t>VACIADO DE LOSA EN CONCRETO ML X 60 CMS ANCHO</t>
  </si>
  <si>
    <t>I2392</t>
  </si>
  <si>
    <t>VALVULA ANTIRRETORNO 4"</t>
  </si>
  <si>
    <t>I2393</t>
  </si>
  <si>
    <t>BOMBA SUMERGIBLE</t>
  </si>
  <si>
    <t>I2394</t>
  </si>
  <si>
    <t>CHEQUE DE CORTINA RED WHITE 3"</t>
  </si>
  <si>
    <t>I2395</t>
  </si>
  <si>
    <t>MACROMEDIDOR DE 2"</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</si>
  <si>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</si>
  <si>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</si>
  <si>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</si>
  <si>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</si>
  <si>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</si>
  <si>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</si>
  <si>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</si>
  <si>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</si>
  <si>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</si>
  <si>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</si>
  <si>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</si>
  <si>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</si>
  <si>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</si>
  <si>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</si>
  <si>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</si>
  <si>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</si>
  <si>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</si>
  <si>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</si>
  <si>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</si>
  <si>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</si>
  <si>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</si>
  <si>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</si>
  <si>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</si>
  <si>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</si>
  <si>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</si>
  <si>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</si>
  <si>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</si>
  <si>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</si>
  <si>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</si>
  <si>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</si>
  <si>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H1</t>
  </si>
  <si>
    <t>Herramienta</t>
  </si>
  <si>
    <t>H2</t>
  </si>
  <si>
    <t>E1</t>
  </si>
  <si>
    <t>ANDAMIO METALICO CERTIFICADO, INCLUYE ESCALERILLA CON BARANDAS Y PLATAFORMAS DE TRABAJO</t>
  </si>
  <si>
    <t>Equipos</t>
  </si>
  <si>
    <t>E2</t>
  </si>
  <si>
    <t>BULLDOZER D-5</t>
  </si>
  <si>
    <t>E3</t>
  </si>
  <si>
    <t>CARROTANQUE DE AGUA 10.000 LTS.</t>
  </si>
  <si>
    <t>E4</t>
  </si>
  <si>
    <t>CARROTANQUE IRRIGADOR DE ASFALTO</t>
  </si>
  <si>
    <t>E5</t>
  </si>
  <si>
    <t>COMPACTADOR DE ASFALTO</t>
  </si>
  <si>
    <t>E6</t>
  </si>
  <si>
    <t>COMPRESOR (BARRIDO Y/O SOPLADO DE LA SUPERFICIE PAVIMENTO)</t>
  </si>
  <si>
    <t>E7</t>
  </si>
  <si>
    <t>E8</t>
  </si>
  <si>
    <t>E9</t>
  </si>
  <si>
    <t>PLUMA  GRUA 250KG CON BALDE</t>
  </si>
  <si>
    <t>E10</t>
  </si>
  <si>
    <t xml:space="preserve">EQUIPO DE TERMOFUSION </t>
  </si>
  <si>
    <t>E11</t>
  </si>
  <si>
    <t>EQUIPO HIDROLAVADORA</t>
  </si>
  <si>
    <t>E12</t>
  </si>
  <si>
    <t>E13</t>
  </si>
  <si>
    <t>GRUA CON BRAZO HIDRAULICO</t>
  </si>
  <si>
    <t>E14</t>
  </si>
  <si>
    <t>MEZCLADORA A GASOLINA 1 SACO</t>
  </si>
  <si>
    <t>E15</t>
  </si>
  <si>
    <t>MOTONIVELADORA 120 HP.</t>
  </si>
  <si>
    <t>E16</t>
  </si>
  <si>
    <t>E17</t>
  </si>
  <si>
    <t>RETIRO DE ESCOMBROS (TRANSPORTE HORIZONTAL, CARGUE Y DESCARGUE).</t>
  </si>
  <si>
    <t>E18</t>
  </si>
  <si>
    <t>RETROEXCAVADORA SOBRE ORUGAS</t>
  </si>
  <si>
    <t>E19</t>
  </si>
  <si>
    <t>TALADRO ROTO PERCUTOR</t>
  </si>
  <si>
    <t>E20</t>
  </si>
  <si>
    <t>TERMINADORA DE ASFALTO</t>
  </si>
  <si>
    <t>E21</t>
  </si>
  <si>
    <t>E22</t>
  </si>
  <si>
    <t>VIBROCOMPACTADOR DE SUELO</t>
  </si>
  <si>
    <t>E23</t>
  </si>
  <si>
    <t>VIBROCOMPACTADOR MANUAL SALTARÍN</t>
  </si>
  <si>
    <t>E24</t>
  </si>
  <si>
    <t>E25</t>
  </si>
  <si>
    <t>VOLQUETA  6M3 (CARGUE MECÁNICO)</t>
  </si>
  <si>
    <t>E26</t>
  </si>
  <si>
    <t>EQUIPO COLOCACION CONCRETO (BOMBEO)</t>
  </si>
  <si>
    <t>E27</t>
  </si>
  <si>
    <t>E28</t>
  </si>
  <si>
    <t>VOLQUETA  6M3 (CARGUE A MECANICO) RETIRO INTERNO</t>
  </si>
  <si>
    <t>E29</t>
  </si>
  <si>
    <t>E30</t>
  </si>
  <si>
    <t>CORTADORA CON DISCO DIAMANTADO (INCLUYE OPERARIO)</t>
  </si>
  <si>
    <t>E31</t>
  </si>
  <si>
    <t>DISCO DIAMANTADO DE 14"</t>
  </si>
  <si>
    <t>E32</t>
  </si>
  <si>
    <t>ALLANADORA MECANICA CON CUCHILLAS</t>
  </si>
  <si>
    <t>E33</t>
  </si>
  <si>
    <t>MONTACARGA</t>
  </si>
  <si>
    <t>E34</t>
  </si>
  <si>
    <t>CAMABAJA -  DIA</t>
  </si>
  <si>
    <t>E35</t>
  </si>
  <si>
    <t>TABLERO  1.40 X 0,70</t>
  </si>
  <si>
    <t>E36</t>
  </si>
  <si>
    <t>EQUIPO MANEJO DE AGUAS DIFERENTE A AGUAS RESIDUALES</t>
  </si>
  <si>
    <t>E37</t>
  </si>
  <si>
    <t>E38</t>
  </si>
  <si>
    <t>EXPLOSIVOS (INCLUYE PERFORACIÓN, ESTOPINES, CORDON DETONANTE, MECHA LENTA Y DINAMITA)</t>
  </si>
  <si>
    <t>TIRO</t>
  </si>
  <si>
    <t>E39</t>
  </si>
  <si>
    <t>EQUIPOS-HERRAMIENTA /PRUEBA HIDROSTATICA</t>
  </si>
  <si>
    <t>E40</t>
  </si>
  <si>
    <t>EQUIPOS-HERRAMIENTA P/FUSION DE TUBERIA</t>
  </si>
  <si>
    <t>E41</t>
  </si>
  <si>
    <t>FUSION TUBERIA SOCKET</t>
  </si>
  <si>
    <t>E42</t>
  </si>
  <si>
    <t>MATERIALES VARIOS PARA LA MOVILIZACION Y ALINEACION DEL MEDIDOR</t>
  </si>
  <si>
    <t>E43</t>
  </si>
  <si>
    <t>RETROCARGADORA DE LLANTAS</t>
  </si>
  <si>
    <t>E44</t>
  </si>
  <si>
    <t xml:space="preserve">EQUIPO DE COMPACTACION </t>
  </si>
  <si>
    <t>E45</t>
  </si>
  <si>
    <t>RETROEXCAVADORA CARGADORA JD-510</t>
  </si>
  <si>
    <t>E46</t>
  </si>
  <si>
    <t>COMPRESOR 175 Q 2 MARTILLOS</t>
  </si>
  <si>
    <t>E47</t>
  </si>
  <si>
    <t>E48</t>
  </si>
  <si>
    <t>CANGURO</t>
  </si>
  <si>
    <t>E49</t>
  </si>
  <si>
    <t>CILINDRO COMPACTADOR 6 TONELADAS</t>
  </si>
  <si>
    <t>E50</t>
  </si>
  <si>
    <t>MOTONIVELADORA CAT-12 -F</t>
  </si>
  <si>
    <t>E51</t>
  </si>
  <si>
    <t>VIBROCOMPACTADOR  TANDEM</t>
  </si>
  <si>
    <t>E52</t>
  </si>
  <si>
    <t>E53</t>
  </si>
  <si>
    <t>CANASTILLA SOPORTE DOVELAS EN HIERRO DE 1/4"</t>
  </si>
  <si>
    <t>E54</t>
  </si>
  <si>
    <t xml:space="preserve">EQUIPO DE EXCAVACION </t>
  </si>
  <si>
    <t>E55</t>
  </si>
  <si>
    <t>PLANCHON Y REMOLCADOR</t>
  </si>
  <si>
    <t>E56</t>
  </si>
  <si>
    <t>OBRA FALSA Y PUNTALES PARA PILOTES</t>
  </si>
  <si>
    <t>E57</t>
  </si>
  <si>
    <t>MIXER DE 6 M3 CONCRETO PREMEZCLADO</t>
  </si>
  <si>
    <t>E58</t>
  </si>
  <si>
    <t>ANDAMIOS METALICO CERTIFICADO Y FORMALETA PARA SUPERESTRUCTURA</t>
  </si>
  <si>
    <t>E59</t>
  </si>
  <si>
    <t>EQUIPO DE SOLDADURA</t>
  </si>
  <si>
    <t>E60</t>
  </si>
  <si>
    <t>TALADRO DE PERCUCION</t>
  </si>
  <si>
    <t>E61</t>
  </si>
  <si>
    <t>GATO PARA TENSIONAMIENTO</t>
  </si>
  <si>
    <t>E62</t>
  </si>
  <si>
    <t>BOMBA PARA INYECTAR LECHADA</t>
  </si>
  <si>
    <t>E63</t>
  </si>
  <si>
    <t>CUÑAS</t>
  </si>
  <si>
    <t>E64</t>
  </si>
  <si>
    <t>BLOQUE (GALLETA) PARA POSTENSADO 12 TORONES N° 15 E= 75 MM D=170MM</t>
  </si>
  <si>
    <t>E65</t>
  </si>
  <si>
    <t>DUCTO METALICO D = 87 MM PARA CLABLE</t>
  </si>
  <si>
    <t>E66</t>
  </si>
  <si>
    <t>PLACA DE 270MM X270 MM X 40 MM</t>
  </si>
  <si>
    <t>E67</t>
  </si>
  <si>
    <t>TROMPETA LONG 460 MM D1=118 MM D2 = 87 MM</t>
  </si>
  <si>
    <t>E68</t>
  </si>
  <si>
    <t>TUBO DE INYECCION</t>
  </si>
  <si>
    <t>E69</t>
  </si>
  <si>
    <t>RANA COMPACTADORA (INCLUYE COMBUSTIBLE)</t>
  </si>
  <si>
    <t>E70</t>
  </si>
  <si>
    <t>CARRETA O BUGGY</t>
  </si>
  <si>
    <t>E71</t>
  </si>
  <si>
    <t>CAMABAJA - VJE</t>
  </si>
  <si>
    <t>E72</t>
  </si>
  <si>
    <t>ACARREO CAMIONETA</t>
  </si>
  <si>
    <t>E73</t>
  </si>
  <si>
    <t>DESTRONCADORA DE PISOS 10HP</t>
  </si>
  <si>
    <t>E74</t>
  </si>
  <si>
    <t>PULIDORA PISOS</t>
  </si>
  <si>
    <t>E75</t>
  </si>
  <si>
    <t>BRILLADORA</t>
  </si>
  <si>
    <t>E76</t>
  </si>
  <si>
    <t>MOTOSIERRA GRANDE</t>
  </si>
  <si>
    <t>E77</t>
  </si>
  <si>
    <t>EQUIPO DE PERFORACION 6"</t>
  </si>
  <si>
    <t>E78</t>
  </si>
  <si>
    <t>COMPRESOR</t>
  </si>
  <si>
    <t>E79</t>
  </si>
  <si>
    <t>ANDAMIO COLGANTE</t>
  </si>
  <si>
    <t>E80</t>
  </si>
  <si>
    <t>ALQUILER DE MULA</t>
  </si>
  <si>
    <t>E81</t>
  </si>
  <si>
    <t>VEHICULO DE APOYO DEMARCACION VIAS</t>
  </si>
  <si>
    <t>E82</t>
  </si>
  <si>
    <t>ESCALERA CERTIFICADA</t>
  </si>
  <si>
    <t>E83</t>
  </si>
  <si>
    <t>SOPLETE GAS CON GATILLO QUEMADOR 25-35-50MM</t>
  </si>
  <si>
    <t>E84</t>
  </si>
  <si>
    <t>CAMIONETA ALQUILER</t>
  </si>
  <si>
    <t>E85</t>
  </si>
  <si>
    <t>EQUIPO DE TRANSPORTE PARA MAQUINARIA PESADA</t>
  </si>
  <si>
    <t>E86</t>
  </si>
  <si>
    <t>E87</t>
  </si>
  <si>
    <t>BALDE DE CONSTRUCCIÓN</t>
  </si>
  <si>
    <t>E88</t>
  </si>
  <si>
    <t xml:space="preserve">CUÑETE </t>
  </si>
  <si>
    <t>E89</t>
  </si>
  <si>
    <t>MARTILLO HIDRAULICO BOBCAT</t>
  </si>
  <si>
    <t>E90</t>
  </si>
  <si>
    <t>BARRENO</t>
  </si>
  <si>
    <t>E91</t>
  </si>
  <si>
    <t>EQUIPO DE PINTURA DE ALTA PRESION</t>
  </si>
  <si>
    <t>E92</t>
  </si>
  <si>
    <t>EQUIPO DE LIMPIEZA MECANICA</t>
  </si>
  <si>
    <t>E93</t>
  </si>
  <si>
    <t>CAMILLA MADERA  0.35 X 1.40 M.</t>
  </si>
  <si>
    <t>E94</t>
  </si>
  <si>
    <t>CAMILLA MADERA  0.70 X 1.40 M.</t>
  </si>
  <si>
    <t>E95</t>
  </si>
  <si>
    <t>CASETON DE GUADUA 80 X 27 CM. ( PLACA H=0.35 M. )</t>
  </si>
  <si>
    <t>E96</t>
  </si>
  <si>
    <t>CASETON DE GUADUA 80 X 32 CM. ( PLACA H=0.40 M.)</t>
  </si>
  <si>
    <t>E97</t>
  </si>
  <si>
    <t>CASETON DE GUADUA 80 X 37 CM. ( PLACA H=0.45 M.)</t>
  </si>
  <si>
    <t>E98</t>
  </si>
  <si>
    <t>CASETON DE GUADUA 80 X 42 CM. ( PLACA H=0.50 M.)</t>
  </si>
  <si>
    <t>E99</t>
  </si>
  <si>
    <t xml:space="preserve">CERCHA METALICA L=3 M. </t>
  </si>
  <si>
    <t>E100</t>
  </si>
  <si>
    <t>FORMALETA ENTREPISOS CON PARAL CORTO DE 1.50 A 2.50 M</t>
  </si>
  <si>
    <t>E101</t>
  </si>
  <si>
    <t>FORMALETA ENTREPISOS CON PARAL EXTRALARGO DE 3.00 A 4.50 M</t>
  </si>
  <si>
    <t>E102</t>
  </si>
  <si>
    <t>FORMALETA ENTREPISOS CON PARAL LARGO DE 2.00 A 3.50 M.</t>
  </si>
  <si>
    <t>E103</t>
  </si>
  <si>
    <t>FORMALETA METALICA - CARA DE CONTACTO</t>
  </si>
  <si>
    <t>E104</t>
  </si>
  <si>
    <t>E105</t>
  </si>
  <si>
    <t>MORDAZA METALICA</t>
  </si>
  <si>
    <t>E106</t>
  </si>
  <si>
    <t>PARAL CORTO 1.50 A 2.50 M</t>
  </si>
  <si>
    <t>E107</t>
  </si>
  <si>
    <t>PARAL EXTRALARGO 3.00 A 4.50 M</t>
  </si>
  <si>
    <t>E108</t>
  </si>
  <si>
    <t>PARAL LARGO 2.00 A 3.50 M</t>
  </si>
  <si>
    <t>E109</t>
  </si>
  <si>
    <t xml:space="preserve">FORMALETA TABLEMAC 4MM SUPER T O EQUIVALENTE </t>
  </si>
  <si>
    <t>E110</t>
  </si>
  <si>
    <t xml:space="preserve">FORMALETA BORDE VIGAS AEREAS INCLUYE PARAL </t>
  </si>
  <si>
    <t>E111</t>
  </si>
  <si>
    <t>E112</t>
  </si>
  <si>
    <t>FORMALETA METALICA PARA CAMARA CIRCULAR</t>
  </si>
  <si>
    <t>E113</t>
  </si>
  <si>
    <t>PELDAÑOS  EN 3/4 DE FC=420 MPA INCLUYE PERFORACION Y ANCLAJE</t>
  </si>
  <si>
    <t>E114</t>
  </si>
  <si>
    <t>FORMALETA METALICA PARA CAISSONS</t>
  </si>
  <si>
    <t>E115</t>
  </si>
  <si>
    <t>LAMINA  DE SUPER T FORMALETA</t>
  </si>
  <si>
    <t>E116</t>
  </si>
  <si>
    <t>FORMALETA PARA PILARES DEL PUENTE</t>
  </si>
  <si>
    <t>E117</t>
  </si>
  <si>
    <t>CERCHA VIGA METALICA</t>
  </si>
  <si>
    <t>E118</t>
  </si>
  <si>
    <t>ENSAYOS DE RESISTENCIA A COMPRESION</t>
  </si>
  <si>
    <t>E119</t>
  </si>
  <si>
    <t>ENSAYOS DE GRANULOMETRÍA/PRÓCTOR</t>
  </si>
  <si>
    <t>E120</t>
  </si>
  <si>
    <t>ENSAYO DE DENSIDAD EN CAMPO</t>
  </si>
  <si>
    <t>E121</t>
  </si>
  <si>
    <t>DISEÑO DE MEZCLAS</t>
  </si>
  <si>
    <t>E122</t>
  </si>
  <si>
    <t>FLEXION DE VIGAS DE CONCRETO</t>
  </si>
  <si>
    <t>E123</t>
  </si>
  <si>
    <t>PERFORACIÓN CON EQUIPO SEMIMECÁNICO</t>
  </si>
  <si>
    <t>E124</t>
  </si>
  <si>
    <t>CORTE DIRECTO UU</t>
  </si>
  <si>
    <t>E125</t>
  </si>
  <si>
    <t>COMPRESION INCONFINADA DE MUESTRAS</t>
  </si>
  <si>
    <t>E126</t>
  </si>
  <si>
    <t>CLASIFICACION DEL SUELO</t>
  </si>
  <si>
    <t>E127</t>
  </si>
  <si>
    <t>ALQUILER DE BODEGA PARA CAMPAMENTO</t>
  </si>
  <si>
    <t>E128</t>
  </si>
  <si>
    <t>CONTENEDOR 24 PIES</t>
  </si>
  <si>
    <t>E129</t>
  </si>
  <si>
    <t>EQUIPO DE PERFORACIÓN 4"</t>
  </si>
  <si>
    <t>E130</t>
  </si>
  <si>
    <t>BUS CAPACIDAD 40 PERSONAS</t>
  </si>
  <si>
    <t>C1</t>
  </si>
  <si>
    <t>Cuadrilla</t>
  </si>
  <si>
    <t>C2</t>
  </si>
  <si>
    <t>C3</t>
  </si>
  <si>
    <t>C4</t>
  </si>
  <si>
    <t>C5</t>
  </si>
  <si>
    <t>C6</t>
  </si>
  <si>
    <t>CUADRILLA FF TIPO 1 (1 OFICIAL + 1 AYUDANTE) (ELECTRICAS)</t>
  </si>
  <si>
    <t>C7</t>
  </si>
  <si>
    <t>C8</t>
  </si>
  <si>
    <t>C9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</si>
  <si>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</si>
  <si>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</si>
  <si>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</si>
  <si>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</si>
  <si>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</si>
  <si>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</si>
  <si>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</si>
  <si>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</si>
  <si>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</si>
  <si>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</si>
  <si>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</si>
  <si>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</si>
  <si>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</si>
  <si>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</si>
  <si>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</si>
  <si>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</si>
  <si>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</si>
  <si>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</si>
  <si>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</si>
  <si>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</si>
  <si>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</si>
  <si>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</si>
  <si>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</si>
  <si>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</si>
  <si>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</si>
  <si>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</si>
  <si>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</si>
  <si>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</si>
  <si>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</si>
  <si>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</si>
  <si>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</si>
  <si>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</si>
  <si>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</si>
  <si>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</si>
  <si>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AYUDANTE AA (ALBAÑILERIA)</t>
  </si>
  <si>
    <t>C44</t>
  </si>
  <si>
    <t>CUADRILLA AA (2 AYUDANTES)</t>
  </si>
  <si>
    <t>C45</t>
  </si>
  <si>
    <t>CUADRILLA HH (1 SOLDADOR + 1 AYUDANTE)</t>
  </si>
  <si>
    <t>C46</t>
  </si>
  <si>
    <t>JORNAL VIGILANTE NOCTURNO Y/O FESTIVOS CON PRESTACIONES</t>
  </si>
  <si>
    <t>C47</t>
  </si>
  <si>
    <t>VIGIA DE SALUD (AUXILIAR DE ENFERMERIA)</t>
  </si>
  <si>
    <t>C48</t>
  </si>
  <si>
    <t>AYUDANTE PARA DESINFECCION CONTINUA DE ESPACIOS MEDIO TIEMPO</t>
  </si>
  <si>
    <t>P1</t>
  </si>
  <si>
    <t>OFICIAL AA (ALBAÑILERIA)</t>
  </si>
  <si>
    <t>Personal</t>
  </si>
  <si>
    <t>P2</t>
  </si>
  <si>
    <t>OFICIAL BB (INSTALACIONES)</t>
  </si>
  <si>
    <t>P3</t>
  </si>
  <si>
    <t>OFICIAL CC (PINTURA)</t>
  </si>
  <si>
    <t>P4</t>
  </si>
  <si>
    <t>OFICIAL DD (CARPINTERIA)</t>
  </si>
  <si>
    <t>P5</t>
  </si>
  <si>
    <t>OFICIAL EE (DRY WALL)</t>
  </si>
  <si>
    <t>P6</t>
  </si>
  <si>
    <t>OFICIAL FF (ELECTRICAS)</t>
  </si>
  <si>
    <t>P7</t>
  </si>
  <si>
    <t>OFICIAL GG (ALUMBRADO PUBLICO)</t>
  </si>
  <si>
    <t>P8</t>
  </si>
  <si>
    <t>P9</t>
  </si>
  <si>
    <t>AYUDANTE BB (INSTALACIONES)</t>
  </si>
  <si>
    <t>P10</t>
  </si>
  <si>
    <t>AYUDANTE CC (PINTURA)</t>
  </si>
  <si>
    <t>P11</t>
  </si>
  <si>
    <t>AYUDANTE DD (CARPINTERIA)</t>
  </si>
  <si>
    <t>P12</t>
  </si>
  <si>
    <t>AYUDANTE EE (DRY WALL)</t>
  </si>
  <si>
    <t>P13</t>
  </si>
  <si>
    <t>AYUDANTE FF (ELECTRICAS)</t>
  </si>
  <si>
    <t>P14</t>
  </si>
  <si>
    <t>AYUDANTE GG (ALUMBRADO PUBLICO)</t>
  </si>
  <si>
    <t>P15</t>
  </si>
  <si>
    <t>AYUDANTE PRACTICO AA (ALBAÑILERIA)</t>
  </si>
  <si>
    <t>P16</t>
  </si>
  <si>
    <t>SOLDADOR</t>
  </si>
  <si>
    <t>P17</t>
  </si>
  <si>
    <t>JORNAL VIGILANTE NOCTURNO</t>
  </si>
  <si>
    <t>P18</t>
  </si>
  <si>
    <t>PROTECCION SEGUN PROTOCOLO COVID-19</t>
  </si>
  <si>
    <t>P19</t>
  </si>
  <si>
    <t>AUXILIAR DE ENFEREMERIA</t>
  </si>
  <si>
    <t>P20</t>
  </si>
  <si>
    <t>P21</t>
  </si>
  <si>
    <t>AYUDANTE PARA DESINFECCION CONTINUA DE ESPACIOS MEDIO - TIEMPO</t>
  </si>
  <si>
    <t>P22</t>
  </si>
  <si>
    <t>AB1</t>
  </si>
  <si>
    <t>ACERO 60.000 PSI (INCLUYE ALAMBRE NEGRO Y FIGURACIÓN )</t>
  </si>
  <si>
    <t>Analisis Basico</t>
  </si>
  <si>
    <t>AB2</t>
  </si>
  <si>
    <t>AB3</t>
  </si>
  <si>
    <t>CONCRETO 2000 PSI - 14 MPA</t>
  </si>
  <si>
    <t>AB4</t>
  </si>
  <si>
    <t>AB5</t>
  </si>
  <si>
    <t>AB6</t>
  </si>
  <si>
    <t>AB7</t>
  </si>
  <si>
    <t>AB8</t>
  </si>
  <si>
    <t>AB9</t>
  </si>
  <si>
    <t>AB10</t>
  </si>
  <si>
    <t>AB11</t>
  </si>
  <si>
    <t>AB12</t>
  </si>
  <si>
    <t>AB13</t>
  </si>
  <si>
    <t>AB14</t>
  </si>
  <si>
    <t>AB15</t>
  </si>
  <si>
    <t>AB16</t>
  </si>
  <si>
    <t>AB17</t>
  </si>
  <si>
    <t>AB18</t>
  </si>
  <si>
    <t>AB19</t>
  </si>
  <si>
    <t>AB20</t>
  </si>
  <si>
    <t>AB21</t>
  </si>
  <si>
    <t>AB22</t>
  </si>
  <si>
    <t>AB25</t>
  </si>
  <si>
    <t>CONCRETO MR 48 KG/CM2</t>
  </si>
  <si>
    <t>IMPUESTO
IVA</t>
  </si>
  <si>
    <t>VR. ANTES
DE IVA</t>
  </si>
  <si>
    <t>VR. IVA
INCLUIDO</t>
  </si>
  <si>
    <t>EQUIPO BASICO (CONSTRUCCIÓN)</t>
  </si>
  <si>
    <t xml:space="preserve">ALAMBRE NEGRO NO. 18 </t>
  </si>
  <si>
    <t xml:space="preserve">CONSTRUCCIÓN DE PAVIMENTO EN CONCRETO
</t>
  </si>
  <si>
    <t>PAVIMENTO EN CONCRETO</t>
  </si>
  <si>
    <t>CANTIDADES DE OBRA</t>
  </si>
  <si>
    <r>
      <rPr>
        <b/>
        <sz val="10"/>
        <rFont val="Calibri"/>
        <family val="2"/>
        <scheme val="minor"/>
      </rPr>
      <t xml:space="preserve">NOTA 1: </t>
    </r>
    <r>
      <rPr>
        <sz val="10"/>
        <rFont val="Calibri"/>
        <family val="2"/>
        <scheme val="minor"/>
      </rPr>
      <t xml:space="preserve">Todos los items, incluyen el Suministro, Transporte e Instalación. </t>
    </r>
  </si>
  <si>
    <t>Longitud total Sardinel (m):</t>
  </si>
  <si>
    <t>Ancho Sardinel (m):</t>
  </si>
  <si>
    <t>Cant.</t>
  </si>
  <si>
    <t># Platos (Und):</t>
  </si>
  <si>
    <t>Estructura Granular (Afirmado) (m):</t>
  </si>
  <si>
    <t>Altura de Sardinel (m):</t>
  </si>
  <si>
    <t>Espesor existente de Pavimento (m):</t>
  </si>
  <si>
    <t>CANASTILLA DE SOPORTE DE DOVELAS EN HIERRO 3/8" Y 1/4"</t>
  </si>
  <si>
    <t>Ancho</t>
  </si>
  <si>
    <t>Barras de amarre para juntas Longitudinales - 1/2"</t>
  </si>
  <si>
    <t>SEÑAL PREVENTIVA, REGLAMENTARIA E INFORMATIVA</t>
  </si>
  <si>
    <t>OBRAS EXTERIORES</t>
  </si>
  <si>
    <t xml:space="preserve">ARO TAPA HF D=0.68 M. P/CÁMARA DE INSPECCIÓN                                                         </t>
  </si>
  <si>
    <t>EXCAVACIONES Y LLENOS</t>
  </si>
  <si>
    <t>RETIRO DE MATERIAL SOBRANTE</t>
  </si>
  <si>
    <t xml:space="preserve">LOCALIZACIÓN Y REPLANTEO  </t>
  </si>
  <si>
    <t>LOCALIZACION Y REPLANTEO DE VIAS incluye eje de via y laterales con andenes</t>
  </si>
  <si>
    <t xml:space="preserve">EXCAVACIÓN A CIELO ABIERTO - MATERIAL COMÚN - 0.0 A 2.0 M                                                                            </t>
  </si>
  <si>
    <t>RELLENO EN BASE GRANULAR B-400 COMPACTADO AL 95% DEL PROCTOR</t>
  </si>
  <si>
    <t xml:space="preserve">PLAN DE MANEJO DE TRÁNSITO </t>
  </si>
  <si>
    <t>Longitud Total Pavimentar (m):</t>
  </si>
  <si>
    <t>Rendimiento</t>
  </si>
  <si>
    <t>Longitud total (m)</t>
  </si>
  <si>
    <t>Días</t>
  </si>
  <si>
    <t>Platos (Und)</t>
  </si>
  <si>
    <t>PAVIMENTACIÓN</t>
  </si>
  <si>
    <t>1.1.1</t>
  </si>
  <si>
    <t>1.1.2</t>
  </si>
  <si>
    <t>1.1.3</t>
  </si>
  <si>
    <t>1.1.4</t>
  </si>
  <si>
    <t>1.3.1</t>
  </si>
  <si>
    <t>1.4.1</t>
  </si>
  <si>
    <t>1.5.1</t>
  </si>
  <si>
    <t>1.6.1</t>
  </si>
  <si>
    <t>1.7.1</t>
  </si>
  <si>
    <t>1.7.3</t>
  </si>
  <si>
    <t>1.8.1</t>
  </si>
  <si>
    <t>1.8.2</t>
  </si>
  <si>
    <t>1.8.3</t>
  </si>
  <si>
    <t>1.1</t>
  </si>
  <si>
    <t>1.4</t>
  </si>
  <si>
    <t>1.5</t>
  </si>
  <si>
    <t>1.6</t>
  </si>
  <si>
    <t>1.7</t>
  </si>
  <si>
    <t>1.8</t>
  </si>
  <si>
    <t>2.1.1</t>
  </si>
  <si>
    <t>Largo</t>
  </si>
  <si>
    <t>2.2.1</t>
  </si>
  <si>
    <t>2.3.1</t>
  </si>
  <si>
    <t>2.4.1</t>
  </si>
  <si>
    <t>2.5.1</t>
  </si>
  <si>
    <t>2.2.2</t>
  </si>
  <si>
    <t>2.2.3</t>
  </si>
  <si>
    <t>2.2.4</t>
  </si>
  <si>
    <t>2.5.2</t>
  </si>
  <si>
    <t>2.5.3</t>
  </si>
  <si>
    <t>2.5.4</t>
  </si>
  <si>
    <t>2.5.6</t>
  </si>
  <si>
    <t>SUMINISTRO, TRANSPORTE E INSTALACION PAVIMENTO EN CONCRETO MR 42 HECHO EN OBRA</t>
  </si>
  <si>
    <t>DIMENSIONES (m)</t>
  </si>
  <si>
    <t>Cant. Total</t>
  </si>
  <si>
    <t># de Juntas</t>
  </si>
  <si>
    <t>Long. Mín</t>
  </si>
  <si>
    <t>Vr Parcial</t>
  </si>
  <si>
    <t>Peso</t>
  </si>
  <si>
    <t>Plato (m)</t>
  </si>
  <si>
    <t>Alto</t>
  </si>
  <si>
    <t>2.2.5</t>
  </si>
  <si>
    <t>2.4.8</t>
  </si>
  <si>
    <t>2.4.3</t>
  </si>
  <si>
    <t>2.4.2</t>
  </si>
  <si>
    <t>2.4.4</t>
  </si>
  <si>
    <t>2.4.9</t>
  </si>
  <si>
    <t>2.4.5</t>
  </si>
  <si>
    <t>2.4.6</t>
  </si>
  <si>
    <t>2.4.7</t>
  </si>
  <si>
    <t>2.4.10</t>
  </si>
  <si>
    <t>TOTAL COSTO DIRECTO ALCANTARILLADO Y ACUEDUCTO:</t>
  </si>
  <si>
    <t>TOTAL COSTO DIRECTO PAVIMENTO:</t>
  </si>
  <si>
    <t>FALTA VALVULAS</t>
  </si>
  <si>
    <t xml:space="preserve">FALTA EXCAVACION PARA ACUEDUCTO </t>
  </si>
  <si>
    <t>@</t>
  </si>
  <si>
    <t>Cant(m)</t>
  </si>
  <si>
    <t xml:space="preserve">Largo </t>
  </si>
  <si>
    <t>1.6.2</t>
  </si>
  <si>
    <t>SUMINISTRO, TRANSPORTE E INSTALACIÓN DE ACELERANTE A 7 DIAS PARA CONCRETO MR 42</t>
  </si>
  <si>
    <t xml:space="preserve">REALCE  DE CÁMARA CIRCULAR DE INSPECCIÓN/CAÍDA D=1.20 M. EN CONCRETO CLASE II </t>
  </si>
  <si>
    <t>Diametro (m)</t>
  </si>
  <si>
    <t>Área (m2)</t>
  </si>
  <si>
    <t># de Platos</t>
  </si>
  <si>
    <t>CANASTILLA DE SOPORTE DE DOVELAS EN HIERRO  1/4"</t>
  </si>
  <si>
    <t>ACERO 60.000 PSI - 1/4"</t>
  </si>
  <si>
    <t>SUMINISTRO TRANSPORTE E INSTALACION DE ICOPOR PARA DILATACION EN ESTRUCTURAS - (PAV ANTIGUO CON NUEVO)</t>
  </si>
  <si>
    <t>LAMINA DE ICOPOR E=2.0CMS</t>
  </si>
  <si>
    <t>Ancho del Andén (m)</t>
  </si>
  <si>
    <t>1.2</t>
  </si>
  <si>
    <t>1.2.1</t>
  </si>
  <si>
    <t>1.6.3</t>
  </si>
  <si>
    <t>1.6.4</t>
  </si>
  <si>
    <t>1.6.5</t>
  </si>
  <si>
    <t>1.6.6</t>
  </si>
  <si>
    <t>1.6.7</t>
  </si>
  <si>
    <t>1.6.8</t>
  </si>
  <si>
    <t>1.7.2</t>
  </si>
  <si>
    <t>1.3</t>
  </si>
  <si>
    <t>Espesor existente de Pavimento en asfalto (m):</t>
  </si>
  <si>
    <t>SUMINISTRO, TRANSPORTE E INSTALACION BARRERA CON BOMBONES EN GUADUA  Y CINTA DE SEGURIDAD</t>
  </si>
  <si>
    <t>Espesor</t>
  </si>
  <si>
    <t>1.3.2</t>
  </si>
  <si>
    <t>EXCAVACIÓN A CIELO ABIERTO - CONGLOMERADO - 0.0 A 2.0 M</t>
  </si>
  <si>
    <t>VOLQUETA  7M3 (CARGUE A MANO)</t>
  </si>
  <si>
    <t>RETIRO DE MATERIAL SOBRANTE Y ESCOMBROS MEDIDO EN BANCO</t>
  </si>
  <si>
    <t>SUMINISTRO, TRANSPORTE E INSTALACIÓN DE ANTISOL PARA LOSA DE CONCRETO.</t>
  </si>
  <si>
    <t>1.8.4</t>
  </si>
  <si>
    <t>DOVELAS DE ACERO LISO 60000 PSI PARA PAVIMENTOS</t>
  </si>
  <si>
    <t>DEMOLICIÓN DE ANDENES Y SARDINELES EN CONCRETO HIDRÁULICO</t>
  </si>
  <si>
    <t>1.5.2</t>
  </si>
  <si>
    <t xml:space="preserve">SUMINISTRO, TRANSPORTE E INSTALACION AFIRMADO PARA ANDENES </t>
  </si>
  <si>
    <t>Largo de acero</t>
  </si>
  <si>
    <t>SUMINISTRO, TRANSPORTE E INSTALACION SARDINEL ANCHO = 20 CM H =  ENTRE  17 Y 24 CM  EN CONCRETO 3000 PSI</t>
  </si>
  <si>
    <r>
      <t xml:space="preserve">NOTA 4:  </t>
    </r>
    <r>
      <rPr>
        <sz val="10"/>
        <rFont val="Calibri"/>
        <family val="2"/>
        <scheme val="minor"/>
      </rPr>
      <t>El control de tráfico temporal y la señalización provisional necesarios para la ejecución de las obras será por cuenta y riesgo del contratista.</t>
    </r>
  </si>
  <si>
    <t>CRA 3 ENTRE CALLE 10A Y 12A
VILLAMARÍA, CALDAS</t>
  </si>
  <si>
    <t>Longitud a pavimentar</t>
  </si>
  <si>
    <t xml:space="preserve">Longitud de Sardinel </t>
  </si>
  <si>
    <t>Longitud de Andén</t>
  </si>
  <si>
    <t>TRAMO 2</t>
  </si>
  <si>
    <t>TRAMO 3</t>
  </si>
  <si>
    <t>TRAMO 4</t>
  </si>
  <si>
    <t>TRAMO 5</t>
  </si>
  <si>
    <t>Acero en Placas</t>
  </si>
  <si>
    <t>Ancho a pavimentar</t>
  </si>
  <si>
    <t>TRAMO 1.2</t>
  </si>
  <si>
    <t>TRAMO 1.1</t>
  </si>
  <si>
    <t>Numero de placas</t>
  </si>
  <si>
    <t>Longitud de juntas transversal</t>
  </si>
  <si>
    <t xml:space="preserve">Longitud de juntas Longitudinal </t>
  </si>
  <si>
    <t>TRAMO 6 - cortos</t>
  </si>
  <si>
    <t>TRAMO 6 - completos</t>
  </si>
  <si>
    <t>Longitud Total Pavimentar (m): 1</t>
  </si>
  <si>
    <t>Ancho Promedio Vía (m):1</t>
  </si>
  <si>
    <t>Longitud Total Pavimentar (m):2</t>
  </si>
  <si>
    <t>Ancho Promedio Vía (m):2</t>
  </si>
  <si>
    <t>Longitud Total Pavimentar (m):3</t>
  </si>
  <si>
    <t>Ancho Promedio Vía (m):3</t>
  </si>
  <si>
    <t>Longitud Total Pavimentar (m):4</t>
  </si>
  <si>
    <t>Ancho Promedio Vía (m):4</t>
  </si>
  <si>
    <t>Longitud Total Pavimentar (m):5</t>
  </si>
  <si>
    <t>Ancho Promedio Vía (m):5</t>
  </si>
  <si>
    <t>Longitud Total Pavimentar (m):6</t>
  </si>
  <si>
    <t>Ancho Promedio Vía (m):6</t>
  </si>
  <si>
    <t>Longitud Total Pavimentar (m): 2</t>
  </si>
  <si>
    <t>Longitud Total Pavimentar (m): 3</t>
  </si>
  <si>
    <t>Longitud Total Pavimentar (m): 4</t>
  </si>
  <si>
    <t>Longitud Total Pavimentar (m): 5</t>
  </si>
  <si>
    <t>Longitud Total Pavimentar (m): 6</t>
  </si>
  <si>
    <t>Longitud Total Pavimentar (m):1</t>
  </si>
  <si>
    <t>Espesor de Pavimento nuevo(m):3</t>
  </si>
  <si>
    <t>Espesor de Pavimento nuevo(m):1</t>
  </si>
  <si>
    <t>Espesor de Pavimento nuevo(m):2</t>
  </si>
  <si>
    <t>Espesor de Pavimento nuevo(m):4</t>
  </si>
  <si>
    <t>Espesor de Pavimento nuevo(m):5</t>
  </si>
  <si>
    <t>Espesor de Pavimento nuevo(m):6</t>
  </si>
  <si>
    <t>Longitud Total Anden (m): 1</t>
  </si>
  <si>
    <t>Longitud Total Anden (m): 2</t>
  </si>
  <si>
    <t>Longitud Total Anden (m): 3</t>
  </si>
  <si>
    <t>Longitud Total Anden (m): 4</t>
  </si>
  <si>
    <t>Longitud Total Anden (m): 5</t>
  </si>
  <si>
    <t>Longitud Total Anden (m): 6</t>
  </si>
  <si>
    <t>Tramos que unen vía antigua 1</t>
  </si>
  <si>
    <t>Tramos que unen vía antigua 2</t>
  </si>
  <si>
    <t>Tramos que unen vía antigua 3</t>
  </si>
  <si>
    <t>Tramos que unen vía antigua 4</t>
  </si>
  <si>
    <t>Tramos que unen vía antigua 5</t>
  </si>
  <si>
    <t>Tramos que unen vía antigua 6</t>
  </si>
  <si>
    <t>Longitud Total Pavimentar (m): 1.2</t>
  </si>
  <si>
    <t>Ancho Promedio Vía (m):1.2</t>
  </si>
  <si>
    <t>Longitud Total Pavimentar (m):4.1</t>
  </si>
  <si>
    <t>Ancho Promedio Vía (m):4.1</t>
  </si>
  <si>
    <t>Longitud Total Pavimentar (m):6.1</t>
  </si>
  <si>
    <t>Ancho Promedio Vía (m):6.1</t>
  </si>
  <si>
    <t>DEMOLICION DE PAVIMENTO CONCRETO HIDRAULICO CON EQUIPO MECANICO</t>
  </si>
  <si>
    <t>Longitud Total Pavimentar (m): 4.1</t>
  </si>
  <si>
    <t>Longitud Total Pavimentar (m): 6.1</t>
  </si>
  <si>
    <t>Longitud Total Pavimentar (m):1.1</t>
  </si>
  <si>
    <t>Espesor de Pavimento nuevo(m):1.1</t>
  </si>
  <si>
    <t>Espesor de Pavimento nuevo(m):4.1</t>
  </si>
  <si>
    <t>Espesor de Pavimento nuevo(m):6.1</t>
  </si>
  <si>
    <t>Longitud Total Anden (m): 1.1</t>
  </si>
  <si>
    <t>Longitud Total Anden (m): 4.1</t>
  </si>
  <si>
    <t>Longitud Total Anden (m): 6.1</t>
  </si>
  <si>
    <t>Tramos que unen vía antigua 1.2</t>
  </si>
  <si>
    <t>Tramos que unen vía antigua 4.1</t>
  </si>
  <si>
    <t>Tramos que unen vía antigua 6.1</t>
  </si>
  <si>
    <t>Acero Longitudinal corrugado de 1/2": 1</t>
  </si>
  <si>
    <t>Acero Longitudinal corrugado de 1/2": 2</t>
  </si>
  <si>
    <t>Acero Longitudinal corrugado de 1/2": 3</t>
  </si>
  <si>
    <t>Acero Longitudinal corrugado de 1/2": 4</t>
  </si>
  <si>
    <t>Acero Longitudinal corrugado de 1/2": 5</t>
  </si>
  <si>
    <t>Acero Longitudinal corrugado de 1/2": 1.1</t>
  </si>
  <si>
    <t>Acero Longitudinal corrugado de 1/2": 6</t>
  </si>
  <si>
    <t>Acero Longitudinal corrugado de 1/2": 4.1</t>
  </si>
  <si>
    <t>Acero Longitudinal corrugado de 1/2": 6.1</t>
  </si>
  <si>
    <t>Acero Longitudinal corrugado de 3/8": 1</t>
  </si>
  <si>
    <t>Acero Longitudinal corrugado de 3/8": 1.1</t>
  </si>
  <si>
    <t>Acero Longitudinal corrugado de 3/8": 2</t>
  </si>
  <si>
    <t>Acero Longitudinal corrugado de 3/8": 3</t>
  </si>
  <si>
    <t>Acero Longitudinal corrugado de 3/8": 4</t>
  </si>
  <si>
    <t>Acero Longitudinal corrugado de 3/8": 4.1</t>
  </si>
  <si>
    <t>Acero Longitudinal corrugado de 3/8": 5</t>
  </si>
  <si>
    <t>Acero Longitudinal corrugado de 3/8": 6</t>
  </si>
  <si>
    <t>Acero Longitudinal corrugado de 3/8": 6.1</t>
  </si>
  <si>
    <t>SUMINISTRO, TRANSPORTE E INSTALACION ANCLAJE EPOXICO 1/2" L=15 cm (Incluye perforación y adhesivo epóxico)</t>
  </si>
  <si>
    <t>PESO</t>
  </si>
  <si>
    <t>Barras de amarre para bordillos - 3/8" de 25cm cada 20 cm</t>
  </si>
  <si>
    <t>N|</t>
  </si>
  <si>
    <t>SUMINISTRO, TRANSPORTE E INSTALACIÓN DE ACERO DE REFUERZO FY = 60.000 PSI = 420 MPA (INCLUYE ALAMBRE NEGRO Y FIGURACIÓN)</t>
  </si>
  <si>
    <t>Doble parrilla de Acero corrugado de 1/2" en losas que presentan cajas de inspeccion, cámaras, sumideros o irregularidad @ 0,20m</t>
  </si>
  <si>
    <t>DOVELAS DE ACERO LISO 60000 PSI PARA PAVIMENTOS 7/8" 1</t>
  </si>
  <si>
    <t>DOVELAS DE ACERO LISO 60000 PSI PARA PAVIMENTOS 7/8" 1.1</t>
  </si>
  <si>
    <t>DOVELAS DE ACERO LISO 60000 PSI PARA PAVIMENTOS 7/8" 2</t>
  </si>
  <si>
    <t>DOVELAS DE ACERO LISO 60000 PSI PARA PAVIMENTOS 7/8" 3</t>
  </si>
  <si>
    <t>DOVELAS DE ACERO LISO 60000 PSI PARA PAVIMENTOS 7/8" 4</t>
  </si>
  <si>
    <t>DOVELAS DE ACERO LISO 60000 PSI PARA PAVIMENTOS 7/8" 5</t>
  </si>
  <si>
    <t>DOVELAS DE ACERO LISO 60000 PSI PARA PAVIMENTOS 7/8" 4.1</t>
  </si>
  <si>
    <t>DOVELAS DE ACERO LISO 60000 PSI PARA PAVIMENTOS 7/8" 6</t>
  </si>
  <si>
    <t>DOVELAS DE ACERO LISO 60000 PSI PARA PAVIMENTOS 7/8" 7</t>
  </si>
  <si>
    <t>Fecha</t>
  </si>
  <si>
    <t>CORTE MECANIZADO DE PAVIMENTO 6 mm</t>
  </si>
  <si>
    <t>SUMINISTRO, TRANSPORTE E INSTALACION SELLO DE JUNTA ELASTOMERICO EN PAVIMENTO RIGIDO 6mm</t>
  </si>
  <si>
    <t>SUMINISTRO, TRANSPORTE E INSTALACION  DEMARCACION PASOS PEATONALES, LINEAS DE PARE, SIMBOLOS, TEXTOS Y OTRAS, CON PINTURA ACRILICA BASE SOLVENTE.</t>
  </si>
  <si>
    <t xml:space="preserve">ALCALDIA DE VILLAMARIA </t>
  </si>
  <si>
    <t>ANÁLISIS DE A.U.</t>
  </si>
  <si>
    <t>OBJETO</t>
  </si>
  <si>
    <t>VLR UNITARIO</t>
  </si>
  <si>
    <t>Factor Prestacional o de Uso</t>
  </si>
  <si>
    <t>Hombre Mes o Cantidad</t>
  </si>
  <si>
    <t>Meses</t>
  </si>
  <si>
    <t>Valor Total</t>
  </si>
  <si>
    <t>COSTO BASE</t>
  </si>
  <si>
    <t>A</t>
  </si>
  <si>
    <t>ADMINISTRACIÓN</t>
  </si>
  <si>
    <t>PERSONAL PROFESIONAL Y TÉCNICO</t>
  </si>
  <si>
    <t>Director (más prestaciones sociales y Fic)</t>
  </si>
  <si>
    <t>Residente (más prestaciones sociales y Fic)</t>
  </si>
  <si>
    <t>Profesional Social</t>
  </si>
  <si>
    <t>Residente Social- Syso</t>
  </si>
  <si>
    <t>Topográfo</t>
  </si>
  <si>
    <t>Cadeneros</t>
  </si>
  <si>
    <t>Maestro (más prestaciones sociales y Fic)</t>
  </si>
  <si>
    <t>PERSONAL ADMINISTRATIVO</t>
  </si>
  <si>
    <t>Contador (más prestaciones sociales)</t>
  </si>
  <si>
    <t>Almacenista (más prestaciones sociales y Fic)</t>
  </si>
  <si>
    <t>Mensajero</t>
  </si>
  <si>
    <t>Secretaria</t>
  </si>
  <si>
    <t>Celador (más prestaciones sociales y Fic)</t>
  </si>
  <si>
    <t>EQUIPO Y GASTOS DE OBRA NO INCLUIDOS EN COSTOS DIRECTOS</t>
  </si>
  <si>
    <t>Equipo de computo y comunicaciones</t>
  </si>
  <si>
    <t>GASTOS DE LEGALIZACIÓN</t>
  </si>
  <si>
    <t>Garantía Cumplimiento</t>
  </si>
  <si>
    <t>Garantía Anticipo</t>
  </si>
  <si>
    <t>Garantía Salarios</t>
  </si>
  <si>
    <t>Garantía Calidad</t>
  </si>
  <si>
    <t>Amparo Resp.Civil Extracontractual</t>
  </si>
  <si>
    <t>Gastos de legalización</t>
  </si>
  <si>
    <t>GASTOS DE PAPELERIA</t>
  </si>
  <si>
    <t>Papelería</t>
  </si>
  <si>
    <t>Copias</t>
  </si>
  <si>
    <t>Alquiler de equipo de Topografia</t>
  </si>
  <si>
    <t>Alquiler de oficina con servicios</t>
  </si>
  <si>
    <t>Ensayos de laboratorio</t>
  </si>
  <si>
    <t>Vehiculo con conductor, 4x4 con cilindraje mayor a 2,000 cc</t>
  </si>
  <si>
    <t>Vallas informativas en lamina 12 m x 4 m con suministro de torres</t>
  </si>
  <si>
    <t>U</t>
  </si>
  <si>
    <t>UTILIDAD</t>
  </si>
  <si>
    <t>I</t>
  </si>
  <si>
    <t>IMPREVISTOS</t>
  </si>
  <si>
    <t>T O T A L   A.I.U .</t>
  </si>
  <si>
    <t xml:space="preserve"> TRESCIENTOS VEINTICUATRO MILLONES SETECIENTOS NOVENTA Y OCHO MIL TREINTA Y CINCO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</si>
</sst>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0.00_);_(&quot;$&quot;* \(#,##0.00\);_(&quot;$&quot;*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_(&quot;$&quot;\ * #,##0.00_);_(&quot;$&quot;\ * \(#,##0.00\);_(&quot;$&quot;\ * &quot;-&quot;??_);_(@_)"/>
    <numFmt numFmtId="170" formatCode="_-&quot;$&quot;\ * #,##0.00_-;\-&quot;$&quot;\ * #,##0.00_-;_-&quot;$&quot;\ * &quot;-&quot;_-;_-@_-"/>
    <numFmt numFmtId="171" formatCode="0.000"/>
    <numFmt numFmtId="172" formatCode="_-* #,##0.00\ &quot;€&quot;_-;\-* #,##0.00\ &quot;€&quot;_-;_-* &quot;-&quot;??\ &quot;€&quot;_-;_-@_-"/>
    <numFmt numFmtId="173" formatCode="[$-240A]d&quot; de &quot;mmmm&quot; de &quot;yyyy;@"/>
    <numFmt numFmtId="174" formatCode="0.0000"/>
    <numFmt numFmtId="175" formatCode="&quot;$&quot;#,##0.00"/>
    <numFmt numFmtId="176" formatCode="#,##0.00000"/>
    <numFmt numFmtId="177" formatCode="#,##0.0"/>
    <numFmt numFmtId="178" formatCode="&quot;$&quot;#,##0"/>
    <numFmt numFmtId="179" formatCode="[$$-240A]\ #,##0"/>
    <numFmt numFmtId="180" formatCode="_([$$-240A]\ * #,##0_);_([$$-240A]\ * \(#,##0\);_([$$-240A]\ * &quot;-&quot;??_);_(@_)"/>
    <numFmt numFmtId="181" formatCode="dd/mm/yyyy;@"/>
    <numFmt numFmtId="182" formatCode="&quot;$&quot;\ #,##0.00"/>
    <numFmt numFmtId="183" formatCode="#,##0.00_);\-#,##0.00;&quot;&lt;Default Format&gt;&quot;"/>
    <numFmt numFmtId="184" formatCode="#,##0.000_);\-#,##0.000;&quot;&lt;Default Format&gt;&quot;"/>
    <numFmt numFmtId="185" formatCode="_-&quot;$&quot;\ * #,##0_-;\-&quot;$&quot;\ * #,##0_-;_-&quot;$&quot;\ * &quot;-&quot;??_-;_-@_-"/>
    <numFmt numFmtId="186" formatCode="0.0"/>
    <numFmt numFmtId="187" formatCode="_(&quot;$&quot;\ * #,##0_);_(&quot;$&quot;\ * \(#,##0\);_(&quot;$&quot;\ * &quot;-&quot;??_);_(@_)"/>
    <numFmt numFmtId="188" formatCode="0.0%"/>
  </numFmts>
  <fonts count="53"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0"/>
      <name val="Arial"/>
      <family val="2"/>
    </font>
    <font>
      <sz val="10"/>
      <color theme="1"/>
      <name val="Arial"/>
      <family val="2"/>
    </font>
    <font>
      <sz val="11"/>
      <color indexed="8"/>
      <name val="Calibri"/>
      <family val="2"/>
    </font>
    <font>
      <sz val="10"/>
      <color theme="1"/>
      <name val="Arial Narrow"/>
      <family val="2"/>
    </font>
    <font>
      <sz val="11"/>
      <name val="Arial Narrow"/>
      <family val="2"/>
    </font>
    <font>
      <b/>
      <sz val="11"/>
      <color indexed="8"/>
      <name val="Arial Narrow"/>
      <family val="2"/>
    </font>
    <font>
      <sz val="11"/>
      <color indexed="8"/>
      <name val="Arial Narrow"/>
      <family val="2"/>
    </font>
    <font>
      <b/>
      <sz val="11"/>
      <name val="Arial Narrow"/>
      <family val="2"/>
    </font>
    <font>
      <b/>
      <sz val="10"/>
      <color theme="1"/>
      <name val="Arial Narrow"/>
      <family val="2"/>
    </font>
    <font>
      <sz val="11"/>
      <name val="Arial"/>
      <family val="2"/>
    </font>
    <font>
      <b/>
      <i/>
      <u/>
      <sz val="11"/>
      <color theme="1"/>
      <name val="Arial Narrow"/>
      <family val="2"/>
    </font>
    <font>
      <b/>
      <sz val="10"/>
      <name val="Arial"/>
      <family val="2"/>
    </font>
    <font>
      <b/>
      <sz val="12"/>
      <name val="Calibri"/>
      <family val="2"/>
      <scheme val="minor"/>
    </font>
    <font>
      <sz val="12"/>
      <name val="Calibri"/>
      <family val="2"/>
      <scheme val="minor"/>
    </font>
    <font>
      <b/>
      <sz val="11"/>
      <name val="Calibri"/>
      <family val="2"/>
      <scheme val="minor"/>
    </font>
    <font>
      <sz val="11"/>
      <name val="Calibri"/>
      <family val="2"/>
      <scheme val="minor"/>
    </font>
    <font>
      <b/>
      <i/>
      <u/>
      <sz val="12"/>
      <color theme="1"/>
      <name val="Arial Narrow"/>
      <family val="2"/>
    </font>
    <font>
      <b/>
      <u/>
      <sz val="11"/>
      <color theme="1"/>
      <name val="Arial Narrow"/>
      <family val="2"/>
    </font>
    <font>
      <sz val="12"/>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b/>
      <sz val="10"/>
      <color theme="1"/>
      <name val="Arial"/>
      <family val="2"/>
    </font>
    <font>
      <sz val="10"/>
      <name val="Calibri"/>
      <family val="2"/>
      <scheme val="minor"/>
    </font>
    <font>
      <b/>
      <sz val="10"/>
      <name val="Calibri"/>
      <family val="2"/>
      <scheme val="minor"/>
    </font>
    <font>
      <sz val="10"/>
      <name val="Arial Unicode MS"/>
      <family val="2"/>
    </font>
    <font>
      <b/>
      <sz val="10"/>
      <name val="Arial Unicode MS"/>
      <family val="2"/>
    </font>
    <font>
      <b/>
      <sz val="10"/>
      <color indexed="8"/>
      <name val="Calibri"/>
      <family val="2"/>
      <scheme val="minor"/>
    </font>
    <font>
      <sz val="10"/>
      <color indexed="8"/>
      <name val="Calibri"/>
      <family val="2"/>
      <scheme val="minor"/>
    </font>
    <font>
      <b/>
      <u/>
      <sz val="11"/>
      <name val="Arial"/>
      <family val="2"/>
    </font>
    <font>
      <b/>
      <u/>
      <sz val="10"/>
      <name val="Arial"/>
      <family val="2"/>
    </font>
    <font>
      <sz val="10"/>
      <color indexed="10"/>
      <name val="Arial"/>
      <family val="2"/>
    </font>
    <font>
      <sz val="10"/>
      <color indexed="8"/>
      <name val="MS Sans Serif"/>
      <family val="2"/>
    </font>
    <font>
      <b/>
      <u/>
      <sz val="9"/>
      <name val="Arial"/>
      <family val="2"/>
    </font>
    <font>
      <sz val="9"/>
      <color theme="1"/>
      <name val="Calibri"/>
      <family val="2"/>
      <scheme val="minor"/>
    </font>
    <font>
      <b/>
      <sz val="9"/>
      <name val="Arial"/>
      <family val="2"/>
    </font>
    <font>
      <sz val="9"/>
      <name val="Arial"/>
      <family val="2"/>
    </font>
    <font>
      <sz val="9"/>
      <color indexed="8"/>
      <name val="Arial"/>
      <family val="2"/>
    </font>
    <font>
      <sz val="9"/>
      <name val="MS Sans Serif"/>
      <family val="2"/>
    </font>
    <font>
      <b/>
      <sz val="9"/>
      <color indexed="8"/>
      <name val="Arial"/>
      <family val="2"/>
    </font>
    <font>
      <b/>
      <sz val="11"/>
      <color theme="1"/>
      <name val="Calibri"/>
      <family val="2"/>
      <scheme val="minor"/>
    </font>
    <font>
      <b/>
      <u/>
      <sz val="11"/>
      <color theme="1"/>
      <name val="Calibri"/>
      <family val="2"/>
      <scheme val="minor"/>
    </font>
    <font>
      <b/>
      <i/>
      <u/>
      <sz val="12"/>
      <color theme="1"/>
      <name val="Calibri"/>
      <family val="2"/>
      <scheme val="minor"/>
    </font>
    <font>
      <sz val="8"/>
      <name val="Calibri"/>
      <family val="2"/>
      <scheme val="minor"/>
    </font>
    <font>
      <sz val="9"/>
      <color indexed="81"/>
      <name val="Tahoma"/>
      <family val="2"/>
    </font>
    <font>
      <b/>
      <sz val="9"/>
      <color indexed="81"/>
      <name val="Tahoma"/>
      <family val="2"/>
    </font>
    <font>
      <b/>
      <sz val="14"/>
      <name val="Arial"/>
      <family val="2"/>
    </font>
    <font>
      <b/>
      <sz val="13"/>
      <name val="Arial"/>
      <family val="2"/>
    </font>
    <font>
      <b/>
      <sz val="12"/>
      <name val="Arial"/>
      <family val="2"/>
    </font>
  </fonts>
  <fills count="2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rgb="FFFFFF99"/>
        <bgColor indexed="64"/>
      </patternFill>
    </fill>
    <fill>
      <patternFill patternType="solid">
        <fgColor rgb="FFFFC000"/>
        <bgColor indexed="64"/>
      </patternFill>
    </fill>
    <fill>
      <patternFill patternType="solid">
        <fgColor rgb="FFFFFD78"/>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bgColor indexed="64"/>
      </patternFill>
    </fill>
    <fill>
      <patternFill patternType="solid">
        <fgColor theme="7" tint="0.79998168889431442"/>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bottom/>
      <diagonal/>
    </border>
    <border>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medium">
        <color indexed="64"/>
      </left>
      <right/>
      <top/>
      <bottom/>
      <diagonal/>
    </border>
    <border>
      <left style="thick">
        <color theme="0"/>
      </left>
      <right style="thick">
        <color theme="0"/>
      </right>
      <top style="thick">
        <color theme="0"/>
      </top>
      <bottom style="thick">
        <color theme="0"/>
      </bottom>
      <diagonal/>
    </border>
    <border>
      <left style="medium">
        <color indexed="64"/>
      </left>
      <right style="thin">
        <color indexed="64"/>
      </right>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indexed="64"/>
      </left>
      <right style="hair">
        <color indexed="64"/>
      </right>
      <top/>
      <bottom style="hair">
        <color indexed="64"/>
      </bottom>
      <diagonal/>
    </border>
    <border>
      <left/>
      <right style="hair">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diagonal/>
    </border>
    <border>
      <left/>
      <right style="hair">
        <color auto="1"/>
      </right>
      <top style="hair">
        <color auto="1"/>
      </top>
      <bottom style="hair">
        <color auto="1"/>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top style="hair">
        <color indexed="64"/>
      </top>
      <bottom/>
      <diagonal/>
    </border>
    <border>
      <left/>
      <right style="hair">
        <color auto="1"/>
      </right>
      <top style="hair">
        <color auto="1"/>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hair">
        <color indexed="64"/>
      </right>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style="thin">
        <color indexed="64"/>
      </top>
      <bottom/>
      <diagonal/>
    </border>
  </borders>
  <cellStyleXfs count="24">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1" fillId="0" borderId="0"/>
    <xf numFmtId="0" fontId="1" fillId="0" borderId="0"/>
    <xf numFmtId="0" fontId="5" fillId="0" borderId="0"/>
    <xf numFmtId="0" fontId="1" fillId="0" borderId="0"/>
    <xf numFmtId="165" fontId="6" fillId="0" borderId="0" applyFont="0" applyFill="0" applyBorder="0" applyAlignment="0" applyProtection="0"/>
    <xf numFmtId="0" fontId="4" fillId="0" borderId="0" applyFont="0" applyFill="0" applyBorder="0" applyAlignment="0" applyProtection="0"/>
    <xf numFmtId="169" fontId="1" fillId="0" borderId="0" applyFont="0" applyFill="0" applyBorder="0" applyAlignment="0" applyProtection="0"/>
    <xf numFmtId="172" fontId="6" fillId="0" borderId="0" applyFont="0" applyFill="0" applyBorder="0" applyAlignment="0" applyProtection="0"/>
    <xf numFmtId="165" fontId="5" fillId="0" borderId="0" applyFont="0" applyFill="0" applyBorder="0" applyAlignment="0" applyProtection="0"/>
    <xf numFmtId="0" fontId="4" fillId="0" borderId="0"/>
    <xf numFmtId="0" fontId="4" fillId="0" borderId="0"/>
    <xf numFmtId="0" fontId="1" fillId="0" borderId="0"/>
    <xf numFmtId="41" fontId="1" fillId="0" borderId="0" applyFont="0" applyFill="0" applyBorder="0" applyAlignment="0" applyProtection="0"/>
    <xf numFmtId="43" fontId="1" fillId="0" borderId="0" applyFont="0" applyFill="0" applyBorder="0" applyAlignment="0" applyProtection="0"/>
    <xf numFmtId="0" fontId="4" fillId="0" borderId="0"/>
    <xf numFmtId="0" fontId="36" fillId="0" borderId="0"/>
    <xf numFmtId="0" fontId="4" fillId="0" borderId="0"/>
    <xf numFmtId="0" fontId="4" fillId="0" borderId="0"/>
    <xf numFmtId="42" fontId="1" fillId="0" borderId="0" applyFont="0" applyFill="0" applyBorder="0" applyAlignment="0" applyProtection="0"/>
  </cellStyleXfs>
  <cellXfs count="1124">
    <xf numFmtId="0" fontId="0" fillId="0" borderId="0" xfId="0"/>
    <xf numFmtId="0" fontId="2" fillId="2" borderId="0" xfId="0" applyFont="1" applyFill="1" applyAlignment="1">
      <alignment horizontal="center" vertical="center"/>
    </xf>
    <xf numFmtId="0" fontId="3" fillId="3" borderId="1" xfId="0" applyFont="1" applyFill="1" applyBorder="1" applyAlignment="1">
      <alignment horizontal="center" vertical="center"/>
    </xf>
    <xf numFmtId="0" fontId="2" fillId="2" borderId="0" xfId="0" applyFont="1" applyFill="1" applyAlignment="1">
      <alignment vertical="center"/>
    </xf>
    <xf numFmtId="0" fontId="2" fillId="2" borderId="1" xfId="0" applyFont="1" applyFill="1" applyBorder="1" applyAlignment="1">
      <alignment vertical="center" wrapText="1"/>
    </xf>
    <xf numFmtId="0" fontId="2" fillId="2" borderId="0" xfId="0" applyFont="1" applyFill="1" applyAlignment="1">
      <alignment vertical="center" wrapText="1"/>
    </xf>
    <xf numFmtId="165" fontId="2" fillId="2" borderId="0" xfId="0" applyNumberFormat="1" applyFont="1" applyFill="1" applyAlignment="1">
      <alignment vertical="center"/>
    </xf>
    <xf numFmtId="166" fontId="2" fillId="2" borderId="0" xfId="0" applyNumberFormat="1" applyFont="1" applyFill="1" applyAlignment="1">
      <alignment vertical="center"/>
    </xf>
    <xf numFmtId="165" fontId="9" fillId="8" borderId="1" xfId="9" applyFont="1" applyFill="1" applyBorder="1" applyAlignment="1">
      <alignment horizontal="center" vertical="center" wrapText="1"/>
    </xf>
    <xf numFmtId="0" fontId="2" fillId="2" borderId="2" xfId="0" applyFont="1" applyFill="1" applyBorder="1" applyAlignment="1">
      <alignment vertical="center"/>
    </xf>
    <xf numFmtId="0" fontId="2" fillId="2" borderId="3" xfId="0" applyFont="1" applyFill="1" applyBorder="1" applyAlignment="1">
      <alignment vertical="center" wrapText="1"/>
    </xf>
    <xf numFmtId="0" fontId="2" fillId="2" borderId="3"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2" borderId="0" xfId="0" applyFont="1" applyFill="1" applyAlignment="1">
      <alignment horizontal="justify" vertical="center" wrapText="1"/>
    </xf>
    <xf numFmtId="0" fontId="2" fillId="2" borderId="0" xfId="0" applyFont="1" applyFill="1" applyBorder="1" applyAlignment="1">
      <alignment horizontal="justify" vertical="center" wrapText="1"/>
    </xf>
    <xf numFmtId="0" fontId="9" fillId="8" borderId="1" xfId="8" applyFont="1" applyFill="1" applyBorder="1" applyAlignment="1">
      <alignment horizontal="justify" vertical="center" wrapText="1"/>
    </xf>
    <xf numFmtId="0" fontId="2" fillId="2" borderId="0" xfId="0" applyFont="1" applyFill="1" applyBorder="1" applyAlignment="1">
      <alignment horizontal="center" vertical="center" wrapText="1"/>
    </xf>
    <xf numFmtId="170" fontId="9" fillId="8" borderId="1" xfId="9" applyNumberFormat="1" applyFont="1" applyFill="1" applyBorder="1" applyAlignment="1">
      <alignment horizontal="center" vertical="center" wrapText="1"/>
    </xf>
    <xf numFmtId="0" fontId="8" fillId="2" borderId="16" xfId="7" applyFont="1" applyFill="1" applyBorder="1" applyAlignment="1">
      <alignment horizontal="center" vertical="center" wrapText="1"/>
    </xf>
    <xf numFmtId="171" fontId="8" fillId="2" borderId="16" xfId="10" applyNumberFormat="1" applyFont="1" applyFill="1" applyBorder="1" applyAlignment="1">
      <alignment horizontal="center" vertical="center" wrapText="1"/>
    </xf>
    <xf numFmtId="169" fontId="8" fillId="2" borderId="16" xfId="11" applyFont="1" applyFill="1" applyBorder="1" applyAlignment="1">
      <alignment horizontal="center" vertical="center" wrapText="1"/>
    </xf>
    <xf numFmtId="169" fontId="8" fillId="2" borderId="17" xfId="11" applyFont="1" applyFill="1" applyBorder="1" applyAlignment="1">
      <alignment horizontal="center" vertical="center" wrapText="1"/>
    </xf>
    <xf numFmtId="0" fontId="8" fillId="2" borderId="19" xfId="7" applyFont="1" applyFill="1" applyBorder="1" applyAlignment="1">
      <alignment horizontal="center" vertical="center" wrapText="1"/>
    </xf>
    <xf numFmtId="171" fontId="8" fillId="2" borderId="19" xfId="10" applyNumberFormat="1" applyFont="1" applyFill="1" applyBorder="1" applyAlignment="1">
      <alignment horizontal="center" vertical="center" wrapText="1"/>
    </xf>
    <xf numFmtId="169" fontId="8" fillId="2" borderId="19" xfId="11" applyFont="1" applyFill="1" applyBorder="1" applyAlignment="1">
      <alignment horizontal="center" vertical="center" wrapText="1"/>
    </xf>
    <xf numFmtId="169" fontId="8" fillId="2" borderId="20" xfId="11" applyFont="1" applyFill="1" applyBorder="1" applyAlignment="1">
      <alignment horizontal="center" vertical="center" wrapText="1"/>
    </xf>
    <xf numFmtId="0" fontId="8" fillId="2" borderId="22" xfId="7" applyFont="1" applyFill="1" applyBorder="1" applyAlignment="1">
      <alignment horizontal="center" vertical="center" wrapText="1"/>
    </xf>
    <xf numFmtId="171" fontId="8" fillId="2" borderId="22" xfId="10" applyNumberFormat="1" applyFont="1" applyFill="1" applyBorder="1" applyAlignment="1">
      <alignment horizontal="center" vertical="center" wrapText="1"/>
    </xf>
    <xf numFmtId="169" fontId="8" fillId="2" borderId="22" xfId="11" applyFont="1" applyFill="1" applyBorder="1" applyAlignment="1">
      <alignment horizontal="center" vertical="center" wrapText="1"/>
    </xf>
    <xf numFmtId="169" fontId="8" fillId="2" borderId="23" xfId="11"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9" fillId="8" borderId="1" xfId="8" applyFont="1" applyFill="1" applyBorder="1" applyAlignment="1">
      <alignment horizontal="center" vertical="center" wrapText="1"/>
    </xf>
    <xf numFmtId="0" fontId="2" fillId="2" borderId="8" xfId="0" applyFont="1" applyFill="1" applyBorder="1" applyAlignment="1">
      <alignment horizontal="center" vertical="center" wrapText="1"/>
    </xf>
    <xf numFmtId="0" fontId="9" fillId="8" borderId="13" xfId="8" applyFont="1" applyFill="1" applyBorder="1" applyAlignment="1">
      <alignment horizontal="center" vertical="center" wrapText="1"/>
    </xf>
    <xf numFmtId="39" fontId="10" fillId="0" borderId="15" xfId="8" applyNumberFormat="1" applyFont="1" applyBorder="1" applyAlignment="1">
      <alignment horizontal="center" vertical="center" wrapText="1"/>
    </xf>
    <xf numFmtId="39" fontId="10" fillId="0" borderId="18" xfId="8" applyNumberFormat="1" applyFont="1" applyBorder="1" applyAlignment="1">
      <alignment horizontal="center" vertical="center" wrapText="1"/>
    </xf>
    <xf numFmtId="39" fontId="10" fillId="0" borderId="21" xfId="8" applyNumberFormat="1" applyFont="1" applyBorder="1" applyAlignment="1">
      <alignment horizontal="center" vertical="center" wrapText="1"/>
    </xf>
    <xf numFmtId="0" fontId="3" fillId="2" borderId="0" xfId="0" applyFont="1" applyFill="1" applyBorder="1" applyAlignment="1">
      <alignment horizontal="center" vertical="center"/>
    </xf>
    <xf numFmtId="0" fontId="9" fillId="8" borderId="1" xfId="8" applyFont="1" applyFill="1" applyBorder="1" applyAlignment="1">
      <alignment horizontal="center" vertical="center" wrapText="1"/>
    </xf>
    <xf numFmtId="0" fontId="9" fillId="8" borderId="1" xfId="8" applyFont="1" applyFill="1" applyBorder="1" applyAlignment="1">
      <alignment vertical="center" wrapText="1"/>
    </xf>
    <xf numFmtId="173" fontId="7" fillId="2" borderId="7" xfId="0" applyNumberFormat="1"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0" xfId="0" applyFont="1" applyFill="1" applyBorder="1" applyAlignment="1">
      <alignment horizontal="right" vertical="center" wrapText="1"/>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1" fillId="2" borderId="0" xfId="0" applyFont="1" applyFill="1" applyAlignment="1">
      <alignment vertical="center"/>
    </xf>
    <xf numFmtId="0" fontId="11" fillId="2" borderId="0" xfId="0" applyFont="1" applyFill="1" applyAlignment="1">
      <alignment horizontal="justify" vertical="center" wrapText="1"/>
    </xf>
    <xf numFmtId="0" fontId="8" fillId="2" borderId="0" xfId="0" applyFont="1" applyFill="1" applyAlignment="1">
      <alignment vertical="center"/>
    </xf>
    <xf numFmtId="0" fontId="2" fillId="0" borderId="0" xfId="7" applyFont="1" applyAlignment="1">
      <alignment horizontal="center" vertical="center" wrapText="1"/>
    </xf>
    <xf numFmtId="0" fontId="2" fillId="0" borderId="0" xfId="7" applyFont="1" applyAlignment="1">
      <alignment horizontal="justify" vertical="center" wrapText="1"/>
    </xf>
    <xf numFmtId="2" fontId="9" fillId="10" borderId="11" xfId="8" applyNumberFormat="1" applyFont="1" applyFill="1" applyBorder="1" applyAlignment="1">
      <alignment horizontal="left" vertical="center" wrapText="1"/>
    </xf>
    <xf numFmtId="0" fontId="8" fillId="2" borderId="16" xfId="7" applyFont="1" applyFill="1" applyBorder="1" applyAlignment="1">
      <alignment horizontal="justify" vertical="center" wrapText="1"/>
    </xf>
    <xf numFmtId="0" fontId="8" fillId="2" borderId="19" xfId="7" applyFont="1" applyFill="1" applyBorder="1" applyAlignment="1">
      <alignment horizontal="justify" vertical="center" wrapText="1"/>
    </xf>
    <xf numFmtId="0" fontId="8" fillId="2" borderId="22" xfId="7" applyFont="1" applyFill="1" applyBorder="1" applyAlignment="1">
      <alignment horizontal="justify" vertical="center" wrapText="1"/>
    </xf>
    <xf numFmtId="0" fontId="2" fillId="2" borderId="0" xfId="7" applyFont="1" applyFill="1" applyAlignment="1">
      <alignment horizontal="center" vertical="center" wrapText="1"/>
    </xf>
    <xf numFmtId="0" fontId="2" fillId="2" borderId="0" xfId="7" applyFont="1" applyFill="1" applyAlignment="1">
      <alignment horizontal="justify" vertical="center" wrapText="1"/>
    </xf>
    <xf numFmtId="2" fontId="9" fillId="10" borderId="11" xfId="8" applyNumberFormat="1"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 fontId="9" fillId="10" borderId="11" xfId="8"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166" fontId="2" fillId="2" borderId="1" xfId="1" applyFont="1" applyFill="1" applyBorder="1" applyAlignment="1">
      <alignment horizontal="center" vertical="center"/>
    </xf>
    <xf numFmtId="2" fontId="2" fillId="0" borderId="1" xfId="0" applyNumberFormat="1" applyFont="1" applyFill="1" applyBorder="1" applyAlignment="1">
      <alignment horizontal="center" vertical="center"/>
    </xf>
    <xf numFmtId="166" fontId="3" fillId="5" borderId="1" xfId="1" applyFont="1" applyFill="1" applyBorder="1" applyAlignment="1">
      <alignment horizontal="center" vertical="center"/>
    </xf>
    <xf numFmtId="10" fontId="2" fillId="2" borderId="1" xfId="2" applyNumberFormat="1" applyFont="1" applyFill="1" applyBorder="1" applyAlignment="1">
      <alignment horizontal="center" vertical="center"/>
    </xf>
    <xf numFmtId="166" fontId="2" fillId="2" borderId="1" xfId="0" applyNumberFormat="1" applyFont="1" applyFill="1" applyBorder="1" applyAlignment="1">
      <alignment horizontal="center" vertical="center"/>
    </xf>
    <xf numFmtId="166" fontId="3" fillId="6" borderId="1" xfId="1" applyFont="1" applyFill="1" applyBorder="1" applyAlignment="1">
      <alignment horizontal="center" vertical="center"/>
    </xf>
    <xf numFmtId="0" fontId="8" fillId="2" borderId="3" xfId="3" applyFont="1" applyFill="1" applyBorder="1" applyAlignment="1">
      <alignment horizontal="center" vertical="center"/>
    </xf>
    <xf numFmtId="0" fontId="11" fillId="2" borderId="3" xfId="3" applyFont="1" applyFill="1" applyBorder="1" applyAlignment="1">
      <alignment horizontal="center" vertical="center" wrapText="1"/>
    </xf>
    <xf numFmtId="0" fontId="8" fillId="2" borderId="4" xfId="4" applyFont="1" applyFill="1" applyBorder="1" applyAlignment="1">
      <alignment horizontal="center" vertical="center"/>
    </xf>
    <xf numFmtId="0" fontId="8" fillId="2" borderId="0" xfId="4" applyFont="1" applyFill="1" applyAlignment="1">
      <alignment horizontal="center" vertical="center"/>
    </xf>
    <xf numFmtId="0" fontId="8" fillId="2" borderId="0" xfId="0" applyFont="1" applyFill="1" applyAlignment="1">
      <alignment horizontal="center" vertical="center"/>
    </xf>
    <xf numFmtId="0" fontId="11" fillId="2" borderId="0" xfId="0" applyFont="1" applyFill="1" applyAlignment="1">
      <alignment horizontal="center" vertical="center"/>
    </xf>
    <xf numFmtId="0" fontId="9" fillId="10" borderId="10" xfId="8" applyFont="1" applyFill="1" applyBorder="1" applyAlignment="1">
      <alignment horizontal="center" vertical="center" wrapText="1"/>
    </xf>
    <xf numFmtId="0" fontId="9" fillId="10" borderId="12" xfId="8" applyFont="1" applyFill="1" applyBorder="1" applyAlignment="1">
      <alignment horizontal="center" vertical="center" wrapText="1"/>
    </xf>
    <xf numFmtId="0" fontId="2" fillId="2" borderId="1" xfId="0" applyFont="1" applyFill="1" applyBorder="1" applyAlignment="1">
      <alignment horizontal="center" vertical="center"/>
    </xf>
    <xf numFmtId="0" fontId="9" fillId="8" borderId="1" xfId="8" applyFont="1" applyFill="1" applyBorder="1" applyAlignment="1">
      <alignment horizontal="center" vertical="center" wrapText="1"/>
    </xf>
    <xf numFmtId="39" fontId="10" fillId="0" borderId="24" xfId="8" applyNumberFormat="1" applyFont="1" applyBorder="1" applyAlignment="1">
      <alignment horizontal="center" vertical="center" wrapText="1"/>
    </xf>
    <xf numFmtId="39" fontId="10" fillId="0" borderId="25" xfId="8" applyNumberFormat="1" applyFont="1" applyBorder="1" applyAlignment="1">
      <alignment horizontal="center" vertical="center" wrapText="1"/>
    </xf>
    <xf numFmtId="0" fontId="9" fillId="8" borderId="13" xfId="8" applyFont="1" applyFill="1" applyBorder="1" applyAlignment="1">
      <alignment horizontal="justify" vertical="center" wrapText="1"/>
    </xf>
    <xf numFmtId="0" fontId="9" fillId="8" borderId="13" xfId="8" applyFont="1" applyFill="1" applyBorder="1" applyAlignment="1">
      <alignment vertical="center" wrapText="1"/>
    </xf>
    <xf numFmtId="170" fontId="9" fillId="8" borderId="13" xfId="9" applyNumberFormat="1" applyFont="1" applyFill="1" applyBorder="1" applyAlignment="1">
      <alignment horizontal="center" vertical="center" wrapText="1"/>
    </xf>
    <xf numFmtId="0" fontId="10" fillId="2" borderId="0" xfId="7" applyFont="1" applyFill="1" applyAlignment="1">
      <alignment horizontal="center" vertical="center" wrapText="1"/>
    </xf>
    <xf numFmtId="0" fontId="10" fillId="2" borderId="0" xfId="7" applyFont="1" applyFill="1" applyAlignment="1">
      <alignment horizontal="justify" vertical="center" wrapText="1"/>
    </xf>
    <xf numFmtId="0" fontId="8" fillId="2" borderId="0" xfId="4" applyFont="1" applyFill="1" applyAlignment="1">
      <alignment horizontal="left" vertical="center"/>
    </xf>
    <xf numFmtId="0" fontId="2" fillId="2" borderId="0" xfId="0" applyFont="1" applyFill="1" applyBorder="1" applyAlignment="1">
      <alignment vertical="center" wrapText="1"/>
    </xf>
    <xf numFmtId="0" fontId="12" fillId="2" borderId="0" xfId="0" applyFont="1" applyFill="1" applyBorder="1" applyAlignment="1">
      <alignment horizontal="center" vertical="center" wrapText="1"/>
    </xf>
    <xf numFmtId="173" fontId="7" fillId="2" borderId="0"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2" borderId="6" xfId="0" applyFont="1" applyFill="1" applyBorder="1" applyAlignment="1">
      <alignment horizontal="right" vertical="center" wrapText="1"/>
    </xf>
    <xf numFmtId="2" fontId="2" fillId="2" borderId="1" xfId="0" applyNumberFormat="1" applyFont="1" applyFill="1" applyBorder="1" applyAlignment="1">
      <alignment horizontal="center" vertical="center" wrapText="1"/>
    </xf>
    <xf numFmtId="10" fontId="3" fillId="2" borderId="1" xfId="2" applyNumberFormat="1" applyFont="1" applyFill="1" applyBorder="1" applyAlignment="1">
      <alignment horizontal="center" vertical="center"/>
    </xf>
    <xf numFmtId="166" fontId="3" fillId="2" borderId="1" xfId="0" applyNumberFormat="1" applyFont="1" applyFill="1" applyBorder="1" applyAlignment="1">
      <alignment horizontal="center" vertical="center"/>
    </xf>
    <xf numFmtId="0" fontId="15" fillId="2" borderId="0" xfId="15" applyFont="1" applyFill="1" applyAlignment="1">
      <alignment horizontal="center" vertical="center" wrapText="1"/>
    </xf>
    <xf numFmtId="0" fontId="15" fillId="2" borderId="0" xfId="15" applyFont="1" applyFill="1" applyAlignment="1">
      <alignment horizontal="left" vertical="center" wrapText="1"/>
    </xf>
    <xf numFmtId="177" fontId="15" fillId="12" borderId="29" xfId="15" applyNumberFormat="1" applyFont="1" applyFill="1" applyBorder="1" applyAlignment="1">
      <alignment horizontal="center"/>
    </xf>
    <xf numFmtId="0" fontId="15" fillId="12" borderId="30" xfId="15" applyFont="1" applyFill="1" applyBorder="1" applyAlignment="1">
      <alignment horizontal="left"/>
    </xf>
    <xf numFmtId="167" fontId="15" fillId="12" borderId="30" xfId="15" applyNumberFormat="1" applyFont="1" applyFill="1" applyBorder="1" applyAlignment="1">
      <alignment horizontal="center" vertical="center"/>
    </xf>
    <xf numFmtId="10" fontId="15" fillId="12" borderId="31" xfId="15" applyNumberFormat="1" applyFont="1" applyFill="1" applyBorder="1" applyAlignment="1">
      <alignment horizontal="center" vertical="center"/>
    </xf>
    <xf numFmtId="177" fontId="15" fillId="0" borderId="24" xfId="15" applyNumberFormat="1" applyFont="1" applyBorder="1" applyAlignment="1">
      <alignment horizontal="center"/>
    </xf>
    <xf numFmtId="9" fontId="4" fillId="0" borderId="32" xfId="2" applyFont="1" applyBorder="1" applyAlignment="1">
      <alignment horizontal="center" vertical="center"/>
    </xf>
    <xf numFmtId="177" fontId="15" fillId="0" borderId="18" xfId="15" applyNumberFormat="1" applyFont="1" applyBorder="1" applyAlignment="1">
      <alignment horizontal="center"/>
    </xf>
    <xf numFmtId="9" fontId="4" fillId="0" borderId="19" xfId="2" applyFont="1" applyBorder="1" applyAlignment="1">
      <alignment horizontal="center" vertical="center"/>
    </xf>
    <xf numFmtId="177" fontId="15" fillId="0" borderId="21" xfId="15" applyNumberFormat="1" applyFont="1" applyBorder="1" applyAlignment="1">
      <alignment horizontal="center"/>
    </xf>
    <xf numFmtId="9" fontId="4" fillId="0" borderId="22" xfId="2" applyFont="1" applyBorder="1" applyAlignment="1">
      <alignment horizontal="center" vertical="center"/>
    </xf>
    <xf numFmtId="4" fontId="15" fillId="0" borderId="18" xfId="15" applyNumberFormat="1" applyFont="1" applyBorder="1" applyAlignment="1">
      <alignment horizontal="center"/>
    </xf>
    <xf numFmtId="10" fontId="15" fillId="2" borderId="21" xfId="15" applyNumberFormat="1" applyFont="1" applyFill="1" applyBorder="1" applyAlignment="1">
      <alignment horizontal="center" vertical="center"/>
    </xf>
    <xf numFmtId="0" fontId="4" fillId="2" borderId="0" xfId="16" applyFont="1" applyFill="1"/>
    <xf numFmtId="4" fontId="15" fillId="2" borderId="0" xfId="15" applyNumberFormat="1" applyFont="1" applyFill="1" applyAlignment="1">
      <alignment horizontal="center" vertical="center" wrapText="1"/>
    </xf>
    <xf numFmtId="0" fontId="15" fillId="2" borderId="34" xfId="15" applyFont="1" applyFill="1" applyBorder="1" applyAlignment="1">
      <alignment horizontal="center" vertical="center" wrapText="1"/>
    </xf>
    <xf numFmtId="4" fontId="15" fillId="2" borderId="34" xfId="15" applyNumberFormat="1" applyFont="1" applyFill="1" applyBorder="1" applyAlignment="1">
      <alignment horizontal="center" vertical="center" wrapText="1"/>
    </xf>
    <xf numFmtId="3" fontId="15" fillId="2" borderId="34" xfId="15" applyNumberFormat="1" applyFont="1" applyFill="1" applyBorder="1" applyAlignment="1">
      <alignment horizontal="center" vertical="center" wrapText="1"/>
    </xf>
    <xf numFmtId="3" fontId="15" fillId="2" borderId="0" xfId="15" applyNumberFormat="1" applyFont="1" applyFill="1" applyAlignment="1">
      <alignment horizontal="center" vertical="center" wrapText="1"/>
    </xf>
    <xf numFmtId="10" fontId="15" fillId="2" borderId="0" xfId="15" applyNumberFormat="1" applyFont="1" applyFill="1" applyAlignment="1">
      <alignment horizontal="center" vertical="center" wrapText="1"/>
    </xf>
    <xf numFmtId="0" fontId="13" fillId="2" borderId="26" xfId="0" applyFont="1" applyFill="1" applyBorder="1" applyAlignment="1" applyProtection="1">
      <alignment horizontal="left" vertical="center"/>
    </xf>
    <xf numFmtId="10" fontId="13" fillId="7" borderId="27" xfId="2" applyNumberFormat="1" applyFont="1" applyFill="1" applyBorder="1" applyAlignment="1" applyProtection="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right" vertical="center" wrapText="1"/>
    </xf>
    <xf numFmtId="167" fontId="17" fillId="0" borderId="38" xfId="0" applyNumberFormat="1" applyFont="1" applyBorder="1" applyAlignment="1">
      <alignment horizontal="right" vertical="center"/>
    </xf>
    <xf numFmtId="167" fontId="17" fillId="0" borderId="39" xfId="0" applyNumberFormat="1" applyFont="1" applyBorder="1" applyAlignment="1">
      <alignment horizontal="right" vertical="center"/>
    </xf>
    <xf numFmtId="167" fontId="17" fillId="0" borderId="40" xfId="0" applyNumberFormat="1" applyFont="1" applyBorder="1" applyAlignment="1">
      <alignment horizontal="right" vertical="center"/>
    </xf>
    <xf numFmtId="0" fontId="3" fillId="3" borderId="1" xfId="0" applyFont="1" applyFill="1" applyBorder="1" applyAlignment="1">
      <alignment horizontal="right" vertical="center" wrapText="1"/>
    </xf>
    <xf numFmtId="167" fontId="16" fillId="2" borderId="0" xfId="0" applyNumberFormat="1" applyFont="1" applyFill="1" applyBorder="1" applyAlignment="1">
      <alignment vertical="center"/>
    </xf>
    <xf numFmtId="0" fontId="17" fillId="2" borderId="0" xfId="0" applyFont="1" applyFill="1" applyBorder="1" applyAlignment="1">
      <alignment vertical="center" wrapText="1"/>
    </xf>
    <xf numFmtId="9" fontId="17" fillId="2" borderId="0" xfId="0" applyNumberFormat="1" applyFont="1" applyFill="1" applyBorder="1" applyAlignment="1">
      <alignment horizontal="center" vertical="center"/>
    </xf>
    <xf numFmtId="167" fontId="17" fillId="2" borderId="0" xfId="0" applyNumberFormat="1" applyFont="1" applyFill="1" applyBorder="1" applyAlignment="1">
      <alignment horizontal="left" vertical="center"/>
    </xf>
    <xf numFmtId="0" fontId="17" fillId="2" borderId="0" xfId="0" applyFont="1" applyFill="1" applyBorder="1" applyAlignment="1">
      <alignment horizontal="justify" vertical="center" wrapText="1"/>
    </xf>
    <xf numFmtId="0" fontId="17" fillId="2" borderId="0" xfId="0" applyFont="1" applyFill="1" applyBorder="1" applyAlignment="1">
      <alignment vertical="center"/>
    </xf>
    <xf numFmtId="0" fontId="2" fillId="2" borderId="3" xfId="0" applyFont="1" applyFill="1" applyBorder="1" applyAlignment="1">
      <alignment horizontal="justify" vertical="center" wrapText="1"/>
    </xf>
    <xf numFmtId="0" fontId="8" fillId="2" borderId="32" xfId="7" applyFont="1" applyFill="1" applyBorder="1" applyAlignment="1">
      <alignment horizontal="justify" vertical="center" wrapText="1"/>
    </xf>
    <xf numFmtId="0" fontId="8" fillId="2" borderId="32" xfId="7" applyFont="1" applyFill="1" applyBorder="1" applyAlignment="1">
      <alignment horizontal="center" vertical="center" wrapText="1"/>
    </xf>
    <xf numFmtId="171" fontId="8" fillId="2" borderId="32" xfId="10" applyNumberFormat="1" applyFont="1" applyFill="1" applyBorder="1" applyAlignment="1">
      <alignment horizontal="center" vertical="center" wrapText="1"/>
    </xf>
    <xf numFmtId="169" fontId="8" fillId="2" borderId="32" xfId="11" applyFont="1" applyFill="1" applyBorder="1" applyAlignment="1">
      <alignment horizontal="center" vertical="center" wrapText="1"/>
    </xf>
    <xf numFmtId="169" fontId="8" fillId="2" borderId="47" xfId="11" applyFont="1" applyFill="1" applyBorder="1" applyAlignment="1">
      <alignment horizontal="center" vertical="center" wrapText="1"/>
    </xf>
    <xf numFmtId="0" fontId="3" fillId="2" borderId="0" xfId="0" applyFont="1" applyFill="1" applyAlignment="1">
      <alignment horizontal="center" vertical="center"/>
    </xf>
    <xf numFmtId="10" fontId="3" fillId="2" borderId="0" xfId="0" applyNumberFormat="1" applyFont="1" applyFill="1" applyAlignment="1">
      <alignment horizontal="center" vertical="center"/>
    </xf>
    <xf numFmtId="39" fontId="10" fillId="13" borderId="21" xfId="8" applyNumberFormat="1" applyFont="1" applyFill="1" applyBorder="1" applyAlignment="1">
      <alignment horizontal="center" vertical="center" wrapText="1"/>
    </xf>
    <xf numFmtId="0" fontId="8" fillId="13" borderId="22" xfId="7" applyFont="1" applyFill="1" applyBorder="1" applyAlignment="1">
      <alignment horizontal="justify" vertical="center" wrapText="1"/>
    </xf>
    <xf numFmtId="0" fontId="8" fillId="13" borderId="22" xfId="7" applyFont="1" applyFill="1" applyBorder="1" applyAlignment="1">
      <alignment horizontal="center" vertical="center" wrapText="1"/>
    </xf>
    <xf numFmtId="171" fontId="8" fillId="13" borderId="22" xfId="10" applyNumberFormat="1" applyFont="1" applyFill="1" applyBorder="1" applyAlignment="1">
      <alignment horizontal="center" vertical="center" wrapText="1"/>
    </xf>
    <xf numFmtId="169" fontId="8" fillId="13" borderId="22" xfId="11" applyFont="1" applyFill="1" applyBorder="1" applyAlignment="1">
      <alignment horizontal="center" vertical="center" wrapText="1"/>
    </xf>
    <xf numFmtId="169" fontId="8" fillId="13" borderId="23" xfId="11" applyFont="1" applyFill="1" applyBorder="1" applyAlignment="1">
      <alignment horizontal="center" vertical="center" wrapText="1"/>
    </xf>
    <xf numFmtId="39" fontId="10" fillId="13" borderId="15" xfId="8" applyNumberFormat="1" applyFont="1" applyFill="1" applyBorder="1" applyAlignment="1">
      <alignment horizontal="center" vertical="center" wrapText="1"/>
    </xf>
    <xf numFmtId="0" fontId="8" fillId="13" borderId="16" xfId="7" applyFont="1" applyFill="1" applyBorder="1" applyAlignment="1">
      <alignment horizontal="justify" vertical="center" wrapText="1"/>
    </xf>
    <xf numFmtId="0" fontId="8" fillId="13" borderId="16" xfId="7" applyFont="1" applyFill="1" applyBorder="1" applyAlignment="1">
      <alignment horizontal="center" vertical="center" wrapText="1"/>
    </xf>
    <xf numFmtId="171" fontId="8" fillId="13" borderId="16" xfId="10" applyNumberFormat="1" applyFont="1" applyFill="1" applyBorder="1" applyAlignment="1">
      <alignment horizontal="center" vertical="center" wrapText="1"/>
    </xf>
    <xf numFmtId="169" fontId="8" fillId="13" borderId="16" xfId="11" applyFont="1" applyFill="1" applyBorder="1" applyAlignment="1">
      <alignment horizontal="center" vertical="center" wrapText="1"/>
    </xf>
    <xf numFmtId="169" fontId="8" fillId="13" borderId="17" xfId="11" applyFont="1" applyFill="1" applyBorder="1" applyAlignment="1">
      <alignment horizontal="center" vertical="center" wrapText="1"/>
    </xf>
    <xf numFmtId="39" fontId="10" fillId="13" borderId="18" xfId="8" applyNumberFormat="1" applyFont="1" applyFill="1" applyBorder="1" applyAlignment="1">
      <alignment horizontal="center" vertical="center" wrapText="1"/>
    </xf>
    <xf numFmtId="0" fontId="8" fillId="13" borderId="19" xfId="7" applyFont="1" applyFill="1" applyBorder="1" applyAlignment="1">
      <alignment horizontal="justify" vertical="center" wrapText="1"/>
    </xf>
    <xf numFmtId="0" fontId="8" fillId="13" borderId="19" xfId="7" applyFont="1" applyFill="1" applyBorder="1" applyAlignment="1">
      <alignment horizontal="center" vertical="center" wrapText="1"/>
    </xf>
    <xf numFmtId="171" fontId="8" fillId="13" borderId="19" xfId="10" applyNumberFormat="1" applyFont="1" applyFill="1" applyBorder="1" applyAlignment="1">
      <alignment horizontal="center" vertical="center" wrapText="1"/>
    </xf>
    <xf numFmtId="169" fontId="8" fillId="13" borderId="19" xfId="11" applyFont="1" applyFill="1" applyBorder="1" applyAlignment="1">
      <alignment horizontal="center" vertical="center" wrapText="1"/>
    </xf>
    <xf numFmtId="169" fontId="8" fillId="13" borderId="20" xfId="11" applyFont="1" applyFill="1" applyBorder="1" applyAlignment="1">
      <alignment horizontal="center" vertical="center" wrapText="1"/>
    </xf>
    <xf numFmtId="39" fontId="10" fillId="2" borderId="18" xfId="8" applyNumberFormat="1" applyFont="1" applyFill="1" applyBorder="1" applyAlignment="1">
      <alignment horizontal="center" vertical="center" wrapText="1"/>
    </xf>
    <xf numFmtId="39" fontId="10" fillId="13" borderId="24" xfId="8" applyNumberFormat="1" applyFont="1" applyFill="1" applyBorder="1" applyAlignment="1">
      <alignment horizontal="center" vertical="center" wrapText="1"/>
    </xf>
    <xf numFmtId="0" fontId="8" fillId="13" borderId="32" xfId="7" applyFont="1" applyFill="1" applyBorder="1" applyAlignment="1">
      <alignment horizontal="justify" vertical="center" wrapText="1"/>
    </xf>
    <xf numFmtId="0" fontId="8" fillId="13" borderId="32" xfId="7" applyFont="1" applyFill="1" applyBorder="1" applyAlignment="1">
      <alignment horizontal="center" vertical="center" wrapText="1"/>
    </xf>
    <xf numFmtId="171" fontId="8" fillId="13" borderId="32" xfId="10" applyNumberFormat="1" applyFont="1" applyFill="1" applyBorder="1" applyAlignment="1">
      <alignment horizontal="center" vertical="center" wrapText="1"/>
    </xf>
    <xf numFmtId="169" fontId="8" fillId="13" borderId="32" xfId="11" applyFont="1" applyFill="1" applyBorder="1" applyAlignment="1">
      <alignment horizontal="center" vertical="center" wrapText="1"/>
    </xf>
    <xf numFmtId="169" fontId="8" fillId="13" borderId="47" xfId="11" applyFont="1" applyFill="1" applyBorder="1" applyAlignment="1">
      <alignment horizontal="center" vertical="center" wrapText="1"/>
    </xf>
    <xf numFmtId="0" fontId="3" fillId="3" borderId="1" xfId="0" applyFont="1" applyFill="1" applyBorder="1" applyAlignment="1">
      <alignment vertical="center" wrapText="1"/>
    </xf>
    <xf numFmtId="0" fontId="2" fillId="3" borderId="1" xfId="0" applyFont="1" applyFill="1" applyBorder="1" applyAlignment="1">
      <alignment horizontal="center" vertical="center"/>
    </xf>
    <xf numFmtId="166" fontId="2" fillId="3" borderId="1" xfId="1" applyFont="1" applyFill="1" applyBorder="1" applyAlignment="1">
      <alignment horizontal="center" vertical="center"/>
    </xf>
    <xf numFmtId="166" fontId="3" fillId="3" borderId="1" xfId="1" applyFont="1" applyFill="1" applyBorder="1" applyAlignment="1">
      <alignment horizontal="center" vertical="center"/>
    </xf>
    <xf numFmtId="39" fontId="10" fillId="14" borderId="15" xfId="8" applyNumberFormat="1" applyFont="1" applyFill="1" applyBorder="1" applyAlignment="1">
      <alignment horizontal="center" vertical="center" wrapText="1"/>
    </xf>
    <xf numFmtId="0" fontId="8" fillId="14" borderId="16" xfId="7" applyFont="1" applyFill="1" applyBorder="1" applyAlignment="1">
      <alignment horizontal="justify" vertical="center" wrapText="1"/>
    </xf>
    <xf numFmtId="0" fontId="8" fillId="14" borderId="16" xfId="7" applyFont="1" applyFill="1" applyBorder="1" applyAlignment="1">
      <alignment horizontal="center" vertical="center" wrapText="1"/>
    </xf>
    <xf numFmtId="171" fontId="8" fillId="14" borderId="16" xfId="10" applyNumberFormat="1" applyFont="1" applyFill="1" applyBorder="1" applyAlignment="1">
      <alignment horizontal="center" vertical="center" wrapText="1"/>
    </xf>
    <xf numFmtId="169" fontId="8" fillId="14" borderId="16" xfId="11" applyFont="1" applyFill="1" applyBorder="1" applyAlignment="1">
      <alignment horizontal="center" vertical="center" wrapText="1"/>
    </xf>
    <xf numFmtId="169" fontId="8" fillId="14" borderId="17" xfId="11" applyFont="1" applyFill="1" applyBorder="1" applyAlignment="1">
      <alignment horizontal="center" vertical="center" wrapText="1"/>
    </xf>
    <xf numFmtId="39" fontId="10" fillId="14" borderId="18" xfId="8" applyNumberFormat="1" applyFont="1" applyFill="1" applyBorder="1" applyAlignment="1">
      <alignment horizontal="center" vertical="center" wrapText="1"/>
    </xf>
    <xf numFmtId="0" fontId="8" fillId="14" borderId="19" xfId="7" applyFont="1" applyFill="1" applyBorder="1" applyAlignment="1">
      <alignment horizontal="justify" vertical="center" wrapText="1"/>
    </xf>
    <xf numFmtId="0" fontId="8" fillId="14" borderId="19" xfId="7" applyFont="1" applyFill="1" applyBorder="1" applyAlignment="1">
      <alignment horizontal="center" vertical="center" wrapText="1"/>
    </xf>
    <xf numFmtId="171" fontId="8" fillId="14" borderId="19" xfId="10" applyNumberFormat="1" applyFont="1" applyFill="1" applyBorder="1" applyAlignment="1">
      <alignment horizontal="center" vertical="center" wrapText="1"/>
    </xf>
    <xf numFmtId="169" fontId="8" fillId="14" borderId="19" xfId="11" applyFont="1" applyFill="1" applyBorder="1" applyAlignment="1">
      <alignment horizontal="center" vertical="center" wrapText="1"/>
    </xf>
    <xf numFmtId="169" fontId="8" fillId="14" borderId="20" xfId="11" applyFont="1" applyFill="1" applyBorder="1" applyAlignment="1">
      <alignment horizontal="center" vertical="center" wrapText="1"/>
    </xf>
    <xf numFmtId="39" fontId="10" fillId="2" borderId="21" xfId="8" applyNumberFormat="1" applyFont="1" applyFill="1" applyBorder="1" applyAlignment="1">
      <alignment horizontal="center" vertical="center" wrapText="1"/>
    </xf>
    <xf numFmtId="174" fontId="8" fillId="2" borderId="22" xfId="10" applyNumberFormat="1" applyFont="1" applyFill="1" applyBorder="1" applyAlignment="1">
      <alignment horizontal="center" vertical="center" wrapText="1"/>
    </xf>
    <xf numFmtId="166" fontId="2" fillId="2" borderId="0" xfId="7" applyNumberFormat="1" applyFont="1" applyFill="1" applyAlignment="1">
      <alignment horizontal="justify" vertical="center" wrapText="1"/>
    </xf>
    <xf numFmtId="173" fontId="22" fillId="2" borderId="0" xfId="0" applyNumberFormat="1" applyFont="1" applyFill="1" applyBorder="1" applyAlignment="1">
      <alignment horizontal="center" vertical="center" wrapText="1"/>
    </xf>
    <xf numFmtId="10" fontId="4" fillId="0" borderId="32" xfId="15" applyNumberFormat="1" applyFont="1" applyBorder="1" applyAlignment="1">
      <alignment horizontal="center" vertical="center"/>
    </xf>
    <xf numFmtId="0" fontId="23" fillId="2" borderId="0" xfId="0" applyFont="1" applyFill="1" applyBorder="1" applyAlignment="1">
      <alignment horizontal="center" vertical="center" wrapText="1"/>
    </xf>
    <xf numFmtId="41" fontId="15" fillId="0" borderId="0" xfId="17" applyFont="1"/>
    <xf numFmtId="0" fontId="25" fillId="3" borderId="1" xfId="0" applyFont="1" applyFill="1" applyBorder="1" applyAlignment="1">
      <alignment horizontal="center" vertical="center" wrapText="1"/>
    </xf>
    <xf numFmtId="0" fontId="24" fillId="2" borderId="0" xfId="0" applyFont="1" applyFill="1" applyAlignment="1">
      <alignment horizontal="center" vertical="center"/>
    </xf>
    <xf numFmtId="0" fontId="24" fillId="2" borderId="0" xfId="0" applyFont="1" applyFill="1" applyAlignment="1">
      <alignment vertical="center"/>
    </xf>
    <xf numFmtId="0" fontId="4" fillId="2" borderId="0" xfId="0" applyFont="1" applyFill="1" applyAlignment="1" applyProtection="1">
      <alignment vertical="center"/>
      <protection hidden="1"/>
    </xf>
    <xf numFmtId="0" fontId="4" fillId="2" borderId="0" xfId="0" applyFont="1" applyFill="1" applyBorder="1" applyAlignment="1" applyProtection="1">
      <alignment vertical="center"/>
      <protection hidden="1"/>
    </xf>
    <xf numFmtId="0" fontId="15" fillId="2" borderId="0" xfId="0" applyFont="1" applyFill="1" applyAlignment="1"/>
    <xf numFmtId="0" fontId="4" fillId="2" borderId="1" xfId="0" applyFont="1" applyFill="1" applyBorder="1" applyAlignment="1" applyProtection="1">
      <alignment horizontal="left" vertical="center" indent="1"/>
      <protection hidden="1"/>
    </xf>
    <xf numFmtId="0" fontId="4" fillId="2" borderId="1" xfId="0" applyFont="1" applyFill="1" applyBorder="1" applyAlignment="1" applyProtection="1">
      <alignment horizontal="right" vertical="center"/>
      <protection hidden="1"/>
    </xf>
    <xf numFmtId="0" fontId="4" fillId="2" borderId="0" xfId="0" applyFont="1" applyFill="1" applyBorder="1" applyAlignment="1" applyProtection="1">
      <alignment horizontal="right" vertical="center"/>
      <protection hidden="1"/>
    </xf>
    <xf numFmtId="0" fontId="4" fillId="2" borderId="0" xfId="0" applyFont="1" applyFill="1"/>
    <xf numFmtId="179" fontId="5" fillId="2" borderId="0" xfId="18" applyNumberFormat="1" applyFont="1" applyFill="1" applyBorder="1" applyAlignment="1" applyProtection="1">
      <alignment horizontal="right" vertical="center"/>
      <protection hidden="1"/>
    </xf>
    <xf numFmtId="0" fontId="26" fillId="2" borderId="0" xfId="0" applyFont="1" applyFill="1" applyBorder="1" applyAlignment="1" applyProtection="1">
      <alignment vertical="center"/>
      <protection hidden="1"/>
    </xf>
    <xf numFmtId="0" fontId="15" fillId="2" borderId="14" xfId="0" applyFont="1" applyFill="1" applyBorder="1" applyAlignment="1" applyProtection="1">
      <alignment horizontal="left" vertical="center" wrapText="1"/>
      <protection hidden="1"/>
    </xf>
    <xf numFmtId="0" fontId="15" fillId="2" borderId="1" xfId="0" applyFont="1" applyFill="1" applyBorder="1" applyAlignment="1" applyProtection="1">
      <alignment horizontal="left" vertical="center" wrapText="1"/>
      <protection hidden="1"/>
    </xf>
    <xf numFmtId="0" fontId="4" fillId="2" borderId="3" xfId="0" applyFont="1" applyFill="1" applyBorder="1" applyAlignment="1" applyProtection="1">
      <alignment horizontal="left" vertical="center" wrapText="1" indent="1"/>
      <protection hidden="1"/>
    </xf>
    <xf numFmtId="0" fontId="4" fillId="2" borderId="3" xfId="0" applyFont="1" applyFill="1" applyBorder="1" applyAlignment="1" applyProtection="1">
      <alignment vertical="center"/>
      <protection hidden="1"/>
    </xf>
    <xf numFmtId="0" fontId="15" fillId="2" borderId="1" xfId="0" applyFont="1" applyFill="1" applyBorder="1" applyAlignment="1">
      <alignment horizontal="center"/>
    </xf>
    <xf numFmtId="180" fontId="4" fillId="2" borderId="1" xfId="18" applyNumberFormat="1" applyFont="1" applyFill="1" applyBorder="1" applyAlignment="1"/>
    <xf numFmtId="10" fontId="4" fillId="2" borderId="1" xfId="0" applyNumberFormat="1" applyFont="1" applyFill="1" applyBorder="1" applyAlignment="1"/>
    <xf numFmtId="0" fontId="4" fillId="2" borderId="11" xfId="0" applyFont="1" applyFill="1" applyBorder="1" applyAlignment="1"/>
    <xf numFmtId="10" fontId="4" fillId="2" borderId="12" xfId="0" applyNumberFormat="1" applyFont="1" applyFill="1" applyBorder="1" applyAlignment="1">
      <alignment horizontal="left"/>
    </xf>
    <xf numFmtId="9" fontId="4" fillId="2" borderId="12" xfId="0" applyNumberFormat="1" applyFont="1" applyFill="1" applyBorder="1" applyAlignment="1">
      <alignment horizontal="left"/>
    </xf>
    <xf numFmtId="10" fontId="4" fillId="2" borderId="1" xfId="0" applyNumberFormat="1" applyFont="1" applyFill="1" applyBorder="1" applyAlignment="1">
      <alignment horizontal="center"/>
    </xf>
    <xf numFmtId="0" fontId="4" fillId="2" borderId="0" xfId="0" applyFont="1" applyFill="1" applyBorder="1" applyAlignment="1" applyProtection="1">
      <alignment horizontal="center" vertical="center"/>
      <protection hidden="1"/>
    </xf>
    <xf numFmtId="0" fontId="15" fillId="2" borderId="0" xfId="0" applyFont="1" applyFill="1" applyBorder="1" applyAlignment="1" applyProtection="1">
      <alignment horizontal="right" vertical="center" indent="1"/>
      <protection hidden="1"/>
    </xf>
    <xf numFmtId="4" fontId="4" fillId="2" borderId="1" xfId="0" applyNumberFormat="1" applyFont="1" applyFill="1" applyBorder="1" applyAlignment="1"/>
    <xf numFmtId="0" fontId="24" fillId="2" borderId="0" xfId="0" applyFont="1" applyFill="1" applyBorder="1" applyAlignment="1">
      <alignment vertical="center"/>
    </xf>
    <xf numFmtId="2" fontId="27" fillId="2" borderId="0" xfId="0" applyNumberFormat="1" applyFont="1" applyFill="1" applyBorder="1" applyAlignment="1">
      <alignment horizontal="center" vertical="center" wrapText="1"/>
    </xf>
    <xf numFmtId="2" fontId="24" fillId="2" borderId="0" xfId="0" applyNumberFormat="1" applyFont="1" applyFill="1" applyBorder="1" applyAlignment="1">
      <alignment horizontal="center" vertical="center"/>
    </xf>
    <xf numFmtId="2" fontId="28" fillId="2" borderId="0" xfId="0" applyNumberFormat="1" applyFont="1" applyFill="1" applyBorder="1" applyAlignment="1">
      <alignment horizontal="center" vertical="center" wrapText="1"/>
    </xf>
    <xf numFmtId="173" fontId="22" fillId="2" borderId="0" xfId="0" applyNumberFormat="1" applyFont="1" applyFill="1" applyBorder="1" applyAlignment="1">
      <alignment horizontal="lef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27" fillId="2" borderId="0" xfId="0" applyFont="1" applyFill="1" applyBorder="1" applyAlignment="1">
      <alignment horizontal="center" vertical="center" wrapText="1"/>
    </xf>
    <xf numFmtId="2" fontId="27" fillId="2" borderId="0" xfId="18" applyNumberFormat="1" applyFont="1" applyFill="1" applyBorder="1" applyAlignment="1">
      <alignment horizontal="center" vertical="center" wrapText="1"/>
    </xf>
    <xf numFmtId="0" fontId="27" fillId="2" borderId="10" xfId="0" applyFont="1" applyFill="1" applyBorder="1" applyAlignment="1">
      <alignment vertical="center" wrapText="1"/>
    </xf>
    <xf numFmtId="0" fontId="27" fillId="2" borderId="6" xfId="0" applyFont="1" applyFill="1" applyBorder="1" applyAlignment="1">
      <alignment vertical="center" wrapText="1"/>
    </xf>
    <xf numFmtId="0" fontId="27" fillId="2" borderId="6" xfId="0" applyFont="1" applyFill="1" applyBorder="1" applyAlignment="1">
      <alignment horizontal="center" vertical="center" wrapText="1"/>
    </xf>
    <xf numFmtId="43" fontId="27" fillId="2" borderId="6" xfId="18" applyFont="1" applyFill="1" applyBorder="1" applyAlignment="1">
      <alignment vertical="center" wrapText="1"/>
    </xf>
    <xf numFmtId="43" fontId="27" fillId="2" borderId="6" xfId="18"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7" fillId="2" borderId="0" xfId="0" applyFont="1" applyFill="1" applyBorder="1" applyAlignment="1">
      <alignment vertical="center" wrapText="1"/>
    </xf>
    <xf numFmtId="43" fontId="27" fillId="2" borderId="0" xfId="18" applyFont="1" applyFill="1" applyBorder="1" applyAlignment="1">
      <alignment vertical="center" wrapText="1"/>
    </xf>
    <xf numFmtId="43" fontId="27" fillId="2" borderId="0" xfId="18" applyFont="1" applyFill="1" applyBorder="1" applyAlignment="1">
      <alignment horizontal="center" vertical="center" wrapText="1"/>
    </xf>
    <xf numFmtId="0" fontId="28" fillId="3" borderId="1" xfId="0" applyFont="1" applyFill="1" applyBorder="1" applyAlignment="1">
      <alignment horizontal="centerContinuous" vertical="center" wrapText="1"/>
    </xf>
    <xf numFmtId="0" fontId="24" fillId="0" borderId="0" xfId="0" applyFont="1" applyAlignment="1">
      <alignment vertical="center"/>
    </xf>
    <xf numFmtId="0" fontId="25" fillId="2" borderId="0" xfId="0" applyFont="1" applyFill="1" applyAlignment="1">
      <alignment vertical="center"/>
    </xf>
    <xf numFmtId="0" fontId="25" fillId="2" borderId="0" xfId="0" applyFont="1" applyFill="1" applyBorder="1" applyAlignment="1">
      <alignment vertical="center"/>
    </xf>
    <xf numFmtId="0" fontId="28" fillId="2" borderId="0" xfId="0" applyNumberFormat="1" applyFont="1" applyFill="1" applyBorder="1" applyAlignment="1">
      <alignment vertical="center" wrapText="1"/>
    </xf>
    <xf numFmtId="43" fontId="24" fillId="2" borderId="0" xfId="18" applyFont="1" applyFill="1" applyAlignment="1">
      <alignment vertical="center"/>
    </xf>
    <xf numFmtId="43" fontId="24" fillId="2" borderId="0" xfId="18" applyFont="1" applyFill="1" applyAlignment="1">
      <alignment horizontal="center" vertical="center"/>
    </xf>
    <xf numFmtId="0" fontId="28" fillId="2" borderId="0" xfId="0" applyNumberFormat="1" applyFont="1" applyFill="1" applyBorder="1" applyAlignment="1">
      <alignment horizontal="center" vertical="center" wrapText="1"/>
    </xf>
    <xf numFmtId="0" fontId="24" fillId="2" borderId="2" xfId="0" applyFont="1" applyFill="1" applyBorder="1" applyAlignment="1">
      <alignment vertical="center"/>
    </xf>
    <xf numFmtId="0" fontId="24" fillId="2" borderId="3" xfId="0" applyFont="1" applyFill="1" applyBorder="1" applyAlignment="1">
      <alignment vertical="center"/>
    </xf>
    <xf numFmtId="0" fontId="25" fillId="10" borderId="1" xfId="0" applyFont="1" applyFill="1" applyBorder="1" applyAlignment="1">
      <alignment horizontal="center" vertical="center" wrapText="1"/>
    </xf>
    <xf numFmtId="2" fontId="25" fillId="10" borderId="11" xfId="0" applyNumberFormat="1" applyFont="1" applyFill="1" applyBorder="1" applyAlignment="1">
      <alignment horizontal="center" vertical="center" wrapText="1"/>
    </xf>
    <xf numFmtId="0" fontId="25" fillId="10" borderId="12"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4" fillId="10" borderId="3" xfId="0" applyFont="1" applyFill="1" applyBorder="1" applyAlignment="1">
      <alignment vertical="center"/>
    </xf>
    <xf numFmtId="0" fontId="25" fillId="10" borderId="3" xfId="0" applyFont="1" applyFill="1" applyBorder="1" applyAlignment="1">
      <alignment vertical="center" wrapText="1"/>
    </xf>
    <xf numFmtId="0" fontId="25" fillId="10" borderId="4" xfId="0" applyFont="1" applyFill="1" applyBorder="1" applyAlignment="1">
      <alignmen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4" fillId="2" borderId="0" xfId="7" applyFont="1" applyFill="1" applyAlignment="1">
      <alignment horizontal="justify" vertical="center" wrapText="1"/>
    </xf>
    <xf numFmtId="0" fontId="24" fillId="2" borderId="0" xfId="7" applyFont="1" applyFill="1" applyAlignment="1">
      <alignment horizontal="center" vertical="center" wrapText="1"/>
    </xf>
    <xf numFmtId="0" fontId="24" fillId="2" borderId="3" xfId="0" applyFont="1" applyFill="1" applyBorder="1" applyAlignment="1">
      <alignment vertical="center" wrapText="1"/>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5" fillId="2" borderId="8" xfId="0" applyFont="1" applyFill="1" applyBorder="1" applyAlignment="1">
      <alignment horizontal="center" vertical="center" wrapText="1"/>
    </xf>
    <xf numFmtId="0" fontId="25" fillId="2" borderId="0" xfId="0" applyFont="1" applyFill="1" applyBorder="1" applyAlignment="1">
      <alignment horizontal="center" vertical="center"/>
    </xf>
    <xf numFmtId="0" fontId="25" fillId="2" borderId="9" xfId="0" applyFont="1" applyFill="1" applyBorder="1" applyAlignment="1">
      <alignment horizontal="center" vertical="center"/>
    </xf>
    <xf numFmtId="0" fontId="24" fillId="2" borderId="5" xfId="0" applyFont="1" applyFill="1" applyBorder="1" applyAlignment="1">
      <alignment vertical="center" wrapText="1"/>
    </xf>
    <xf numFmtId="0" fontId="24" fillId="2" borderId="6" xfId="0" applyFont="1" applyFill="1" applyBorder="1" applyAlignment="1">
      <alignment vertical="center" wrapText="1"/>
    </xf>
    <xf numFmtId="0" fontId="24" fillId="2" borderId="6" xfId="0"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4" fillId="2" borderId="0" xfId="0" applyFont="1" applyFill="1" applyAlignment="1">
      <alignment horizontal="justify" vertical="center" wrapText="1"/>
    </xf>
    <xf numFmtId="0" fontId="24" fillId="2" borderId="0" xfId="0" applyFont="1" applyFill="1" applyBorder="1" applyAlignment="1">
      <alignment vertical="center" wrapText="1"/>
    </xf>
    <xf numFmtId="0" fontId="24" fillId="0" borderId="0" xfId="7" applyFont="1" applyAlignment="1">
      <alignment horizontal="center" vertical="center" wrapText="1"/>
    </xf>
    <xf numFmtId="0" fontId="31" fillId="8" borderId="1" xfId="8" applyFont="1" applyFill="1" applyBorder="1" applyAlignment="1">
      <alignment horizontal="center" vertical="center" wrapText="1"/>
    </xf>
    <xf numFmtId="165" fontId="31" fillId="8" borderId="1" xfId="9" applyFont="1" applyFill="1" applyBorder="1" applyAlignment="1">
      <alignment horizontal="center" vertical="center" wrapText="1"/>
    </xf>
    <xf numFmtId="0" fontId="24" fillId="0" borderId="0" xfId="7" applyFont="1" applyAlignment="1">
      <alignment horizontal="justify" vertical="center" wrapText="1"/>
    </xf>
    <xf numFmtId="2" fontId="31" fillId="10" borderId="11" xfId="8" applyNumberFormat="1" applyFont="1" applyFill="1" applyBorder="1" applyAlignment="1">
      <alignment horizontal="left" vertical="center" wrapText="1"/>
    </xf>
    <xf numFmtId="0" fontId="31" fillId="10" borderId="10" xfId="8" applyFont="1" applyFill="1" applyBorder="1" applyAlignment="1">
      <alignment horizontal="center" vertical="center" wrapText="1"/>
    </xf>
    <xf numFmtId="0" fontId="31" fillId="10" borderId="12" xfId="8" applyFont="1" applyFill="1" applyBorder="1" applyAlignment="1">
      <alignment horizontal="center" vertical="center" wrapText="1"/>
    </xf>
    <xf numFmtId="168" fontId="24" fillId="2" borderId="0" xfId="7" applyNumberFormat="1" applyFont="1" applyFill="1" applyAlignment="1">
      <alignment horizontal="justify" vertical="center" wrapText="1"/>
    </xf>
    <xf numFmtId="0" fontId="31" fillId="8" borderId="1" xfId="8" applyFont="1" applyFill="1" applyBorder="1" applyAlignment="1">
      <alignment horizontal="justify" vertical="center" wrapText="1"/>
    </xf>
    <xf numFmtId="170" fontId="31" fillId="8" borderId="1" xfId="9" applyNumberFormat="1" applyFont="1" applyFill="1" applyBorder="1" applyAlignment="1">
      <alignment horizontal="center" vertical="center" wrapText="1"/>
    </xf>
    <xf numFmtId="39" fontId="32" fillId="2" borderId="15" xfId="8" applyNumberFormat="1" applyFont="1" applyFill="1" applyBorder="1" applyAlignment="1">
      <alignment horizontal="center" vertical="center" wrapText="1"/>
    </xf>
    <xf numFmtId="0" fontId="27" fillId="2" borderId="16" xfId="7" applyFont="1" applyFill="1" applyBorder="1" applyAlignment="1">
      <alignment horizontal="justify" vertical="center" wrapText="1"/>
    </xf>
    <xf numFmtId="0" fontId="27" fillId="2" borderId="16" xfId="7" applyFont="1" applyFill="1" applyBorder="1" applyAlignment="1">
      <alignment horizontal="center" vertical="center" wrapText="1"/>
    </xf>
    <xf numFmtId="171" fontId="27" fillId="2" borderId="16" xfId="10" applyNumberFormat="1" applyFont="1" applyFill="1" applyBorder="1" applyAlignment="1">
      <alignment horizontal="center" vertical="center" wrapText="1"/>
    </xf>
    <xf numFmtId="169" fontId="27" fillId="2" borderId="16" xfId="11" applyFont="1" applyFill="1" applyBorder="1" applyAlignment="1">
      <alignment horizontal="center" vertical="center" wrapText="1"/>
    </xf>
    <xf numFmtId="169" fontId="27" fillId="2" borderId="17" xfId="11" applyFont="1" applyFill="1" applyBorder="1" applyAlignment="1">
      <alignment horizontal="center" vertical="center" wrapText="1"/>
    </xf>
    <xf numFmtId="39" fontId="32" fillId="2" borderId="24" xfId="8" applyNumberFormat="1" applyFont="1" applyFill="1" applyBorder="1" applyAlignment="1">
      <alignment horizontal="center" vertical="center" wrapText="1"/>
    </xf>
    <xf numFmtId="0" fontId="27" fillId="2" borderId="32" xfId="7" applyFont="1" applyFill="1" applyBorder="1" applyAlignment="1">
      <alignment horizontal="justify" vertical="center" wrapText="1"/>
    </xf>
    <xf numFmtId="0" fontId="27" fillId="2" borderId="32" xfId="7" applyFont="1" applyFill="1" applyBorder="1" applyAlignment="1">
      <alignment horizontal="center" vertical="center" wrapText="1"/>
    </xf>
    <xf numFmtId="171" fontId="27" fillId="2" borderId="32" xfId="10" applyNumberFormat="1" applyFont="1" applyFill="1" applyBorder="1" applyAlignment="1">
      <alignment horizontal="center" vertical="center" wrapText="1"/>
    </xf>
    <xf numFmtId="169" fontId="27" fillId="2" borderId="32" xfId="11" applyFont="1" applyFill="1" applyBorder="1" applyAlignment="1">
      <alignment horizontal="center" vertical="center" wrapText="1"/>
    </xf>
    <xf numFmtId="169" fontId="27" fillId="2" borderId="47" xfId="11" applyFont="1" applyFill="1" applyBorder="1" applyAlignment="1">
      <alignment horizontal="center" vertical="center" wrapText="1"/>
    </xf>
    <xf numFmtId="39" fontId="32" fillId="2" borderId="25" xfId="8" applyNumberFormat="1" applyFont="1" applyFill="1" applyBorder="1" applyAlignment="1">
      <alignment horizontal="center" vertical="center" wrapText="1"/>
    </xf>
    <xf numFmtId="0" fontId="27" fillId="2" borderId="48" xfId="7" applyFont="1" applyFill="1" applyBorder="1" applyAlignment="1">
      <alignment horizontal="justify" vertical="center" wrapText="1"/>
    </xf>
    <xf numFmtId="0" fontId="27" fillId="2" borderId="48" xfId="7" applyFont="1" applyFill="1" applyBorder="1" applyAlignment="1">
      <alignment horizontal="center" vertical="center" wrapText="1"/>
    </xf>
    <xf numFmtId="171" fontId="27" fillId="2" borderId="48" xfId="10" applyNumberFormat="1" applyFont="1" applyFill="1" applyBorder="1" applyAlignment="1">
      <alignment horizontal="center" vertical="center" wrapText="1"/>
    </xf>
    <xf numFmtId="169" fontId="27" fillId="2" borderId="48" xfId="11" applyFont="1" applyFill="1" applyBorder="1" applyAlignment="1">
      <alignment horizontal="center" vertical="center" wrapText="1"/>
    </xf>
    <xf numFmtId="39" fontId="32" fillId="2" borderId="18" xfId="8" applyNumberFormat="1" applyFont="1" applyFill="1" applyBorder="1" applyAlignment="1">
      <alignment horizontal="center" vertical="center" wrapText="1"/>
    </xf>
    <xf numFmtId="0" fontId="27" fillId="2" borderId="19" xfId="7" applyFont="1" applyFill="1" applyBorder="1" applyAlignment="1">
      <alignment horizontal="justify" vertical="center" wrapText="1"/>
    </xf>
    <xf numFmtId="0" fontId="27" fillId="2" borderId="19" xfId="7" applyFont="1" applyFill="1" applyBorder="1" applyAlignment="1">
      <alignment horizontal="center" vertical="center" wrapText="1"/>
    </xf>
    <xf numFmtId="169" fontId="27" fillId="2" borderId="19" xfId="11" applyFont="1" applyFill="1" applyBorder="1" applyAlignment="1">
      <alignment horizontal="center" vertical="center" wrapText="1"/>
    </xf>
    <xf numFmtId="169" fontId="27" fillId="2" borderId="20" xfId="11" applyFont="1" applyFill="1" applyBorder="1" applyAlignment="1">
      <alignment horizontal="center" vertical="center" wrapText="1"/>
    </xf>
    <xf numFmtId="39" fontId="32" fillId="2" borderId="21" xfId="8" applyNumberFormat="1" applyFont="1" applyFill="1" applyBorder="1" applyAlignment="1">
      <alignment horizontal="center" vertical="center" wrapText="1"/>
    </xf>
    <xf numFmtId="0" fontId="27" fillId="2" borderId="22" xfId="7" applyFont="1" applyFill="1" applyBorder="1" applyAlignment="1">
      <alignment horizontal="justify" vertical="center" wrapText="1"/>
    </xf>
    <xf numFmtId="0" fontId="27" fillId="2" borderId="22" xfId="7" applyFont="1" applyFill="1" applyBorder="1" applyAlignment="1">
      <alignment horizontal="center" vertical="center" wrapText="1"/>
    </xf>
    <xf numFmtId="169" fontId="27" fillId="2" borderId="22" xfId="11" applyFont="1" applyFill="1" applyBorder="1" applyAlignment="1">
      <alignment horizontal="center" vertical="center" wrapText="1"/>
    </xf>
    <xf numFmtId="169" fontId="27" fillId="2" borderId="23" xfId="11" applyFont="1" applyFill="1" applyBorder="1" applyAlignment="1">
      <alignment horizontal="center" vertical="center" wrapText="1"/>
    </xf>
    <xf numFmtId="2" fontId="31" fillId="10" borderId="11" xfId="8" applyNumberFormat="1" applyFont="1" applyFill="1" applyBorder="1" applyAlignment="1">
      <alignment vertical="center" wrapText="1"/>
    </xf>
    <xf numFmtId="39" fontId="32" fillId="2" borderId="0" xfId="8" applyNumberFormat="1" applyFont="1" applyFill="1" applyBorder="1" applyAlignment="1">
      <alignment horizontal="center" vertical="center" wrapText="1"/>
    </xf>
    <xf numFmtId="0" fontId="27" fillId="2" borderId="0" xfId="7" applyFont="1" applyFill="1" applyBorder="1" applyAlignment="1">
      <alignment horizontal="justify" vertical="center" wrapText="1"/>
    </xf>
    <xf numFmtId="0" fontId="27" fillId="2" borderId="0" xfId="7" applyFont="1" applyFill="1" applyBorder="1" applyAlignment="1">
      <alignment horizontal="center" vertical="center" wrapText="1"/>
    </xf>
    <xf numFmtId="171" fontId="27" fillId="2" borderId="0" xfId="10" applyNumberFormat="1" applyFont="1" applyFill="1" applyBorder="1" applyAlignment="1">
      <alignment horizontal="center" vertical="center" wrapText="1"/>
    </xf>
    <xf numFmtId="169" fontId="27" fillId="2" borderId="0" xfId="11" applyFont="1" applyFill="1" applyBorder="1" applyAlignment="1">
      <alignment horizontal="center" vertical="center" wrapText="1"/>
    </xf>
    <xf numFmtId="39" fontId="32" fillId="0" borderId="0" xfId="8" applyNumberFormat="1" applyFont="1" applyBorder="1" applyAlignment="1">
      <alignment horizontal="center" vertical="center" wrapText="1"/>
    </xf>
    <xf numFmtId="0" fontId="31" fillId="8" borderId="1" xfId="8" applyFont="1" applyFill="1" applyBorder="1" applyAlignment="1">
      <alignment vertical="center" wrapText="1"/>
    </xf>
    <xf numFmtId="39" fontId="32" fillId="0" borderId="15" xfId="8" applyNumberFormat="1" applyFont="1" applyBorder="1" applyAlignment="1">
      <alignment horizontal="center" vertical="center" wrapText="1"/>
    </xf>
    <xf numFmtId="39" fontId="32" fillId="0" borderId="24" xfId="8" applyNumberFormat="1" applyFont="1" applyBorder="1" applyAlignment="1">
      <alignment horizontal="center" vertical="center" wrapText="1"/>
    </xf>
    <xf numFmtId="0" fontId="32" fillId="2" borderId="0" xfId="7" applyFont="1" applyFill="1" applyAlignment="1">
      <alignment horizontal="center" vertical="center" wrapText="1"/>
    </xf>
    <xf numFmtId="0" fontId="32" fillId="2" borderId="0" xfId="7" applyFont="1" applyFill="1" applyAlignment="1">
      <alignment horizontal="justify" vertical="center" wrapText="1"/>
    </xf>
    <xf numFmtId="0" fontId="27" fillId="2" borderId="0" xfId="0" applyFont="1" applyFill="1" applyAlignment="1">
      <alignment horizontal="justify" vertical="center" wrapText="1"/>
    </xf>
    <xf numFmtId="0" fontId="27" fillId="2" borderId="0" xfId="4" applyFont="1" applyFill="1" applyAlignment="1">
      <alignment horizontal="center" vertical="center"/>
    </xf>
    <xf numFmtId="0" fontId="28" fillId="2" borderId="0" xfId="0" applyFont="1" applyFill="1" applyAlignment="1">
      <alignment vertical="center"/>
    </xf>
    <xf numFmtId="0" fontId="28" fillId="2" borderId="0" xfId="0" applyFont="1" applyFill="1" applyAlignment="1">
      <alignment horizontal="justify" vertical="center" wrapText="1"/>
    </xf>
    <xf numFmtId="0" fontId="27" fillId="2" borderId="0" xfId="4" applyFont="1" applyFill="1" applyAlignment="1">
      <alignment horizontal="left" vertical="center"/>
    </xf>
    <xf numFmtId="0" fontId="27" fillId="2" borderId="0" xfId="0" applyFont="1" applyFill="1" applyAlignment="1">
      <alignment vertical="center"/>
    </xf>
    <xf numFmtId="0" fontId="0" fillId="2" borderId="0" xfId="0" applyFill="1" applyAlignment="1">
      <alignment horizontal="center" vertical="center"/>
    </xf>
    <xf numFmtId="0" fontId="15" fillId="2" borderId="0" xfId="0" applyFont="1" applyFill="1" applyAlignment="1">
      <alignment horizontal="center" vertical="center"/>
    </xf>
    <xf numFmtId="0" fontId="15" fillId="12" borderId="1" xfId="0" applyFont="1" applyFill="1" applyBorder="1" applyAlignment="1">
      <alignment horizontal="center" vertical="center"/>
    </xf>
    <xf numFmtId="0" fontId="15" fillId="3" borderId="1" xfId="0" applyFont="1" applyFill="1" applyBorder="1" applyAlignment="1">
      <alignment horizontal="center" vertical="center" wrapText="1"/>
    </xf>
    <xf numFmtId="10" fontId="0" fillId="2" borderId="0" xfId="0" applyNumberFormat="1" applyFill="1" applyAlignment="1">
      <alignment horizontal="center" vertical="center"/>
    </xf>
    <xf numFmtId="10" fontId="15" fillId="12" borderId="1" xfId="0" applyNumberFormat="1" applyFont="1" applyFill="1" applyBorder="1" applyAlignment="1">
      <alignment horizontal="center" vertical="center"/>
    </xf>
    <xf numFmtId="0" fontId="0" fillId="2" borderId="1" xfId="0" applyFill="1" applyBorder="1" applyAlignment="1">
      <alignment horizontal="left" vertical="center"/>
    </xf>
    <xf numFmtId="0" fontId="4" fillId="2" borderId="1" xfId="0" applyFont="1" applyFill="1" applyBorder="1" applyAlignment="1">
      <alignment horizontal="center" vertical="center"/>
    </xf>
    <xf numFmtId="9" fontId="0" fillId="2" borderId="1" xfId="0" applyNumberFormat="1" applyFill="1" applyBorder="1" applyAlignment="1">
      <alignment horizontal="center" vertical="center"/>
    </xf>
    <xf numFmtId="180" fontId="0" fillId="2" borderId="1" xfId="0" applyNumberFormat="1" applyFill="1" applyBorder="1" applyAlignment="1">
      <alignment horizontal="center" vertical="center"/>
    </xf>
    <xf numFmtId="170" fontId="0" fillId="2" borderId="0" xfId="0" applyNumberFormat="1" applyFill="1" applyAlignment="1">
      <alignment horizontal="center" vertical="center"/>
    </xf>
    <xf numFmtId="166" fontId="0" fillId="2" borderId="0" xfId="0" applyNumberFormat="1" applyFill="1" applyAlignment="1">
      <alignment horizontal="center" vertical="center"/>
    </xf>
    <xf numFmtId="166" fontId="0" fillId="2" borderId="38" xfId="0" applyNumberFormat="1" applyFill="1" applyBorder="1" applyAlignment="1">
      <alignment horizontal="center" vertical="center"/>
    </xf>
    <xf numFmtId="166" fontId="0" fillId="2" borderId="39" xfId="0" applyNumberFormat="1" applyFill="1" applyBorder="1" applyAlignment="1">
      <alignment horizontal="center" vertical="center"/>
    </xf>
    <xf numFmtId="0" fontId="4" fillId="2" borderId="1" xfId="0" applyFont="1" applyFill="1" applyBorder="1" applyAlignment="1">
      <alignment horizontal="left" vertical="center"/>
    </xf>
    <xf numFmtId="170" fontId="0" fillId="2" borderId="40" xfId="0" applyNumberFormat="1" applyFill="1" applyBorder="1" applyAlignment="1">
      <alignment horizontal="center" vertical="center"/>
    </xf>
    <xf numFmtId="0" fontId="15" fillId="2" borderId="11" xfId="0" applyFont="1" applyFill="1" applyBorder="1" applyAlignment="1">
      <alignment horizontal="left" vertical="center"/>
    </xf>
    <xf numFmtId="0" fontId="15" fillId="2" borderId="10" xfId="0" applyFont="1" applyFill="1" applyBorder="1" applyAlignment="1">
      <alignment horizontal="center" vertical="center"/>
    </xf>
    <xf numFmtId="180" fontId="15" fillId="2" borderId="1" xfId="0" applyNumberFormat="1" applyFont="1" applyFill="1" applyBorder="1" applyAlignment="1">
      <alignment horizontal="center" vertical="center"/>
    </xf>
    <xf numFmtId="0" fontId="0" fillId="2" borderId="8" xfId="0" applyFill="1" applyBorder="1" applyAlignment="1">
      <alignment horizontal="left" vertical="center"/>
    </xf>
    <xf numFmtId="180" fontId="0" fillId="2" borderId="0" xfId="0" applyNumberFormat="1" applyFill="1" applyAlignment="1">
      <alignment horizontal="center" vertical="center"/>
    </xf>
    <xf numFmtId="180" fontId="0" fillId="2" borderId="9" xfId="0" applyNumberFormat="1" applyFill="1" applyBorder="1" applyAlignment="1">
      <alignment horizontal="center" vertical="center"/>
    </xf>
    <xf numFmtId="0" fontId="0" fillId="2" borderId="0" xfId="0" applyFill="1" applyAlignment="1">
      <alignment horizontal="left" vertical="center"/>
    </xf>
    <xf numFmtId="0" fontId="15" fillId="2" borderId="0" xfId="0" applyFont="1" applyFill="1" applyAlignment="1">
      <alignment horizontal="left" vertical="center"/>
    </xf>
    <xf numFmtId="180" fontId="15" fillId="2" borderId="0" xfId="0" applyNumberFormat="1" applyFont="1" applyFill="1" applyAlignment="1">
      <alignment horizontal="center" vertical="center"/>
    </xf>
    <xf numFmtId="180" fontId="15" fillId="12" borderId="1" xfId="0" applyNumberFormat="1" applyFont="1" applyFill="1" applyBorder="1" applyAlignment="1">
      <alignment horizontal="center" vertical="center"/>
    </xf>
    <xf numFmtId="0" fontId="4" fillId="2" borderId="0" xfId="0" applyFont="1" applyFill="1" applyAlignment="1">
      <alignment horizontal="center" vertical="center"/>
    </xf>
    <xf numFmtId="0" fontId="4" fillId="2" borderId="0" xfId="0" applyFont="1" applyFill="1" applyAlignment="1" applyProtection="1">
      <alignment horizontal="center" vertical="center"/>
      <protection hidden="1"/>
    </xf>
    <xf numFmtId="179" fontId="5" fillId="10" borderId="1" xfId="18" applyNumberFormat="1" applyFont="1" applyFill="1" applyBorder="1" applyAlignment="1" applyProtection="1">
      <alignment horizontal="right" vertical="center"/>
      <protection hidden="1"/>
    </xf>
    <xf numFmtId="179" fontId="5" fillId="2" borderId="0" xfId="18" applyNumberFormat="1" applyFont="1" applyFill="1" applyBorder="1" applyAlignment="1" applyProtection="1">
      <alignment horizontal="center" vertical="center"/>
      <protection hidden="1"/>
    </xf>
    <xf numFmtId="179" fontId="4" fillId="2" borderId="0" xfId="0" applyNumberFormat="1" applyFont="1" applyFill="1" applyAlignment="1" applyProtection="1">
      <alignment vertical="center"/>
      <protection hidden="1"/>
    </xf>
    <xf numFmtId="0" fontId="26" fillId="2" borderId="1" xfId="0" applyFont="1" applyFill="1" applyBorder="1" applyAlignment="1" applyProtection="1">
      <alignment horizontal="left" vertical="center" indent="1"/>
      <protection hidden="1"/>
    </xf>
    <xf numFmtId="0" fontId="26" fillId="2" borderId="1" xfId="0" applyFont="1" applyFill="1" applyBorder="1" applyAlignment="1" applyProtection="1">
      <alignment horizontal="center" vertical="center"/>
      <protection hidden="1"/>
    </xf>
    <xf numFmtId="10" fontId="4" fillId="2" borderId="1" xfId="0" applyNumberFormat="1" applyFont="1" applyFill="1" applyBorder="1"/>
    <xf numFmtId="165" fontId="4" fillId="2" borderId="0" xfId="0" applyNumberFormat="1" applyFont="1" applyFill="1" applyBorder="1" applyAlignment="1" applyProtection="1">
      <alignment vertical="center"/>
      <protection hidden="1"/>
    </xf>
    <xf numFmtId="10" fontId="4" fillId="2" borderId="1" xfId="0" applyNumberFormat="1" applyFont="1" applyFill="1" applyBorder="1" applyAlignment="1">
      <alignment horizontal="right"/>
    </xf>
    <xf numFmtId="10" fontId="4" fillId="2" borderId="0" xfId="0" applyNumberFormat="1" applyFont="1" applyFill="1" applyBorder="1" applyAlignment="1" applyProtection="1">
      <alignment vertical="center"/>
      <protection hidden="1"/>
    </xf>
    <xf numFmtId="10" fontId="15" fillId="2" borderId="1" xfId="0" applyNumberFormat="1" applyFont="1" applyFill="1" applyBorder="1" applyAlignment="1" applyProtection="1">
      <alignment horizontal="center" vertical="center"/>
      <protection hidden="1"/>
    </xf>
    <xf numFmtId="0" fontId="15" fillId="2" borderId="0" xfId="0" applyFont="1" applyFill="1" applyBorder="1" applyAlignment="1">
      <alignment horizontal="center"/>
    </xf>
    <xf numFmtId="180" fontId="4" fillId="2" borderId="0" xfId="18" applyNumberFormat="1" applyFont="1" applyFill="1" applyBorder="1" applyAlignment="1">
      <alignment horizontal="center"/>
    </xf>
    <xf numFmtId="10" fontId="4" fillId="2" borderId="0" xfId="0" applyNumberFormat="1" applyFont="1" applyFill="1" applyBorder="1" applyAlignment="1">
      <alignment horizontal="center"/>
    </xf>
    <xf numFmtId="3" fontId="4" fillId="2" borderId="0" xfId="0" applyNumberFormat="1" applyFont="1" applyFill="1" applyBorder="1" applyAlignment="1">
      <alignment horizontal="center"/>
    </xf>
    <xf numFmtId="0" fontId="4" fillId="2" borderId="0" xfId="15" applyFont="1" applyFill="1"/>
    <xf numFmtId="4" fontId="4" fillId="2" borderId="0" xfId="15" applyNumberFormat="1" applyFont="1" applyFill="1" applyAlignment="1">
      <alignment horizontal="center"/>
    </xf>
    <xf numFmtId="0" fontId="4" fillId="2" borderId="0" xfId="15" applyFont="1" applyFill="1" applyAlignment="1">
      <alignment horizontal="center"/>
    </xf>
    <xf numFmtId="4" fontId="4" fillId="2" borderId="0" xfId="15" applyNumberFormat="1" applyFont="1" applyFill="1" applyAlignment="1">
      <alignment horizontal="center" vertical="center"/>
    </xf>
    <xf numFmtId="3" fontId="4" fillId="2" borderId="0" xfId="15" applyNumberFormat="1" applyFont="1" applyFill="1" applyAlignment="1">
      <alignment horizontal="center" vertical="center"/>
    </xf>
    <xf numFmtId="0" fontId="4" fillId="2" borderId="0" xfId="15" applyFont="1" applyFill="1" applyAlignment="1">
      <alignment horizontal="center" vertical="center"/>
    </xf>
    <xf numFmtId="10" fontId="4" fillId="2" borderId="0" xfId="15" applyNumberFormat="1" applyFont="1" applyFill="1" applyAlignment="1">
      <alignment horizontal="center" vertical="center"/>
    </xf>
    <xf numFmtId="0" fontId="4" fillId="2" borderId="0" xfId="15" applyFont="1" applyFill="1" applyAlignment="1">
      <alignment horizontal="left"/>
    </xf>
    <xf numFmtId="17" fontId="4" fillId="2" borderId="0" xfId="15" applyNumberFormat="1" applyFont="1" applyFill="1" applyAlignment="1">
      <alignment horizontal="center" vertical="center"/>
    </xf>
    <xf numFmtId="175" fontId="15" fillId="2" borderId="13" xfId="15" applyNumberFormat="1" applyFont="1" applyFill="1" applyBorder="1" applyAlignment="1">
      <alignment horizontal="center" vertical="center"/>
    </xf>
    <xf numFmtId="176" fontId="4" fillId="2" borderId="0" xfId="15" applyNumberFormat="1" applyFont="1" applyFill="1" applyAlignment="1">
      <alignment horizontal="center" vertical="center"/>
    </xf>
    <xf numFmtId="0" fontId="4" fillId="2" borderId="0" xfId="15" applyFont="1" applyFill="1" applyBorder="1"/>
    <xf numFmtId="4" fontId="4" fillId="2" borderId="0" xfId="15" applyNumberFormat="1" applyFont="1" applyFill="1" applyBorder="1" applyAlignment="1">
      <alignment horizontal="left"/>
    </xf>
    <xf numFmtId="0" fontId="15" fillId="2" borderId="5" xfId="15" applyFont="1" applyFill="1" applyBorder="1"/>
    <xf numFmtId="0" fontId="15" fillId="2" borderId="6" xfId="15" applyFont="1" applyFill="1" applyBorder="1" applyAlignment="1">
      <alignment horizontal="center"/>
    </xf>
    <xf numFmtId="4" fontId="15" fillId="2" borderId="28" xfId="15" applyNumberFormat="1" applyFont="1" applyFill="1" applyBorder="1" applyAlignment="1">
      <alignment horizontal="right"/>
    </xf>
    <xf numFmtId="4" fontId="15" fillId="2" borderId="14" xfId="15" applyNumberFormat="1" applyFont="1" applyFill="1" applyBorder="1" applyAlignment="1">
      <alignment horizontal="center" vertical="center"/>
    </xf>
    <xf numFmtId="4" fontId="15" fillId="3" borderId="1" xfId="15" applyNumberFormat="1" applyFont="1" applyFill="1" applyBorder="1" applyAlignment="1">
      <alignment horizontal="center" vertical="center" wrapText="1"/>
    </xf>
    <xf numFmtId="0" fontId="15" fillId="3" borderId="1" xfId="15" applyFont="1" applyFill="1" applyBorder="1" applyAlignment="1">
      <alignment horizontal="center" vertical="center" wrapText="1"/>
    </xf>
    <xf numFmtId="3" fontId="15" fillId="3" borderId="1" xfId="15" applyNumberFormat="1" applyFont="1" applyFill="1" applyBorder="1" applyAlignment="1">
      <alignment horizontal="center" vertical="center" wrapText="1"/>
    </xf>
    <xf numFmtId="10" fontId="15" fillId="3" borderId="1" xfId="15" applyNumberFormat="1" applyFont="1" applyFill="1" applyBorder="1" applyAlignment="1">
      <alignment horizontal="center" vertical="center" wrapText="1"/>
    </xf>
    <xf numFmtId="0" fontId="15" fillId="15" borderId="29" xfId="15" applyFont="1" applyFill="1" applyBorder="1" applyAlignment="1">
      <alignment horizontal="center" vertical="center" wrapText="1"/>
    </xf>
    <xf numFmtId="0" fontId="15" fillId="15" borderId="30" xfId="15" applyFont="1" applyFill="1" applyBorder="1" applyAlignment="1">
      <alignment horizontal="left" vertical="center" wrapText="1"/>
    </xf>
    <xf numFmtId="0" fontId="15" fillId="15" borderId="30" xfId="15" applyFont="1" applyFill="1" applyBorder="1" applyAlignment="1">
      <alignment horizontal="center" vertical="center" wrapText="1"/>
    </xf>
    <xf numFmtId="10" fontId="15" fillId="15" borderId="31" xfId="15" applyNumberFormat="1" applyFont="1" applyFill="1" applyBorder="1" applyAlignment="1">
      <alignment horizontal="center" vertical="center"/>
    </xf>
    <xf numFmtId="0" fontId="4" fillId="0" borderId="0" xfId="15" applyFont="1"/>
    <xf numFmtId="0" fontId="4" fillId="12" borderId="30" xfId="15" applyFont="1" applyFill="1" applyBorder="1" applyAlignment="1">
      <alignment horizontal="center"/>
    </xf>
    <xf numFmtId="4" fontId="4" fillId="12" borderId="30" xfId="15" applyNumberFormat="1" applyFont="1" applyFill="1" applyBorder="1" applyAlignment="1">
      <alignment horizontal="center" vertical="center"/>
    </xf>
    <xf numFmtId="3" fontId="4" fillId="12" borderId="30" xfId="15" applyNumberFormat="1" applyFont="1" applyFill="1" applyBorder="1" applyAlignment="1">
      <alignment horizontal="center" vertical="center"/>
    </xf>
    <xf numFmtId="0" fontId="4" fillId="12" borderId="30" xfId="15" applyFont="1" applyFill="1" applyBorder="1" applyAlignment="1">
      <alignment horizontal="center" vertical="center"/>
    </xf>
    <xf numFmtId="10" fontId="4" fillId="2" borderId="0" xfId="15" applyNumberFormat="1" applyFont="1" applyFill="1" applyAlignment="1">
      <alignment horizontal="left"/>
    </xf>
    <xf numFmtId="0" fontId="4" fillId="0" borderId="32" xfId="15" applyFont="1" applyBorder="1"/>
    <xf numFmtId="0" fontId="4" fillId="0" borderId="32" xfId="15" applyFont="1" applyBorder="1" applyAlignment="1">
      <alignment horizontal="center"/>
    </xf>
    <xf numFmtId="4" fontId="4" fillId="0" borderId="32" xfId="15" applyNumberFormat="1" applyFont="1" applyBorder="1" applyAlignment="1">
      <alignment horizontal="center" vertical="center"/>
    </xf>
    <xf numFmtId="167" fontId="4" fillId="0" borderId="32" xfId="15" applyNumberFormat="1" applyFont="1" applyBorder="1" applyAlignment="1">
      <alignment horizontal="center" vertical="center"/>
    </xf>
    <xf numFmtId="167" fontId="4" fillId="0" borderId="19" xfId="15" applyNumberFormat="1" applyFont="1" applyBorder="1" applyAlignment="1">
      <alignment horizontal="center" vertical="center"/>
    </xf>
    <xf numFmtId="3" fontId="4" fillId="0" borderId="32" xfId="15" applyNumberFormat="1" applyFont="1" applyBorder="1" applyAlignment="1">
      <alignment horizontal="center" vertical="center"/>
    </xf>
    <xf numFmtId="10" fontId="4" fillId="0" borderId="20" xfId="15" applyNumberFormat="1" applyFont="1" applyBorder="1" applyAlignment="1">
      <alignment horizontal="center" vertical="center"/>
    </xf>
    <xf numFmtId="0" fontId="4" fillId="0" borderId="19" xfId="15" applyFont="1" applyBorder="1"/>
    <xf numFmtId="0" fontId="4" fillId="0" borderId="19" xfId="15" applyFont="1" applyBorder="1" applyAlignment="1">
      <alignment horizontal="center"/>
    </xf>
    <xf numFmtId="4" fontId="4" fillId="0" borderId="19" xfId="15" applyNumberFormat="1" applyFont="1" applyBorder="1" applyAlignment="1">
      <alignment horizontal="center" vertical="center"/>
    </xf>
    <xf numFmtId="3" fontId="4" fillId="0" borderId="19" xfId="15" applyNumberFormat="1" applyFont="1" applyBorder="1" applyAlignment="1">
      <alignment horizontal="center" vertical="center"/>
    </xf>
    <xf numFmtId="10" fontId="4" fillId="2" borderId="0" xfId="15" applyNumberFormat="1" applyFont="1" applyFill="1"/>
    <xf numFmtId="10" fontId="4" fillId="0" borderId="19" xfId="15" applyNumberFormat="1" applyFont="1" applyBorder="1" applyAlignment="1">
      <alignment horizontal="center" vertical="center"/>
    </xf>
    <xf numFmtId="0" fontId="4" fillId="0" borderId="22" xfId="15" applyFont="1" applyBorder="1"/>
    <xf numFmtId="0" fontId="4" fillId="0" borderId="22" xfId="15" applyFont="1" applyBorder="1" applyAlignment="1">
      <alignment horizontal="center"/>
    </xf>
    <xf numFmtId="4" fontId="4" fillId="0" borderId="22" xfId="15" applyNumberFormat="1" applyFont="1" applyBorder="1" applyAlignment="1">
      <alignment horizontal="center" vertical="center"/>
    </xf>
    <xf numFmtId="167" fontId="4" fillId="0" borderId="22" xfId="15" applyNumberFormat="1" applyFont="1" applyBorder="1" applyAlignment="1">
      <alignment horizontal="center" vertical="center"/>
    </xf>
    <xf numFmtId="10" fontId="4" fillId="0" borderId="22" xfId="15" applyNumberFormat="1" applyFont="1" applyBorder="1" applyAlignment="1">
      <alignment horizontal="center" vertical="center"/>
    </xf>
    <xf numFmtId="3" fontId="4" fillId="0" borderId="22" xfId="15" applyNumberFormat="1" applyFont="1" applyBorder="1" applyAlignment="1">
      <alignment horizontal="center" vertical="center"/>
    </xf>
    <xf numFmtId="10" fontId="4" fillId="0" borderId="23" xfId="15" applyNumberFormat="1" applyFont="1" applyBorder="1" applyAlignment="1">
      <alignment horizontal="center" vertical="center"/>
    </xf>
    <xf numFmtId="174" fontId="4" fillId="0" borderId="19" xfId="15" applyNumberFormat="1" applyFont="1" applyBorder="1" applyAlignment="1">
      <alignment horizontal="center" vertical="center"/>
    </xf>
    <xf numFmtId="10" fontId="4" fillId="2" borderId="19" xfId="15" applyNumberFormat="1" applyFont="1" applyFill="1" applyBorder="1" applyAlignment="1">
      <alignment horizontal="center" vertical="center"/>
    </xf>
    <xf numFmtId="0" fontId="4" fillId="2" borderId="19" xfId="15" applyFont="1" applyFill="1" applyBorder="1"/>
    <xf numFmtId="0" fontId="4" fillId="2" borderId="19" xfId="15" applyFont="1" applyFill="1" applyBorder="1" applyAlignment="1">
      <alignment horizontal="center"/>
    </xf>
    <xf numFmtId="4" fontId="4" fillId="0" borderId="18" xfId="15" applyNumberFormat="1" applyFont="1" applyBorder="1" applyAlignment="1">
      <alignment horizontal="center"/>
    </xf>
    <xf numFmtId="4" fontId="4" fillId="0" borderId="21" xfId="15" applyNumberFormat="1" applyFont="1" applyBorder="1" applyAlignment="1">
      <alignment horizontal="center"/>
    </xf>
    <xf numFmtId="10" fontId="4" fillId="2" borderId="22" xfId="15" applyNumberFormat="1" applyFont="1" applyFill="1" applyBorder="1" applyAlignment="1">
      <alignment horizontal="center" vertical="center"/>
    </xf>
    <xf numFmtId="174" fontId="4" fillId="0" borderId="22" xfId="15" applyNumberFormat="1" applyFont="1" applyBorder="1" applyAlignment="1">
      <alignment horizontal="center" vertical="center"/>
    </xf>
    <xf numFmtId="178" fontId="15" fillId="15" borderId="33" xfId="15" applyNumberFormat="1" applyFont="1" applyFill="1" applyBorder="1" applyAlignment="1">
      <alignment horizontal="center" vertical="center"/>
    </xf>
    <xf numFmtId="3" fontId="4" fillId="0" borderId="15" xfId="15" applyNumberFormat="1" applyFont="1" applyBorder="1" applyAlignment="1">
      <alignment horizontal="center" vertical="center"/>
    </xf>
    <xf numFmtId="10" fontId="4" fillId="0" borderId="17" xfId="15" applyNumberFormat="1" applyFont="1" applyBorder="1" applyAlignment="1">
      <alignment horizontal="center" vertical="center"/>
    </xf>
    <xf numFmtId="3" fontId="4" fillId="0" borderId="18" xfId="15" applyNumberFormat="1" applyFont="1" applyBorder="1" applyAlignment="1">
      <alignment horizontal="center" vertical="center"/>
    </xf>
    <xf numFmtId="10" fontId="4" fillId="2" borderId="23" xfId="15" applyNumberFormat="1" applyFont="1" applyFill="1" applyBorder="1" applyAlignment="1">
      <alignment horizontal="center" vertical="center"/>
    </xf>
    <xf numFmtId="0" fontId="15" fillId="15" borderId="1" xfId="15" applyFont="1" applyFill="1" applyBorder="1" applyAlignment="1">
      <alignment horizontal="right" vertical="center"/>
    </xf>
    <xf numFmtId="0" fontId="4" fillId="2" borderId="35" xfId="15" applyFont="1" applyFill="1" applyBorder="1"/>
    <xf numFmtId="0" fontId="4" fillId="2" borderId="35" xfId="15" applyFont="1" applyFill="1" applyBorder="1" applyAlignment="1">
      <alignment horizontal="center"/>
    </xf>
    <xf numFmtId="178" fontId="4" fillId="2" borderId="35" xfId="15" applyNumberFormat="1" applyFont="1" applyFill="1" applyBorder="1" applyAlignment="1">
      <alignment horizontal="center" vertical="center"/>
    </xf>
    <xf numFmtId="10" fontId="4" fillId="2" borderId="35" xfId="15" applyNumberFormat="1" applyFont="1" applyFill="1" applyBorder="1" applyAlignment="1">
      <alignment horizontal="center" vertical="center"/>
    </xf>
    <xf numFmtId="0" fontId="4" fillId="2" borderId="36" xfId="15" applyFont="1" applyFill="1" applyBorder="1"/>
    <xf numFmtId="0" fontId="4" fillId="2" borderId="36" xfId="15" applyFont="1" applyFill="1" applyBorder="1" applyAlignment="1">
      <alignment horizontal="center"/>
    </xf>
    <xf numFmtId="178" fontId="4" fillId="2" borderId="36" xfId="15" applyNumberFormat="1" applyFont="1" applyFill="1" applyBorder="1" applyAlignment="1">
      <alignment horizontal="center" vertical="center"/>
    </xf>
    <xf numFmtId="10" fontId="4" fillId="2" borderId="36" xfId="15" applyNumberFormat="1" applyFont="1" applyFill="1" applyBorder="1" applyAlignment="1">
      <alignment horizontal="center" vertical="center"/>
    </xf>
    <xf numFmtId="0" fontId="4" fillId="2" borderId="37" xfId="15" applyFont="1" applyFill="1" applyBorder="1"/>
    <xf numFmtId="0" fontId="4" fillId="2" borderId="37" xfId="15" applyFont="1" applyFill="1" applyBorder="1" applyAlignment="1">
      <alignment horizontal="center"/>
    </xf>
    <xf numFmtId="178" fontId="4" fillId="2" borderId="37" xfId="15" applyNumberFormat="1" applyFont="1" applyFill="1" applyBorder="1" applyAlignment="1">
      <alignment horizontal="center" vertical="center"/>
    </xf>
    <xf numFmtId="10" fontId="4" fillId="2" borderId="37" xfId="15" applyNumberFormat="1" applyFont="1" applyFill="1" applyBorder="1" applyAlignment="1">
      <alignment horizontal="center" vertical="center"/>
    </xf>
    <xf numFmtId="4" fontId="4" fillId="0" borderId="0" xfId="15" applyNumberFormat="1" applyFont="1" applyAlignment="1">
      <alignment horizontal="center"/>
    </xf>
    <xf numFmtId="0" fontId="4" fillId="0" borderId="0" xfId="15" applyFont="1" applyAlignment="1">
      <alignment horizontal="center"/>
    </xf>
    <xf numFmtId="4" fontId="4" fillId="0" borderId="0" xfId="15" applyNumberFormat="1" applyFont="1" applyAlignment="1">
      <alignment horizontal="center" vertical="center"/>
    </xf>
    <xf numFmtId="3" fontId="4" fillId="0" borderId="0" xfId="15" applyNumberFormat="1" applyFont="1" applyAlignment="1">
      <alignment horizontal="center" vertical="center"/>
    </xf>
    <xf numFmtId="0" fontId="4" fillId="0" borderId="0" xfId="15" applyFont="1" applyAlignment="1">
      <alignment horizontal="center" vertical="center"/>
    </xf>
    <xf numFmtId="10" fontId="4" fillId="0" borderId="0" xfId="15" applyNumberFormat="1" applyFont="1" applyAlignment="1">
      <alignment horizontal="center" vertical="center"/>
    </xf>
    <xf numFmtId="173" fontId="25" fillId="2" borderId="6" xfId="0" applyNumberFormat="1" applyFont="1" applyFill="1" applyBorder="1" applyAlignment="1">
      <alignment horizontal="right" vertical="center" wrapText="1"/>
    </xf>
    <xf numFmtId="0" fontId="25" fillId="2" borderId="0" xfId="0" applyFont="1" applyFill="1" applyBorder="1" applyAlignment="1">
      <alignment horizontal="right" vertical="center" wrapText="1"/>
    </xf>
    <xf numFmtId="0" fontId="24" fillId="2" borderId="0" xfId="0" applyFont="1" applyFill="1" applyBorder="1" applyAlignment="1">
      <alignment horizontal="center" vertical="center" wrapText="1"/>
    </xf>
    <xf numFmtId="0" fontId="25" fillId="2" borderId="0" xfId="0" applyFont="1" applyFill="1" applyBorder="1" applyAlignment="1">
      <alignment horizontal="center" vertical="center" wrapText="1"/>
    </xf>
    <xf numFmtId="173" fontId="24" fillId="2" borderId="0" xfId="0" applyNumberFormat="1" applyFont="1" applyFill="1" applyBorder="1" applyAlignment="1">
      <alignment horizontal="center" vertical="center" wrapText="1"/>
    </xf>
    <xf numFmtId="0" fontId="25" fillId="3" borderId="1" xfId="0" applyFont="1" applyFill="1" applyBorder="1" applyAlignment="1">
      <alignment horizontal="center" vertical="center"/>
    </xf>
    <xf numFmtId="0" fontId="24" fillId="2" borderId="0" xfId="0" applyFont="1" applyFill="1" applyBorder="1" applyAlignment="1">
      <alignment horizontal="right" vertical="center" wrapText="1"/>
    </xf>
    <xf numFmtId="166" fontId="24" fillId="2" borderId="0" xfId="0" applyNumberFormat="1" applyFont="1" applyFill="1" applyAlignment="1">
      <alignment vertical="center"/>
    </xf>
    <xf numFmtId="2" fontId="25" fillId="10" borderId="1" xfId="0" applyNumberFormat="1" applyFont="1" applyFill="1" applyBorder="1" applyAlignment="1">
      <alignment horizontal="center" vertical="center"/>
    </xf>
    <xf numFmtId="0" fontId="25" fillId="10" borderId="1" xfId="0" applyFont="1" applyFill="1" applyBorder="1" applyAlignment="1">
      <alignment vertical="center" wrapText="1"/>
    </xf>
    <xf numFmtId="0" fontId="24" fillId="10" borderId="1" xfId="0" applyFont="1" applyFill="1" applyBorder="1" applyAlignment="1">
      <alignment horizontal="center" vertical="center"/>
    </xf>
    <xf numFmtId="166" fontId="24" fillId="10" borderId="1" xfId="1" applyFont="1" applyFill="1" applyBorder="1" applyAlignment="1">
      <alignment horizontal="center" vertical="center"/>
    </xf>
    <xf numFmtId="166" fontId="25" fillId="10" borderId="1" xfId="1" applyFont="1" applyFill="1" applyBorder="1" applyAlignment="1">
      <alignment horizontal="center"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wrapText="1"/>
    </xf>
    <xf numFmtId="0" fontId="24" fillId="2" borderId="1" xfId="0" applyFont="1" applyFill="1" applyBorder="1" applyAlignment="1">
      <alignment horizontal="center" vertical="center" wrapText="1"/>
    </xf>
    <xf numFmtId="2" fontId="24" fillId="2" borderId="1" xfId="0" applyNumberFormat="1" applyFont="1" applyFill="1" applyBorder="1" applyAlignment="1">
      <alignment horizontal="center" vertical="center" wrapText="1"/>
    </xf>
    <xf numFmtId="166" fontId="24" fillId="2" borderId="1" xfId="1" applyFont="1" applyFill="1" applyBorder="1" applyAlignment="1">
      <alignment horizontal="center" vertical="center"/>
    </xf>
    <xf numFmtId="0" fontId="24" fillId="2" borderId="0" xfId="0" applyFont="1" applyFill="1" applyAlignment="1">
      <alignment vertical="center" wrapText="1"/>
    </xf>
    <xf numFmtId="166" fontId="24" fillId="2" borderId="0" xfId="0" applyNumberFormat="1" applyFont="1" applyFill="1" applyAlignment="1">
      <alignment horizontal="center" vertical="center"/>
    </xf>
    <xf numFmtId="166" fontId="25" fillId="2" borderId="0" xfId="0" applyNumberFormat="1" applyFont="1" applyFill="1" applyAlignment="1">
      <alignment vertical="center"/>
    </xf>
    <xf numFmtId="10" fontId="27" fillId="2" borderId="1" xfId="2" applyNumberFormat="1" applyFont="1" applyFill="1" applyBorder="1" applyAlignment="1">
      <alignment horizontal="center" vertical="center"/>
    </xf>
    <xf numFmtId="166" fontId="24" fillId="2" borderId="1" xfId="0" applyNumberFormat="1" applyFont="1" applyFill="1" applyBorder="1" applyAlignment="1">
      <alignment horizontal="center" vertical="center"/>
    </xf>
    <xf numFmtId="10" fontId="24" fillId="2" borderId="1" xfId="2" applyNumberFormat="1" applyFont="1" applyFill="1" applyBorder="1" applyAlignment="1">
      <alignment horizontal="center" vertical="center"/>
    </xf>
    <xf numFmtId="10" fontId="25" fillId="2" borderId="1" xfId="2" applyNumberFormat="1" applyFont="1" applyFill="1" applyBorder="1" applyAlignment="1">
      <alignment horizontal="center" vertical="center"/>
    </xf>
    <xf numFmtId="166" fontId="25" fillId="2" borderId="1" xfId="0" applyNumberFormat="1" applyFont="1" applyFill="1" applyBorder="1" applyAlignment="1">
      <alignment horizontal="center" vertical="center"/>
    </xf>
    <xf numFmtId="166" fontId="25" fillId="6" borderId="1" xfId="1" applyFont="1" applyFill="1" applyBorder="1" applyAlignment="1">
      <alignment horizontal="center" vertical="center"/>
    </xf>
    <xf numFmtId="0" fontId="27" fillId="2" borderId="3" xfId="3" applyFont="1" applyFill="1" applyBorder="1" applyAlignment="1">
      <alignment horizontal="center" vertical="center"/>
    </xf>
    <xf numFmtId="0" fontId="28" fillId="2" borderId="3" xfId="3" applyFont="1" applyFill="1" applyBorder="1" applyAlignment="1">
      <alignment horizontal="center" vertical="center" wrapText="1"/>
    </xf>
    <xf numFmtId="0" fontId="27" fillId="2" borderId="4" xfId="4" applyFont="1" applyFill="1" applyBorder="1" applyAlignment="1">
      <alignment horizontal="center" vertical="center"/>
    </xf>
    <xf numFmtId="0" fontId="38" fillId="2" borderId="0" xfId="0" applyFont="1" applyFill="1" applyAlignment="1" applyProtection="1">
      <alignment horizontal="center" vertical="center"/>
      <protection hidden="1"/>
    </xf>
    <xf numFmtId="0" fontId="38" fillId="2" borderId="0" xfId="0" applyFont="1" applyFill="1" applyAlignment="1" applyProtection="1">
      <alignment vertical="center"/>
      <protection hidden="1"/>
    </xf>
    <xf numFmtId="0" fontId="38" fillId="2" borderId="0" xfId="0" applyFont="1" applyFill="1" applyBorder="1" applyAlignment="1" applyProtection="1">
      <alignment vertical="center"/>
      <protection hidden="1"/>
    </xf>
    <xf numFmtId="0" fontId="38" fillId="2" borderId="0" xfId="0" applyFont="1" applyFill="1" applyBorder="1" applyAlignment="1" applyProtection="1">
      <alignment horizontal="center" vertical="center"/>
      <protection hidden="1"/>
    </xf>
    <xf numFmtId="0" fontId="39" fillId="2" borderId="0" xfId="0" applyFont="1" applyFill="1" applyAlignment="1">
      <alignment horizontal="center" vertical="center"/>
    </xf>
    <xf numFmtId="0" fontId="39" fillId="2" borderId="0" xfId="0" applyFont="1" applyFill="1" applyAlignment="1"/>
    <xf numFmtId="0" fontId="38" fillId="2" borderId="1" xfId="0" applyFont="1" applyFill="1" applyBorder="1" applyAlignment="1" applyProtection="1">
      <alignment horizontal="left" vertical="center" indent="1"/>
      <protection hidden="1"/>
    </xf>
    <xf numFmtId="0" fontId="38" fillId="2" borderId="1" xfId="0" applyFont="1" applyFill="1" applyBorder="1" applyAlignment="1" applyProtection="1">
      <alignment horizontal="center" vertical="center"/>
      <protection hidden="1"/>
    </xf>
    <xf numFmtId="0" fontId="38" fillId="2" borderId="0" xfId="0" applyFont="1" applyFill="1" applyBorder="1" applyAlignment="1" applyProtection="1">
      <alignment horizontal="right" vertical="center"/>
      <protection hidden="1"/>
    </xf>
    <xf numFmtId="0" fontId="38" fillId="2" borderId="0" xfId="0" applyFont="1" applyFill="1" applyAlignment="1">
      <alignment horizontal="center" vertical="center"/>
    </xf>
    <xf numFmtId="0" fontId="38" fillId="2" borderId="0" xfId="0" applyFont="1" applyFill="1"/>
    <xf numFmtId="0" fontId="40" fillId="2" borderId="1" xfId="0" applyFont="1" applyFill="1" applyBorder="1" applyAlignment="1" applyProtection="1">
      <alignment horizontal="left" vertical="center" indent="1"/>
      <protection hidden="1"/>
    </xf>
    <xf numFmtId="179" fontId="38" fillId="2" borderId="1" xfId="18" applyNumberFormat="1" applyFont="1" applyFill="1" applyBorder="1" applyAlignment="1" applyProtection="1">
      <alignment horizontal="center" vertical="center"/>
      <protection hidden="1"/>
    </xf>
    <xf numFmtId="179" fontId="38" fillId="2" borderId="0" xfId="18" applyNumberFormat="1" applyFont="1" applyFill="1" applyBorder="1" applyAlignment="1" applyProtection="1">
      <alignment horizontal="right" vertical="center"/>
      <protection hidden="1"/>
    </xf>
    <xf numFmtId="179" fontId="38" fillId="2" borderId="0" xfId="0" applyNumberFormat="1" applyFont="1" applyFill="1" applyBorder="1" applyAlignment="1" applyProtection="1">
      <alignment vertical="center"/>
      <protection hidden="1"/>
    </xf>
    <xf numFmtId="0" fontId="39" fillId="10" borderId="11" xfId="0" applyFont="1" applyFill="1" applyBorder="1" applyAlignment="1" applyProtection="1">
      <alignment vertical="center"/>
      <protection hidden="1"/>
    </xf>
    <xf numFmtId="0" fontId="38" fillId="10" borderId="10" xfId="0" applyFont="1" applyFill="1" applyBorder="1" applyAlignment="1" applyProtection="1">
      <alignment vertical="center"/>
      <protection hidden="1"/>
    </xf>
    <xf numFmtId="0" fontId="38" fillId="10" borderId="10" xfId="0" applyFont="1" applyFill="1" applyBorder="1" applyAlignment="1" applyProtection="1">
      <alignment horizontal="center" vertical="center"/>
      <protection hidden="1"/>
    </xf>
    <xf numFmtId="0" fontId="38" fillId="10" borderId="12" xfId="0" applyFont="1" applyFill="1" applyBorder="1" applyAlignment="1" applyProtection="1">
      <alignment vertical="center"/>
      <protection hidden="1"/>
    </xf>
    <xf numFmtId="0" fontId="39" fillId="3" borderId="25" xfId="0" applyFont="1" applyFill="1" applyBorder="1" applyAlignment="1" applyProtection="1">
      <alignment horizontal="center" vertical="center"/>
      <protection hidden="1"/>
    </xf>
    <xf numFmtId="0" fontId="39" fillId="3" borderId="48" xfId="0" applyFont="1" applyFill="1" applyBorder="1" applyAlignment="1" applyProtection="1">
      <alignment horizontal="center" vertical="center" wrapText="1"/>
      <protection hidden="1"/>
    </xf>
    <xf numFmtId="0" fontId="39" fillId="3" borderId="49" xfId="0" applyFont="1" applyFill="1" applyBorder="1" applyAlignment="1" applyProtection="1">
      <alignment horizontal="center" vertical="center" wrapText="1"/>
      <protection hidden="1"/>
    </xf>
    <xf numFmtId="0" fontId="38" fillId="2" borderId="24" xfId="0" applyFont="1" applyFill="1" applyBorder="1" applyAlignment="1" applyProtection="1">
      <alignment horizontal="left" vertical="center" indent="1"/>
      <protection hidden="1"/>
    </xf>
    <xf numFmtId="180" fontId="38" fillId="2" borderId="32" xfId="0" applyNumberFormat="1" applyFont="1" applyFill="1" applyBorder="1" applyAlignment="1" applyProtection="1">
      <alignment horizontal="center" vertical="center"/>
      <protection hidden="1"/>
    </xf>
    <xf numFmtId="171" fontId="38" fillId="2" borderId="32" xfId="0" applyNumberFormat="1" applyFont="1" applyFill="1" applyBorder="1" applyAlignment="1" applyProtection="1">
      <alignment vertical="center"/>
      <protection hidden="1"/>
    </xf>
    <xf numFmtId="180" fontId="38" fillId="2" borderId="47" xfId="0" applyNumberFormat="1" applyFont="1" applyFill="1" applyBorder="1" applyAlignment="1" applyProtection="1">
      <alignment horizontal="center" vertical="center"/>
      <protection hidden="1"/>
    </xf>
    <xf numFmtId="180" fontId="38" fillId="2" borderId="0" xfId="0" applyNumberFormat="1" applyFont="1" applyFill="1" applyAlignment="1" applyProtection="1">
      <alignment vertical="center"/>
      <protection hidden="1"/>
    </xf>
    <xf numFmtId="0" fontId="38" fillId="2" borderId="21" xfId="0" applyFont="1" applyFill="1" applyBorder="1" applyAlignment="1" applyProtection="1">
      <alignment horizontal="left" vertical="center" indent="1"/>
      <protection hidden="1"/>
    </xf>
    <xf numFmtId="180" fontId="38" fillId="2" borderId="22" xfId="0" applyNumberFormat="1" applyFont="1" applyFill="1" applyBorder="1" applyAlignment="1" applyProtection="1">
      <alignment horizontal="center" vertical="center"/>
      <protection hidden="1"/>
    </xf>
    <xf numFmtId="171" fontId="38" fillId="2" borderId="22" xfId="0" applyNumberFormat="1" applyFont="1" applyFill="1" applyBorder="1" applyAlignment="1" applyProtection="1">
      <alignment vertical="center"/>
      <protection hidden="1"/>
    </xf>
    <xf numFmtId="180" fontId="38" fillId="2" borderId="23" xfId="0" applyNumberFormat="1" applyFont="1" applyFill="1" applyBorder="1" applyAlignment="1" applyProtection="1">
      <alignment horizontal="center" vertical="center"/>
      <protection hidden="1"/>
    </xf>
    <xf numFmtId="1" fontId="38" fillId="2" borderId="0" xfId="0" applyNumberFormat="1" applyFont="1" applyFill="1" applyAlignment="1" applyProtection="1">
      <alignment vertical="center"/>
      <protection hidden="1"/>
    </xf>
    <xf numFmtId="0" fontId="39" fillId="2" borderId="0" xfId="0" applyFont="1" applyFill="1" applyBorder="1" applyAlignment="1" applyProtection="1">
      <alignment horizontal="right" vertical="center"/>
      <protection hidden="1"/>
    </xf>
    <xf numFmtId="180" fontId="39" fillId="2" borderId="29" xfId="0" applyNumberFormat="1" applyFont="1" applyFill="1" applyBorder="1" applyAlignment="1" applyProtection="1">
      <alignment horizontal="center" vertical="center"/>
      <protection hidden="1"/>
    </xf>
    <xf numFmtId="180" fontId="39" fillId="2" borderId="30" xfId="0" applyNumberFormat="1" applyFont="1" applyFill="1" applyBorder="1" applyAlignment="1" applyProtection="1">
      <alignment horizontal="center" vertical="center"/>
      <protection hidden="1"/>
    </xf>
    <xf numFmtId="0" fontId="38" fillId="2" borderId="31" xfId="0" applyFont="1" applyFill="1" applyBorder="1" applyAlignment="1" applyProtection="1">
      <alignment horizontal="center" vertical="center"/>
      <protection hidden="1"/>
    </xf>
    <xf numFmtId="180" fontId="39" fillId="10" borderId="1" xfId="0" applyNumberFormat="1" applyFont="1" applyFill="1" applyBorder="1" applyAlignment="1" applyProtection="1">
      <alignment horizontal="center" vertical="center"/>
      <protection hidden="1"/>
    </xf>
    <xf numFmtId="180" fontId="38" fillId="2" borderId="0" xfId="0" applyNumberFormat="1" applyFont="1" applyFill="1" applyAlignment="1">
      <alignment horizontal="center" vertical="center"/>
    </xf>
    <xf numFmtId="180" fontId="38" fillId="2" borderId="0" xfId="0" applyNumberFormat="1" applyFont="1" applyFill="1" applyBorder="1" applyAlignment="1" applyProtection="1">
      <alignment vertical="center"/>
      <protection hidden="1"/>
    </xf>
    <xf numFmtId="0" fontId="39" fillId="2" borderId="0" xfId="0" applyFont="1" applyFill="1" applyAlignment="1" applyProtection="1">
      <alignment horizontal="center" vertical="center" wrapText="1"/>
      <protection hidden="1"/>
    </xf>
    <xf numFmtId="0" fontId="40" fillId="2" borderId="0" xfId="0" applyFont="1" applyFill="1" applyBorder="1"/>
    <xf numFmtId="181" fontId="40" fillId="2" borderId="0" xfId="0" applyNumberFormat="1" applyFont="1" applyFill="1" applyBorder="1" applyAlignment="1" applyProtection="1">
      <alignment horizontal="center" vertical="center"/>
      <protection hidden="1"/>
    </xf>
    <xf numFmtId="0" fontId="40" fillId="2" borderId="0" xfId="20" applyFont="1" applyFill="1" applyBorder="1" applyAlignment="1" applyProtection="1">
      <alignment vertical="center"/>
      <protection hidden="1"/>
    </xf>
    <xf numFmtId="0" fontId="41" fillId="2" borderId="0" xfId="0" applyNumberFormat="1" applyFont="1" applyFill="1" applyBorder="1" applyAlignment="1" applyProtection="1">
      <alignment horizontal="center" vertical="center"/>
      <protection hidden="1"/>
    </xf>
    <xf numFmtId="180" fontId="38" fillId="2" borderId="0" xfId="0" applyNumberFormat="1" applyFont="1" applyFill="1" applyBorder="1" applyAlignment="1" applyProtection="1">
      <alignment horizontal="right" vertical="center"/>
      <protection hidden="1"/>
    </xf>
    <xf numFmtId="171" fontId="38" fillId="2" borderId="0" xfId="0" applyNumberFormat="1" applyFont="1" applyFill="1" applyBorder="1" applyAlignment="1" applyProtection="1">
      <alignment horizontal="center" vertical="center"/>
      <protection hidden="1"/>
    </xf>
    <xf numFmtId="0" fontId="38" fillId="2" borderId="0" xfId="0" applyFont="1" applyFill="1" applyBorder="1" applyAlignment="1">
      <alignment horizontal="center" vertical="center"/>
    </xf>
    <xf numFmtId="0" fontId="38" fillId="2" borderId="0" xfId="0" applyFont="1" applyFill="1" applyBorder="1"/>
    <xf numFmtId="0" fontId="39" fillId="2" borderId="0" xfId="0" applyFont="1" applyFill="1" applyBorder="1" applyAlignment="1">
      <alignment horizontal="center" vertical="center"/>
    </xf>
    <xf numFmtId="0" fontId="39" fillId="2" borderId="0" xfId="0" applyFont="1" applyFill="1" applyBorder="1"/>
    <xf numFmtId="0" fontId="39" fillId="2" borderId="0" xfId="0" applyFont="1" applyFill="1" applyBorder="1" applyAlignment="1">
      <alignment horizontal="left"/>
    </xf>
    <xf numFmtId="0" fontId="0" fillId="2" borderId="0" xfId="0" applyFill="1"/>
    <xf numFmtId="2" fontId="27" fillId="2" borderId="32" xfId="10" applyNumberFormat="1" applyFont="1" applyFill="1" applyBorder="1" applyAlignment="1">
      <alignment horizontal="center" vertical="center" wrapText="1"/>
    </xf>
    <xf numFmtId="2" fontId="27" fillId="2" borderId="16" xfId="10" applyNumberFormat="1" applyFont="1" applyFill="1" applyBorder="1" applyAlignment="1">
      <alignment horizontal="center" vertical="center" wrapText="1"/>
    </xf>
    <xf numFmtId="2" fontId="27" fillId="2" borderId="19" xfId="10" applyNumberFormat="1" applyFont="1" applyFill="1" applyBorder="1" applyAlignment="1">
      <alignment horizontal="center" vertical="center" wrapText="1"/>
    </xf>
    <xf numFmtId="2" fontId="27" fillId="2" borderId="22" xfId="10" applyNumberFormat="1" applyFont="1" applyFill="1" applyBorder="1" applyAlignment="1">
      <alignment horizontal="center" vertical="center" wrapText="1"/>
    </xf>
    <xf numFmtId="2" fontId="43" fillId="8" borderId="1" xfId="0" applyNumberFormat="1" applyFont="1" applyFill="1" applyBorder="1" applyAlignment="1" applyProtection="1">
      <alignment horizontal="center" vertical="center" wrapText="1"/>
      <protection hidden="1"/>
    </xf>
    <xf numFmtId="0" fontId="43" fillId="8" borderId="1" xfId="0" applyFont="1" applyFill="1" applyBorder="1" applyAlignment="1" applyProtection="1">
      <alignment horizontal="center" vertical="center" wrapText="1"/>
      <protection hidden="1"/>
    </xf>
    <xf numFmtId="9" fontId="39" fillId="8" borderId="1" xfId="2" applyFont="1" applyFill="1" applyBorder="1" applyAlignment="1" applyProtection="1">
      <alignment horizontal="center" vertical="center" wrapText="1"/>
      <protection hidden="1"/>
    </xf>
    <xf numFmtId="0" fontId="40" fillId="2" borderId="0" xfId="0" applyFont="1" applyFill="1" applyAlignment="1">
      <alignment vertical="center"/>
    </xf>
    <xf numFmtId="0" fontId="40" fillId="2" borderId="0" xfId="0" applyFont="1" applyFill="1" applyAlignment="1">
      <alignment horizontal="center" vertical="center"/>
    </xf>
    <xf numFmtId="0" fontId="40" fillId="2" borderId="0" xfId="0" applyFont="1" applyFill="1" applyAlignment="1">
      <alignment horizontal="justify" vertical="center" wrapText="1"/>
    </xf>
    <xf numFmtId="0" fontId="40" fillId="0" borderId="0" xfId="0" applyFont="1" applyAlignment="1">
      <alignment vertical="center"/>
    </xf>
    <xf numFmtId="0" fontId="40" fillId="0" borderId="2" xfId="0" applyFont="1" applyBorder="1" applyAlignment="1">
      <alignment horizontal="center" vertical="center"/>
    </xf>
    <xf numFmtId="0" fontId="40" fillId="0" borderId="3" xfId="0" applyFont="1" applyBorder="1" applyAlignment="1">
      <alignment horizontal="justify" vertical="center" wrapText="1"/>
    </xf>
    <xf numFmtId="0" fontId="40" fillId="0" borderId="3" xfId="0" applyFont="1" applyBorder="1" applyAlignment="1">
      <alignment horizontal="center" vertical="center"/>
    </xf>
    <xf numFmtId="0" fontId="40" fillId="0" borderId="8" xfId="0" applyFont="1" applyBorder="1" applyAlignment="1">
      <alignment horizontal="center" vertical="center"/>
    </xf>
    <xf numFmtId="0" fontId="40" fillId="0" borderId="0" xfId="0" applyFont="1" applyBorder="1" applyAlignment="1">
      <alignment horizontal="justify" vertical="center" wrapText="1"/>
    </xf>
    <xf numFmtId="0" fontId="40" fillId="0" borderId="0" xfId="0" applyFont="1" applyBorder="1" applyAlignment="1">
      <alignment horizontal="center" vertical="center"/>
    </xf>
    <xf numFmtId="0" fontId="40" fillId="0" borderId="8" xfId="0" quotePrefix="1" applyFont="1" applyBorder="1" applyAlignment="1">
      <alignment horizontal="center" vertical="center"/>
    </xf>
    <xf numFmtId="0" fontId="40" fillId="0" borderId="0" xfId="0" applyFont="1" applyAlignment="1">
      <alignment horizontal="center" vertical="center"/>
    </xf>
    <xf numFmtId="0" fontId="40" fillId="0" borderId="5" xfId="0" applyFont="1" applyBorder="1" applyAlignment="1">
      <alignment horizontal="center" vertical="center"/>
    </xf>
    <xf numFmtId="0" fontId="40" fillId="0" borderId="6" xfId="0" applyFont="1" applyBorder="1" applyAlignment="1">
      <alignment horizontal="justify" vertical="center" wrapText="1"/>
    </xf>
    <xf numFmtId="0" fontId="40" fillId="0" borderId="6" xfId="0" applyFont="1" applyBorder="1" applyAlignment="1">
      <alignment horizontal="center" vertical="center"/>
    </xf>
    <xf numFmtId="0" fontId="40" fillId="0" borderId="0" xfId="0" applyFont="1" applyAlignment="1">
      <alignment horizontal="justify" vertical="center" wrapText="1"/>
    </xf>
    <xf numFmtId="9" fontId="40" fillId="0" borderId="4" xfId="2" applyFont="1" applyBorder="1" applyAlignment="1">
      <alignment horizontal="center" vertical="center"/>
    </xf>
    <xf numFmtId="9" fontId="40" fillId="0" borderId="9" xfId="2" applyFont="1" applyBorder="1" applyAlignment="1">
      <alignment horizontal="center" vertical="center"/>
    </xf>
    <xf numFmtId="0" fontId="40" fillId="0" borderId="9" xfId="0" applyFont="1" applyBorder="1" applyAlignment="1">
      <alignment horizontal="center" vertical="center"/>
    </xf>
    <xf numFmtId="9" fontId="40" fillId="0" borderId="9" xfId="0" applyNumberFormat="1" applyFont="1" applyBorder="1" applyAlignment="1">
      <alignment horizontal="center" vertical="center"/>
    </xf>
    <xf numFmtId="9" fontId="40" fillId="0" borderId="9" xfId="2" applyNumberFormat="1" applyFont="1" applyBorder="1" applyAlignment="1">
      <alignment horizontal="center" vertical="center"/>
    </xf>
    <xf numFmtId="0" fontId="40" fillId="10" borderId="8" xfId="0" applyFont="1" applyFill="1" applyBorder="1" applyAlignment="1">
      <alignment horizontal="center" vertical="center"/>
    </xf>
    <xf numFmtId="0" fontId="40" fillId="10" borderId="0" xfId="0" applyFont="1" applyFill="1" applyBorder="1" applyAlignment="1">
      <alignment horizontal="justify" vertical="center" wrapText="1"/>
    </xf>
    <xf numFmtId="0" fontId="40" fillId="10" borderId="0" xfId="0" applyFont="1" applyFill="1" applyBorder="1" applyAlignment="1">
      <alignment horizontal="center" vertical="center"/>
    </xf>
    <xf numFmtId="0" fontId="40" fillId="10" borderId="9" xfId="0" applyFont="1" applyFill="1" applyBorder="1" applyAlignment="1">
      <alignment horizontal="center" vertical="center"/>
    </xf>
    <xf numFmtId="9" fontId="40" fillId="10" borderId="9" xfId="2" applyFont="1" applyFill="1" applyBorder="1" applyAlignment="1">
      <alignment horizontal="center" vertical="center"/>
    </xf>
    <xf numFmtId="166" fontId="40" fillId="2" borderId="0" xfId="17" applyNumberFormat="1" applyFont="1" applyFill="1" applyAlignment="1">
      <alignment horizontal="center" vertical="center"/>
    </xf>
    <xf numFmtId="166" fontId="43" fillId="8" borderId="1" xfId="17" applyNumberFormat="1" applyFont="1" applyFill="1" applyBorder="1" applyAlignment="1" applyProtection="1">
      <alignment horizontal="center" vertical="center" wrapText="1"/>
      <protection hidden="1"/>
    </xf>
    <xf numFmtId="166" fontId="40" fillId="0" borderId="3" xfId="17" applyNumberFormat="1" applyFont="1" applyBorder="1" applyAlignment="1">
      <alignment horizontal="center" vertical="center"/>
    </xf>
    <xf numFmtId="166" fontId="40" fillId="0" borderId="0" xfId="17" applyNumberFormat="1" applyFont="1" applyBorder="1" applyAlignment="1">
      <alignment horizontal="center" vertical="center"/>
    </xf>
    <xf numFmtId="166" fontId="40" fillId="10" borderId="0" xfId="17" applyNumberFormat="1" applyFont="1" applyFill="1" applyBorder="1" applyAlignment="1">
      <alignment horizontal="center" vertical="center"/>
    </xf>
    <xf numFmtId="166" fontId="40" fillId="0" borderId="6" xfId="17" applyNumberFormat="1" applyFont="1" applyBorder="1" applyAlignment="1">
      <alignment horizontal="center" vertical="center"/>
    </xf>
    <xf numFmtId="166" fontId="40" fillId="0" borderId="0" xfId="17" applyNumberFormat="1" applyFont="1" applyAlignment="1">
      <alignment horizontal="center" vertical="center"/>
    </xf>
    <xf numFmtId="166" fontId="40" fillId="0" borderId="0" xfId="0" applyNumberFormat="1" applyFont="1" applyAlignment="1">
      <alignment vertical="center"/>
    </xf>
    <xf numFmtId="166" fontId="40" fillId="10" borderId="0" xfId="0" applyNumberFormat="1" applyFont="1" applyFill="1" applyAlignment="1">
      <alignment vertical="center"/>
    </xf>
    <xf numFmtId="166" fontId="40" fillId="2" borderId="0" xfId="17" applyNumberFormat="1" applyFont="1" applyFill="1" applyBorder="1" applyAlignment="1">
      <alignment horizontal="center" vertical="center"/>
    </xf>
    <xf numFmtId="185" fontId="40" fillId="0" borderId="0" xfId="0" applyNumberFormat="1" applyFont="1" applyAlignment="1">
      <alignment vertical="center"/>
    </xf>
    <xf numFmtId="0" fontId="40" fillId="2" borderId="0" xfId="0" applyNumberFormat="1" applyFont="1" applyFill="1" applyBorder="1" applyAlignment="1" applyProtection="1">
      <alignment horizontal="center" vertical="center"/>
      <protection hidden="1"/>
    </xf>
    <xf numFmtId="0" fontId="40" fillId="2" borderId="0" xfId="0" applyFont="1" applyFill="1" applyBorder="1" applyAlignment="1" applyProtection="1">
      <alignment vertical="center" wrapText="1"/>
      <protection hidden="1"/>
    </xf>
    <xf numFmtId="0" fontId="40" fillId="2" borderId="0" xfId="0" applyFont="1" applyFill="1" applyBorder="1" applyAlignment="1" applyProtection="1">
      <alignment vertical="center"/>
      <protection hidden="1"/>
    </xf>
    <xf numFmtId="0" fontId="40" fillId="2" borderId="0" xfId="0" applyFont="1" applyFill="1" applyBorder="1" applyAlignment="1" applyProtection="1">
      <alignment horizontal="center" vertical="center"/>
      <protection hidden="1"/>
    </xf>
    <xf numFmtId="183" fontId="40" fillId="2" borderId="0" xfId="0" applyNumberFormat="1" applyFont="1" applyFill="1" applyAlignment="1" applyProtection="1">
      <alignment horizontal="center" vertical="center"/>
      <protection hidden="1"/>
    </xf>
    <xf numFmtId="182" fontId="40" fillId="2" borderId="0" xfId="0" applyNumberFormat="1" applyFont="1" applyFill="1" applyBorder="1" applyAlignment="1" applyProtection="1">
      <alignment horizontal="right" vertical="center"/>
      <protection hidden="1"/>
    </xf>
    <xf numFmtId="182" fontId="40" fillId="2" borderId="0" xfId="21" applyNumberFormat="1" applyFont="1" applyFill="1" applyBorder="1" applyAlignment="1" applyProtection="1">
      <alignment horizontal="right" vertical="center"/>
      <protection hidden="1"/>
    </xf>
    <xf numFmtId="185" fontId="0" fillId="2" borderId="0" xfId="0" applyNumberFormat="1" applyFill="1"/>
    <xf numFmtId="184" fontId="40" fillId="2" borderId="0" xfId="0" applyNumberFormat="1" applyFont="1" applyFill="1" applyAlignment="1" applyProtection="1">
      <alignment horizontal="center" vertical="center"/>
      <protection hidden="1"/>
    </xf>
    <xf numFmtId="0" fontId="40" fillId="2" borderId="0" xfId="0" applyNumberFormat="1" applyFont="1" applyFill="1" applyBorder="1" applyAlignment="1" applyProtection="1">
      <alignment vertical="center" wrapText="1"/>
      <protection hidden="1"/>
    </xf>
    <xf numFmtId="0" fontId="40" fillId="2" borderId="0" xfId="0" applyNumberFormat="1" applyFont="1" applyFill="1" applyBorder="1" applyAlignment="1" applyProtection="1">
      <alignment vertical="center"/>
      <protection hidden="1"/>
    </xf>
    <xf numFmtId="0" fontId="42" fillId="2" borderId="0" xfId="0" applyNumberFormat="1" applyFont="1" applyFill="1" applyBorder="1" applyAlignment="1" applyProtection="1">
      <alignment horizontal="center" vertical="center"/>
      <protection hidden="1"/>
    </xf>
    <xf numFmtId="171" fontId="40" fillId="2" borderId="0" xfId="0" applyNumberFormat="1" applyFont="1" applyFill="1" applyBorder="1" applyAlignment="1" applyProtection="1">
      <alignment horizontal="center" vertical="center"/>
      <protection hidden="1"/>
    </xf>
    <xf numFmtId="182" fontId="40" fillId="2" borderId="0" xfId="0" applyNumberFormat="1" applyFont="1" applyFill="1" applyBorder="1" applyAlignment="1" applyProtection="1">
      <alignment vertical="center"/>
      <protection hidden="1"/>
    </xf>
    <xf numFmtId="0" fontId="40" fillId="2" borderId="0" xfId="0" applyFont="1" applyFill="1" applyBorder="1" applyAlignment="1" applyProtection="1">
      <alignment horizontal="justify" vertical="center" wrapText="1"/>
      <protection hidden="1"/>
    </xf>
    <xf numFmtId="0" fontId="40" fillId="2" borderId="0" xfId="0" applyFont="1" applyFill="1" applyBorder="1" applyAlignment="1" applyProtection="1">
      <alignment horizontal="justify" vertical="center"/>
      <protection hidden="1"/>
    </xf>
    <xf numFmtId="174" fontId="40" fillId="2" borderId="0" xfId="0" applyNumberFormat="1" applyFont="1" applyFill="1" applyBorder="1" applyAlignment="1" applyProtection="1">
      <alignment horizontal="center" vertical="center"/>
      <protection hidden="1"/>
    </xf>
    <xf numFmtId="0" fontId="39" fillId="3" borderId="11"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left" vertical="center" wrapText="1"/>
      <protection hidden="1"/>
    </xf>
    <xf numFmtId="0" fontId="40" fillId="3" borderId="10" xfId="0" applyNumberFormat="1" applyFont="1" applyFill="1" applyBorder="1" applyAlignment="1" applyProtection="1">
      <alignment vertical="center"/>
      <protection hidden="1"/>
    </xf>
    <xf numFmtId="0" fontId="40" fillId="3" borderId="10"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center" vertical="center"/>
      <protection hidden="1"/>
    </xf>
    <xf numFmtId="171" fontId="39" fillId="3" borderId="10" xfId="0" applyNumberFormat="1" applyFont="1" applyFill="1" applyBorder="1" applyAlignment="1" applyProtection="1">
      <alignment horizontal="center" vertical="center"/>
      <protection hidden="1"/>
    </xf>
    <xf numFmtId="182" fontId="39" fillId="3" borderId="10" xfId="0" applyNumberFormat="1" applyFont="1" applyFill="1" applyBorder="1" applyAlignment="1" applyProtection="1">
      <alignment horizontal="right" vertical="center"/>
      <protection hidden="1"/>
    </xf>
    <xf numFmtId="182" fontId="39" fillId="3" borderId="12" xfId="21" applyNumberFormat="1" applyFont="1" applyFill="1" applyBorder="1" applyAlignment="1" applyProtection="1">
      <alignment horizontal="right" vertical="center"/>
      <protection hidden="1"/>
    </xf>
    <xf numFmtId="185" fontId="40" fillId="10" borderId="0" xfId="17" applyNumberFormat="1" applyFont="1" applyFill="1" applyBorder="1" applyAlignment="1">
      <alignment horizontal="center" vertical="center"/>
    </xf>
    <xf numFmtId="174" fontId="27" fillId="2" borderId="48" xfId="10" applyNumberFormat="1" applyFont="1" applyFill="1" applyBorder="1" applyAlignment="1">
      <alignment horizontal="center" vertical="center" wrapText="1"/>
    </xf>
    <xf numFmtId="4" fontId="15" fillId="2" borderId="1" xfId="15" applyNumberFormat="1" applyFont="1" applyFill="1" applyBorder="1" applyAlignment="1">
      <alignment horizontal="center" vertical="center"/>
    </xf>
    <xf numFmtId="0" fontId="25" fillId="2" borderId="0" xfId="0" applyFont="1" applyFill="1" applyBorder="1" applyAlignment="1">
      <alignment horizontal="center" vertical="center"/>
    </xf>
    <xf numFmtId="2" fontId="25" fillId="2" borderId="1" xfId="0" applyNumberFormat="1" applyFont="1" applyFill="1" applyBorder="1" applyAlignment="1">
      <alignment horizontal="center" vertical="center" wrapText="1"/>
    </xf>
    <xf numFmtId="0" fontId="24" fillId="2" borderId="0" xfId="0" applyFont="1" applyFill="1" applyAlignment="1">
      <alignment horizontal="center" vertical="center" wrapText="1"/>
    </xf>
    <xf numFmtId="182" fontId="24" fillId="2" borderId="0" xfId="7" applyNumberFormat="1" applyFont="1" applyFill="1" applyAlignment="1">
      <alignment horizontal="center" vertical="center" wrapText="1"/>
    </xf>
    <xf numFmtId="182" fontId="24" fillId="2" borderId="0" xfId="7" applyNumberFormat="1" applyFont="1" applyFill="1" applyAlignment="1">
      <alignment horizontal="right" vertical="center" wrapText="1"/>
    </xf>
    <xf numFmtId="0" fontId="24" fillId="2" borderId="0" xfId="0" applyFont="1" applyFill="1" applyBorder="1" applyAlignment="1">
      <alignment horizontal="center" vertical="center"/>
    </xf>
    <xf numFmtId="0" fontId="24" fillId="2" borderId="4" xfId="0" applyFont="1" applyFill="1" applyBorder="1" applyAlignment="1">
      <alignment vertical="center"/>
    </xf>
    <xf numFmtId="0" fontId="24" fillId="2" borderId="9" xfId="0" applyFont="1" applyFill="1" applyBorder="1" applyAlignment="1">
      <alignment vertical="center"/>
    </xf>
    <xf numFmtId="0" fontId="24" fillId="2" borderId="6" xfId="0" applyFont="1" applyFill="1" applyBorder="1" applyAlignment="1">
      <alignment vertical="center"/>
    </xf>
    <xf numFmtId="0" fontId="24" fillId="2" borderId="6" xfId="0" applyFont="1" applyFill="1" applyBorder="1" applyAlignment="1">
      <alignment horizontal="center" vertical="center"/>
    </xf>
    <xf numFmtId="173" fontId="24" fillId="2" borderId="6" xfId="0" applyNumberFormat="1" applyFont="1" applyFill="1" applyBorder="1" applyAlignment="1">
      <alignment horizontal="center" vertical="center" wrapText="1"/>
    </xf>
    <xf numFmtId="0" fontId="25" fillId="2" borderId="3" xfId="0" applyFont="1" applyFill="1" applyBorder="1" applyAlignment="1">
      <alignment vertical="center"/>
    </xf>
    <xf numFmtId="0" fontId="40" fillId="2" borderId="1" xfId="20" applyFont="1" applyFill="1" applyBorder="1" applyAlignment="1" applyProtection="1">
      <alignment vertical="center"/>
      <protection hidden="1"/>
    </xf>
    <xf numFmtId="0" fontId="38" fillId="2" borderId="1" xfId="0" applyFont="1" applyFill="1" applyBorder="1" applyAlignment="1" applyProtection="1">
      <alignment vertical="center"/>
      <protection hidden="1"/>
    </xf>
    <xf numFmtId="0" fontId="41" fillId="2" borderId="1" xfId="0" applyNumberFormat="1" applyFont="1" applyFill="1" applyBorder="1" applyAlignment="1" applyProtection="1">
      <alignment horizontal="center" vertical="center"/>
      <protection hidden="1"/>
    </xf>
    <xf numFmtId="180" fontId="38" fillId="2" borderId="1" xfId="0" applyNumberFormat="1" applyFont="1" applyFill="1" applyBorder="1" applyAlignment="1" applyProtection="1">
      <alignment horizontal="right" vertical="center"/>
      <protection hidden="1"/>
    </xf>
    <xf numFmtId="0" fontId="40" fillId="2" borderId="1" xfId="0" applyFont="1" applyFill="1" applyBorder="1" applyAlignment="1" applyProtection="1">
      <alignment horizontal="center" vertical="center"/>
      <protection hidden="1"/>
    </xf>
    <xf numFmtId="180" fontId="38" fillId="2" borderId="1" xfId="0" applyNumberFormat="1" applyFont="1" applyFill="1" applyBorder="1" applyAlignment="1" applyProtection="1">
      <alignment vertical="center"/>
      <protection hidden="1"/>
    </xf>
    <xf numFmtId="171" fontId="38" fillId="2" borderId="1" xfId="0" applyNumberFormat="1" applyFont="1" applyFill="1" applyBorder="1" applyAlignment="1" applyProtection="1">
      <alignment horizontal="center" vertical="center"/>
      <protection hidden="1"/>
    </xf>
    <xf numFmtId="0" fontId="40" fillId="2" borderId="1" xfId="0" applyFont="1" applyFill="1" applyBorder="1"/>
    <xf numFmtId="0" fontId="39" fillId="10" borderId="1" xfId="0" applyFont="1" applyFill="1" applyBorder="1" applyAlignment="1" applyProtection="1">
      <alignment horizontal="center" vertical="center" wrapText="1"/>
      <protection hidden="1"/>
    </xf>
    <xf numFmtId="0" fontId="38" fillId="10" borderId="1" xfId="0" applyFont="1" applyFill="1" applyBorder="1" applyAlignment="1" applyProtection="1">
      <alignment horizontal="center" vertical="center" wrapText="1"/>
      <protection hidden="1"/>
    </xf>
    <xf numFmtId="2" fontId="27" fillId="2" borderId="0" xfId="10" applyNumberFormat="1" applyFont="1" applyFill="1" applyBorder="1" applyAlignment="1">
      <alignment horizontal="center" vertical="center" wrapText="1"/>
    </xf>
    <xf numFmtId="2" fontId="31" fillId="8" borderId="1" xfId="8" applyNumberFormat="1" applyFont="1" applyFill="1" applyBorder="1" applyAlignment="1">
      <alignment horizontal="center" vertical="center" wrapText="1"/>
    </xf>
    <xf numFmtId="39" fontId="32" fillId="2" borderId="29" xfId="8" applyNumberFormat="1" applyFont="1" applyFill="1" applyBorder="1" applyAlignment="1">
      <alignment horizontal="center" vertical="center" wrapText="1"/>
    </xf>
    <xf numFmtId="0" fontId="27" fillId="2" borderId="30" xfId="7" applyFont="1" applyFill="1" applyBorder="1" applyAlignment="1">
      <alignment horizontal="justify" vertical="center" wrapText="1"/>
    </xf>
    <xf numFmtId="171" fontId="27" fillId="2" borderId="30" xfId="10" applyNumberFormat="1" applyFont="1" applyFill="1" applyBorder="1" applyAlignment="1">
      <alignment horizontal="center" vertical="center" wrapText="1"/>
    </xf>
    <xf numFmtId="169" fontId="27" fillId="2" borderId="31" xfId="1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7" fillId="2" borderId="1" xfId="7" applyFont="1" applyFill="1" applyBorder="1" applyAlignment="1">
      <alignment horizontal="center" vertical="center" wrapText="1"/>
    </xf>
    <xf numFmtId="0" fontId="25" fillId="2" borderId="0" xfId="0" applyFont="1" applyFill="1" applyBorder="1" applyAlignment="1">
      <alignment horizontal="left" vertical="center" wrapText="1"/>
    </xf>
    <xf numFmtId="2" fontId="25" fillId="2" borderId="0" xfId="0" applyNumberFormat="1" applyFont="1" applyFill="1" applyBorder="1" applyAlignment="1">
      <alignment horizontal="center" vertical="center" wrapText="1"/>
    </xf>
    <xf numFmtId="2" fontId="30" fillId="2" borderId="0" xfId="19" applyNumberFormat="1" applyFont="1" applyFill="1" applyBorder="1" applyAlignment="1">
      <alignment horizontal="center" vertical="center" wrapText="1"/>
    </xf>
    <xf numFmtId="0" fontId="24" fillId="2" borderId="0" xfId="0" applyFont="1" applyFill="1" applyBorder="1" applyAlignment="1">
      <alignment horizontal="left" vertical="center" wrapText="1"/>
    </xf>
    <xf numFmtId="2" fontId="24" fillId="2" borderId="0" xfId="0" applyNumberFormat="1" applyFont="1" applyFill="1" applyBorder="1" applyAlignment="1">
      <alignment horizontal="center" vertical="center" wrapText="1"/>
    </xf>
    <xf numFmtId="166" fontId="24" fillId="2" borderId="0" xfId="1" applyFont="1" applyFill="1" applyBorder="1" applyAlignment="1">
      <alignment horizontal="center" vertical="center"/>
    </xf>
    <xf numFmtId="0" fontId="27" fillId="2" borderId="0" xfId="0" applyFont="1" applyFill="1" applyAlignment="1">
      <alignment vertical="center" wrapText="1"/>
    </xf>
    <xf numFmtId="0" fontId="27" fillId="2" borderId="0" xfId="0" applyFont="1" applyFill="1" applyAlignment="1">
      <alignment horizontal="center" vertical="center" wrapText="1"/>
    </xf>
    <xf numFmtId="2" fontId="29" fillId="2" borderId="30" xfId="19" applyNumberFormat="1" applyFont="1" applyFill="1" applyBorder="1" applyAlignment="1">
      <alignment horizontal="center" vertical="center" wrapText="1"/>
    </xf>
    <xf numFmtId="0" fontId="28" fillId="2" borderId="0" xfId="0" applyFont="1" applyFill="1" applyAlignment="1">
      <alignment vertical="center" wrapText="1"/>
    </xf>
    <xf numFmtId="2" fontId="29" fillId="2" borderId="16"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2" borderId="0" xfId="0" applyFont="1" applyFill="1" applyAlignment="1">
      <alignment horizontal="center" vertical="center"/>
    </xf>
    <xf numFmtId="0" fontId="27" fillId="2" borderId="0" xfId="0" applyFont="1" applyFill="1" applyAlignment="1">
      <alignment horizontal="center" vertical="center"/>
    </xf>
    <xf numFmtId="0" fontId="27" fillId="2" borderId="0" xfId="0" applyFont="1" applyFill="1" applyAlignment="1">
      <alignment horizontal="left" vertical="center"/>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10"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17" fillId="2" borderId="0" xfId="0" applyNumberFormat="1" applyFont="1" applyFill="1" applyBorder="1" applyAlignment="1">
      <alignment horizontal="center" vertical="center"/>
    </xf>
    <xf numFmtId="166" fontId="25" fillId="5" borderId="1" xfId="1" applyFont="1" applyFill="1" applyBorder="1" applyAlignment="1">
      <alignment horizontal="center" vertical="center"/>
    </xf>
    <xf numFmtId="2" fontId="27" fillId="2" borderId="48" xfId="10" applyNumberFormat="1" applyFont="1" applyFill="1" applyBorder="1" applyAlignment="1">
      <alignment horizontal="center" vertical="center" wrapText="1"/>
    </xf>
    <xf numFmtId="0" fontId="44" fillId="18" borderId="11" xfId="0" applyFont="1" applyFill="1" applyBorder="1" applyAlignment="1">
      <alignment horizontal="justify" vertical="center" wrapText="1"/>
    </xf>
    <xf numFmtId="186" fontId="31" fillId="10" borderId="11" xfId="8" applyNumberFormat="1" applyFont="1" applyFill="1" applyBorder="1" applyAlignment="1">
      <alignment horizontal="center" vertical="center" wrapText="1"/>
    </xf>
    <xf numFmtId="186" fontId="25" fillId="10" borderId="1" xfId="0" applyNumberFormat="1" applyFont="1" applyFill="1" applyBorder="1" applyAlignment="1">
      <alignment horizontal="center" vertical="center"/>
    </xf>
    <xf numFmtId="169" fontId="27" fillId="2" borderId="49" xfId="11" applyFont="1" applyFill="1" applyBorder="1" applyAlignment="1">
      <alignment horizontal="center" vertical="center" wrapText="1"/>
    </xf>
    <xf numFmtId="0" fontId="24" fillId="2" borderId="0" xfId="0" applyFont="1" applyFill="1" applyAlignment="1">
      <alignment horizontal="right" vertical="center"/>
    </xf>
    <xf numFmtId="0" fontId="25" fillId="2" borderId="0" xfId="0" applyFont="1" applyFill="1" applyAlignment="1">
      <alignment horizontal="right" vertical="center"/>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71" fontId="29" fillId="2" borderId="33" xfId="19" applyNumberFormat="1" applyFont="1" applyFill="1" applyBorder="1" applyAlignment="1">
      <alignment horizontal="center" vertical="center" wrapText="1"/>
    </xf>
    <xf numFmtId="171" fontId="29" fillId="2" borderId="19"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7" fillId="2" borderId="0" xfId="0" applyFont="1" applyFill="1" applyAlignment="1">
      <alignment horizontal="left" vertical="center"/>
    </xf>
    <xf numFmtId="2" fontId="29" fillId="2" borderId="33"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87" fontId="27" fillId="2" borderId="30" xfId="11" applyNumberFormat="1" applyFont="1" applyFill="1" applyBorder="1" applyAlignment="1">
      <alignment horizontal="center" vertical="center" wrapText="1"/>
    </xf>
    <xf numFmtId="2" fontId="24" fillId="2" borderId="3" xfId="0" applyNumberFormat="1" applyFont="1" applyFill="1" applyBorder="1" applyAlignment="1">
      <alignment vertical="center"/>
    </xf>
    <xf numFmtId="2" fontId="29" fillId="2" borderId="30"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right" vertical="center" wrapText="1"/>
    </xf>
    <xf numFmtId="2" fontId="28" fillId="2" borderId="0" xfId="0" applyNumberFormat="1" applyFont="1" applyFill="1" applyAlignment="1">
      <alignment vertical="center" wrapText="1"/>
    </xf>
    <xf numFmtId="16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8" fillId="2" borderId="3" xfId="0" applyNumberFormat="1" applyFont="1" applyFill="1" applyBorder="1" applyAlignment="1">
      <alignment vertical="center" wrapText="1"/>
    </xf>
    <xf numFmtId="2" fontId="29" fillId="2" borderId="68" xfId="19" applyNumberFormat="1" applyFont="1" applyFill="1" applyBorder="1" applyAlignment="1">
      <alignment horizontal="center" vertical="center" wrapText="1"/>
    </xf>
    <xf numFmtId="4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15" borderId="1" xfId="0"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4" fillId="2" borderId="0" xfId="0" applyNumberFormat="1" applyFont="1" applyFill="1" applyAlignment="1">
      <alignment vertical="center"/>
    </xf>
    <xf numFmtId="2" fontId="29" fillId="2" borderId="66" xfId="19" applyNumberFormat="1" applyFont="1" applyFill="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44" fillId="19" borderId="1" xfId="0" applyFont="1" applyFill="1" applyBorder="1" applyAlignment="1">
      <alignment horizontal="center"/>
    </xf>
    <xf numFmtId="0" fontId="0" fillId="0" borderId="1" xfId="0" applyBorder="1"/>
    <xf numFmtId="0" fontId="0" fillId="18" borderId="1" xfId="0" applyFill="1" applyBorder="1" applyAlignment="1">
      <alignment horizontal="center"/>
    </xf>
    <xf numFmtId="2" fontId="29" fillId="2" borderId="30"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59" xfId="19" applyNumberFormat="1" applyFont="1" applyFill="1" applyBorder="1" applyAlignment="1">
      <alignment horizontal="center" vertical="center" wrapText="1"/>
    </xf>
    <xf numFmtId="2" fontId="29" fillId="2" borderId="64"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67"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66"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2" fontId="29" fillId="2" borderId="69"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0" fontId="0" fillId="18" borderId="1" xfId="0" applyFill="1" applyBorder="1"/>
    <xf numFmtId="2" fontId="29" fillId="2" borderId="64"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59" xfId="19" applyNumberFormat="1" applyFont="1" applyFill="1" applyBorder="1" applyAlignment="1">
      <alignment horizontal="center"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56" xfId="19" applyNumberFormat="1"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7" fillId="2" borderId="0" xfId="0" applyFont="1" applyFill="1" applyBorder="1" applyAlignment="1">
      <alignment horizontal="center" vertical="center" wrapText="1"/>
    </xf>
    <xf numFmtId="2" fontId="29" fillId="2" borderId="72"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71" xfId="19" applyNumberFormat="1" applyFont="1" applyFill="1" applyBorder="1" applyAlignment="1">
      <alignment horizontal="center" vertical="center" wrapText="1"/>
    </xf>
    <xf numFmtId="2" fontId="29" fillId="2" borderId="73"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171" fontId="29" fillId="2" borderId="73" xfId="19" applyNumberFormat="1"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70" xfId="0" applyFont="1" applyFill="1" applyBorder="1" applyAlignment="1">
      <alignment horizontal="center" vertical="center" wrapText="1"/>
    </xf>
    <xf numFmtId="0" fontId="27" fillId="2" borderId="65" xfId="0" applyFont="1" applyFill="1" applyBorder="1" applyAlignment="1">
      <alignment horizontal="center" vertical="center" wrapText="1"/>
    </xf>
    <xf numFmtId="0" fontId="27" fillId="2" borderId="8" xfId="0" applyFont="1" applyFill="1" applyBorder="1" applyAlignment="1">
      <alignment horizontal="center" vertical="center" wrapText="1"/>
    </xf>
    <xf numFmtId="0" fontId="27" fillId="2" borderId="9" xfId="0" applyFont="1" applyFill="1" applyBorder="1" applyAlignment="1">
      <alignment horizontal="center" vertical="center" wrapText="1"/>
    </xf>
    <xf numFmtId="171" fontId="29" fillId="2" borderId="22" xfId="19" applyNumberFormat="1" applyFont="1" applyFill="1" applyBorder="1" applyAlignment="1">
      <alignment horizontal="center" vertical="center" wrapText="1"/>
    </xf>
    <xf numFmtId="171" fontId="29" fillId="2" borderId="1" xfId="19" applyNumberFormat="1" applyFont="1" applyFill="1" applyBorder="1" applyAlignment="1">
      <alignment horizontal="center" vertical="center" wrapText="1"/>
    </xf>
    <xf numFmtId="2" fontId="29" fillId="2" borderId="9" xfId="19" applyNumberFormat="1" applyFont="1" applyFill="1" applyBorder="1" applyAlignment="1">
      <alignment horizontal="center" vertical="center" wrapText="1"/>
    </xf>
    <xf numFmtId="171" fontId="29" fillId="2" borderId="16" xfId="19" applyNumberFormat="1" applyFont="1" applyFill="1" applyBorder="1" applyAlignment="1">
      <alignment horizontal="center" vertical="center" wrapText="1"/>
    </xf>
    <xf numFmtId="0" fontId="27" fillId="2" borderId="44" xfId="0" applyFont="1" applyFill="1" applyBorder="1" applyAlignment="1">
      <alignment horizontal="center" vertical="center" wrapText="1"/>
    </xf>
    <xf numFmtId="0" fontId="27" fillId="2" borderId="69" xfId="0" applyFont="1" applyFill="1" applyBorder="1" applyAlignment="1">
      <alignment horizontal="center" vertical="center" wrapText="1"/>
    </xf>
    <xf numFmtId="0" fontId="24" fillId="0" borderId="1" xfId="0" applyFont="1" applyFill="1" applyBorder="1" applyAlignment="1">
      <alignment horizontal="left" vertical="center" wrapText="1"/>
    </xf>
    <xf numFmtId="0" fontId="4" fillId="0" borderId="0" xfId="0" applyFont="1" applyAlignment="1">
      <alignment vertical="center"/>
    </xf>
    <xf numFmtId="2" fontId="4" fillId="0" borderId="0" xfId="0" applyNumberFormat="1" applyFont="1" applyAlignment="1">
      <alignment vertical="center"/>
    </xf>
    <xf numFmtId="0" fontId="4" fillId="0" borderId="0" xfId="0" applyFont="1" applyAlignment="1">
      <alignment horizontal="center" vertical="center"/>
    </xf>
    <xf numFmtId="0" fontId="51" fillId="0" borderId="0" xfId="0" applyFont="1" applyAlignment="1">
      <alignment horizontal="centerContinuous" vertical="center"/>
    </xf>
    <xf numFmtId="0" fontId="52" fillId="0" borderId="0" xfId="0" applyFont="1" applyAlignment="1">
      <alignment horizontal="centerContinuous" vertical="center"/>
    </xf>
    <xf numFmtId="2" fontId="52" fillId="0" borderId="0" xfId="0" applyNumberFormat="1" applyFont="1" applyAlignment="1">
      <alignment horizontal="centerContinuous" vertical="center"/>
    </xf>
    <xf numFmtId="0" fontId="4" fillId="0" borderId="0" xfId="0" applyFont="1" applyAlignment="1">
      <alignment horizontal="centerContinuous" vertical="center"/>
    </xf>
    <xf numFmtId="0" fontId="15" fillId="7" borderId="1" xfId="0" applyFont="1" applyFill="1" applyBorder="1" applyAlignment="1">
      <alignment horizontal="center" vertical="center"/>
    </xf>
    <xf numFmtId="2" fontId="15" fillId="7" borderId="1" xfId="0" applyNumberFormat="1" applyFont="1" applyFill="1" applyBorder="1" applyAlignment="1">
      <alignment horizontal="center" vertical="center"/>
    </xf>
    <xf numFmtId="2" fontId="15" fillId="7" borderId="1" xfId="0" applyNumberFormat="1" applyFont="1" applyFill="1" applyBorder="1" applyAlignment="1">
      <alignment horizontal="center" vertical="center" wrapText="1"/>
    </xf>
    <xf numFmtId="0" fontId="15" fillId="0" borderId="8" xfId="0" applyFont="1" applyBorder="1" applyAlignment="1">
      <alignment vertical="center"/>
    </xf>
    <xf numFmtId="0" fontId="15" fillId="0" borderId="0" xfId="0" applyFont="1" applyAlignment="1">
      <alignment vertical="center"/>
    </xf>
    <xf numFmtId="0" fontId="4" fillId="0" borderId="50" xfId="0" applyFont="1" applyBorder="1" applyAlignment="1">
      <alignment horizontal="right" vertical="center"/>
    </xf>
    <xf numFmtId="2" fontId="4" fillId="0" borderId="9" xfId="0" applyNumberFormat="1" applyFont="1" applyBorder="1" applyAlignment="1">
      <alignment vertical="center"/>
    </xf>
    <xf numFmtId="2" fontId="15" fillId="0" borderId="50" xfId="0" applyNumberFormat="1" applyFont="1" applyBorder="1" applyAlignment="1">
      <alignment horizontal="center" vertical="center"/>
    </xf>
    <xf numFmtId="2" fontId="15" fillId="0" borderId="9" xfId="0" applyNumberFormat="1" applyFont="1" applyBorder="1" applyAlignment="1">
      <alignment horizontal="center" vertical="center"/>
    </xf>
    <xf numFmtId="42" fontId="15" fillId="0" borderId="9" xfId="23" applyFont="1" applyFill="1" applyBorder="1" applyAlignment="1">
      <alignment horizontal="right" vertical="center"/>
    </xf>
    <xf numFmtId="174" fontId="15" fillId="0" borderId="9" xfId="0" applyNumberFormat="1" applyFont="1" applyBorder="1" applyAlignment="1">
      <alignment horizontal="center" vertical="center"/>
    </xf>
    <xf numFmtId="4" fontId="15" fillId="0" borderId="9" xfId="0" applyNumberFormat="1" applyFont="1" applyBorder="1" applyAlignment="1">
      <alignment horizontal="right" vertical="center"/>
    </xf>
    <xf numFmtId="0" fontId="15" fillId="0" borderId="8" xfId="0" applyFont="1" applyBorder="1" applyAlignment="1">
      <alignment horizontal="center" vertical="center"/>
    </xf>
    <xf numFmtId="0" fontId="4" fillId="0" borderId="50" xfId="0" applyFont="1" applyBorder="1" applyAlignment="1">
      <alignment horizontal="center" vertical="center"/>
    </xf>
    <xf numFmtId="42" fontId="4" fillId="0" borderId="9" xfId="23" applyFont="1" applyBorder="1" applyAlignment="1">
      <alignment vertical="center"/>
    </xf>
    <xf numFmtId="188" fontId="15" fillId="0" borderId="9" xfId="2" applyNumberFormat="1" applyFont="1" applyFill="1" applyBorder="1" applyAlignment="1">
      <alignment horizontal="center" vertical="center"/>
    </xf>
    <xf numFmtId="0" fontId="4" fillId="0" borderId="50" xfId="0" applyFont="1" applyBorder="1" applyAlignment="1">
      <alignment vertical="center"/>
    </xf>
    <xf numFmtId="0" fontId="4" fillId="0" borderId="9" xfId="0" applyFont="1" applyBorder="1" applyAlignment="1">
      <alignment vertical="center"/>
    </xf>
    <xf numFmtId="42" fontId="15" fillId="0" borderId="9" xfId="23" applyFont="1" applyFill="1" applyBorder="1" applyAlignment="1">
      <alignment vertical="center"/>
    </xf>
    <xf numFmtId="10" fontId="15" fillId="0" borderId="9" xfId="2" applyNumberFormat="1" applyFont="1" applyFill="1" applyBorder="1" applyAlignment="1">
      <alignment horizontal="center" vertical="center"/>
    </xf>
    <xf numFmtId="3" fontId="4" fillId="0" borderId="9" xfId="0" applyNumberFormat="1" applyFont="1" applyBorder="1" applyAlignment="1">
      <alignment vertical="center"/>
    </xf>
    <xf numFmtId="4" fontId="4" fillId="0" borderId="9" xfId="0" applyNumberFormat="1" applyFont="1" applyBorder="1" applyAlignment="1">
      <alignment horizontal="center" vertical="center"/>
    </xf>
    <xf numFmtId="4" fontId="4" fillId="0" borderId="9" xfId="0" applyNumberFormat="1" applyFont="1" applyBorder="1" applyAlignment="1">
      <alignment vertical="center"/>
    </xf>
    <xf numFmtId="10" fontId="4" fillId="0" borderId="9" xfId="0" applyNumberFormat="1" applyFont="1" applyBorder="1" applyAlignment="1">
      <alignment horizontal="center" vertical="center"/>
    </xf>
    <xf numFmtId="2" fontId="4" fillId="2" borderId="9" xfId="0" applyNumberFormat="1" applyFont="1" applyFill="1" applyBorder="1" applyAlignment="1">
      <alignment vertical="center"/>
    </xf>
    <xf numFmtId="0" fontId="4" fillId="0" borderId="50" xfId="0" quotePrefix="1" applyFont="1" applyBorder="1" applyAlignment="1">
      <alignment horizontal="center" vertical="center"/>
    </xf>
    <xf numFmtId="10" fontId="15" fillId="0" borderId="9" xfId="0" applyNumberFormat="1" applyFont="1" applyBorder="1" applyAlignment="1">
      <alignment horizontal="center" vertical="center"/>
    </xf>
    <xf numFmtId="0" fontId="15" fillId="0" borderId="0" xfId="0" applyFont="1" applyAlignment="1">
      <alignment horizontal="left" vertical="center" wrapText="1"/>
    </xf>
    <xf numFmtId="3" fontId="4" fillId="0" borderId="9" xfId="0" applyNumberFormat="1" applyFont="1" applyBorder="1" applyAlignment="1">
      <alignment horizontal="center" vertical="center"/>
    </xf>
    <xf numFmtId="0" fontId="4" fillId="0" borderId="0" xfId="0" applyFont="1" applyAlignment="1">
      <alignment vertical="center" wrapText="1"/>
    </xf>
    <xf numFmtId="1" fontId="4" fillId="0" borderId="9" xfId="0" applyNumberFormat="1" applyFont="1" applyBorder="1" applyAlignment="1">
      <alignment vertical="center"/>
    </xf>
    <xf numFmtId="10" fontId="4" fillId="0" borderId="9" xfId="2" applyNumberFormat="1" applyFont="1" applyBorder="1" applyAlignment="1">
      <alignment vertical="center"/>
    </xf>
    <xf numFmtId="42" fontId="15" fillId="0" borderId="9" xfId="23" applyFont="1" applyBorder="1" applyAlignment="1">
      <alignment vertical="center"/>
    </xf>
    <xf numFmtId="9" fontId="4" fillId="0" borderId="9" xfId="2" applyFont="1" applyBorder="1" applyAlignment="1">
      <alignment vertical="center"/>
    </xf>
    <xf numFmtId="188" fontId="15" fillId="0" borderId="9" xfId="0" applyNumberFormat="1" applyFont="1" applyBorder="1" applyAlignment="1">
      <alignment horizontal="center" vertical="center"/>
    </xf>
    <xf numFmtId="0" fontId="4" fillId="7" borderId="11" xfId="0" applyFont="1" applyFill="1" applyBorder="1" applyAlignment="1">
      <alignment vertical="center"/>
    </xf>
    <xf numFmtId="0" fontId="15" fillId="7" borderId="10" xfId="0" applyFont="1" applyFill="1" applyBorder="1" applyAlignment="1">
      <alignment vertical="center"/>
    </xf>
    <xf numFmtId="0" fontId="4" fillId="7" borderId="1" xfId="0" applyFont="1" applyFill="1" applyBorder="1" applyAlignment="1">
      <alignment horizontal="center" vertical="center"/>
    </xf>
    <xf numFmtId="2" fontId="15" fillId="7" borderId="1" xfId="0" applyNumberFormat="1" applyFont="1" applyFill="1" applyBorder="1" applyAlignment="1">
      <alignment vertical="center"/>
    </xf>
    <xf numFmtId="4" fontId="15" fillId="7" borderId="1" xfId="0" applyNumberFormat="1" applyFont="1" applyFill="1" applyBorder="1" applyAlignment="1">
      <alignment vertical="center"/>
    </xf>
    <xf numFmtId="188" fontId="15" fillId="7" borderId="1" xfId="0" applyNumberFormat="1" applyFont="1" applyFill="1" applyBorder="1" applyAlignment="1">
      <alignment horizontal="center" vertical="center"/>
    </xf>
    <xf numFmtId="0" fontId="28" fillId="2" borderId="2" xfId="3" applyFont="1" applyFill="1" applyBorder="1" applyAlignment="1">
      <alignment horizontal="left" vertical="center"/>
    </xf>
    <xf numFmtId="0" fontId="28" fillId="2" borderId="3" xfId="3" applyFont="1" applyFill="1" applyBorder="1" applyAlignment="1">
      <alignment horizontal="left" vertical="center"/>
    </xf>
    <xf numFmtId="0" fontId="27" fillId="2" borderId="8" xfId="5" applyFont="1" applyFill="1" applyBorder="1" applyAlignment="1">
      <alignment horizontal="justify" vertical="center" wrapText="1"/>
    </xf>
    <xf numFmtId="0" fontId="27" fillId="2" borderId="0" xfId="5" applyFont="1" applyFill="1" applyBorder="1" applyAlignment="1">
      <alignment horizontal="justify" vertical="center" wrapText="1"/>
    </xf>
    <xf numFmtId="0" fontId="27" fillId="2" borderId="9" xfId="5" applyFont="1" applyFill="1" applyBorder="1" applyAlignment="1">
      <alignment horizontal="justify" vertical="center" wrapText="1"/>
    </xf>
    <xf numFmtId="0" fontId="27" fillId="2" borderId="2" xfId="5" applyFont="1" applyFill="1" applyBorder="1" applyAlignment="1">
      <alignment horizontal="justify" vertical="center" wrapText="1"/>
    </xf>
    <xf numFmtId="0" fontId="27" fillId="2" borderId="3" xfId="5" applyFont="1" applyFill="1" applyBorder="1" applyAlignment="1">
      <alignment horizontal="justify" vertical="center" wrapText="1"/>
    </xf>
    <xf numFmtId="0" fontId="27" fillId="2" borderId="4" xfId="5" applyFont="1" applyFill="1" applyBorder="1" applyAlignment="1">
      <alignment horizontal="justify" vertical="center" wrapText="1"/>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5" fillId="2" borderId="0" xfId="0" applyFont="1" applyFill="1" applyAlignment="1">
      <alignment horizontal="right" vertical="center"/>
    </xf>
    <xf numFmtId="0" fontId="24" fillId="2" borderId="0" xfId="0" applyFont="1" applyFill="1" applyAlignment="1">
      <alignment horizontal="right" vertical="center"/>
    </xf>
    <xf numFmtId="0" fontId="27" fillId="2" borderId="0" xfId="0" applyFont="1" applyFill="1" applyAlignment="1">
      <alignment horizontal="left" vertical="center"/>
    </xf>
    <xf numFmtId="0" fontId="28" fillId="2" borderId="0" xfId="0" applyFont="1" applyFill="1" applyAlignment="1">
      <alignment horizontal="left" vertical="center"/>
    </xf>
    <xf numFmtId="0" fontId="27" fillId="2" borderId="0" xfId="0" applyFont="1" applyFill="1" applyAlignment="1">
      <alignment horizontal="center" vertical="center"/>
    </xf>
    <xf numFmtId="0" fontId="44" fillId="0" borderId="8" xfId="0" applyFont="1" applyFill="1" applyBorder="1" applyAlignment="1">
      <alignment horizontal="center" vertical="top" wrapText="1"/>
    </xf>
    <xf numFmtId="0" fontId="44" fillId="0" borderId="0" xfId="0" applyFont="1" applyFill="1" applyBorder="1" applyAlignment="1">
      <alignment horizontal="center" vertical="top"/>
    </xf>
    <xf numFmtId="0" fontId="44" fillId="0" borderId="9" xfId="0" applyFont="1" applyFill="1" applyBorder="1" applyAlignment="1">
      <alignment horizontal="center" vertical="top"/>
    </xf>
    <xf numFmtId="0" fontId="46" fillId="2" borderId="8" xfId="0" applyFont="1" applyFill="1" applyBorder="1" applyAlignment="1">
      <alignment horizontal="center" vertical="center"/>
    </xf>
    <xf numFmtId="0" fontId="46" fillId="2" borderId="0" xfId="0" applyFont="1" applyFill="1" applyBorder="1" applyAlignment="1">
      <alignment horizontal="center" vertical="center"/>
    </xf>
    <xf numFmtId="0" fontId="46" fillId="2" borderId="9" xfId="0" applyFont="1" applyFill="1" applyBorder="1" applyAlignment="1">
      <alignment horizontal="center" vertical="center"/>
    </xf>
    <xf numFmtId="0" fontId="44" fillId="2" borderId="8" xfId="0" applyFont="1" applyFill="1" applyBorder="1" applyAlignment="1">
      <alignment horizontal="center" vertical="center" wrapText="1"/>
    </xf>
    <xf numFmtId="0" fontId="44" fillId="2" borderId="0" xfId="0" applyFont="1" applyFill="1" applyBorder="1" applyAlignment="1">
      <alignment horizontal="center" vertical="center"/>
    </xf>
    <xf numFmtId="0" fontId="44" fillId="2" borderId="9" xfId="0" applyFont="1" applyFill="1" applyBorder="1" applyAlignment="1">
      <alignment horizontal="center" vertical="center"/>
    </xf>
    <xf numFmtId="0" fontId="45" fillId="0" borderId="8" xfId="0" applyFont="1" applyFill="1" applyBorder="1" applyAlignment="1">
      <alignment horizontal="center" vertical="center"/>
    </xf>
    <xf numFmtId="0" fontId="45" fillId="0" borderId="0" xfId="0" applyFont="1" applyFill="1" applyBorder="1" applyAlignment="1">
      <alignment horizontal="center" vertical="center"/>
    </xf>
    <xf numFmtId="0" fontId="45" fillId="0" borderId="9" xfId="0" applyFont="1" applyFill="1" applyBorder="1" applyAlignment="1">
      <alignment horizontal="center" vertical="center"/>
    </xf>
    <xf numFmtId="0" fontId="25" fillId="11" borderId="11" xfId="0" applyFont="1" applyFill="1" applyBorder="1" applyAlignment="1">
      <alignment horizontal="center" vertical="center"/>
    </xf>
    <xf numFmtId="0" fontId="25" fillId="11" borderId="12" xfId="0" applyFont="1" applyFill="1" applyBorder="1" applyAlignment="1">
      <alignment horizontal="center" vertical="center"/>
    </xf>
    <xf numFmtId="166" fontId="25" fillId="13" borderId="11" xfId="1" applyFont="1" applyFill="1" applyBorder="1" applyAlignment="1">
      <alignment horizontal="center" vertical="center"/>
    </xf>
    <xf numFmtId="166" fontId="25" fillId="13" borderId="10" xfId="1" applyFont="1" applyFill="1" applyBorder="1" applyAlignment="1">
      <alignment horizontal="center" vertical="center"/>
    </xf>
    <xf numFmtId="166" fontId="25" fillId="13" borderId="12" xfId="1" applyFont="1" applyFill="1" applyBorder="1" applyAlignment="1">
      <alignment horizontal="center" vertical="center"/>
    </xf>
    <xf numFmtId="0" fontId="44" fillId="18" borderId="10" xfId="0" applyFont="1" applyFill="1" applyBorder="1" applyAlignment="1">
      <alignment horizontal="center" vertical="center" wrapText="1"/>
    </xf>
    <xf numFmtId="0" fontId="44" fillId="18" borderId="12" xfId="0" applyFont="1" applyFill="1" applyBorder="1" applyAlignment="1">
      <alignment horizontal="center" vertical="center" wrapText="1"/>
    </xf>
    <xf numFmtId="0" fontId="28" fillId="2" borderId="5" xfId="5" applyFont="1" applyFill="1" applyBorder="1" applyAlignment="1">
      <alignment horizontal="justify" vertical="center" wrapText="1"/>
    </xf>
    <xf numFmtId="0" fontId="28" fillId="2" borderId="6" xfId="5" applyFont="1" applyFill="1" applyBorder="1" applyAlignment="1">
      <alignment horizontal="justify" vertical="center" wrapText="1"/>
    </xf>
    <xf numFmtId="0" fontId="28" fillId="2" borderId="7" xfId="5" applyFont="1" applyFill="1" applyBorder="1" applyAlignment="1">
      <alignment horizontal="justify"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0" fontId="27" fillId="2" borderId="8" xfId="5" applyFont="1" applyFill="1" applyBorder="1" applyAlignment="1">
      <alignment horizontal="left" vertical="center" wrapText="1"/>
    </xf>
    <xf numFmtId="0" fontId="27" fillId="2" borderId="0" xfId="5" applyFont="1" applyFill="1" applyBorder="1" applyAlignment="1">
      <alignment horizontal="left" vertical="center" wrapText="1"/>
    </xf>
    <xf numFmtId="0" fontId="27" fillId="2" borderId="9" xfId="5" applyFont="1" applyFill="1" applyBorder="1" applyAlignment="1">
      <alignment horizontal="left" vertical="center" wrapText="1"/>
    </xf>
    <xf numFmtId="0" fontId="20" fillId="2" borderId="0" xfId="0" applyFont="1" applyFill="1" applyBorder="1" applyAlignment="1">
      <alignment horizontal="center" vertical="center" wrapText="1"/>
    </xf>
    <xf numFmtId="0" fontId="9" fillId="9" borderId="10" xfId="8" applyFont="1" applyFill="1" applyBorder="1" applyAlignment="1">
      <alignment horizontal="justify" vertical="center" wrapText="1"/>
    </xf>
    <xf numFmtId="0" fontId="3" fillId="2" borderId="8" xfId="0" applyFont="1" applyFill="1" applyBorder="1" applyAlignment="1">
      <alignment horizontal="center" vertical="top" wrapText="1"/>
    </xf>
    <xf numFmtId="0" fontId="3" fillId="2" borderId="0" xfId="0" applyFont="1" applyFill="1" applyBorder="1" applyAlignment="1">
      <alignment horizontal="center" vertical="top"/>
    </xf>
    <xf numFmtId="0" fontId="3" fillId="2" borderId="9" xfId="0" applyFont="1" applyFill="1" applyBorder="1" applyAlignment="1">
      <alignment horizontal="center" vertical="top"/>
    </xf>
    <xf numFmtId="0" fontId="3" fillId="2" borderId="8"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9" xfId="0" applyFont="1" applyFill="1" applyBorder="1" applyAlignment="1">
      <alignment horizontal="center" vertical="center"/>
    </xf>
    <xf numFmtId="2" fontId="16" fillId="3" borderId="29" xfId="0" applyNumberFormat="1" applyFont="1" applyFill="1" applyBorder="1" applyAlignment="1">
      <alignment horizontal="center" vertical="center"/>
    </xf>
    <xf numFmtId="0" fontId="16" fillId="3" borderId="31" xfId="0" applyFont="1" applyFill="1" applyBorder="1" applyAlignment="1">
      <alignment horizontal="center" vertical="center"/>
    </xf>
    <xf numFmtId="0" fontId="21" fillId="2" borderId="8" xfId="0" applyFont="1" applyFill="1" applyBorder="1" applyAlignment="1">
      <alignment horizontal="center" vertical="center"/>
    </xf>
    <xf numFmtId="0" fontId="21" fillId="2" borderId="0" xfId="0" applyFont="1" applyFill="1" applyBorder="1" applyAlignment="1">
      <alignment horizontal="center" vertical="center"/>
    </xf>
    <xf numFmtId="0" fontId="21" fillId="2" borderId="9" xfId="0" applyFont="1" applyFill="1" applyBorder="1" applyAlignment="1">
      <alignment horizontal="center" vertical="center"/>
    </xf>
    <xf numFmtId="0" fontId="14"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2" fontId="17" fillId="2" borderId="18" xfId="0" applyNumberFormat="1" applyFont="1" applyFill="1" applyBorder="1" applyAlignment="1">
      <alignment horizontal="center" vertical="center"/>
    </xf>
    <xf numFmtId="0" fontId="17" fillId="2" borderId="20" xfId="0" applyFont="1" applyFill="1" applyBorder="1" applyAlignment="1">
      <alignment horizontal="center" vertical="center"/>
    </xf>
    <xf numFmtId="2" fontId="17" fillId="2" borderId="21" xfId="0" applyNumberFormat="1" applyFont="1" applyFill="1" applyBorder="1" applyAlignment="1">
      <alignment horizontal="center" vertical="center"/>
    </xf>
    <xf numFmtId="0" fontId="17" fillId="2" borderId="23" xfId="0" applyFont="1" applyFill="1" applyBorder="1" applyAlignment="1">
      <alignment horizontal="center" vertical="center"/>
    </xf>
    <xf numFmtId="2" fontId="17" fillId="2" borderId="45" xfId="0" applyNumberFormat="1" applyFont="1" applyFill="1" applyBorder="1" applyAlignment="1">
      <alignment horizontal="center" vertical="center"/>
    </xf>
    <xf numFmtId="2" fontId="17" fillId="2" borderId="46" xfId="0" applyNumberFormat="1" applyFont="1" applyFill="1" applyBorder="1" applyAlignment="1">
      <alignment horizontal="center" vertical="center"/>
    </xf>
    <xf numFmtId="2" fontId="17" fillId="2" borderId="43" xfId="0" applyNumberFormat="1" applyFont="1" applyFill="1" applyBorder="1" applyAlignment="1">
      <alignment horizontal="center" vertical="center"/>
    </xf>
    <xf numFmtId="2" fontId="17" fillId="2" borderId="44" xfId="0" applyNumberFormat="1" applyFont="1" applyFill="1" applyBorder="1" applyAlignment="1">
      <alignment horizontal="center" vertical="center"/>
    </xf>
    <xf numFmtId="2" fontId="17" fillId="2" borderId="41" xfId="0" applyNumberFormat="1" applyFont="1" applyFill="1" applyBorder="1" applyAlignment="1">
      <alignment horizontal="center" vertical="center"/>
    </xf>
    <xf numFmtId="2" fontId="17" fillId="2" borderId="42" xfId="0" applyNumberFormat="1" applyFont="1" applyFill="1" applyBorder="1" applyAlignment="1">
      <alignment horizontal="center" vertical="center"/>
    </xf>
    <xf numFmtId="2" fontId="17" fillId="2" borderId="15" xfId="0" applyNumberFormat="1" applyFont="1" applyFill="1" applyBorder="1" applyAlignment="1">
      <alignment horizontal="center" vertical="center"/>
    </xf>
    <xf numFmtId="0" fontId="17" fillId="2" borderId="17" xfId="0" applyFont="1" applyFill="1" applyBorder="1" applyAlignment="1">
      <alignment horizontal="center" vertical="center"/>
    </xf>
    <xf numFmtId="2" fontId="16" fillId="3" borderId="11" xfId="0" applyNumberFormat="1" applyFont="1" applyFill="1" applyBorder="1" applyAlignment="1">
      <alignment horizontal="center" vertical="center"/>
    </xf>
    <xf numFmtId="2" fontId="16" fillId="3" borderId="12" xfId="0" applyNumberFormat="1" applyFont="1" applyFill="1" applyBorder="1" applyAlignment="1">
      <alignment horizontal="center" vertical="center"/>
    </xf>
    <xf numFmtId="0" fontId="3" fillId="2" borderId="0" xfId="0" applyFont="1" applyFill="1" applyAlignment="1">
      <alignment horizontal="right" vertical="center"/>
    </xf>
    <xf numFmtId="0" fontId="2" fillId="2" borderId="0" xfId="0" applyFont="1" applyFill="1" applyAlignment="1">
      <alignment horizontal="right" vertical="center"/>
    </xf>
    <xf numFmtId="10" fontId="16" fillId="3" borderId="29" xfId="0" applyNumberFormat="1" applyFont="1" applyFill="1" applyBorder="1" applyAlignment="1">
      <alignment horizontal="center" vertical="center"/>
    </xf>
    <xf numFmtId="10" fontId="16" fillId="3" borderId="31" xfId="0" applyNumberFormat="1" applyFont="1" applyFill="1" applyBorder="1" applyAlignment="1">
      <alignment horizontal="center" vertical="center"/>
    </xf>
    <xf numFmtId="0" fontId="18"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3" fillId="4" borderId="1" xfId="0" applyFont="1" applyFill="1" applyBorder="1" applyAlignment="1">
      <alignment horizontal="center" vertical="center"/>
    </xf>
    <xf numFmtId="0" fontId="3" fillId="11" borderId="1" xfId="0" applyFont="1" applyFill="1" applyBorder="1" applyAlignment="1">
      <alignment horizontal="center" vertical="center"/>
    </xf>
    <xf numFmtId="0" fontId="2" fillId="11" borderId="1" xfId="0" applyFont="1" applyFill="1" applyBorder="1" applyAlignment="1">
      <alignment horizontal="center" vertical="center"/>
    </xf>
    <xf numFmtId="0" fontId="11" fillId="2" borderId="5" xfId="5" applyFont="1" applyFill="1" applyBorder="1" applyAlignment="1">
      <alignment horizontal="justify" vertical="center" wrapText="1"/>
    </xf>
    <xf numFmtId="0" fontId="11" fillId="2" borderId="6" xfId="5" applyFont="1" applyFill="1" applyBorder="1" applyAlignment="1">
      <alignment horizontal="justify" vertical="center" wrapText="1"/>
    </xf>
    <xf numFmtId="0" fontId="11" fillId="2" borderId="7" xfId="5" applyFont="1" applyFill="1" applyBorder="1" applyAlignment="1">
      <alignment horizontal="justify" vertical="center" wrapText="1"/>
    </xf>
    <xf numFmtId="0" fontId="11" fillId="2" borderId="2" xfId="3" applyFont="1" applyFill="1" applyBorder="1" applyAlignment="1">
      <alignment horizontal="left" vertical="center"/>
    </xf>
    <xf numFmtId="0" fontId="11" fillId="2" borderId="3" xfId="3" applyFont="1" applyFill="1" applyBorder="1" applyAlignment="1">
      <alignment horizontal="left" vertical="center"/>
    </xf>
    <xf numFmtId="0" fontId="11" fillId="0" borderId="5" xfId="3" applyFont="1" applyFill="1" applyBorder="1" applyAlignment="1">
      <alignment horizontal="center" vertical="center" wrapText="1"/>
    </xf>
    <xf numFmtId="0" fontId="11" fillId="0" borderId="6" xfId="3" applyFont="1" applyFill="1" applyBorder="1" applyAlignment="1">
      <alignment horizontal="center" vertical="center"/>
    </xf>
    <xf numFmtId="0" fontId="11" fillId="0" borderId="7" xfId="3" applyFont="1" applyFill="1" applyBorder="1" applyAlignment="1">
      <alignment horizontal="center" vertical="center"/>
    </xf>
    <xf numFmtId="0" fontId="8" fillId="2" borderId="2" xfId="5" applyFont="1" applyFill="1" applyBorder="1" applyAlignment="1">
      <alignment horizontal="justify" vertical="center" wrapText="1"/>
    </xf>
    <xf numFmtId="0" fontId="8" fillId="2" borderId="3" xfId="5" applyFont="1" applyFill="1" applyBorder="1" applyAlignment="1">
      <alignment horizontal="justify" vertical="center" wrapText="1"/>
    </xf>
    <xf numFmtId="0" fontId="8" fillId="2" borderId="4" xfId="5" applyFont="1" applyFill="1" applyBorder="1" applyAlignment="1">
      <alignment horizontal="justify" vertical="center" wrapText="1"/>
    </xf>
    <xf numFmtId="0" fontId="8" fillId="2" borderId="8" xfId="5" applyFont="1" applyFill="1" applyBorder="1" applyAlignment="1">
      <alignment horizontal="justify" vertical="center" wrapText="1"/>
    </xf>
    <xf numFmtId="0" fontId="8" fillId="2" borderId="0" xfId="5" applyFont="1" applyFill="1" applyAlignment="1">
      <alignment horizontal="justify" vertical="center" wrapText="1"/>
    </xf>
    <xf numFmtId="0" fontId="8" fillId="2" borderId="9" xfId="5" applyFont="1" applyFill="1" applyBorder="1" applyAlignment="1">
      <alignment horizontal="justify" vertical="center" wrapText="1"/>
    </xf>
    <xf numFmtId="0" fontId="8" fillId="2" borderId="8" xfId="3" applyFont="1" applyFill="1" applyBorder="1" applyAlignment="1">
      <alignment horizontal="justify" vertical="center" wrapText="1"/>
    </xf>
    <xf numFmtId="0" fontId="8" fillId="2" borderId="0" xfId="3" applyFont="1" applyFill="1" applyAlignment="1">
      <alignment horizontal="justify" vertical="center" wrapText="1"/>
    </xf>
    <xf numFmtId="0" fontId="8" fillId="2" borderId="9" xfId="3" applyFont="1" applyFill="1" applyBorder="1" applyAlignment="1">
      <alignment horizontal="justify" vertical="center" wrapText="1"/>
    </xf>
    <xf numFmtId="0" fontId="11" fillId="2" borderId="8" xfId="5" applyFont="1" applyFill="1" applyBorder="1" applyAlignment="1">
      <alignment horizontal="justify" vertical="center" wrapText="1"/>
    </xf>
    <xf numFmtId="0" fontId="11" fillId="2" borderId="0" xfId="5" applyFont="1" applyFill="1" applyAlignment="1">
      <alignment horizontal="justify" vertical="center" wrapText="1"/>
    </xf>
    <xf numFmtId="0" fontId="11" fillId="2" borderId="9" xfId="5" applyFont="1" applyFill="1" applyBorder="1" applyAlignment="1">
      <alignment horizontal="justify" vertical="center" wrapText="1"/>
    </xf>
    <xf numFmtId="0" fontId="50" fillId="0" borderId="0" xfId="0" applyFont="1" applyAlignment="1">
      <alignment horizontal="center" vertical="center"/>
    </xf>
    <xf numFmtId="0" fontId="44" fillId="2" borderId="8" xfId="0" applyFont="1" applyFill="1" applyBorder="1" applyAlignment="1">
      <alignment horizontal="center" vertical="top" wrapText="1"/>
    </xf>
    <xf numFmtId="0" fontId="44" fillId="2" borderId="0" xfId="0" applyFont="1" applyFill="1" applyBorder="1" applyAlignment="1">
      <alignment horizontal="center" vertical="top"/>
    </xf>
    <xf numFmtId="0" fontId="44" fillId="2" borderId="9" xfId="0" applyFont="1" applyFill="1" applyBorder="1" applyAlignment="1">
      <alignment horizontal="center" vertical="top"/>
    </xf>
    <xf numFmtId="0" fontId="44" fillId="2" borderId="8" xfId="0" applyFont="1" applyFill="1" applyBorder="1" applyAlignment="1">
      <alignment horizontal="center" vertical="center"/>
    </xf>
    <xf numFmtId="0" fontId="31" fillId="9" borderId="10" xfId="8" applyFont="1" applyFill="1" applyBorder="1" applyAlignment="1">
      <alignment horizontal="justify" vertical="center" wrapText="1"/>
    </xf>
    <xf numFmtId="0" fontId="15" fillId="2" borderId="0" xfId="15" applyFont="1" applyFill="1" applyAlignment="1">
      <alignment horizontal="right"/>
    </xf>
    <xf numFmtId="4" fontId="15" fillId="2" borderId="2" xfId="15" applyNumberFormat="1" applyFont="1" applyFill="1" applyBorder="1" applyAlignment="1">
      <alignment horizontal="right"/>
    </xf>
    <xf numFmtId="4" fontId="15" fillId="2" borderId="3" xfId="15" applyNumberFormat="1" applyFont="1" applyFill="1" applyBorder="1" applyAlignment="1">
      <alignment horizontal="right"/>
    </xf>
    <xf numFmtId="4" fontId="15" fillId="2" borderId="4" xfId="15" applyNumberFormat="1" applyFont="1" applyFill="1" applyBorder="1" applyAlignment="1">
      <alignment horizontal="right"/>
    </xf>
    <xf numFmtId="4" fontId="33" fillId="2" borderId="0" xfId="15" applyNumberFormat="1" applyFont="1" applyFill="1" applyAlignment="1">
      <alignment horizontal="center"/>
    </xf>
    <xf numFmtId="4" fontId="15" fillId="2" borderId="8" xfId="15" applyNumberFormat="1" applyFont="1" applyFill="1" applyBorder="1" applyAlignment="1">
      <alignment horizontal="right" vertical="center"/>
    </xf>
    <xf numFmtId="4" fontId="15" fillId="2" borderId="0" xfId="15" applyNumberFormat="1" applyFont="1" applyFill="1" applyAlignment="1">
      <alignment horizontal="right" vertical="center"/>
    </xf>
    <xf numFmtId="4" fontId="15" fillId="2" borderId="9" xfId="15" applyNumberFormat="1" applyFont="1" applyFill="1" applyBorder="1" applyAlignment="1">
      <alignment horizontal="right" vertical="center"/>
    </xf>
    <xf numFmtId="0" fontId="15" fillId="15" borderId="29" xfId="15" applyFont="1" applyFill="1" applyBorder="1" applyAlignment="1">
      <alignment horizontal="right"/>
    </xf>
    <xf numFmtId="0" fontId="15" fillId="15" borderId="30" xfId="15" applyFont="1" applyFill="1" applyBorder="1" applyAlignment="1">
      <alignment horizontal="right"/>
    </xf>
    <xf numFmtId="0" fontId="15" fillId="15" borderId="31" xfId="15" applyFont="1" applyFill="1" applyBorder="1" applyAlignment="1">
      <alignment horizontal="right"/>
    </xf>
    <xf numFmtId="0" fontId="27" fillId="2" borderId="11"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33" xfId="0"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59" xfId="19" applyNumberFormat="1" applyFont="1" applyFill="1" applyBorder="1" applyAlignment="1">
      <alignment horizontal="center" vertical="center" wrapText="1"/>
    </xf>
    <xf numFmtId="171" fontId="29" fillId="2" borderId="64" xfId="19" applyNumberFormat="1" applyFont="1" applyFill="1" applyBorder="1" applyAlignment="1">
      <alignment horizontal="center" vertical="center" wrapText="1"/>
    </xf>
    <xf numFmtId="171" fontId="29" fillId="2" borderId="10" xfId="19" applyNumberFormat="1" applyFont="1" applyFill="1" applyBorder="1" applyAlignment="1">
      <alignment horizontal="center" vertical="center" wrapText="1"/>
    </xf>
    <xf numFmtId="2" fontId="29" fillId="2" borderId="64"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12" xfId="19" applyNumberFormat="1"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44" xfId="0"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0" fontId="28" fillId="3" borderId="2"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8" fillId="3" borderId="7" xfId="0"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43"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2" fontId="29" fillId="2" borderId="67"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66" xfId="19" applyNumberFormat="1" applyFont="1" applyFill="1" applyBorder="1" applyAlignment="1">
      <alignment horizontal="center" vertical="center" wrapText="1"/>
    </xf>
    <xf numFmtId="2" fontId="29" fillId="2" borderId="69" xfId="19" applyNumberFormat="1" applyFont="1" applyFill="1" applyBorder="1" applyAlignment="1">
      <alignment horizontal="center"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2" fontId="30" fillId="17" borderId="5" xfId="19" applyNumberFormat="1" applyFont="1" applyFill="1" applyBorder="1" applyAlignment="1">
      <alignment horizontal="center" vertical="center" wrapText="1"/>
    </xf>
    <xf numFmtId="2" fontId="30" fillId="17" borderId="6" xfId="19" applyNumberFormat="1" applyFont="1" applyFill="1" applyBorder="1" applyAlignment="1">
      <alignment horizontal="center" vertical="center" wrapText="1"/>
    </xf>
    <xf numFmtId="2" fontId="30" fillId="17" borderId="7" xfId="19" applyNumberFormat="1"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55" xfId="0" applyFont="1" applyFill="1" applyBorder="1" applyAlignment="1">
      <alignment horizontal="center" vertical="center" wrapText="1"/>
    </xf>
    <xf numFmtId="0" fontId="28" fillId="2" borderId="46" xfId="0" applyFont="1" applyFill="1" applyBorder="1" applyAlignment="1">
      <alignment horizontal="center" vertical="center" wrapText="1"/>
    </xf>
    <xf numFmtId="2" fontId="29" fillId="2" borderId="41" xfId="19" applyNumberFormat="1" applyFont="1" applyFill="1" applyBorder="1" applyAlignment="1">
      <alignment horizontal="center" vertical="center" wrapText="1"/>
    </xf>
    <xf numFmtId="0" fontId="27" fillId="2" borderId="41" xfId="0" applyFont="1" applyFill="1" applyBorder="1" applyAlignment="1">
      <alignment horizontal="center" vertical="center" wrapText="1"/>
    </xf>
    <xf numFmtId="0" fontId="27" fillId="2" borderId="58" xfId="0" applyFont="1" applyFill="1" applyBorder="1" applyAlignment="1">
      <alignment horizontal="center" vertical="center" wrapText="1"/>
    </xf>
    <xf numFmtId="0" fontId="27" fillId="2" borderId="42" xfId="0" applyFont="1" applyFill="1" applyBorder="1" applyAlignment="1">
      <alignment horizontal="center" vertical="center" wrapText="1"/>
    </xf>
    <xf numFmtId="0" fontId="27" fillId="20" borderId="11" xfId="0" applyFont="1" applyFill="1" applyBorder="1" applyAlignment="1">
      <alignment horizontal="left" vertical="center" wrapText="1"/>
    </xf>
    <xf numFmtId="0" fontId="27" fillId="20" borderId="10" xfId="0" applyFont="1" applyFill="1" applyBorder="1" applyAlignment="1">
      <alignment horizontal="left" vertical="center" wrapText="1"/>
    </xf>
    <xf numFmtId="0" fontId="27" fillId="20" borderId="33" xfId="0" applyFont="1" applyFill="1" applyBorder="1" applyAlignment="1">
      <alignment horizontal="left" vertical="center" wrapText="1"/>
    </xf>
    <xf numFmtId="43" fontId="28" fillId="3" borderId="2" xfId="18" applyFont="1" applyFill="1" applyBorder="1" applyAlignment="1">
      <alignment horizontal="center" vertical="center" wrapText="1"/>
    </xf>
    <xf numFmtId="43" fontId="28" fillId="3" borderId="3" xfId="18" applyFont="1" applyFill="1" applyBorder="1" applyAlignment="1">
      <alignment horizontal="center" vertical="center" wrapText="1"/>
    </xf>
    <xf numFmtId="43" fontId="28" fillId="3" borderId="4" xfId="18" applyFont="1" applyFill="1" applyBorder="1" applyAlignment="1">
      <alignment horizontal="center" vertical="center" wrapText="1"/>
    </xf>
    <xf numFmtId="43" fontId="28" fillId="3" borderId="5" xfId="18" applyFont="1" applyFill="1" applyBorder="1" applyAlignment="1">
      <alignment horizontal="center" vertical="center" wrapText="1"/>
    </xf>
    <xf numFmtId="43" fontId="28" fillId="3" borderId="6" xfId="18" applyFont="1" applyFill="1" applyBorder="1" applyAlignment="1">
      <alignment horizontal="center" vertical="center" wrapText="1"/>
    </xf>
    <xf numFmtId="43" fontId="28" fillId="3" borderId="7" xfId="18" applyFont="1" applyFill="1" applyBorder="1" applyAlignment="1">
      <alignment horizontal="center" vertical="center" wrapText="1"/>
    </xf>
    <xf numFmtId="0" fontId="28" fillId="15" borderId="11" xfId="0" applyFont="1" applyFill="1" applyBorder="1" applyAlignment="1">
      <alignment horizontal="center" vertical="center" wrapText="1"/>
    </xf>
    <xf numFmtId="0" fontId="28" fillId="15" borderId="12" xfId="0" applyFont="1" applyFill="1" applyBorder="1" applyAlignment="1">
      <alignment horizontal="center" vertical="center" wrapText="1"/>
    </xf>
    <xf numFmtId="43" fontId="28" fillId="3" borderId="1" xfId="18" applyFont="1" applyFill="1" applyBorder="1" applyAlignment="1">
      <alignment horizontal="center" vertical="center" wrapText="1"/>
    </xf>
    <xf numFmtId="0" fontId="28" fillId="15" borderId="10" xfId="0" applyFont="1" applyFill="1" applyBorder="1" applyAlignment="1">
      <alignment horizontal="center" vertical="center" wrapText="1"/>
    </xf>
    <xf numFmtId="2" fontId="30" fillId="17" borderId="11" xfId="19" applyNumberFormat="1" applyFont="1" applyFill="1" applyBorder="1" applyAlignment="1">
      <alignment horizontal="center" vertical="center" wrapText="1"/>
    </xf>
    <xf numFmtId="2" fontId="30" fillId="17" borderId="10" xfId="19" applyNumberFormat="1" applyFont="1" applyFill="1" applyBorder="1" applyAlignment="1">
      <alignment horizontal="center" vertical="center" wrapText="1"/>
    </xf>
    <xf numFmtId="2" fontId="30" fillId="17" borderId="12" xfId="19" applyNumberFormat="1" applyFont="1" applyFill="1" applyBorder="1" applyAlignment="1">
      <alignment horizontal="center" vertical="center" wrapText="1"/>
    </xf>
    <xf numFmtId="0" fontId="28" fillId="15" borderId="11" xfId="0" applyFont="1" applyFill="1" applyBorder="1" applyAlignment="1">
      <alignment horizontal="left" vertical="center" wrapText="1"/>
    </xf>
    <xf numFmtId="0" fontId="28" fillId="15" borderId="10" xfId="0" applyFont="1" applyFill="1" applyBorder="1" applyAlignment="1">
      <alignment horizontal="left" vertical="center" wrapText="1"/>
    </xf>
    <xf numFmtId="0" fontId="28" fillId="15" borderId="12" xfId="0" applyFont="1" applyFill="1" applyBorder="1" applyAlignment="1">
      <alignment horizontal="left" vertical="center" wrapText="1"/>
    </xf>
    <xf numFmtId="0" fontId="27" fillId="20" borderId="41" xfId="0" applyFont="1" applyFill="1" applyBorder="1" applyAlignment="1">
      <alignment horizontal="left" vertical="center" wrapText="1"/>
    </xf>
    <xf numFmtId="0" fontId="27" fillId="20" borderId="58" xfId="0" applyFont="1" applyFill="1" applyBorder="1" applyAlignment="1">
      <alignment horizontal="left" vertical="center" wrapText="1"/>
    </xf>
    <xf numFmtId="0" fontId="27" fillId="20" borderId="59" xfId="0" applyFont="1" applyFill="1" applyBorder="1" applyAlignment="1">
      <alignment horizontal="left" vertical="center" wrapText="1"/>
    </xf>
    <xf numFmtId="0" fontId="27" fillId="20" borderId="45" xfId="0" applyFont="1" applyFill="1" applyBorder="1" applyAlignment="1">
      <alignment horizontal="left" vertical="center" wrapText="1"/>
    </xf>
    <xf numFmtId="0" fontId="27" fillId="20" borderId="55" xfId="0" applyFont="1" applyFill="1" applyBorder="1" applyAlignment="1">
      <alignment horizontal="left" vertical="center" wrapText="1"/>
    </xf>
    <xf numFmtId="0" fontId="27" fillId="20" borderId="56" xfId="0" applyFont="1" applyFill="1" applyBorder="1" applyAlignment="1">
      <alignment horizontal="left" vertical="center" wrapText="1"/>
    </xf>
    <xf numFmtId="2" fontId="29" fillId="2" borderId="56" xfId="19" applyNumberFormat="1" applyFont="1" applyFill="1" applyBorder="1" applyAlignment="1">
      <alignment horizontal="center" vertical="center" wrapText="1"/>
    </xf>
    <xf numFmtId="0" fontId="27" fillId="20" borderId="15" xfId="0" applyFont="1" applyFill="1" applyBorder="1" applyAlignment="1">
      <alignment horizontal="left" vertical="center" wrapText="1"/>
    </xf>
    <xf numFmtId="0" fontId="27" fillId="20" borderId="16" xfId="0" applyFont="1" applyFill="1" applyBorder="1" applyAlignment="1">
      <alignment horizontal="left" vertical="center" wrapText="1"/>
    </xf>
    <xf numFmtId="0" fontId="27" fillId="20" borderId="18" xfId="0" applyFont="1" applyFill="1" applyBorder="1" applyAlignment="1">
      <alignment horizontal="left" vertical="center" wrapText="1"/>
    </xf>
    <xf numFmtId="0" fontId="27" fillId="20" borderId="19" xfId="0" applyFont="1" applyFill="1" applyBorder="1" applyAlignment="1">
      <alignment horizontal="left" vertical="center" wrapText="1"/>
    </xf>
    <xf numFmtId="0" fontId="27" fillId="20" borderId="29" xfId="0" applyFont="1" applyFill="1" applyBorder="1" applyAlignment="1">
      <alignment horizontal="left" vertical="center" wrapText="1"/>
    </xf>
    <xf numFmtId="0" fontId="27" fillId="20" borderId="30" xfId="0" applyFont="1" applyFill="1" applyBorder="1" applyAlignment="1">
      <alignment horizontal="left" vertical="center" wrapText="1"/>
    </xf>
    <xf numFmtId="2" fontId="29" fillId="2" borderId="45" xfId="19" applyNumberFormat="1" applyFont="1" applyFill="1" applyBorder="1" applyAlignment="1">
      <alignment horizontal="center"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52" xfId="0" applyFont="1" applyFill="1" applyBorder="1" applyAlignment="1">
      <alignment horizontal="left"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41" xfId="0" applyFont="1" applyFill="1" applyBorder="1" applyAlignment="1">
      <alignment horizontal="left" vertical="center" wrapText="1"/>
    </xf>
    <xf numFmtId="0" fontId="27" fillId="2" borderId="58" xfId="0" applyFont="1" applyFill="1" applyBorder="1" applyAlignment="1">
      <alignment horizontal="left" vertical="center" wrapText="1"/>
    </xf>
    <xf numFmtId="0" fontId="27" fillId="2" borderId="59" xfId="0" applyFont="1" applyFill="1" applyBorder="1" applyAlignment="1">
      <alignment horizontal="left" vertical="center" wrapText="1"/>
    </xf>
    <xf numFmtId="0" fontId="27" fillId="2" borderId="54" xfId="0" applyFont="1" applyFill="1" applyBorder="1" applyAlignment="1">
      <alignment horizontal="left" vertical="center" wrapText="1"/>
    </xf>
    <xf numFmtId="49" fontId="28" fillId="16" borderId="11" xfId="0" applyNumberFormat="1" applyFont="1" applyFill="1" applyBorder="1" applyAlignment="1">
      <alignment horizontal="center" vertical="center" wrapText="1"/>
    </xf>
    <xf numFmtId="49" fontId="28" fillId="16" borderId="10" xfId="0" applyNumberFormat="1" applyFont="1" applyFill="1" applyBorder="1" applyAlignment="1">
      <alignment horizontal="center" vertical="center" wrapText="1"/>
    </xf>
    <xf numFmtId="49" fontId="28" fillId="16" borderId="12" xfId="0" applyNumberFormat="1" applyFont="1" applyFill="1" applyBorder="1" applyAlignment="1">
      <alignment horizontal="center" vertical="center" wrapText="1"/>
    </xf>
    <xf numFmtId="0" fontId="27" fillId="20" borderId="43" xfId="0" applyFont="1" applyFill="1" applyBorder="1" applyAlignment="1">
      <alignment horizontal="left" vertical="center" wrapText="1"/>
    </xf>
    <xf numFmtId="0" fontId="27" fillId="20" borderId="53" xfId="0" applyFont="1" applyFill="1" applyBorder="1" applyAlignment="1">
      <alignment horizontal="left" vertical="center" wrapText="1"/>
    </xf>
    <xf numFmtId="0" fontId="27" fillId="20" borderId="51" xfId="0" applyFont="1" applyFill="1" applyBorder="1" applyAlignment="1">
      <alignment horizontal="left" vertical="center" wrapText="1"/>
    </xf>
    <xf numFmtId="2" fontId="29" fillId="2" borderId="16" xfId="19" applyNumberFormat="1" applyFont="1" applyFill="1" applyBorder="1" applyAlignment="1">
      <alignment horizontal="center" vertical="center" wrapText="1"/>
    </xf>
    <xf numFmtId="2" fontId="29" fillId="2" borderId="17"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18" fillId="16" borderId="11" xfId="0" applyNumberFormat="1" applyFont="1" applyFill="1" applyBorder="1" applyAlignment="1">
      <alignment horizontal="left" vertical="center" wrapText="1"/>
    </xf>
    <xf numFmtId="2" fontId="18" fillId="16" borderId="10" xfId="0" applyNumberFormat="1" applyFont="1" applyFill="1" applyBorder="1" applyAlignment="1">
      <alignment horizontal="left" vertical="center" wrapText="1"/>
    </xf>
    <xf numFmtId="2" fontId="18" fillId="16" borderId="12" xfId="0" applyNumberFormat="1" applyFont="1" applyFill="1" applyBorder="1" applyAlignment="1">
      <alignment horizontal="left" vertical="center" wrapText="1"/>
    </xf>
    <xf numFmtId="0" fontId="18" fillId="16" borderId="11" xfId="0" applyFont="1" applyFill="1" applyBorder="1" applyAlignment="1">
      <alignment horizontal="left" vertical="center" wrapText="1"/>
    </xf>
    <xf numFmtId="0" fontId="18" fillId="16" borderId="10" xfId="0" applyFont="1" applyFill="1" applyBorder="1" applyAlignment="1">
      <alignment horizontal="left" vertical="center" wrapText="1"/>
    </xf>
    <xf numFmtId="0" fontId="18" fillId="16" borderId="12" xfId="0" applyFont="1" applyFill="1" applyBorder="1" applyAlignment="1">
      <alignment horizontal="left" vertical="center" wrapText="1"/>
    </xf>
    <xf numFmtId="2" fontId="29" fillId="2" borderId="74" xfId="19" applyNumberFormat="1" applyFont="1" applyFill="1" applyBorder="1" applyAlignment="1">
      <alignment horizontal="center" vertical="center" wrapText="1"/>
    </xf>
    <xf numFmtId="2" fontId="29" fillId="2" borderId="73" xfId="19" applyNumberFormat="1" applyFont="1" applyFill="1" applyBorder="1" applyAlignment="1">
      <alignment horizontal="center" vertical="center" wrapText="1"/>
    </xf>
    <xf numFmtId="2" fontId="29" fillId="2" borderId="48" xfId="19" applyNumberFormat="1" applyFont="1" applyFill="1" applyBorder="1" applyAlignment="1">
      <alignment horizontal="center" vertical="center" wrapText="1"/>
    </xf>
    <xf numFmtId="49" fontId="28" fillId="16" borderId="1" xfId="0" applyNumberFormat="1" applyFont="1" applyFill="1" applyBorder="1" applyAlignment="1">
      <alignment horizontal="center" vertical="center" wrapText="1"/>
    </xf>
    <xf numFmtId="0" fontId="28" fillId="16" borderId="1" xfId="0" applyFont="1" applyFill="1" applyBorder="1" applyAlignment="1">
      <alignment horizontal="center" vertical="center" wrapText="1"/>
    </xf>
    <xf numFmtId="0" fontId="28" fillId="16" borderId="11" xfId="0" applyFont="1" applyFill="1" applyBorder="1" applyAlignment="1">
      <alignment horizontal="center" vertical="center" wrapText="1"/>
    </xf>
    <xf numFmtId="2" fontId="29" fillId="2" borderId="23" xfId="19" applyNumberFormat="1"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3" xfId="19" applyNumberFormat="1" applyFont="1" applyFill="1" applyBorder="1" applyAlignment="1">
      <alignment horizontal="center" vertical="center" wrapText="1"/>
    </xf>
    <xf numFmtId="2" fontId="29" fillId="2" borderId="61" xfId="19" applyNumberFormat="1" applyFont="1" applyFill="1" applyBorder="1" applyAlignment="1">
      <alignment horizontal="center" vertical="center" wrapText="1"/>
    </xf>
    <xf numFmtId="2" fontId="29" fillId="2" borderId="72"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71" xfId="19" applyNumberFormat="1" applyFont="1" applyFill="1" applyBorder="1" applyAlignment="1">
      <alignment horizontal="center" vertical="center" wrapText="1"/>
    </xf>
    <xf numFmtId="2" fontId="29" fillId="2" borderId="62" xfId="19" applyNumberFormat="1" applyFont="1" applyFill="1" applyBorder="1" applyAlignment="1">
      <alignment horizontal="center" vertical="center" wrapText="1"/>
    </xf>
    <xf numFmtId="2" fontId="29" fillId="2" borderId="6" xfId="19" applyNumberFormat="1" applyFont="1" applyFill="1" applyBorder="1" applyAlignment="1">
      <alignment horizontal="center" vertical="center" wrapText="1"/>
    </xf>
    <xf numFmtId="2" fontId="29" fillId="2" borderId="63" xfId="19" applyNumberFormat="1" applyFont="1" applyFill="1" applyBorder="1" applyAlignment="1">
      <alignment horizontal="center" vertical="center" wrapText="1"/>
    </xf>
    <xf numFmtId="43" fontId="28" fillId="3" borderId="11" xfId="18" applyFont="1" applyFill="1" applyBorder="1" applyAlignment="1">
      <alignment horizontal="center" vertical="center" wrapText="1"/>
    </xf>
    <xf numFmtId="43" fontId="28" fillId="3" borderId="10" xfId="18" applyFont="1" applyFill="1" applyBorder="1" applyAlignment="1">
      <alignment horizontal="center" vertical="center" wrapText="1"/>
    </xf>
    <xf numFmtId="43" fontId="28" fillId="3" borderId="12" xfId="18"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2" fontId="29" fillId="2" borderId="31" xfId="19" applyNumberFormat="1" applyFont="1" applyFill="1" applyBorder="1" applyAlignment="1">
      <alignment horizontal="center" vertical="center" wrapText="1"/>
    </xf>
    <xf numFmtId="0" fontId="27" fillId="2" borderId="29" xfId="0" applyFont="1" applyFill="1" applyBorder="1" applyAlignment="1">
      <alignment horizontal="left" vertical="center" wrapText="1"/>
    </xf>
    <xf numFmtId="0" fontId="27" fillId="2" borderId="30" xfId="0" applyFont="1" applyFill="1" applyBorder="1" applyAlignment="1">
      <alignment horizontal="left" vertical="center" wrapText="1"/>
    </xf>
    <xf numFmtId="0" fontId="25" fillId="2" borderId="11" xfId="0" applyFont="1" applyFill="1" applyBorder="1" applyAlignment="1">
      <alignment horizontal="left" vertical="center" wrapText="1"/>
    </xf>
    <xf numFmtId="0" fontId="25" fillId="2" borderId="10" xfId="0" applyFont="1" applyFill="1" applyBorder="1" applyAlignment="1">
      <alignment horizontal="left" vertical="center" wrapText="1"/>
    </xf>
    <xf numFmtId="0" fontId="25" fillId="2" borderId="12" xfId="0" applyFont="1" applyFill="1" applyBorder="1" applyAlignment="1">
      <alignment horizontal="left" vertical="center" wrapText="1"/>
    </xf>
    <xf numFmtId="0" fontId="25" fillId="10" borderId="2" xfId="0" applyFont="1" applyFill="1" applyBorder="1" applyAlignment="1">
      <alignment horizontal="left" vertical="center" wrapText="1"/>
    </xf>
    <xf numFmtId="0" fontId="25" fillId="10" borderId="3" xfId="0" applyFont="1" applyFill="1" applyBorder="1" applyAlignment="1">
      <alignment horizontal="left" vertical="center" wrapText="1"/>
    </xf>
    <xf numFmtId="0" fontId="27" fillId="2" borderId="1" xfId="0" applyFont="1" applyFill="1" applyBorder="1" applyAlignment="1">
      <alignment horizontal="right"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right" vertical="center" wrapText="1"/>
    </xf>
    <xf numFmtId="2" fontId="28" fillId="15" borderId="11" xfId="0" applyNumberFormat="1" applyFont="1" applyFill="1" applyBorder="1" applyAlignment="1">
      <alignment horizontal="center" vertical="center" wrapText="1"/>
    </xf>
    <xf numFmtId="2" fontId="28" fillId="15" borderId="10" xfId="0" applyNumberFormat="1" applyFont="1" applyFill="1" applyBorder="1" applyAlignment="1">
      <alignment horizontal="center" vertical="center" wrapText="1"/>
    </xf>
    <xf numFmtId="2" fontId="28" fillId="15" borderId="12" xfId="0" applyNumberFormat="1" applyFont="1" applyFill="1" applyBorder="1" applyAlignment="1">
      <alignment horizontal="center" vertical="center" wrapText="1"/>
    </xf>
    <xf numFmtId="0" fontId="27" fillId="2" borderId="11" xfId="0" applyFont="1" applyFill="1" applyBorder="1" applyAlignment="1">
      <alignment horizontal="right" vertical="center" wrapText="1"/>
    </xf>
    <xf numFmtId="0" fontId="27" fillId="2" borderId="10" xfId="0" applyFont="1" applyFill="1" applyBorder="1" applyAlignment="1">
      <alignment horizontal="right" vertical="center" wrapText="1"/>
    </xf>
    <xf numFmtId="0" fontId="27" fillId="2" borderId="12" xfId="0" applyFont="1" applyFill="1" applyBorder="1" applyAlignment="1">
      <alignment horizontal="right" vertical="center" wrapText="1"/>
    </xf>
    <xf numFmtId="0" fontId="23" fillId="18" borderId="2" xfId="0" applyFont="1" applyFill="1" applyBorder="1" applyAlignment="1">
      <alignment horizontal="center" vertical="center" wrapText="1"/>
    </xf>
    <xf numFmtId="0" fontId="23" fillId="18" borderId="5" xfId="0" applyFont="1" applyFill="1" applyBorder="1" applyAlignment="1">
      <alignment horizontal="center" vertical="center" wrapText="1"/>
    </xf>
    <xf numFmtId="0" fontId="23" fillId="18" borderId="3" xfId="0" applyFont="1" applyFill="1" applyBorder="1" applyAlignment="1">
      <alignment horizontal="center" vertical="center" wrapText="1"/>
    </xf>
    <xf numFmtId="0" fontId="23" fillId="18" borderId="4" xfId="0" applyFont="1" applyFill="1" applyBorder="1" applyAlignment="1">
      <alignment horizontal="center" vertical="center" wrapText="1"/>
    </xf>
    <xf numFmtId="0" fontId="23" fillId="18" borderId="6" xfId="0" applyFont="1" applyFill="1" applyBorder="1" applyAlignment="1">
      <alignment horizontal="center" vertical="center" wrapText="1"/>
    </xf>
    <xf numFmtId="0" fontId="23" fillId="18" borderId="7" xfId="0" applyFont="1" applyFill="1" applyBorder="1" applyAlignment="1">
      <alignment horizontal="center" vertical="center" wrapText="1"/>
    </xf>
    <xf numFmtId="0" fontId="44" fillId="2" borderId="0" xfId="0" applyFont="1" applyFill="1" applyBorder="1" applyAlignment="1">
      <alignment horizontal="center" vertical="top" wrapText="1"/>
    </xf>
    <xf numFmtId="0" fontId="44" fillId="2" borderId="9" xfId="0" applyFont="1" applyFill="1" applyBorder="1" applyAlignment="1">
      <alignment horizontal="center" vertical="top" wrapText="1"/>
    </xf>
    <xf numFmtId="173" fontId="24" fillId="2" borderId="6" xfId="0" applyNumberFormat="1"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5" fillId="3" borderId="11"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7" fillId="2" borderId="0" xfId="0" applyFont="1" applyFill="1" applyBorder="1" applyAlignment="1">
      <alignment horizontal="center" vertical="center" wrapText="1"/>
    </xf>
    <xf numFmtId="2" fontId="30" fillId="17" borderId="41" xfId="19" applyNumberFormat="1" applyFont="1" applyFill="1" applyBorder="1" applyAlignment="1">
      <alignment horizontal="center" vertical="center" wrapText="1"/>
    </xf>
    <xf numFmtId="2" fontId="30" fillId="17" borderId="58" xfId="19" applyNumberFormat="1" applyFont="1" applyFill="1" applyBorder="1" applyAlignment="1">
      <alignment horizontal="center" vertical="center" wrapText="1"/>
    </xf>
    <xf numFmtId="2" fontId="30" fillId="17" borderId="42" xfId="19" applyNumberFormat="1"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15" borderId="1" xfId="0" applyFont="1" applyFill="1" applyBorder="1" applyAlignment="1">
      <alignment horizontal="center" vertical="center" wrapText="1"/>
    </xf>
    <xf numFmtId="179" fontId="34" fillId="2" borderId="0" xfId="0" applyNumberFormat="1" applyFont="1" applyFill="1" applyBorder="1" applyAlignment="1" applyProtection="1">
      <alignment horizontal="center" vertical="top"/>
      <protection hidden="1"/>
    </xf>
    <xf numFmtId="0" fontId="15" fillId="2" borderId="0" xfId="0" applyFont="1" applyFill="1" applyAlignment="1" applyProtection="1">
      <alignment horizontal="center" vertical="center"/>
      <protection hidden="1"/>
    </xf>
    <xf numFmtId="0" fontId="26" fillId="2" borderId="1" xfId="0" applyFont="1" applyFill="1" applyBorder="1" applyAlignment="1" applyProtection="1">
      <alignment horizontal="center" vertical="center"/>
      <protection hidden="1"/>
    </xf>
    <xf numFmtId="179" fontId="15" fillId="2" borderId="0" xfId="0" applyNumberFormat="1" applyFont="1" applyFill="1" applyBorder="1" applyAlignment="1" applyProtection="1">
      <alignment horizontal="center" vertical="center" wrapText="1"/>
      <protection hidden="1"/>
    </xf>
    <xf numFmtId="179" fontId="15" fillId="2" borderId="0" xfId="0" applyNumberFormat="1" applyFont="1" applyFill="1" applyBorder="1" applyAlignment="1" applyProtection="1">
      <alignment horizontal="center" vertical="center"/>
      <protection hidden="1"/>
    </xf>
    <xf numFmtId="0" fontId="4" fillId="2" borderId="0" xfId="0" applyFont="1" applyFill="1" applyAlignment="1" applyProtection="1">
      <alignment horizontal="left" vertical="center" wrapText="1"/>
      <protection hidden="1"/>
    </xf>
    <xf numFmtId="0" fontId="26" fillId="2" borderId="13" xfId="0" applyFont="1" applyFill="1" applyBorder="1" applyAlignment="1" applyProtection="1">
      <alignment horizontal="center" vertical="center" wrapText="1"/>
      <protection hidden="1"/>
    </xf>
    <xf numFmtId="0" fontId="26" fillId="2" borderId="50" xfId="0" applyFont="1" applyFill="1" applyBorder="1" applyAlignment="1" applyProtection="1">
      <alignment horizontal="center" vertical="center" wrapText="1"/>
      <protection hidden="1"/>
    </xf>
    <xf numFmtId="0" fontId="26" fillId="2" borderId="14" xfId="0" applyFont="1" applyFill="1" applyBorder="1" applyAlignment="1" applyProtection="1">
      <alignment horizontal="center" vertical="center" wrapText="1"/>
      <protection hidden="1"/>
    </xf>
    <xf numFmtId="0" fontId="26" fillId="2" borderId="11" xfId="0" applyFont="1" applyFill="1" applyBorder="1" applyAlignment="1" applyProtection="1">
      <alignment horizontal="center" vertical="center"/>
      <protection hidden="1"/>
    </xf>
    <xf numFmtId="0" fontId="26" fillId="2" borderId="12" xfId="0" applyFont="1" applyFill="1" applyBorder="1" applyAlignment="1" applyProtection="1">
      <alignment horizontal="center" vertical="center"/>
      <protection hidden="1"/>
    </xf>
    <xf numFmtId="0" fontId="15" fillId="2" borderId="1" xfId="0" applyFont="1" applyFill="1" applyBorder="1" applyAlignment="1" applyProtection="1">
      <alignment horizontal="left" vertical="center"/>
      <protection hidden="1"/>
    </xf>
    <xf numFmtId="0" fontId="15" fillId="2" borderId="13" xfId="0" applyFont="1" applyFill="1" applyBorder="1" applyAlignment="1" applyProtection="1">
      <alignment horizontal="left" vertical="center" wrapText="1"/>
      <protection hidden="1"/>
    </xf>
    <xf numFmtId="0" fontId="15" fillId="2" borderId="50" xfId="0" applyFont="1" applyFill="1" applyBorder="1" applyAlignment="1" applyProtection="1">
      <alignment horizontal="left" vertical="center" wrapText="1"/>
      <protection hidden="1"/>
    </xf>
    <xf numFmtId="0" fontId="15" fillId="2" borderId="14" xfId="0" applyFont="1" applyFill="1" applyBorder="1" applyAlignment="1" applyProtection="1">
      <alignment horizontal="left" vertical="center" wrapText="1"/>
      <protection hidden="1"/>
    </xf>
    <xf numFmtId="0" fontId="4" fillId="2" borderId="1" xfId="0" applyFont="1" applyFill="1" applyBorder="1" applyAlignment="1">
      <alignment horizontal="left"/>
    </xf>
    <xf numFmtId="0" fontId="15" fillId="2" borderId="1" xfId="0" applyFont="1" applyFill="1" applyBorder="1" applyAlignment="1" applyProtection="1">
      <alignment horizontal="left" vertical="center" wrapText="1"/>
      <protection hidden="1"/>
    </xf>
    <xf numFmtId="0" fontId="15" fillId="2" borderId="1" xfId="0" applyFont="1" applyFill="1" applyBorder="1" applyAlignment="1">
      <alignment horizontal="center"/>
    </xf>
    <xf numFmtId="0" fontId="33" fillId="2" borderId="0" xfId="0" applyFont="1" applyFill="1" applyAlignment="1">
      <alignment horizontal="center" vertical="center"/>
    </xf>
    <xf numFmtId="179" fontId="37" fillId="2" borderId="0" xfId="0" applyNumberFormat="1" applyFont="1" applyFill="1" applyBorder="1" applyAlignment="1" applyProtection="1">
      <alignment horizontal="center" vertical="center"/>
      <protection hidden="1"/>
    </xf>
    <xf numFmtId="0" fontId="39" fillId="2" borderId="13" xfId="0" applyFont="1" applyFill="1" applyBorder="1" applyAlignment="1" applyProtection="1">
      <alignment horizontal="center" vertical="center" wrapText="1"/>
      <protection hidden="1"/>
    </xf>
    <xf numFmtId="0" fontId="39" fillId="2" borderId="50" xfId="0" applyFont="1" applyFill="1" applyBorder="1" applyAlignment="1" applyProtection="1">
      <alignment horizontal="center" vertical="center" wrapText="1"/>
      <protection hidden="1"/>
    </xf>
    <xf numFmtId="0" fontId="39" fillId="2" borderId="14" xfId="0" applyFont="1" applyFill="1" applyBorder="1" applyAlignment="1" applyProtection="1">
      <alignment horizontal="center" vertical="center" wrapText="1"/>
      <protection hidden="1"/>
    </xf>
    <xf numFmtId="0" fontId="39" fillId="2" borderId="0" xfId="0" applyFont="1" applyFill="1" applyBorder="1" applyAlignment="1">
      <alignment horizontal="left"/>
    </xf>
    <xf numFmtId="0" fontId="39" fillId="3" borderId="0" xfId="0" applyFont="1" applyFill="1" applyBorder="1" applyAlignment="1" applyProtection="1">
      <alignment horizontal="center" vertical="center" wrapText="1"/>
      <protection hidden="1"/>
    </xf>
  </cellXfs>
  <cellStyles count="24">
    <cellStyle name="Millares" xfId="18" builtinId="3"/>
    <cellStyle name="Millares [0]" xfId="17" builtinId="6"/>
    <cellStyle name="Millares 2 2" xfId="10" xr:uid="{00000000-0005-0000-0000-000002000000}"/>
    <cellStyle name="Moneda" xfId="1" builtinId="4"/>
    <cellStyle name="Moneda [0]" xfId="23" builtinId="7"/>
    <cellStyle name="Moneda [0] 2" xfId="9" xr:uid="{00000000-0005-0000-0000-000004000000}"/>
    <cellStyle name="Moneda [0] 3" xfId="13" xr:uid="{00000000-0005-0000-0000-000005000000}"/>
    <cellStyle name="Moneda 2 5" xfId="12" xr:uid="{00000000-0005-0000-0000-000006000000}"/>
    <cellStyle name="Moneda 48" xfId="11" xr:uid="{00000000-0005-0000-0000-000007000000}"/>
    <cellStyle name="Normal" xfId="0" builtinId="0"/>
    <cellStyle name="Normal 11 2" xfId="16" xr:uid="{00000000-0005-0000-0000-000009000000}"/>
    <cellStyle name="Normal 15 2" xfId="22" xr:uid="{C82BFC81-F947-4AF6-BB5C-7F8F231ACDB1}"/>
    <cellStyle name="Normal 2" xfId="7" xr:uid="{00000000-0005-0000-0000-00000A000000}"/>
    <cellStyle name="Normal 2 2 2" xfId="3" xr:uid="{00000000-0005-0000-0000-00000B000000}"/>
    <cellStyle name="Normal 23" xfId="15" xr:uid="{00000000-0005-0000-0000-00000C000000}"/>
    <cellStyle name="Normal 3 10" xfId="8" xr:uid="{00000000-0005-0000-0000-00000D000000}"/>
    <cellStyle name="Normal 3 11" xfId="5" xr:uid="{00000000-0005-0000-0000-00000E000000}"/>
    <cellStyle name="Normal 3 2" xfId="4" xr:uid="{00000000-0005-0000-0000-00000F000000}"/>
    <cellStyle name="Normal 5" xfId="14" xr:uid="{00000000-0005-0000-0000-000010000000}"/>
    <cellStyle name="Normal 8" xfId="6" xr:uid="{00000000-0005-0000-0000-000011000000}"/>
    <cellStyle name="Normal_APU ADICIONALES" xfId="19" xr:uid="{00000000-0005-0000-0000-000012000000}"/>
    <cellStyle name="Normal_Macro APUS" xfId="21" xr:uid="{00000000-0005-0000-0000-000013000000}"/>
    <cellStyle name="Normal_PRESUPUESTO ESCUELA DE INFANTERIA" xfId="20" xr:uid="{00000000-0005-0000-0000-000014000000}"/>
    <cellStyle name="Porcentaje" xfId="2" builtinId="5"/>
  </cellStyles>
  <dxfs count="0"/>
  <tableStyles count="0" defaultTableStyle="TableStyleMedium2" defaultPivotStyle="PivotStyleLight16"/>
  <colors>
    <mruColors>
      <color rgb="FFFFFF99"/>
      <color rgb="FF996633"/>
      <color rgb="FFCE9D6C"/>
      <color rgb="FFB48500"/>
      <color rgb="FFD8B0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externalLink" Target="externalLinks/externalLink25.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jpg"/><Relationship Id="rId7"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8.png"/><Relationship Id="rId5" Type="http://schemas.openxmlformats.org/officeDocument/2006/relationships/image" Target="../media/image7.jpg"/><Relationship Id="rId4" Type="http://schemas.openxmlformats.org/officeDocument/2006/relationships/image" Target="../media/image6.png"/><Relationship Id="rId9" Type="http://schemas.openxmlformats.org/officeDocument/2006/relationships/image" Target="../media/image11.png"/></Relationships>
</file>

<file path=xl/drawings/_rels/drawing7.xml.rels><?xml version="1.0" encoding="UTF-8" standalone="yes"?>
<Relationships xmlns="http://schemas.openxmlformats.org/package/2006/relationships"><Relationship Id="rId8" Type="http://schemas.openxmlformats.org/officeDocument/2006/relationships/image" Target="../media/image19.png"/><Relationship Id="rId3" Type="http://schemas.openxmlformats.org/officeDocument/2006/relationships/image" Target="../media/image14.png"/><Relationship Id="rId7" Type="http://schemas.openxmlformats.org/officeDocument/2006/relationships/image" Target="../media/image18.png"/><Relationship Id="rId2" Type="http://schemas.openxmlformats.org/officeDocument/2006/relationships/image" Target="../media/image13.png"/><Relationship Id="rId1" Type="http://schemas.openxmlformats.org/officeDocument/2006/relationships/image" Target="../media/image12.png"/><Relationship Id="rId6" Type="http://schemas.openxmlformats.org/officeDocument/2006/relationships/image" Target="../media/image17.jpeg"/><Relationship Id="rId5" Type="http://schemas.openxmlformats.org/officeDocument/2006/relationships/image" Target="../media/image16.png"/><Relationship Id="rId4" Type="http://schemas.openxmlformats.org/officeDocument/2006/relationships/image" Target="../media/image15.png"/></Relationships>
</file>

<file path=xl/drawings/_rels/drawing8.xml.rels><?xml version="1.0" encoding="UTF-8" standalone="yes"?>
<Relationships xmlns="http://schemas.openxmlformats.org/package/2006/relationships"><Relationship Id="rId1"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1</xdr:col>
      <xdr:colOff>114302</xdr:colOff>
      <xdr:row>3</xdr:row>
      <xdr:rowOff>66675</xdr:rowOff>
    </xdr:from>
    <xdr:to>
      <xdr:col>2</xdr:col>
      <xdr:colOff>1706205</xdr:colOff>
      <xdr:row>6</xdr:row>
      <xdr:rowOff>19227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276227" y="581025"/>
          <a:ext cx="2230078" cy="665022"/>
        </a:xfrm>
        <a:prstGeom prst="rect">
          <a:avLst/>
        </a:prstGeom>
      </xdr:spPr>
    </xdr:pic>
    <xdr:clientData/>
  </xdr:twoCellAnchor>
  <xdr:twoCellAnchor>
    <xdr:from>
      <xdr:col>6</xdr:col>
      <xdr:colOff>637118</xdr:colOff>
      <xdr:row>1</xdr:row>
      <xdr:rowOff>176742</xdr:rowOff>
    </xdr:from>
    <xdr:to>
      <xdr:col>6</xdr:col>
      <xdr:colOff>1467049</xdr:colOff>
      <xdr:row>6</xdr:row>
      <xdr:rowOff>17992</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72918" y="354542"/>
          <a:ext cx="829931"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499534</xdr:colOff>
      <xdr:row>53</xdr:row>
      <xdr:rowOff>0</xdr:rowOff>
    </xdr:from>
    <xdr:to>
      <xdr:col>9</xdr:col>
      <xdr:colOff>388197</xdr:colOff>
      <xdr:row>56</xdr:row>
      <xdr:rowOff>218229</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stretch>
          <a:fillRect/>
        </a:stretch>
      </xdr:blipFill>
      <xdr:spPr>
        <a:xfrm>
          <a:off x="9008534" y="8988425"/>
          <a:ext cx="1901825" cy="1292225"/>
        </a:xfrm>
        <a:prstGeom prst="rect">
          <a:avLst/>
        </a:prstGeom>
      </xdr:spPr>
    </xdr:pic>
    <xdr:clientData/>
  </xdr:twoCellAnchor>
  <xdr:twoCellAnchor>
    <xdr:from>
      <xdr:col>5</xdr:col>
      <xdr:colOff>1020333</xdr:colOff>
      <xdr:row>10</xdr:row>
      <xdr:rowOff>86655</xdr:rowOff>
    </xdr:from>
    <xdr:to>
      <xdr:col>6</xdr:col>
      <xdr:colOff>74579</xdr:colOff>
      <xdr:row>23</xdr:row>
      <xdr:rowOff>74920</xdr:rowOff>
    </xdr:to>
    <xdr:sp macro="" textlink="">
      <xdr:nvSpPr>
        <xdr:cNvPr id="9" name="Rectángulo 8">
          <a:extLst>
            <a:ext uri="{FF2B5EF4-FFF2-40B4-BE49-F238E27FC236}">
              <a16:creationId xmlns:a16="http://schemas.microsoft.com/office/drawing/2014/main" id="{4695F0B2-B91E-E525-C855-50518854DCA1}"/>
            </a:ext>
          </a:extLst>
        </xdr:cNvPr>
        <xdr:cNvSpPr/>
      </xdr:nvSpPr>
      <xdr:spPr>
        <a:xfrm rot="2534274">
          <a:off x="6618916" y="2150405"/>
          <a:ext cx="271330" cy="2739932"/>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057276" y="68580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22620" y="630555"/>
          <a:ext cx="8386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05976" y="581025"/>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3086689</xdr:colOff>
      <xdr:row>14</xdr:row>
      <xdr:rowOff>132395</xdr:rowOff>
    </xdr:from>
    <xdr:to>
      <xdr:col>2</xdr:col>
      <xdr:colOff>3763247</xdr:colOff>
      <xdr:row>15</xdr:row>
      <xdr:rowOff>124445</xdr:rowOff>
    </xdr:to>
    <xdr:sp macro="" textlink="">
      <xdr:nvSpPr>
        <xdr:cNvPr id="9" name="Rectángulo redondeado 8">
          <a:extLst>
            <a:ext uri="{FF2B5EF4-FFF2-40B4-BE49-F238E27FC236}">
              <a16:creationId xmlns:a16="http://schemas.microsoft.com/office/drawing/2014/main" id="{00000000-0008-0000-0100-000009000000}"/>
            </a:ext>
          </a:extLst>
        </xdr:cNvPr>
        <xdr:cNvSpPr/>
      </xdr:nvSpPr>
      <xdr:spPr>
        <a:xfrm rot="846063">
          <a:off x="3658189" y="250729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3624127</xdr:colOff>
      <xdr:row>15</xdr:row>
      <xdr:rowOff>134771</xdr:rowOff>
    </xdr:from>
    <xdr:to>
      <xdr:col>2</xdr:col>
      <xdr:colOff>3928927</xdr:colOff>
      <xdr:row>18</xdr:row>
      <xdr:rowOff>66723</xdr:rowOff>
    </xdr:to>
    <xdr:sp macro="" textlink="">
      <xdr:nvSpPr>
        <xdr:cNvPr id="11" name="Rectángulo redondeado 10">
          <a:extLst>
            <a:ext uri="{FF2B5EF4-FFF2-40B4-BE49-F238E27FC236}">
              <a16:creationId xmlns:a16="http://schemas.microsoft.com/office/drawing/2014/main" id="{00000000-0008-0000-0100-00000B000000}"/>
            </a:ext>
          </a:extLst>
        </xdr:cNvPr>
        <xdr:cNvSpPr/>
      </xdr:nvSpPr>
      <xdr:spPr>
        <a:xfrm rot="6557879">
          <a:off x="4115351" y="2767747"/>
          <a:ext cx="4653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4930652</xdr:colOff>
      <xdr:row>16</xdr:row>
      <xdr:rowOff>166163</xdr:rowOff>
    </xdr:from>
    <xdr:to>
      <xdr:col>2</xdr:col>
      <xdr:colOff>5176156</xdr:colOff>
      <xdr:row>19</xdr:row>
      <xdr:rowOff>905</xdr:rowOff>
    </xdr:to>
    <xdr:sp macro="" textlink="">
      <xdr:nvSpPr>
        <xdr:cNvPr id="12" name="Rectángulo redondeado 11">
          <a:extLst>
            <a:ext uri="{FF2B5EF4-FFF2-40B4-BE49-F238E27FC236}">
              <a16:creationId xmlns:a16="http://schemas.microsoft.com/office/drawing/2014/main" id="{00000000-0008-0000-0100-00000C000000}"/>
            </a:ext>
          </a:extLst>
        </xdr:cNvPr>
        <xdr:cNvSpPr/>
      </xdr:nvSpPr>
      <xdr:spPr>
        <a:xfrm rot="6077696">
          <a:off x="5440833" y="2957982"/>
          <a:ext cx="3681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3880137</xdr:colOff>
      <xdr:row>15</xdr:row>
      <xdr:rowOff>167531</xdr:rowOff>
    </xdr:from>
    <xdr:to>
      <xdr:col>2</xdr:col>
      <xdr:colOff>5802307</xdr:colOff>
      <xdr:row>17</xdr:row>
      <xdr:rowOff>11051</xdr:rowOff>
    </xdr:to>
    <xdr:sp macro="" textlink="">
      <xdr:nvSpPr>
        <xdr:cNvPr id="13" name="Rectángulo redondeado 12">
          <a:extLst>
            <a:ext uri="{FF2B5EF4-FFF2-40B4-BE49-F238E27FC236}">
              <a16:creationId xmlns:a16="http://schemas.microsoft.com/office/drawing/2014/main" id="{00000000-0008-0000-0100-00000D000000}"/>
            </a:ext>
          </a:extLst>
        </xdr:cNvPr>
        <xdr:cNvSpPr/>
      </xdr:nvSpPr>
      <xdr:spPr>
        <a:xfrm rot="542028">
          <a:off x="4451637" y="2720231"/>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752476" y="55245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99095" y="56388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20026" y="447675"/>
          <a:ext cx="90170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3102564</xdr:colOff>
      <xdr:row>14</xdr:row>
      <xdr:rowOff>138745</xdr:rowOff>
    </xdr:from>
    <xdr:to>
      <xdr:col>2</xdr:col>
      <xdr:colOff>3779122</xdr:colOff>
      <xdr:row>15</xdr:row>
      <xdr:rowOff>130795</xdr:rowOff>
    </xdr:to>
    <xdr:sp macro="" textlink="">
      <xdr:nvSpPr>
        <xdr:cNvPr id="6" name="Rectángulo redondeado 5">
          <a:extLst>
            <a:ext uri="{FF2B5EF4-FFF2-40B4-BE49-F238E27FC236}">
              <a16:creationId xmlns:a16="http://schemas.microsoft.com/office/drawing/2014/main" id="{00000000-0008-0000-0200-000006000000}"/>
            </a:ext>
          </a:extLst>
        </xdr:cNvPr>
        <xdr:cNvSpPr/>
      </xdr:nvSpPr>
      <xdr:spPr>
        <a:xfrm rot="846063">
          <a:off x="3674064" y="251364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3627301</xdr:colOff>
      <xdr:row>15</xdr:row>
      <xdr:rowOff>160170</xdr:rowOff>
    </xdr:from>
    <xdr:to>
      <xdr:col>2</xdr:col>
      <xdr:colOff>3932101</xdr:colOff>
      <xdr:row>18</xdr:row>
      <xdr:rowOff>60372</xdr:rowOff>
    </xdr:to>
    <xdr:sp macro="" textlink="">
      <xdr:nvSpPr>
        <xdr:cNvPr id="7" name="Rectángulo redondeado 6">
          <a:extLst>
            <a:ext uri="{FF2B5EF4-FFF2-40B4-BE49-F238E27FC236}">
              <a16:creationId xmlns:a16="http://schemas.microsoft.com/office/drawing/2014/main" id="{00000000-0008-0000-0200-000007000000}"/>
            </a:ext>
          </a:extLst>
        </xdr:cNvPr>
        <xdr:cNvSpPr/>
      </xdr:nvSpPr>
      <xdr:spPr>
        <a:xfrm rot="6434520">
          <a:off x="4134400" y="2777271"/>
          <a:ext cx="43360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4933827</xdr:colOff>
      <xdr:row>16</xdr:row>
      <xdr:rowOff>166162</xdr:rowOff>
    </xdr:from>
    <xdr:to>
      <xdr:col>2</xdr:col>
      <xdr:colOff>5179331</xdr:colOff>
      <xdr:row>18</xdr:row>
      <xdr:rowOff>172354</xdr:rowOff>
    </xdr:to>
    <xdr:sp macro="" textlink="">
      <xdr:nvSpPr>
        <xdr:cNvPr id="8" name="Rectángulo redondeado 7">
          <a:extLst>
            <a:ext uri="{FF2B5EF4-FFF2-40B4-BE49-F238E27FC236}">
              <a16:creationId xmlns:a16="http://schemas.microsoft.com/office/drawing/2014/main" id="{00000000-0008-0000-0200-000008000000}"/>
            </a:ext>
          </a:extLst>
        </xdr:cNvPr>
        <xdr:cNvSpPr/>
      </xdr:nvSpPr>
      <xdr:spPr>
        <a:xfrm rot="6077696">
          <a:off x="5447183" y="2954806"/>
          <a:ext cx="36179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3845213</xdr:colOff>
      <xdr:row>15</xdr:row>
      <xdr:rowOff>173880</xdr:rowOff>
    </xdr:from>
    <xdr:to>
      <xdr:col>2</xdr:col>
      <xdr:colOff>5767383</xdr:colOff>
      <xdr:row>17</xdr:row>
      <xdr:rowOff>17400</xdr:rowOff>
    </xdr:to>
    <xdr:sp macro="" textlink="">
      <xdr:nvSpPr>
        <xdr:cNvPr id="9" name="Rectángulo redondeado 8">
          <a:extLst>
            <a:ext uri="{FF2B5EF4-FFF2-40B4-BE49-F238E27FC236}">
              <a16:creationId xmlns:a16="http://schemas.microsoft.com/office/drawing/2014/main" id="{00000000-0008-0000-0200-000009000000}"/>
            </a:ext>
          </a:extLst>
        </xdr:cNvPr>
        <xdr:cNvSpPr/>
      </xdr:nvSpPr>
      <xdr:spPr>
        <a:xfrm rot="595761">
          <a:off x="4416713" y="2726580"/>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9</xdr:row>
      <xdr:rowOff>47625</xdr:rowOff>
    </xdr:from>
    <xdr:to>
      <xdr:col>6</xdr:col>
      <xdr:colOff>285496</xdr:colOff>
      <xdr:row>30</xdr:row>
      <xdr:rowOff>180975</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2000250"/>
          <a:ext cx="6829171" cy="453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161926</xdr:colOff>
      <xdr:row>3</xdr:row>
      <xdr:rowOff>9525</xdr:rowOff>
    </xdr:from>
    <xdr:to>
      <xdr:col>2</xdr:col>
      <xdr:colOff>2705100</xdr:colOff>
      <xdr:row>6</xdr:row>
      <xdr:rowOff>177295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348" t="32230" r="11834" b="43628"/>
        <a:stretch/>
      </xdr:blipFill>
      <xdr:spPr>
        <a:xfrm>
          <a:off x="733426" y="704850"/>
          <a:ext cx="2543174" cy="821820"/>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46670" y="69723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714375</xdr:colOff>
      <xdr:row>2</xdr:row>
      <xdr:rowOff>133350</xdr:rowOff>
    </xdr:from>
    <xdr:to>
      <xdr:col>6</xdr:col>
      <xdr:colOff>673109</xdr:colOff>
      <xdr:row>7</xdr:row>
      <xdr:rowOff>0</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534275" y="552450"/>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2486614</xdr:colOff>
      <xdr:row>14</xdr:row>
      <xdr:rowOff>56194</xdr:rowOff>
    </xdr:from>
    <xdr:to>
      <xdr:col>2</xdr:col>
      <xdr:colOff>3163172</xdr:colOff>
      <xdr:row>15</xdr:row>
      <xdr:rowOff>48244</xdr:rowOff>
    </xdr:to>
    <xdr:sp macro="" textlink="">
      <xdr:nvSpPr>
        <xdr:cNvPr id="6" name="Rectángulo redondeado 5">
          <a:extLst>
            <a:ext uri="{FF2B5EF4-FFF2-40B4-BE49-F238E27FC236}">
              <a16:creationId xmlns:a16="http://schemas.microsoft.com/office/drawing/2014/main" id="{00000000-0008-0000-0300-000006000000}"/>
            </a:ext>
          </a:extLst>
        </xdr:cNvPr>
        <xdr:cNvSpPr/>
      </xdr:nvSpPr>
      <xdr:spPr>
        <a:xfrm rot="846063">
          <a:off x="3058114" y="3056569"/>
          <a:ext cx="676558" cy="20160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3020877</xdr:colOff>
      <xdr:row>15</xdr:row>
      <xdr:rowOff>153819</xdr:rowOff>
    </xdr:from>
    <xdr:to>
      <xdr:col>2</xdr:col>
      <xdr:colOff>3325677</xdr:colOff>
      <xdr:row>18</xdr:row>
      <xdr:rowOff>54021</xdr:rowOff>
    </xdr:to>
    <xdr:sp macro="" textlink="">
      <xdr:nvSpPr>
        <xdr:cNvPr id="7" name="Rectángulo redondeado 6">
          <a:extLst>
            <a:ext uri="{FF2B5EF4-FFF2-40B4-BE49-F238E27FC236}">
              <a16:creationId xmlns:a16="http://schemas.microsoft.com/office/drawing/2014/main" id="{00000000-0008-0000-0300-000007000000}"/>
            </a:ext>
          </a:extLst>
        </xdr:cNvPr>
        <xdr:cNvSpPr/>
      </xdr:nvSpPr>
      <xdr:spPr>
        <a:xfrm rot="6142900">
          <a:off x="3480351" y="3475770"/>
          <a:ext cx="5288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4336928</xdr:colOff>
      <xdr:row>17</xdr:row>
      <xdr:rowOff>4237</xdr:rowOff>
    </xdr:from>
    <xdr:to>
      <xdr:col>2</xdr:col>
      <xdr:colOff>4582432</xdr:colOff>
      <xdr:row>19</xdr:row>
      <xdr:rowOff>16779</xdr:rowOff>
    </xdr:to>
    <xdr:sp macro="" textlink="">
      <xdr:nvSpPr>
        <xdr:cNvPr id="8" name="Rectángulo redondeado 7">
          <a:extLst>
            <a:ext uri="{FF2B5EF4-FFF2-40B4-BE49-F238E27FC236}">
              <a16:creationId xmlns:a16="http://schemas.microsoft.com/office/drawing/2014/main" id="{00000000-0008-0000-0300-000008000000}"/>
            </a:ext>
          </a:extLst>
        </xdr:cNvPr>
        <xdr:cNvSpPr/>
      </xdr:nvSpPr>
      <xdr:spPr>
        <a:xfrm rot="6077696">
          <a:off x="4815359" y="3726331"/>
          <a:ext cx="4316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3143539</xdr:colOff>
      <xdr:row>15</xdr:row>
      <xdr:rowOff>97679</xdr:rowOff>
    </xdr:from>
    <xdr:to>
      <xdr:col>2</xdr:col>
      <xdr:colOff>5065709</xdr:colOff>
      <xdr:row>16</xdr:row>
      <xdr:rowOff>118999</xdr:rowOff>
    </xdr:to>
    <xdr:sp macro="" textlink="">
      <xdr:nvSpPr>
        <xdr:cNvPr id="9" name="Rectángulo redondeado 8">
          <a:extLst>
            <a:ext uri="{FF2B5EF4-FFF2-40B4-BE49-F238E27FC236}">
              <a16:creationId xmlns:a16="http://schemas.microsoft.com/office/drawing/2014/main" id="{00000000-0008-0000-0300-000009000000}"/>
            </a:ext>
          </a:extLst>
        </xdr:cNvPr>
        <xdr:cNvSpPr/>
      </xdr:nvSpPr>
      <xdr:spPr>
        <a:xfrm rot="714481">
          <a:off x="3715039" y="3307604"/>
          <a:ext cx="1922170" cy="23087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70909</xdr:colOff>
      <xdr:row>2</xdr:row>
      <xdr:rowOff>188384</xdr:rowOff>
    </xdr:from>
    <xdr:to>
      <xdr:col>2</xdr:col>
      <xdr:colOff>1484047</xdr:colOff>
      <xdr:row>6</xdr:row>
      <xdr:rowOff>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66159" y="436034"/>
          <a:ext cx="2203713" cy="621242"/>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18270" y="522605"/>
          <a:ext cx="8735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863601</xdr:colOff>
      <xdr:row>2</xdr:row>
      <xdr:rowOff>123825</xdr:rowOff>
    </xdr:from>
    <xdr:to>
      <xdr:col>6</xdr:col>
      <xdr:colOff>792486</xdr:colOff>
      <xdr:row>6</xdr:row>
      <xdr:rowOff>50799</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21626" y="361950"/>
          <a:ext cx="957585" cy="746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171451</xdr:colOff>
      <xdr:row>2</xdr:row>
      <xdr:rowOff>122958</xdr:rowOff>
    </xdr:from>
    <xdr:to>
      <xdr:col>6</xdr:col>
      <xdr:colOff>1235392</xdr:colOff>
      <xdr:row>6</xdr:row>
      <xdr:rowOff>92440</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314326" y="465858"/>
          <a:ext cx="2305049" cy="773392"/>
        </a:xfrm>
        <a:prstGeom prst="rect">
          <a:avLst/>
        </a:prstGeom>
      </xdr:spPr>
    </xdr:pic>
    <xdr:clientData/>
  </xdr:twoCellAnchor>
  <xdr:twoCellAnchor>
    <xdr:from>
      <xdr:col>19</xdr:col>
      <xdr:colOff>133349</xdr:colOff>
      <xdr:row>2</xdr:row>
      <xdr:rowOff>9525</xdr:rowOff>
    </xdr:from>
    <xdr:to>
      <xdr:col>21</xdr:col>
      <xdr:colOff>443578</xdr:colOff>
      <xdr:row>6</xdr:row>
      <xdr:rowOff>38100</xdr:rowOff>
    </xdr:to>
    <xdr:pic>
      <xdr:nvPicPr>
        <xdr:cNvPr id="6" name="Imagen 5">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0449" y="333375"/>
          <a:ext cx="957929"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826770</xdr:colOff>
      <xdr:row>2</xdr:row>
      <xdr:rowOff>421005</xdr:rowOff>
    </xdr:from>
    <xdr:to>
      <xdr:col>6</xdr:col>
      <xdr:colOff>646220</xdr:colOff>
      <xdr:row>2</xdr:row>
      <xdr:rowOff>1382669</xdr:rowOff>
    </xdr:to>
    <xdr:pic>
      <xdr:nvPicPr>
        <xdr:cNvPr id="8" name="Imagen 2">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4795" y="516255"/>
          <a:ext cx="8481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22</xdr:col>
      <xdr:colOff>120650</xdr:colOff>
      <xdr:row>556</xdr:row>
      <xdr:rowOff>129282</xdr:rowOff>
    </xdr:from>
    <xdr:to>
      <xdr:col>27</xdr:col>
      <xdr:colOff>270866</xdr:colOff>
      <xdr:row>590</xdr:row>
      <xdr:rowOff>0</xdr:rowOff>
    </xdr:to>
    <xdr:grpSp>
      <xdr:nvGrpSpPr>
        <xdr:cNvPr id="2" name="Grupo 1">
          <a:extLst>
            <a:ext uri="{FF2B5EF4-FFF2-40B4-BE49-F238E27FC236}">
              <a16:creationId xmlns:a16="http://schemas.microsoft.com/office/drawing/2014/main" id="{538473DD-7B71-432E-8E12-8ACDCC37A987}"/>
            </a:ext>
          </a:extLst>
        </xdr:cNvPr>
        <xdr:cNvGrpSpPr/>
      </xdr:nvGrpSpPr>
      <xdr:grpSpPr>
        <a:xfrm>
          <a:off x="11283950" y="98598732"/>
          <a:ext cx="3836391" cy="5957193"/>
          <a:chOff x="10840837" y="39460988"/>
          <a:chExt cx="2857835" cy="3224292"/>
        </a:xfrm>
      </xdr:grpSpPr>
      <xdr:pic>
        <xdr:nvPicPr>
          <xdr:cNvPr id="3" name="0 Imagen">
            <a:extLst>
              <a:ext uri="{FF2B5EF4-FFF2-40B4-BE49-F238E27FC236}">
                <a16:creationId xmlns:a16="http://schemas.microsoft.com/office/drawing/2014/main" id="{90A93EA0-230D-B789-8A45-F4992348464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840837" y="39460988"/>
            <a:ext cx="2857835" cy="3224292"/>
          </a:xfrm>
          <a:prstGeom prst="rect">
            <a:avLst/>
          </a:prstGeom>
        </xdr:spPr>
      </xdr:pic>
      <xdr:sp macro="" textlink="">
        <xdr:nvSpPr>
          <xdr:cNvPr id="5" name="Rectángulo 4">
            <a:extLst>
              <a:ext uri="{FF2B5EF4-FFF2-40B4-BE49-F238E27FC236}">
                <a16:creationId xmlns:a16="http://schemas.microsoft.com/office/drawing/2014/main" id="{25774B72-AC0D-492A-2EC0-DCDA78B091D9}"/>
              </a:ext>
            </a:extLst>
          </xdr:cNvPr>
          <xdr:cNvSpPr/>
        </xdr:nvSpPr>
        <xdr:spPr>
          <a:xfrm>
            <a:off x="10891065" y="40295072"/>
            <a:ext cx="2705100" cy="1524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27</xdr:col>
      <xdr:colOff>257175</xdr:colOff>
      <xdr:row>547</xdr:row>
      <xdr:rowOff>36459</xdr:rowOff>
    </xdr:from>
    <xdr:to>
      <xdr:col>31</xdr:col>
      <xdr:colOff>19049</xdr:colOff>
      <xdr:row>568</xdr:row>
      <xdr:rowOff>125198</xdr:rowOff>
    </xdr:to>
    <xdr:pic>
      <xdr:nvPicPr>
        <xdr:cNvPr id="7" name="Imagen 6">
          <a:extLst>
            <a:ext uri="{FF2B5EF4-FFF2-40B4-BE49-F238E27FC236}">
              <a16:creationId xmlns:a16="http://schemas.microsoft.com/office/drawing/2014/main" id="{A30891BE-C8BE-43C4-9590-E92C58D58748}"/>
            </a:ext>
          </a:extLst>
        </xdr:cNvPr>
        <xdr:cNvPicPr>
          <a:picLocks noChangeAspect="1"/>
        </xdr:cNvPicPr>
      </xdr:nvPicPr>
      <xdr:blipFill>
        <a:blip xmlns:r="http://schemas.openxmlformats.org/officeDocument/2006/relationships" r:embed="rId4"/>
        <a:stretch>
          <a:fillRect/>
        </a:stretch>
      </xdr:blipFill>
      <xdr:spPr>
        <a:xfrm>
          <a:off x="14316075" y="58939059"/>
          <a:ext cx="2657474" cy="3614112"/>
        </a:xfrm>
        <a:prstGeom prst="rect">
          <a:avLst/>
        </a:prstGeom>
      </xdr:spPr>
    </xdr:pic>
    <xdr:clientData/>
  </xdr:twoCellAnchor>
  <xdr:twoCellAnchor>
    <xdr:from>
      <xdr:col>27</xdr:col>
      <xdr:colOff>437029</xdr:colOff>
      <xdr:row>569</xdr:row>
      <xdr:rowOff>0</xdr:rowOff>
    </xdr:from>
    <xdr:to>
      <xdr:col>32</xdr:col>
      <xdr:colOff>504888</xdr:colOff>
      <xdr:row>590</xdr:row>
      <xdr:rowOff>37076</xdr:rowOff>
    </xdr:to>
    <xdr:grpSp>
      <xdr:nvGrpSpPr>
        <xdr:cNvPr id="17" name="Grupo 16">
          <a:extLst>
            <a:ext uri="{FF2B5EF4-FFF2-40B4-BE49-F238E27FC236}">
              <a16:creationId xmlns:a16="http://schemas.microsoft.com/office/drawing/2014/main" id="{7F7B225A-3833-41EC-9FF0-292000440D5E}"/>
            </a:ext>
          </a:extLst>
        </xdr:cNvPr>
        <xdr:cNvGrpSpPr/>
      </xdr:nvGrpSpPr>
      <xdr:grpSpPr>
        <a:xfrm>
          <a:off x="15286504" y="100660200"/>
          <a:ext cx="3782609" cy="3932801"/>
          <a:chOff x="17904619" y="49927139"/>
          <a:chExt cx="5101907" cy="2942559"/>
        </a:xfrm>
      </xdr:grpSpPr>
      <xdr:pic>
        <xdr:nvPicPr>
          <xdr:cNvPr id="11" name="0 Imagen">
            <a:extLst>
              <a:ext uri="{FF2B5EF4-FFF2-40B4-BE49-F238E27FC236}">
                <a16:creationId xmlns:a16="http://schemas.microsoft.com/office/drawing/2014/main" id="{36BE35F2-C605-8033-69EB-1EDC4C2997C5}"/>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904619" y="49927139"/>
            <a:ext cx="5101907" cy="2942559"/>
          </a:xfrm>
          <a:prstGeom prst="rect">
            <a:avLst/>
          </a:prstGeom>
        </xdr:spPr>
      </xdr:pic>
      <xdr:sp macro="" textlink="">
        <xdr:nvSpPr>
          <xdr:cNvPr id="12" name="Rectángulo 11">
            <a:extLst>
              <a:ext uri="{FF2B5EF4-FFF2-40B4-BE49-F238E27FC236}">
                <a16:creationId xmlns:a16="http://schemas.microsoft.com/office/drawing/2014/main" id="{9B6B34EC-00DC-4EBF-85D7-03D4DF074392}"/>
              </a:ext>
            </a:extLst>
          </xdr:cNvPr>
          <xdr:cNvSpPr/>
        </xdr:nvSpPr>
        <xdr:spPr>
          <a:xfrm>
            <a:off x="17938029" y="52071295"/>
            <a:ext cx="500743" cy="19541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4" name="Rectángulo 13">
            <a:extLst>
              <a:ext uri="{FF2B5EF4-FFF2-40B4-BE49-F238E27FC236}">
                <a16:creationId xmlns:a16="http://schemas.microsoft.com/office/drawing/2014/main" id="{A3FDCD1E-4C54-4C78-A7CE-16CEBE6666E2}"/>
              </a:ext>
            </a:extLst>
          </xdr:cNvPr>
          <xdr:cNvSpPr/>
        </xdr:nvSpPr>
        <xdr:spPr>
          <a:xfrm>
            <a:off x="19977508" y="51948678"/>
            <a:ext cx="420409" cy="83252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Rectángulo 14">
            <a:extLst>
              <a:ext uri="{FF2B5EF4-FFF2-40B4-BE49-F238E27FC236}">
                <a16:creationId xmlns:a16="http://schemas.microsoft.com/office/drawing/2014/main" id="{0253D55A-6849-4929-94EA-C0064A9BD224}"/>
              </a:ext>
            </a:extLst>
          </xdr:cNvPr>
          <xdr:cNvSpPr/>
        </xdr:nvSpPr>
        <xdr:spPr>
          <a:xfrm>
            <a:off x="20432023" y="52118469"/>
            <a:ext cx="342900" cy="18588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433917</xdr:colOff>
      <xdr:row>493</xdr:row>
      <xdr:rowOff>64133</xdr:rowOff>
    </xdr:from>
    <xdr:to>
      <xdr:col>31</xdr:col>
      <xdr:colOff>22225</xdr:colOff>
      <xdr:row>510</xdr:row>
      <xdr:rowOff>94037</xdr:rowOff>
    </xdr:to>
    <xdr:pic>
      <xdr:nvPicPr>
        <xdr:cNvPr id="9" name="Imagen 8">
          <a:extLst>
            <a:ext uri="{FF2B5EF4-FFF2-40B4-BE49-F238E27FC236}">
              <a16:creationId xmlns:a16="http://schemas.microsoft.com/office/drawing/2014/main" id="{3852D339-28FD-4D23-B8DF-CCEBDE7177C2}"/>
            </a:ext>
          </a:extLst>
        </xdr:cNvPr>
        <xdr:cNvPicPr>
          <a:picLocks noChangeAspect="1"/>
        </xdr:cNvPicPr>
      </xdr:nvPicPr>
      <xdr:blipFill>
        <a:blip xmlns:r="http://schemas.openxmlformats.org/officeDocument/2006/relationships" r:embed="rId6"/>
        <a:stretch>
          <a:fillRect/>
        </a:stretch>
      </xdr:blipFill>
      <xdr:spPr>
        <a:xfrm>
          <a:off x="11292417" y="44397716"/>
          <a:ext cx="6043083" cy="3227131"/>
        </a:xfrm>
        <a:prstGeom prst="rect">
          <a:avLst/>
        </a:prstGeom>
      </xdr:spPr>
    </xdr:pic>
    <xdr:clientData/>
  </xdr:twoCellAnchor>
  <xdr:twoCellAnchor editAs="oneCell">
    <xdr:from>
      <xdr:col>31</xdr:col>
      <xdr:colOff>124388</xdr:colOff>
      <xdr:row>511</xdr:row>
      <xdr:rowOff>163408</xdr:rowOff>
    </xdr:from>
    <xdr:to>
      <xdr:col>34</xdr:col>
      <xdr:colOff>552134</xdr:colOff>
      <xdr:row>524</xdr:row>
      <xdr:rowOff>138570</xdr:rowOff>
    </xdr:to>
    <xdr:pic>
      <xdr:nvPicPr>
        <xdr:cNvPr id="13" name="Imagen 12">
          <a:extLst>
            <a:ext uri="{FF2B5EF4-FFF2-40B4-BE49-F238E27FC236}">
              <a16:creationId xmlns:a16="http://schemas.microsoft.com/office/drawing/2014/main" id="{0CB8502E-A819-45BD-8D15-A83BB356C510}"/>
            </a:ext>
          </a:extLst>
        </xdr:cNvPr>
        <xdr:cNvPicPr>
          <a:picLocks noChangeAspect="1"/>
        </xdr:cNvPicPr>
      </xdr:nvPicPr>
      <xdr:blipFill>
        <a:blip xmlns:r="http://schemas.openxmlformats.org/officeDocument/2006/relationships" r:embed="rId7"/>
        <a:stretch>
          <a:fillRect/>
        </a:stretch>
      </xdr:blipFill>
      <xdr:spPr>
        <a:xfrm>
          <a:off x="17946721" y="51026908"/>
          <a:ext cx="2659771" cy="3568700"/>
        </a:xfrm>
        <a:prstGeom prst="rect">
          <a:avLst/>
        </a:prstGeom>
      </xdr:spPr>
    </xdr:pic>
    <xdr:clientData/>
  </xdr:twoCellAnchor>
  <xdr:twoCellAnchor>
    <xdr:from>
      <xdr:col>22</xdr:col>
      <xdr:colOff>155030</xdr:colOff>
      <xdr:row>436</xdr:row>
      <xdr:rowOff>42907</xdr:rowOff>
    </xdr:from>
    <xdr:to>
      <xdr:col>29</xdr:col>
      <xdr:colOff>607540</xdr:colOff>
      <xdr:row>470</xdr:row>
      <xdr:rowOff>20595</xdr:rowOff>
    </xdr:to>
    <xdr:grpSp>
      <xdr:nvGrpSpPr>
        <xdr:cNvPr id="16" name="Grupo 15">
          <a:extLst>
            <a:ext uri="{FF2B5EF4-FFF2-40B4-BE49-F238E27FC236}">
              <a16:creationId xmlns:a16="http://schemas.microsoft.com/office/drawing/2014/main" id="{20A254EF-40D7-4067-86F9-F27201809FE9}"/>
            </a:ext>
          </a:extLst>
        </xdr:cNvPr>
        <xdr:cNvGrpSpPr/>
      </xdr:nvGrpSpPr>
      <xdr:grpSpPr>
        <a:xfrm>
          <a:off x="11318330" y="75395182"/>
          <a:ext cx="5624585" cy="5864138"/>
          <a:chOff x="11756571" y="37272684"/>
          <a:chExt cx="3407161" cy="3962401"/>
        </a:xfrm>
      </xdr:grpSpPr>
      <xdr:pic>
        <xdr:nvPicPr>
          <xdr:cNvPr id="18" name="Imagen 17">
            <a:extLst>
              <a:ext uri="{FF2B5EF4-FFF2-40B4-BE49-F238E27FC236}">
                <a16:creationId xmlns:a16="http://schemas.microsoft.com/office/drawing/2014/main" id="{F81E2449-BDD8-485A-AFF1-95FAEF921FB4}"/>
              </a:ext>
            </a:extLst>
          </xdr:cNvPr>
          <xdr:cNvPicPr>
            <a:picLocks noChangeAspect="1"/>
          </xdr:cNvPicPr>
        </xdr:nvPicPr>
        <xdr:blipFill>
          <a:blip xmlns:r="http://schemas.openxmlformats.org/officeDocument/2006/relationships" r:embed="rId8"/>
          <a:stretch>
            <a:fillRect/>
          </a:stretch>
        </xdr:blipFill>
        <xdr:spPr>
          <a:xfrm>
            <a:off x="11756571" y="37272684"/>
            <a:ext cx="3407161" cy="3962401"/>
          </a:xfrm>
          <a:prstGeom prst="rect">
            <a:avLst/>
          </a:prstGeom>
        </xdr:spPr>
      </xdr:pic>
      <xdr:sp macro="" textlink="">
        <xdr:nvSpPr>
          <xdr:cNvPr id="19" name="Rectángulo 18">
            <a:extLst>
              <a:ext uri="{FF2B5EF4-FFF2-40B4-BE49-F238E27FC236}">
                <a16:creationId xmlns:a16="http://schemas.microsoft.com/office/drawing/2014/main" id="{7B8AE606-7BC9-48F3-A9A4-9A87F910A0CC}"/>
              </a:ext>
            </a:extLst>
          </xdr:cNvPr>
          <xdr:cNvSpPr/>
        </xdr:nvSpPr>
        <xdr:spPr>
          <a:xfrm>
            <a:off x="11832484" y="38332241"/>
            <a:ext cx="3178629" cy="20682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145676</xdr:colOff>
      <xdr:row>522</xdr:row>
      <xdr:rowOff>38585</xdr:rowOff>
    </xdr:from>
    <xdr:to>
      <xdr:col>29</xdr:col>
      <xdr:colOff>408440</xdr:colOff>
      <xdr:row>543</xdr:row>
      <xdr:rowOff>239431</xdr:rowOff>
    </xdr:to>
    <xdr:pic>
      <xdr:nvPicPr>
        <xdr:cNvPr id="20" name="Imagen 19">
          <a:extLst>
            <a:ext uri="{FF2B5EF4-FFF2-40B4-BE49-F238E27FC236}">
              <a16:creationId xmlns:a16="http://schemas.microsoft.com/office/drawing/2014/main" id="{6D0E2A9C-28EF-4682-91A6-A192E04140AB}"/>
            </a:ext>
          </a:extLst>
        </xdr:cNvPr>
        <xdr:cNvPicPr>
          <a:picLocks noChangeAspect="1"/>
        </xdr:cNvPicPr>
      </xdr:nvPicPr>
      <xdr:blipFill>
        <a:blip xmlns:r="http://schemas.openxmlformats.org/officeDocument/2006/relationships" r:embed="rId9"/>
        <a:stretch>
          <a:fillRect/>
        </a:stretch>
      </xdr:blipFill>
      <xdr:spPr>
        <a:xfrm>
          <a:off x="11004176" y="97585791"/>
          <a:ext cx="5305411" cy="43021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7</xdr:col>
      <xdr:colOff>312703</xdr:colOff>
      <xdr:row>7</xdr:row>
      <xdr:rowOff>171450</xdr:rowOff>
    </xdr:from>
    <xdr:to>
      <xdr:col>12</xdr:col>
      <xdr:colOff>45720</xdr:colOff>
      <xdr:row>25</xdr:row>
      <xdr:rowOff>100228</xdr:rowOff>
    </xdr:to>
    <xdr:grpSp>
      <xdr:nvGrpSpPr>
        <xdr:cNvPr id="2" name="Grupo 1">
          <a:extLst>
            <a:ext uri="{FF2B5EF4-FFF2-40B4-BE49-F238E27FC236}">
              <a16:creationId xmlns:a16="http://schemas.microsoft.com/office/drawing/2014/main" id="{3087ACAD-30FB-4EA5-BEFB-D10266EB5861}"/>
            </a:ext>
          </a:extLst>
        </xdr:cNvPr>
        <xdr:cNvGrpSpPr/>
      </xdr:nvGrpSpPr>
      <xdr:grpSpPr>
        <a:xfrm>
          <a:off x="8062243" y="1451610"/>
          <a:ext cx="3695417" cy="3220618"/>
          <a:chOff x="8062243" y="1451610"/>
          <a:chExt cx="3695417" cy="3220618"/>
        </a:xfrm>
      </xdr:grpSpPr>
      <xdr:pic>
        <xdr:nvPicPr>
          <xdr:cNvPr id="18" name="Imagen 17">
            <a:extLst>
              <a:ext uri="{FF2B5EF4-FFF2-40B4-BE49-F238E27FC236}">
                <a16:creationId xmlns:a16="http://schemas.microsoft.com/office/drawing/2014/main" id="{90847988-67DC-4902-B8E9-FF6F42E1F1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8062243" y="1517943"/>
            <a:ext cx="3695417" cy="3154285"/>
          </a:xfrm>
          <a:prstGeom prst="rect">
            <a:avLst/>
          </a:prstGeom>
        </xdr:spPr>
      </xdr:pic>
      <xdr:sp macro="" textlink="">
        <xdr:nvSpPr>
          <xdr:cNvPr id="25" name="Elipse 24">
            <a:extLst>
              <a:ext uri="{FF2B5EF4-FFF2-40B4-BE49-F238E27FC236}">
                <a16:creationId xmlns:a16="http://schemas.microsoft.com/office/drawing/2014/main" id="{C6F3D224-61AD-4269-9A05-EAD3B286DEDB}"/>
              </a:ext>
            </a:extLst>
          </xdr:cNvPr>
          <xdr:cNvSpPr/>
        </xdr:nvSpPr>
        <xdr:spPr>
          <a:xfrm>
            <a:off x="8568172" y="1451610"/>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1</a:t>
            </a:r>
          </a:p>
        </xdr:txBody>
      </xdr:sp>
      <xdr:sp macro="" textlink="">
        <xdr:nvSpPr>
          <xdr:cNvPr id="27" name="Elipse 26">
            <a:extLst>
              <a:ext uri="{FF2B5EF4-FFF2-40B4-BE49-F238E27FC236}">
                <a16:creationId xmlns:a16="http://schemas.microsoft.com/office/drawing/2014/main" id="{27C88CC0-0414-4CE9-A24B-5A45B1435696}"/>
              </a:ext>
            </a:extLst>
          </xdr:cNvPr>
          <xdr:cNvSpPr/>
        </xdr:nvSpPr>
        <xdr:spPr>
          <a:xfrm>
            <a:off x="8443175" y="2255950"/>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2</a:t>
            </a:r>
          </a:p>
        </xdr:txBody>
      </xdr:sp>
      <xdr:sp macro="" textlink="">
        <xdr:nvSpPr>
          <xdr:cNvPr id="28" name="Elipse 27">
            <a:extLst>
              <a:ext uri="{FF2B5EF4-FFF2-40B4-BE49-F238E27FC236}">
                <a16:creationId xmlns:a16="http://schemas.microsoft.com/office/drawing/2014/main" id="{4C9D7E34-A4BD-447D-B567-092AF758CFFF}"/>
              </a:ext>
            </a:extLst>
          </xdr:cNvPr>
          <xdr:cNvSpPr/>
        </xdr:nvSpPr>
        <xdr:spPr>
          <a:xfrm>
            <a:off x="9514096" y="2463511"/>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3</a:t>
            </a:r>
          </a:p>
        </xdr:txBody>
      </xdr:sp>
      <xdr:sp macro="" textlink="">
        <xdr:nvSpPr>
          <xdr:cNvPr id="29" name="Elipse 28">
            <a:extLst>
              <a:ext uri="{FF2B5EF4-FFF2-40B4-BE49-F238E27FC236}">
                <a16:creationId xmlns:a16="http://schemas.microsoft.com/office/drawing/2014/main" id="{C5838B82-C7F5-44B2-920A-4F9DDF954E9F}"/>
              </a:ext>
            </a:extLst>
          </xdr:cNvPr>
          <xdr:cNvSpPr/>
        </xdr:nvSpPr>
        <xdr:spPr>
          <a:xfrm>
            <a:off x="9373596" y="3382758"/>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4</a:t>
            </a:r>
          </a:p>
        </xdr:txBody>
      </xdr:sp>
      <xdr:sp macro="" textlink="">
        <xdr:nvSpPr>
          <xdr:cNvPr id="30" name="Elipse 29">
            <a:extLst>
              <a:ext uri="{FF2B5EF4-FFF2-40B4-BE49-F238E27FC236}">
                <a16:creationId xmlns:a16="http://schemas.microsoft.com/office/drawing/2014/main" id="{A07EA606-8AFE-4CA1-A5FC-B7F8C76102F1}"/>
              </a:ext>
            </a:extLst>
          </xdr:cNvPr>
          <xdr:cNvSpPr/>
        </xdr:nvSpPr>
        <xdr:spPr>
          <a:xfrm>
            <a:off x="10420714" y="3379384"/>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5</a:t>
            </a:r>
          </a:p>
        </xdr:txBody>
      </xdr:sp>
      <xdr:sp macro="" textlink="">
        <xdr:nvSpPr>
          <xdr:cNvPr id="31" name="Elipse 30">
            <a:extLst>
              <a:ext uri="{FF2B5EF4-FFF2-40B4-BE49-F238E27FC236}">
                <a16:creationId xmlns:a16="http://schemas.microsoft.com/office/drawing/2014/main" id="{FA999082-1543-4642-B712-0110328AFF93}"/>
              </a:ext>
            </a:extLst>
          </xdr:cNvPr>
          <xdr:cNvSpPr/>
        </xdr:nvSpPr>
        <xdr:spPr>
          <a:xfrm>
            <a:off x="11006481" y="4011771"/>
            <a:ext cx="399991" cy="39488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6</a:t>
            </a:r>
          </a:p>
        </xdr:txBody>
      </xdr:sp>
    </xdr:grpSp>
    <xdr:clientData/>
  </xdr:twoCellAnchor>
  <xdr:twoCellAnchor editAs="oneCell">
    <xdr:from>
      <xdr:col>4</xdr:col>
      <xdr:colOff>342899</xdr:colOff>
      <xdr:row>1</xdr:row>
      <xdr:rowOff>121919</xdr:rowOff>
    </xdr:from>
    <xdr:to>
      <xdr:col>6</xdr:col>
      <xdr:colOff>267066</xdr:colOff>
      <xdr:row>9</xdr:row>
      <xdr:rowOff>166410</xdr:rowOff>
    </xdr:to>
    <xdr:pic>
      <xdr:nvPicPr>
        <xdr:cNvPr id="10" name="Imagen 9">
          <a:extLst>
            <a:ext uri="{FF2B5EF4-FFF2-40B4-BE49-F238E27FC236}">
              <a16:creationId xmlns:a16="http://schemas.microsoft.com/office/drawing/2014/main" id="{560DA665-201B-4156-A371-521259783BB8}"/>
            </a:ext>
          </a:extLst>
        </xdr:cNvPr>
        <xdr:cNvPicPr>
          <a:picLocks noChangeAspect="1"/>
        </xdr:cNvPicPr>
      </xdr:nvPicPr>
      <xdr:blipFill>
        <a:blip xmlns:r="http://schemas.openxmlformats.org/officeDocument/2006/relationships" r:embed="rId2"/>
        <a:stretch>
          <a:fillRect/>
        </a:stretch>
      </xdr:blipFill>
      <xdr:spPr>
        <a:xfrm>
          <a:off x="5562599" y="312419"/>
          <a:ext cx="1448167" cy="1568491"/>
        </a:xfrm>
        <a:prstGeom prst="rect">
          <a:avLst/>
        </a:prstGeom>
      </xdr:spPr>
    </xdr:pic>
    <xdr:clientData/>
  </xdr:twoCellAnchor>
  <xdr:twoCellAnchor editAs="oneCell">
    <xdr:from>
      <xdr:col>2</xdr:col>
      <xdr:colOff>601980</xdr:colOff>
      <xdr:row>10</xdr:row>
      <xdr:rowOff>175259</xdr:rowOff>
    </xdr:from>
    <xdr:to>
      <xdr:col>3</xdr:col>
      <xdr:colOff>182880</xdr:colOff>
      <xdr:row>20</xdr:row>
      <xdr:rowOff>13992</xdr:rowOff>
    </xdr:to>
    <xdr:pic>
      <xdr:nvPicPr>
        <xdr:cNvPr id="11" name="Imagen 10">
          <a:extLst>
            <a:ext uri="{FF2B5EF4-FFF2-40B4-BE49-F238E27FC236}">
              <a16:creationId xmlns:a16="http://schemas.microsoft.com/office/drawing/2014/main" id="{8CF0458F-0B8E-40F7-9377-0247BCE0C2C5}"/>
            </a:ext>
          </a:extLst>
        </xdr:cNvPr>
        <xdr:cNvPicPr>
          <a:picLocks noChangeAspect="1"/>
        </xdr:cNvPicPr>
      </xdr:nvPicPr>
      <xdr:blipFill>
        <a:blip xmlns:r="http://schemas.openxmlformats.org/officeDocument/2006/relationships" r:embed="rId3"/>
        <a:stretch>
          <a:fillRect/>
        </a:stretch>
      </xdr:blipFill>
      <xdr:spPr>
        <a:xfrm>
          <a:off x="3215640" y="2004059"/>
          <a:ext cx="1554480" cy="1667533"/>
        </a:xfrm>
        <a:prstGeom prst="rect">
          <a:avLst/>
        </a:prstGeom>
      </xdr:spPr>
    </xdr:pic>
    <xdr:clientData/>
  </xdr:twoCellAnchor>
  <xdr:twoCellAnchor editAs="oneCell">
    <xdr:from>
      <xdr:col>2</xdr:col>
      <xdr:colOff>601980</xdr:colOff>
      <xdr:row>21</xdr:row>
      <xdr:rowOff>104774</xdr:rowOff>
    </xdr:from>
    <xdr:to>
      <xdr:col>3</xdr:col>
      <xdr:colOff>277451</xdr:colOff>
      <xdr:row>30</xdr:row>
      <xdr:rowOff>76551</xdr:rowOff>
    </xdr:to>
    <xdr:pic>
      <xdr:nvPicPr>
        <xdr:cNvPr id="12" name="Imagen 11">
          <a:extLst>
            <a:ext uri="{FF2B5EF4-FFF2-40B4-BE49-F238E27FC236}">
              <a16:creationId xmlns:a16="http://schemas.microsoft.com/office/drawing/2014/main" id="{2D1D3213-983F-4B60-BA8D-4445052DB908}"/>
            </a:ext>
          </a:extLst>
        </xdr:cNvPr>
        <xdr:cNvPicPr>
          <a:picLocks noChangeAspect="1"/>
        </xdr:cNvPicPr>
      </xdr:nvPicPr>
      <xdr:blipFill>
        <a:blip xmlns:r="http://schemas.openxmlformats.org/officeDocument/2006/relationships" r:embed="rId4"/>
        <a:stretch>
          <a:fillRect/>
        </a:stretch>
      </xdr:blipFill>
      <xdr:spPr>
        <a:xfrm>
          <a:off x="3145155" y="4105274"/>
          <a:ext cx="1589996" cy="1686277"/>
        </a:xfrm>
        <a:prstGeom prst="rect">
          <a:avLst/>
        </a:prstGeom>
      </xdr:spPr>
    </xdr:pic>
    <xdr:clientData/>
  </xdr:twoCellAnchor>
  <xdr:twoCellAnchor>
    <xdr:from>
      <xdr:col>4</xdr:col>
      <xdr:colOff>202771</xdr:colOff>
      <xdr:row>29</xdr:row>
      <xdr:rowOff>19878</xdr:rowOff>
    </xdr:from>
    <xdr:to>
      <xdr:col>8</xdr:col>
      <xdr:colOff>241906</xdr:colOff>
      <xdr:row>42</xdr:row>
      <xdr:rowOff>57639</xdr:rowOff>
    </xdr:to>
    <xdr:grpSp>
      <xdr:nvGrpSpPr>
        <xdr:cNvPr id="22" name="Grupo 21">
          <a:extLst>
            <a:ext uri="{FF2B5EF4-FFF2-40B4-BE49-F238E27FC236}">
              <a16:creationId xmlns:a16="http://schemas.microsoft.com/office/drawing/2014/main" id="{858447D1-7646-4F65-815E-87AA6BBADFB1}"/>
            </a:ext>
          </a:extLst>
        </xdr:cNvPr>
        <xdr:cNvGrpSpPr/>
      </xdr:nvGrpSpPr>
      <xdr:grpSpPr>
        <a:xfrm>
          <a:off x="5574871" y="5323398"/>
          <a:ext cx="3209055" cy="2415201"/>
          <a:chOff x="5590007" y="5400261"/>
          <a:chExt cx="3219429" cy="2449656"/>
        </a:xfrm>
      </xdr:grpSpPr>
      <xdr:pic>
        <xdr:nvPicPr>
          <xdr:cNvPr id="13" name="Imagen 12">
            <a:extLst>
              <a:ext uri="{FF2B5EF4-FFF2-40B4-BE49-F238E27FC236}">
                <a16:creationId xmlns:a16="http://schemas.microsoft.com/office/drawing/2014/main" id="{DBE33032-3270-4517-84EA-6E96957A344E}"/>
              </a:ext>
            </a:extLst>
          </xdr:cNvPr>
          <xdr:cNvPicPr>
            <a:picLocks noChangeAspect="1"/>
          </xdr:cNvPicPr>
        </xdr:nvPicPr>
        <xdr:blipFill>
          <a:blip xmlns:r="http://schemas.openxmlformats.org/officeDocument/2006/relationships" r:embed="rId5"/>
          <a:stretch>
            <a:fillRect/>
          </a:stretch>
        </xdr:blipFill>
        <xdr:spPr>
          <a:xfrm>
            <a:off x="7364407" y="5400261"/>
            <a:ext cx="1266442" cy="1206670"/>
          </a:xfrm>
          <a:prstGeom prst="rect">
            <a:avLst/>
          </a:prstGeom>
        </xdr:spPr>
      </xdr:pic>
      <xdr:pic>
        <xdr:nvPicPr>
          <xdr:cNvPr id="14" name="Imagen 13">
            <a:extLst>
              <a:ext uri="{FF2B5EF4-FFF2-40B4-BE49-F238E27FC236}">
                <a16:creationId xmlns:a16="http://schemas.microsoft.com/office/drawing/2014/main" id="{17E5F7C2-3863-47D0-A88D-C0AD2BDEC22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590007" y="5811732"/>
            <a:ext cx="1621586" cy="1628314"/>
          </a:xfrm>
          <a:prstGeom prst="rect">
            <a:avLst/>
          </a:prstGeom>
        </xdr:spPr>
      </xdr:pic>
      <xdr:pic>
        <xdr:nvPicPr>
          <xdr:cNvPr id="15" name="Imagen 14">
            <a:extLst>
              <a:ext uri="{FF2B5EF4-FFF2-40B4-BE49-F238E27FC236}">
                <a16:creationId xmlns:a16="http://schemas.microsoft.com/office/drawing/2014/main" id="{B716B61B-832F-46B9-B1F3-C7ABE3067931}"/>
              </a:ext>
            </a:extLst>
          </xdr:cNvPr>
          <xdr:cNvPicPr>
            <a:picLocks noChangeAspect="1"/>
          </xdr:cNvPicPr>
        </xdr:nvPicPr>
        <xdr:blipFill>
          <a:blip xmlns:r="http://schemas.openxmlformats.org/officeDocument/2006/relationships" r:embed="rId7"/>
          <a:stretch>
            <a:fillRect/>
          </a:stretch>
        </xdr:blipFill>
        <xdr:spPr>
          <a:xfrm>
            <a:off x="7368209" y="6636122"/>
            <a:ext cx="1441227" cy="1213795"/>
          </a:xfrm>
          <a:prstGeom prst="rect">
            <a:avLst/>
          </a:prstGeom>
        </xdr:spPr>
      </xdr:pic>
      <xdr:cxnSp macro="">
        <xdr:nvCxnSpPr>
          <xdr:cNvPr id="17" name="Conector recto de flecha 16">
            <a:extLst>
              <a:ext uri="{FF2B5EF4-FFF2-40B4-BE49-F238E27FC236}">
                <a16:creationId xmlns:a16="http://schemas.microsoft.com/office/drawing/2014/main" id="{C5DC3C14-49F2-471A-AA6E-53E5A1275D09}"/>
              </a:ext>
            </a:extLst>
          </xdr:cNvPr>
          <xdr:cNvCxnSpPr>
            <a:endCxn id="13" idx="1"/>
          </xdr:cNvCxnSpPr>
        </xdr:nvCxnSpPr>
        <xdr:spPr>
          <a:xfrm flipV="1">
            <a:off x="6248400" y="6003596"/>
            <a:ext cx="1116007" cy="178543"/>
          </a:xfrm>
          <a:prstGeom prst="straightConnector1">
            <a:avLst/>
          </a:prstGeom>
          <a:ln>
            <a:tailEnd type="triangle"/>
          </a:ln>
        </xdr:spPr>
        <xdr:style>
          <a:lnRef idx="3">
            <a:schemeClr val="accent4"/>
          </a:lnRef>
          <a:fillRef idx="0">
            <a:schemeClr val="accent4"/>
          </a:fillRef>
          <a:effectRef idx="2">
            <a:schemeClr val="accent4"/>
          </a:effectRef>
          <a:fontRef idx="minor">
            <a:schemeClr val="tx1"/>
          </a:fontRef>
        </xdr:style>
      </xdr:cxnSp>
      <xdr:cxnSp macro="">
        <xdr:nvCxnSpPr>
          <xdr:cNvPr id="19" name="Conector recto de flecha 18">
            <a:extLst>
              <a:ext uri="{FF2B5EF4-FFF2-40B4-BE49-F238E27FC236}">
                <a16:creationId xmlns:a16="http://schemas.microsoft.com/office/drawing/2014/main" id="{CD127EBE-4EB7-450F-A2D9-172CFA92AC9E}"/>
              </a:ext>
            </a:extLst>
          </xdr:cNvPr>
          <xdr:cNvCxnSpPr/>
        </xdr:nvCxnSpPr>
        <xdr:spPr>
          <a:xfrm>
            <a:off x="7036904" y="7017026"/>
            <a:ext cx="616226" cy="79513"/>
          </a:xfrm>
          <a:prstGeom prst="straightConnector1">
            <a:avLst/>
          </a:prstGeom>
          <a:ln>
            <a:tailEnd type="triangle"/>
          </a:ln>
        </xdr:spPr>
        <xdr:style>
          <a:lnRef idx="3">
            <a:schemeClr val="accent4"/>
          </a:lnRef>
          <a:fillRef idx="0">
            <a:schemeClr val="accent4"/>
          </a:fillRef>
          <a:effectRef idx="2">
            <a:schemeClr val="accent4"/>
          </a:effectRef>
          <a:fontRef idx="minor">
            <a:schemeClr val="tx1"/>
          </a:fontRef>
        </xdr:style>
      </xdr:cxnSp>
    </xdr:grpSp>
    <xdr:clientData/>
  </xdr:twoCellAnchor>
  <xdr:twoCellAnchor editAs="oneCell">
    <xdr:from>
      <xdr:col>4</xdr:col>
      <xdr:colOff>335280</xdr:colOff>
      <xdr:row>50</xdr:row>
      <xdr:rowOff>23588</xdr:rowOff>
    </xdr:from>
    <xdr:to>
      <xdr:col>7</xdr:col>
      <xdr:colOff>8124</xdr:colOff>
      <xdr:row>60</xdr:row>
      <xdr:rowOff>91905</xdr:rowOff>
    </xdr:to>
    <xdr:pic>
      <xdr:nvPicPr>
        <xdr:cNvPr id="3" name="Imagen 2">
          <a:extLst>
            <a:ext uri="{FF2B5EF4-FFF2-40B4-BE49-F238E27FC236}">
              <a16:creationId xmlns:a16="http://schemas.microsoft.com/office/drawing/2014/main" id="{10CF5A93-F508-4649-86B1-AABC70D7F49C}"/>
            </a:ext>
          </a:extLst>
        </xdr:cNvPr>
        <xdr:cNvPicPr>
          <a:picLocks noChangeAspect="1"/>
        </xdr:cNvPicPr>
      </xdr:nvPicPr>
      <xdr:blipFill>
        <a:blip xmlns:r="http://schemas.openxmlformats.org/officeDocument/2006/relationships" r:embed="rId8"/>
        <a:stretch>
          <a:fillRect/>
        </a:stretch>
      </xdr:blipFill>
      <xdr:spPr>
        <a:xfrm>
          <a:off x="5707380" y="9167588"/>
          <a:ext cx="2050284" cy="189711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9525</xdr:colOff>
      <xdr:row>2</xdr:row>
      <xdr:rowOff>76200</xdr:rowOff>
    </xdr:from>
    <xdr:to>
      <xdr:col>11</xdr:col>
      <xdr:colOff>0</xdr:colOff>
      <xdr:row>12</xdr:row>
      <xdr:rowOff>145733</xdr:rowOff>
    </xdr:to>
    <xdr:pic>
      <xdr:nvPicPr>
        <xdr:cNvPr id="2" name="1 Imagen">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0" y="400050"/>
          <a:ext cx="2790825" cy="16887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ACER\Desktop\An&#225;lisis%20del%20AIU%20Placas%20Huellas%20Santo%20Domingo.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shortcut-targets-by-id\19m_PKLDq6YmPGpAyOEMjJKg88i1qqTer\01%20Proyectos%20Infraestructura\03%20Cuarto%20carril%20-%20Villamaria\Presupuesto\8.%20Presupuesto%20Interventori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20Alcaldia%202022/1.%20Presupuesto%20via%20en%20mal%20Estado%20(La%20Florida)/4.%20Presupuesto%20Arreglo%20Pavimento%20La%20Florida%20(Abril%2007%20de%20202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Infraestructura\OneDrive\Documentos\Johanna%20Quintero\2.%20Alcaldia%20de%20Villamar&#237;a%20-%202021\AGUAS%20FINALES%20ENERO%20202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2.%20Alcaldia%202022/AGUAS%20FINALES%20ENERO%202021%20-%20Actualizado%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EQUIPOS"/>
      <sheetName val="MANO DE OBRA"/>
      <sheetName val="TRANSPORTE"/>
      <sheetName val="Hoja2"/>
      <sheetName val="G.G"/>
      <sheetName val="MURO PR25+221-235"/>
      <sheetName val="MURO PR25+261-267"/>
      <sheetName val="\Users\ANDRES FELIPE MUÑOZ\Down"/>
      <sheetName val="ACTA No.1 "/>
      <sheetName val="ACTA No.5"/>
      <sheetName val="ACTA MAYORES - GENERAL"/>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Users\USUARIO\Downloads\MANTEN"/>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 P. U."/>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s>
    <sheetDataSet>
      <sheetData sheetId="0" refreshError="1">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FORMULA"/>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Equipo"/>
      <sheetName val="RELACION MES"/>
      <sheetName val="GCB2000"/>
      <sheetName val="A. P. U."/>
      <sheetName val="LISTA DE PRECIOS"/>
      <sheetName val="062"/>
      <sheetName val="Listado"/>
      <sheetName val="A.P.U"/>
      <sheetName val="CRA.MODI"/>
      <sheetName val="Presup_Canch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OCTUBRE"/>
      <sheetName val="Bajadas"/>
      <sheetName val="5. ELECTRICO"/>
      <sheetName val="SALARIOS"/>
      <sheetName val="7.1.8.1.1"/>
      <sheetName val="2,2,6,1 Pilotes 0,30"/>
      <sheetName val="THE"/>
      <sheetName val="ATHE"/>
      <sheetName val="UNITARI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esup_Cancha"/>
      <sheetName val="PROGR_1"/>
      <sheetName val="PROGR_"/>
      <sheetName val="ACTA DE MODIFICACION  (2)"/>
      <sheetName val="VrEqpBasica"/>
      <sheetName val="ModeloPresupuesto"/>
      <sheetName val="devdics"/>
    </sheetNames>
    <sheetDataSet>
      <sheetData sheetId="0">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ow r="6">
          <cell r="A6" t="str">
            <v>UNIDAD ADMINISTRATIVA ESPECIAL DE LA AERONAUTICA CIVIL</v>
          </cell>
        </row>
      </sheetData>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AIU"/>
      <sheetName val="Factor Prestacional"/>
    </sheetNames>
    <sheetDataSet>
      <sheetData sheetId="0" refreshError="1"/>
      <sheetData sheetId="1" refreshError="1">
        <row r="47">
          <cell r="C47">
            <v>1.61879</v>
          </cell>
        </row>
        <row r="72">
          <cell r="C72">
            <v>1.6969799999999997</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 INTERVENTORÍA"/>
      <sheetName val="FACTOR MULTIPLICADOR"/>
      <sheetName val="Ensayos de Laboratorio"/>
    </sheetNames>
    <sheetDataSet>
      <sheetData sheetId="0" refreshError="1"/>
      <sheetData sheetId="1" refreshError="1"/>
      <sheetData sheetId="2" refreshError="1">
        <row r="14">
          <cell r="B14">
            <v>1220800</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oria"/>
      <sheetName val="Items"/>
      <sheetName val="1.01"/>
      <sheetName val="2.01"/>
      <sheetName val="2.02"/>
      <sheetName val="APU AGUAS"/>
      <sheetName val="Cantidades de Obra"/>
      <sheetName val="Análisis AIU"/>
      <sheetName val="APU"/>
      <sheetName val="Insumos"/>
      <sheetName val="Concretos"/>
      <sheetName val="Análisis Mano de Obra"/>
      <sheetName val="Cuadrillas"/>
      <sheetName val="Salarios y Prestaciones"/>
      <sheetName val="Análisis Factor Prestacional"/>
      <sheetName val="Análisis Herramienta Menor"/>
      <sheetName val="Hoja1"/>
    </sheetNames>
    <sheetDataSet>
      <sheetData sheetId="0">
        <row r="73">
          <cell r="G73">
            <v>34443430</v>
          </cell>
        </row>
      </sheetData>
      <sheetData sheetId="1"/>
      <sheetData sheetId="2"/>
      <sheetData sheetId="3"/>
      <sheetData sheetId="4"/>
      <sheetData sheetId="5"/>
      <sheetData sheetId="6"/>
      <sheetData sheetId="7"/>
      <sheetData sheetId="8">
        <row r="5">
          <cell r="F5">
            <v>1</v>
          </cell>
        </row>
        <row r="59">
          <cell r="K59">
            <v>0.34413103220035046</v>
          </cell>
        </row>
      </sheetData>
      <sheetData sheetId="9"/>
      <sheetData sheetId="10">
        <row r="51">
          <cell r="F51">
            <v>25</v>
          </cell>
        </row>
        <row r="272">
          <cell r="F272">
            <v>13502</v>
          </cell>
        </row>
        <row r="429">
          <cell r="F429">
            <v>10716</v>
          </cell>
        </row>
        <row r="1567">
          <cell r="F1567">
            <v>1402</v>
          </cell>
        </row>
        <row r="2007">
          <cell r="C2007" t="str">
            <v>TRITURADO 3/4"</v>
          </cell>
        </row>
        <row r="2426">
          <cell r="F2426">
            <v>138578</v>
          </cell>
        </row>
        <row r="2428">
          <cell r="F2428">
            <v>59500</v>
          </cell>
        </row>
      </sheetData>
      <sheetData sheetId="11"/>
      <sheetData sheetId="12"/>
      <sheetData sheetId="13"/>
      <sheetData sheetId="14"/>
      <sheetData sheetId="15">
        <row r="4">
          <cell r="B4" t="str">
            <v>Datos Basicos año 2022</v>
          </cell>
        </row>
        <row r="5">
          <cell r="C5" t="str">
            <v>Subsidio Transporte 2022</v>
          </cell>
          <cell r="D5">
            <v>117172</v>
          </cell>
        </row>
        <row r="6">
          <cell r="C6" t="str">
            <v>Salario mínimo 2022</v>
          </cell>
          <cell r="D6">
            <v>1000000</v>
          </cell>
        </row>
        <row r="29">
          <cell r="D29">
            <v>0.84370001834473274</v>
          </cell>
          <cell r="E29">
            <v>0.65560000000000007</v>
          </cell>
          <cell r="G29">
            <v>0.82340001834473275</v>
          </cell>
        </row>
      </sheetData>
      <sheetData sheetId="16">
        <row r="26">
          <cell r="F26">
            <v>2843</v>
          </cell>
        </row>
      </sheetData>
      <sheetData sheetId="1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A3" t="str">
            <v>Datos Basicos año 2021</v>
          </cell>
          <cell r="B3" t="str">
            <v>Días del año</v>
          </cell>
          <cell r="C3">
            <v>365</v>
          </cell>
        </row>
      </sheetData>
      <sheetData sheetId="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row r="5">
          <cell r="B5" t="str">
            <v>MANIZALES</v>
          </cell>
        </row>
      </sheetData>
      <sheetData sheetId="3"/>
      <sheetData sheetId="4">
        <row r="2">
          <cell r="B2" t="str">
            <v>MANIZALES</v>
          </cell>
        </row>
        <row r="5">
          <cell r="A5" t="str">
            <v>A</v>
          </cell>
          <cell r="B5" t="str">
            <v>ACERO DE REFUERZO</v>
          </cell>
        </row>
        <row r="6">
          <cell r="A6" t="str">
            <v>A10</v>
          </cell>
          <cell r="B6" t="str">
            <v>ACERO 37.000 PSI</v>
          </cell>
          <cell r="C6" t="str">
            <v>Insumo</v>
          </cell>
          <cell r="D6" t="str">
            <v>kg</v>
          </cell>
          <cell r="E6">
            <v>3313</v>
          </cell>
          <cell r="F6">
            <v>2784.1873438686252</v>
          </cell>
          <cell r="G6">
            <v>0.19</v>
          </cell>
          <cell r="H6" t="str">
            <v>X</v>
          </cell>
          <cell r="I6" t="str">
            <v>X</v>
          </cell>
          <cell r="J6" t="str">
            <v>X</v>
          </cell>
          <cell r="K6" t="str">
            <v>X</v>
          </cell>
          <cell r="L6" t="str">
            <v>aceros,mallas,tubo estructural, y catalogo de producto 2012 acesco</v>
          </cell>
          <cell r="M6" t="str">
            <v>VER ARCHIVO ANEXO</v>
          </cell>
          <cell r="N6">
            <v>41608</v>
          </cell>
        </row>
        <row r="7">
          <cell r="A7" t="str">
            <v>A01</v>
          </cell>
          <cell r="B7" t="str">
            <v>ACERO 60.000 PSI</v>
          </cell>
          <cell r="C7" t="str">
            <v>Insumo</v>
          </cell>
          <cell r="D7" t="str">
            <v>kg</v>
          </cell>
          <cell r="E7">
            <v>3313</v>
          </cell>
          <cell r="F7">
            <v>2784.1873438686252</v>
          </cell>
          <cell r="G7">
            <v>0.19</v>
          </cell>
          <cell r="H7" t="str">
            <v>X</v>
          </cell>
          <cell r="I7" t="str">
            <v>X</v>
          </cell>
          <cell r="J7" t="str">
            <v>X</v>
          </cell>
          <cell r="K7" t="str">
            <v>X</v>
          </cell>
          <cell r="L7" t="str">
            <v>aceros,mallas,tubo estructural, y catalogo de producto 2012 acesco</v>
          </cell>
          <cell r="M7" t="str">
            <v>VER ARCHIVO ANEXO</v>
          </cell>
          <cell r="N7">
            <v>41608</v>
          </cell>
        </row>
        <row r="8">
          <cell r="A8" t="str">
            <v>A11</v>
          </cell>
          <cell r="B8" t="str">
            <v>ALAMBRE NEGRO NO. 18</v>
          </cell>
          <cell r="C8" t="str">
            <v>Insumo</v>
          </cell>
          <cell r="D8" t="str">
            <v>kg</v>
          </cell>
          <cell r="E8">
            <v>4324</v>
          </cell>
          <cell r="F8">
            <v>3634.0273854970956</v>
          </cell>
          <cell r="G8">
            <v>0.19</v>
          </cell>
          <cell r="H8" t="str">
            <v>X</v>
          </cell>
          <cell r="I8" t="str">
            <v>X</v>
          </cell>
          <cell r="J8" t="str">
            <v>X</v>
          </cell>
          <cell r="K8" t="str">
            <v>X</v>
          </cell>
          <cell r="L8" t="str">
            <v>aceros,mallas,tubo estructural, y catalogo de producto 2012 acesco</v>
          </cell>
          <cell r="M8" t="str">
            <v>VER ARCHIVO ANEXO</v>
          </cell>
          <cell r="N8">
            <v>41608</v>
          </cell>
        </row>
        <row r="9">
          <cell r="A9" t="str">
            <v>A02</v>
          </cell>
          <cell r="B9" t="str">
            <v xml:space="preserve">GRAFIL 5.5 MM </v>
          </cell>
          <cell r="C9" t="str">
            <v>Insumo</v>
          </cell>
          <cell r="D9" t="str">
            <v>kg</v>
          </cell>
          <cell r="E9">
            <v>3187</v>
          </cell>
          <cell r="F9">
            <v>2678.1230641022012</v>
          </cell>
          <cell r="G9">
            <v>0.19</v>
          </cell>
          <cell r="H9" t="str">
            <v>X</v>
          </cell>
          <cell r="I9" t="str">
            <v>X</v>
          </cell>
          <cell r="J9" t="str">
            <v>X</v>
          </cell>
          <cell r="K9" t="str">
            <v>X</v>
          </cell>
          <cell r="L9" t="str">
            <v>aceros,mallas,tubo estructural, y catalogo de producto 2012 acesco</v>
          </cell>
          <cell r="M9" t="str">
            <v>VER ARCHIVO ANEXO</v>
          </cell>
          <cell r="N9">
            <v>41608</v>
          </cell>
        </row>
        <row r="10">
          <cell r="A10" t="str">
            <v>A04</v>
          </cell>
          <cell r="B10" t="str">
            <v>MALLA ELECTROSOLDADA H-084  R-2.1  4 MM  15 X 25 CM.</v>
          </cell>
          <cell r="C10" t="str">
            <v>Insumo</v>
          </cell>
          <cell r="D10" t="str">
            <v>kg</v>
          </cell>
          <cell r="E10">
            <v>3155</v>
          </cell>
          <cell r="F10">
            <v>2651.6069941605947</v>
          </cell>
          <cell r="G10">
            <v>0.19</v>
          </cell>
          <cell r="H10" t="str">
            <v>X</v>
          </cell>
          <cell r="I10" t="str">
            <v>X</v>
          </cell>
          <cell r="J10" t="str">
            <v>X</v>
          </cell>
          <cell r="K10" t="str">
            <v>X</v>
          </cell>
          <cell r="L10" t="str">
            <v>aceros,mallas,tubo estructural, y catalogo de producto 2012 acesco</v>
          </cell>
          <cell r="M10" t="str">
            <v>VER ARCHIVO ANEXO</v>
          </cell>
          <cell r="N10">
            <v>41608</v>
          </cell>
        </row>
        <row r="11">
          <cell r="A11" t="str">
            <v>A05</v>
          </cell>
          <cell r="B11" t="str">
            <v>MALLA ELECTROSOLDADA M-084  Q-2  4 MM  15 X 15 CM.</v>
          </cell>
          <cell r="C11" t="str">
            <v>Insumo</v>
          </cell>
          <cell r="D11" t="str">
            <v>kg</v>
          </cell>
          <cell r="E11">
            <v>3155</v>
          </cell>
          <cell r="F11">
            <v>2651.6069941605947</v>
          </cell>
          <cell r="G11">
            <v>0.19</v>
          </cell>
          <cell r="H11" t="str">
            <v>X</v>
          </cell>
          <cell r="I11" t="str">
            <v>X</v>
          </cell>
          <cell r="J11" t="str">
            <v>X</v>
          </cell>
          <cell r="K11" t="str">
            <v>X</v>
          </cell>
          <cell r="L11" t="str">
            <v>aceros,mallas,tubo estructural, y catalogo de producto 2012 acesco</v>
          </cell>
          <cell r="M11" t="str">
            <v>VER ARCHIVO ANEXO</v>
          </cell>
          <cell r="N11">
            <v>41608</v>
          </cell>
        </row>
        <row r="12">
          <cell r="A12" t="str">
            <v>A03</v>
          </cell>
          <cell r="B12" t="str">
            <v>MALLA ELECTROSOLDADA M-106  Q-3  4.5 MM 15 X 15 CM.</v>
          </cell>
          <cell r="C12" t="str">
            <v>Insumo</v>
          </cell>
          <cell r="D12" t="str">
            <v>kg</v>
          </cell>
          <cell r="E12">
            <v>3155</v>
          </cell>
          <cell r="F12">
            <v>2651.6069941605947</v>
          </cell>
          <cell r="G12">
            <v>0.19</v>
          </cell>
          <cell r="H12" t="str">
            <v>X</v>
          </cell>
          <cell r="I12" t="str">
            <v>X</v>
          </cell>
          <cell r="J12" t="str">
            <v>X</v>
          </cell>
          <cell r="K12" t="str">
            <v>X</v>
          </cell>
          <cell r="L12" t="str">
            <v>aceros,mallas,tubo estructural, y catalogo de producto 2012 acesco</v>
          </cell>
          <cell r="M12" t="str">
            <v>VER ARCHIVO ANEXO</v>
          </cell>
          <cell r="N12">
            <v>41608</v>
          </cell>
        </row>
        <row r="13">
          <cell r="A13" t="str">
            <v>A14</v>
          </cell>
          <cell r="B13" t="str">
            <v>MALLA ELECTROSOLDADA M-131  Q-3.1  5.0 MM 15 X 15 CM.</v>
          </cell>
          <cell r="C13" t="str">
            <v>Insumo</v>
          </cell>
          <cell r="D13" t="str">
            <v>kg</v>
          </cell>
          <cell r="E13">
            <v>3155</v>
          </cell>
          <cell r="F13">
            <v>2651.6069941605947</v>
          </cell>
          <cell r="G13">
            <v>0.19</v>
          </cell>
          <cell r="H13" t="str">
            <v>X</v>
          </cell>
          <cell r="I13" t="str">
            <v>X</v>
          </cell>
          <cell r="J13" t="str">
            <v>X</v>
          </cell>
          <cell r="K13" t="str">
            <v>X</v>
          </cell>
          <cell r="L13" t="str">
            <v>aceros,mallas,tubo estructural, y catalogo de producto 2012 acesco</v>
          </cell>
          <cell r="M13" t="str">
            <v>VER ARCHIVO ANEXO</v>
          </cell>
          <cell r="N13">
            <v>41608</v>
          </cell>
        </row>
        <row r="14">
          <cell r="A14" t="str">
            <v>A06</v>
          </cell>
          <cell r="B14" t="str">
            <v xml:space="preserve">MALLA ELECTROSOLDADA M-159  Q-4  5.5 MM 15 X 15 CM. </v>
          </cell>
          <cell r="C14" t="str">
            <v>Insumo</v>
          </cell>
          <cell r="D14" t="str">
            <v>kg</v>
          </cell>
          <cell r="E14">
            <v>3155</v>
          </cell>
          <cell r="F14">
            <v>2651.6069941605947</v>
          </cell>
          <cell r="G14">
            <v>0.19</v>
          </cell>
          <cell r="H14" t="str">
            <v>X</v>
          </cell>
          <cell r="I14" t="str">
            <v>X</v>
          </cell>
          <cell r="J14" t="str">
            <v>X</v>
          </cell>
          <cell r="K14" t="str">
            <v>X</v>
          </cell>
          <cell r="L14" t="str">
            <v>aceros,mallas,tubo estructural, y catalogo de producto 2012 acesco</v>
          </cell>
          <cell r="M14" t="str">
            <v>VER ARCHIVO ANEXO</v>
          </cell>
          <cell r="N14">
            <v>41608</v>
          </cell>
        </row>
        <row r="15">
          <cell r="A15" t="str">
            <v>A07</v>
          </cell>
          <cell r="B15" t="str">
            <v>MALLA ELECTROSOLDADA M-188. Q-5  6.0MM  15 X 15CM.</v>
          </cell>
          <cell r="C15" t="str">
            <v>Insumo</v>
          </cell>
          <cell r="D15" t="str">
            <v>kg</v>
          </cell>
          <cell r="E15">
            <v>3155</v>
          </cell>
          <cell r="F15">
            <v>2651.6069941605947</v>
          </cell>
          <cell r="G15">
            <v>0.19</v>
          </cell>
          <cell r="H15" t="str">
            <v>X</v>
          </cell>
          <cell r="I15" t="str">
            <v>X</v>
          </cell>
          <cell r="J15" t="str">
            <v>X</v>
          </cell>
          <cell r="K15" t="str">
            <v>X</v>
          </cell>
          <cell r="L15" t="str">
            <v>aceros,mallas,tubo estructural, y catalogo de producto 2012 acesco</v>
          </cell>
          <cell r="M15" t="str">
            <v>VER ARCHIVO ANEXO</v>
          </cell>
          <cell r="N15">
            <v>41608</v>
          </cell>
        </row>
        <row r="16">
          <cell r="A16" t="str">
            <v>A08</v>
          </cell>
          <cell r="B16" t="str">
            <v>MALLA ELECTROSOLDADA M-221  Q-6  6.5 MM  15 X 15 CM.</v>
          </cell>
          <cell r="C16" t="str">
            <v>Insumo</v>
          </cell>
          <cell r="D16" t="str">
            <v>kg</v>
          </cell>
          <cell r="E16">
            <v>3155</v>
          </cell>
          <cell r="F16">
            <v>2651.6069941605947</v>
          </cell>
          <cell r="G16">
            <v>0.19</v>
          </cell>
          <cell r="H16" t="str">
            <v>X</v>
          </cell>
          <cell r="I16" t="str">
            <v>X</v>
          </cell>
          <cell r="J16" t="str">
            <v>X</v>
          </cell>
          <cell r="K16" t="str">
            <v>X</v>
          </cell>
          <cell r="L16" t="str">
            <v>aceros,mallas,tubo estructural, y catalogo de producto 2012 acesco</v>
          </cell>
          <cell r="M16" t="str">
            <v>VER ARCHIVO ANEXO</v>
          </cell>
          <cell r="N16">
            <v>41608</v>
          </cell>
        </row>
        <row r="17">
          <cell r="A17" t="str">
            <v>A63</v>
          </cell>
          <cell r="B17" t="str">
            <v>MALLA ELECTROSOLDADA M-257  Φ 7,0MM C/.15M EN AMBOS SENTIDOS</v>
          </cell>
          <cell r="C17" t="str">
            <v>Insumo</v>
          </cell>
          <cell r="D17" t="str">
            <v>kg</v>
          </cell>
          <cell r="E17">
            <v>3155</v>
          </cell>
          <cell r="F17">
            <v>2651.6069941605947</v>
          </cell>
          <cell r="G17">
            <v>0.19</v>
          </cell>
          <cell r="H17" t="str">
            <v>X</v>
          </cell>
          <cell r="I17" t="str">
            <v>X</v>
          </cell>
          <cell r="J17" t="str">
            <v>X</v>
          </cell>
          <cell r="K17" t="str">
            <v>X</v>
          </cell>
          <cell r="L17" t="str">
            <v>aceros,mallas,tubo estructural, y catalogo de producto 2012 acesco</v>
          </cell>
          <cell r="M17" t="str">
            <v>VER ARCHIVO ANEXO</v>
          </cell>
          <cell r="N17">
            <v>41608</v>
          </cell>
        </row>
        <row r="18">
          <cell r="A18" t="str">
            <v>A09</v>
          </cell>
          <cell r="B18" t="str">
            <v xml:space="preserve">VARILLA LISA 5/8" </v>
          </cell>
          <cell r="C18" t="str">
            <v>Insumo</v>
          </cell>
          <cell r="D18" t="str">
            <v>m</v>
          </cell>
          <cell r="E18">
            <v>4896</v>
          </cell>
          <cell r="F18">
            <v>4113.9682514401629</v>
          </cell>
          <cell r="G18">
            <v>0.19</v>
          </cell>
          <cell r="H18" t="str">
            <v>X</v>
          </cell>
          <cell r="I18" t="str">
            <v>X</v>
          </cell>
          <cell r="J18" t="str">
            <v>X</v>
          </cell>
          <cell r="K18" t="str">
            <v>X</v>
          </cell>
          <cell r="L18" t="str">
            <v>aceros,mallas,tubo estructural, y catalogo de producto 2012 acesco</v>
          </cell>
          <cell r="M18" t="str">
            <v>VER ARCHIVO ANEXO</v>
          </cell>
          <cell r="N18">
            <v>41608</v>
          </cell>
        </row>
        <row r="19">
          <cell r="A19" t="str">
            <v>A09A</v>
          </cell>
          <cell r="B19" t="str">
            <v xml:space="preserve">VARILLA LISA 3/8" </v>
          </cell>
          <cell r="C19" t="str">
            <v>Insumo</v>
          </cell>
          <cell r="D19" t="str">
            <v>m</v>
          </cell>
          <cell r="E19">
            <v>3944</v>
          </cell>
          <cell r="F19">
            <v>3314.5087427007434</v>
          </cell>
          <cell r="G19">
            <v>0.19</v>
          </cell>
          <cell r="H19" t="str">
            <v>X</v>
          </cell>
          <cell r="I19" t="str">
            <v>X</v>
          </cell>
          <cell r="J19" t="str">
            <v>X</v>
          </cell>
          <cell r="K19" t="str">
            <v>X</v>
          </cell>
          <cell r="L19" t="str">
            <v>aceros,mallas,tubo estructural, y catalogo de producto 2012 acesco</v>
          </cell>
          <cell r="M19" t="str">
            <v>VER ARCHIVO ANEXO</v>
          </cell>
          <cell r="N19">
            <v>41608</v>
          </cell>
        </row>
        <row r="20">
          <cell r="A20" t="str">
            <v>A09B</v>
          </cell>
          <cell r="B20" t="str">
            <v xml:space="preserve">VARILLA LISA 1/2" </v>
          </cell>
          <cell r="C20" t="str">
            <v>Insumo</v>
          </cell>
          <cell r="D20" t="str">
            <v>m</v>
          </cell>
          <cell r="E20">
            <v>4575</v>
          </cell>
          <cell r="F20">
            <v>3844.8301415328624</v>
          </cell>
          <cell r="G20">
            <v>0.19</v>
          </cell>
          <cell r="H20" t="str">
            <v>X</v>
          </cell>
          <cell r="I20" t="str">
            <v>X</v>
          </cell>
          <cell r="J20" t="str">
            <v>X</v>
          </cell>
          <cell r="K20" t="str">
            <v>X</v>
          </cell>
          <cell r="L20" t="str">
            <v>aceros,mallas,tubo estructural, y catalogo de producto 2012 acesco</v>
          </cell>
          <cell r="M20" t="str">
            <v>VER ARCHIVO ANEXO</v>
          </cell>
          <cell r="N20">
            <v>41608</v>
          </cell>
        </row>
        <row r="21">
          <cell r="A21" t="str">
            <v>A15</v>
          </cell>
          <cell r="B21" t="str">
            <v xml:space="preserve">CONECTORES EN LAMINA </v>
          </cell>
          <cell r="C21" t="str">
            <v>Insumo</v>
          </cell>
          <cell r="D21" t="str">
            <v>und</v>
          </cell>
          <cell r="E21">
            <v>541</v>
          </cell>
          <cell r="F21">
            <v>454.75059949854199</v>
          </cell>
          <cell r="G21">
            <v>0.19</v>
          </cell>
          <cell r="H21" t="str">
            <v>X</v>
          </cell>
          <cell r="I21" t="str">
            <v>X</v>
          </cell>
          <cell r="J21" t="str">
            <v>X</v>
          </cell>
          <cell r="K21" t="str">
            <v>X</v>
          </cell>
          <cell r="L21" t="str">
            <v>aceros,mallas,tubo estructural, y catalogo de producto 2012 acesco</v>
          </cell>
          <cell r="M21" t="str">
            <v>VER ARCHIVO ANEXO</v>
          </cell>
          <cell r="N21">
            <v>41608</v>
          </cell>
        </row>
        <row r="22">
          <cell r="A22" t="str">
            <v>A16</v>
          </cell>
          <cell r="B22" t="str">
            <v>BARRAS CORRUGADAS W60X6M D: 1/4"</v>
          </cell>
          <cell r="C22" t="str">
            <v>Insumo</v>
          </cell>
          <cell r="D22" t="str">
            <v>und</v>
          </cell>
          <cell r="E22">
            <v>2783</v>
          </cell>
          <cell r="F22">
            <v>2338.7173688496446</v>
          </cell>
          <cell r="G22">
            <v>0.19</v>
          </cell>
          <cell r="H22" t="str">
            <v>X</v>
          </cell>
          <cell r="I22" t="str">
            <v>X</v>
          </cell>
          <cell r="J22" t="str">
            <v>X</v>
          </cell>
          <cell r="K22" t="str">
            <v>X</v>
          </cell>
          <cell r="L22" t="str">
            <v>aceros,mallas,tubo estructural, y catalogo de producto 2012 acesco</v>
          </cell>
          <cell r="M22" t="str">
            <v>VER ARCHIVO ANEXO</v>
          </cell>
          <cell r="N22">
            <v>41608</v>
          </cell>
        </row>
        <row r="23">
          <cell r="A23" t="str">
            <v>A17</v>
          </cell>
          <cell r="B23" t="str">
            <v>BARRAS CORRUGADAS W60X6M D: 8.5 MM</v>
          </cell>
          <cell r="C23" t="str">
            <v>Insumo</v>
          </cell>
          <cell r="D23" t="str">
            <v>und</v>
          </cell>
          <cell r="E23">
            <v>2783</v>
          </cell>
          <cell r="F23">
            <v>2338.7173688496446</v>
          </cell>
          <cell r="G23">
            <v>0.19</v>
          </cell>
          <cell r="H23" t="str">
            <v>X</v>
          </cell>
          <cell r="I23" t="str">
            <v>X</v>
          </cell>
          <cell r="J23" t="str">
            <v>X</v>
          </cell>
          <cell r="K23" t="str">
            <v>X</v>
          </cell>
          <cell r="L23" t="str">
            <v>aceros,mallas,tubo estructural, y catalogo de producto 2012 acesco</v>
          </cell>
          <cell r="M23" t="str">
            <v>VER ARCHIVO ANEXO</v>
          </cell>
          <cell r="N23">
            <v>41608</v>
          </cell>
        </row>
        <row r="24">
          <cell r="A24" t="str">
            <v>A18</v>
          </cell>
          <cell r="B24" t="str">
            <v>BARRAS CORRUGADAS W60X6M D: 9MM</v>
          </cell>
          <cell r="C24" t="str">
            <v>Insumo</v>
          </cell>
          <cell r="D24" t="str">
            <v>und</v>
          </cell>
          <cell r="E24">
            <v>2783</v>
          </cell>
          <cell r="F24">
            <v>2338.7173688496446</v>
          </cell>
          <cell r="G24">
            <v>0.19</v>
          </cell>
          <cell r="H24" t="str">
            <v>X</v>
          </cell>
          <cell r="I24" t="str">
            <v>X</v>
          </cell>
          <cell r="J24" t="str">
            <v>X</v>
          </cell>
          <cell r="K24" t="str">
            <v>X</v>
          </cell>
          <cell r="L24" t="str">
            <v>aceros,mallas,tubo estructural, y catalogo de producto 2012 acesco</v>
          </cell>
          <cell r="M24" t="str">
            <v>VER ARCHIVO ANEXO</v>
          </cell>
          <cell r="N24">
            <v>41608</v>
          </cell>
        </row>
        <row r="25">
          <cell r="A25" t="str">
            <v>A19</v>
          </cell>
          <cell r="B25" t="str">
            <v>BARRAS CORRUGADAS W60X6M D: 3/8"</v>
          </cell>
          <cell r="C25" t="str">
            <v>Insumo</v>
          </cell>
          <cell r="D25" t="str">
            <v>und</v>
          </cell>
          <cell r="E25">
            <v>2783</v>
          </cell>
          <cell r="F25">
            <v>2338.7173688496446</v>
          </cell>
          <cell r="G25">
            <v>0.19</v>
          </cell>
          <cell r="H25" t="str">
            <v>X</v>
          </cell>
          <cell r="I25" t="str">
            <v>X</v>
          </cell>
          <cell r="J25" t="str">
            <v>X</v>
          </cell>
          <cell r="K25" t="str">
            <v>X</v>
          </cell>
          <cell r="L25" t="str">
            <v>aceros,mallas,tubo estructural, y catalogo de producto 2012 acesco</v>
          </cell>
          <cell r="M25" t="str">
            <v>VER ARCHIVO ANEXO</v>
          </cell>
          <cell r="N25">
            <v>41608</v>
          </cell>
        </row>
        <row r="26">
          <cell r="A26" t="str">
            <v>A55</v>
          </cell>
          <cell r="B26" t="str">
            <v>GANCHO DE AGARRE DE 5/8" DE FY 420 MPA</v>
          </cell>
          <cell r="C26" t="str">
            <v>Insumo</v>
          </cell>
          <cell r="D26" t="str">
            <v>und</v>
          </cell>
          <cell r="E26">
            <v>2856</v>
          </cell>
          <cell r="F26">
            <v>2399.7043297153382</v>
          </cell>
          <cell r="G26">
            <v>0.19</v>
          </cell>
          <cell r="H26" t="str">
            <v>X</v>
          </cell>
          <cell r="I26" t="str">
            <v>X</v>
          </cell>
          <cell r="J26" t="str">
            <v>X</v>
          </cell>
          <cell r="K26" t="str">
            <v>X</v>
          </cell>
          <cell r="L26" t="str">
            <v>aceros,mallas,tubo estructural, y catalogo de producto 2012 acesco</v>
          </cell>
          <cell r="M26" t="str">
            <v>VER ARCHIVO ANEXO</v>
          </cell>
          <cell r="N26">
            <v>41608</v>
          </cell>
        </row>
        <row r="27">
          <cell r="A27" t="str">
            <v>A56</v>
          </cell>
          <cell r="B27" t="str">
            <v>ESCALONES EN 3/8 DE FY 420 MPA</v>
          </cell>
          <cell r="C27" t="str">
            <v>Insumo</v>
          </cell>
          <cell r="D27" t="str">
            <v>und</v>
          </cell>
          <cell r="E27">
            <v>2783</v>
          </cell>
          <cell r="F27">
            <v>2338.7173688496446</v>
          </cell>
          <cell r="G27">
            <v>0.19</v>
          </cell>
          <cell r="H27" t="str">
            <v>X</v>
          </cell>
          <cell r="I27" t="str">
            <v>X</v>
          </cell>
          <cell r="J27" t="str">
            <v>X</v>
          </cell>
          <cell r="K27" t="str">
            <v>X</v>
          </cell>
          <cell r="L27" t="str">
            <v>aceros,mallas,tubo estructural, y catalogo de producto 2012 acesco</v>
          </cell>
          <cell r="M27" t="str">
            <v>VER ARCHIVO ANEXO</v>
          </cell>
          <cell r="N27">
            <v>41608</v>
          </cell>
        </row>
        <row r="28">
          <cell r="A28" t="str">
            <v>A57</v>
          </cell>
          <cell r="B28" t="str">
            <v>MARCO REJA DE VARILLA 1" A.R/ ANGULO/PLATINA</v>
          </cell>
          <cell r="C28" t="str">
            <v>Insumo</v>
          </cell>
          <cell r="D28" t="str">
            <v>und</v>
          </cell>
          <cell r="E28">
            <v>157771</v>
          </cell>
          <cell r="F28">
            <v>132580.34970802977</v>
          </cell>
          <cell r="G28">
            <v>0.19</v>
          </cell>
          <cell r="H28" t="str">
            <v>X</v>
          </cell>
          <cell r="I28" t="str">
            <v>X</v>
          </cell>
          <cell r="J28" t="str">
            <v>X</v>
          </cell>
          <cell r="K28" t="str">
            <v>X</v>
          </cell>
          <cell r="L28" t="str">
            <v>aceros,mallas,tubo estructural, y catalogo de producto 2012 acesco</v>
          </cell>
          <cell r="M28" t="str">
            <v>VER ARCHIVO ANEXO</v>
          </cell>
          <cell r="N28">
            <v>41608</v>
          </cell>
        </row>
        <row r="29">
          <cell r="A29" t="str">
            <v>A58</v>
          </cell>
          <cell r="B29" t="str">
            <v>ARO-TAPA HD DE 0,60 M SELLO ELASTICO- LLAVE-ANTIRUIDO</v>
          </cell>
          <cell r="C29" t="str">
            <v>Insumo</v>
          </cell>
          <cell r="D29" t="str">
            <v>und</v>
          </cell>
          <cell r="E29">
            <v>698015</v>
          </cell>
          <cell r="F29">
            <v>586567.6313943601</v>
          </cell>
          <cell r="G29">
            <v>0.19</v>
          </cell>
          <cell r="H29" t="str">
            <v>X</v>
          </cell>
          <cell r="I29" t="str">
            <v>X</v>
          </cell>
          <cell r="J29" t="str">
            <v>X</v>
          </cell>
          <cell r="K29" t="str">
            <v>X</v>
          </cell>
          <cell r="L29" t="str">
            <v>Anexo especificaciones tecnicas aguas</v>
          </cell>
          <cell r="M29" t="str">
            <v>VER ARCHIVO ANEXO</v>
          </cell>
          <cell r="N29">
            <v>41608</v>
          </cell>
        </row>
        <row r="30">
          <cell r="A30" t="str">
            <v>A59</v>
          </cell>
          <cell r="B30" t="str">
            <v>ARO-TAPA HD DE 0,58 M SELLO ELASTICO- LLAVE-ANTIRUIDO</v>
          </cell>
          <cell r="C30" t="str">
            <v>Insumo</v>
          </cell>
          <cell r="D30" t="str">
            <v>und</v>
          </cell>
          <cell r="E30">
            <v>473312</v>
          </cell>
          <cell r="F30">
            <v>397741.04912408924</v>
          </cell>
          <cell r="G30">
            <v>0.19</v>
          </cell>
          <cell r="H30" t="str">
            <v>X</v>
          </cell>
          <cell r="I30" t="str">
            <v>X</v>
          </cell>
          <cell r="J30" t="str">
            <v>X</v>
          </cell>
          <cell r="K30" t="str">
            <v>X</v>
          </cell>
          <cell r="L30" t="str">
            <v>Anexo especificaciones tecnicas aguas</v>
          </cell>
          <cell r="M30" t="str">
            <v>VER ARCHIVO ANEXO</v>
          </cell>
          <cell r="N30">
            <v>41608</v>
          </cell>
        </row>
        <row r="31">
          <cell r="A31" t="str">
            <v>A60</v>
          </cell>
          <cell r="B31" t="str">
            <v>TAPA D 0.58 M EN POLIPROPILENO RECICLADO Y ARO EN HF</v>
          </cell>
          <cell r="C31" t="str">
            <v>Insumo</v>
          </cell>
          <cell r="D31" t="str">
            <v>und</v>
          </cell>
          <cell r="E31">
            <v>205102</v>
          </cell>
          <cell r="F31">
            <v>172354.45462043863</v>
          </cell>
          <cell r="G31">
            <v>0.19</v>
          </cell>
          <cell r="H31" t="str">
            <v>X</v>
          </cell>
          <cell r="I31" t="str">
            <v>X</v>
          </cell>
          <cell r="J31" t="str">
            <v>X</v>
          </cell>
          <cell r="K31" t="str">
            <v>X</v>
          </cell>
          <cell r="L31" t="str">
            <v>Anexo especificaciones tecnicas aguas</v>
          </cell>
          <cell r="M31" t="str">
            <v>VER ARCHIVO ANEXO</v>
          </cell>
          <cell r="N31">
            <v>41608</v>
          </cell>
        </row>
        <row r="32">
          <cell r="A32" t="str">
            <v>A61</v>
          </cell>
          <cell r="B32" t="str">
            <v>HIERRO LISO (DOVELAS)</v>
          </cell>
          <cell r="C32" t="str">
            <v>Insumo</v>
          </cell>
          <cell r="D32" t="str">
            <v>kg</v>
          </cell>
          <cell r="E32">
            <v>3944</v>
          </cell>
          <cell r="F32">
            <v>3314.5087427007434</v>
          </cell>
          <cell r="G32">
            <v>0.19</v>
          </cell>
          <cell r="H32" t="str">
            <v>X</v>
          </cell>
          <cell r="I32" t="str">
            <v>X</v>
          </cell>
          <cell r="J32" t="str">
            <v>X</v>
          </cell>
          <cell r="K32" t="str">
            <v>X</v>
          </cell>
          <cell r="L32" t="str">
            <v>aceros,mallas,tubo estructural</v>
          </cell>
          <cell r="M32" t="str">
            <v>VER ARCHIVO ANEXO</v>
          </cell>
          <cell r="N32">
            <v>41608</v>
          </cell>
        </row>
        <row r="33">
          <cell r="A33" t="str">
            <v>A62</v>
          </cell>
          <cell r="B33" t="str">
            <v>ANCLAJES 1/2" X 8" (INCLUYE PERFORACIÓN Y ADHESIVO EPÓXICO)</v>
          </cell>
          <cell r="C33" t="str">
            <v>Insumo</v>
          </cell>
          <cell r="D33" t="str">
            <v>und</v>
          </cell>
          <cell r="E33">
            <v>12622</v>
          </cell>
          <cell r="F33">
            <v>10606.427976642379</v>
          </cell>
          <cell r="G33">
            <v>0.19</v>
          </cell>
          <cell r="H33" t="str">
            <v>X</v>
          </cell>
          <cell r="I33" t="str">
            <v>X</v>
          </cell>
          <cell r="J33" t="str">
            <v>X</v>
          </cell>
          <cell r="K33" t="str">
            <v>X</v>
          </cell>
          <cell r="L33" t="str">
            <v>Manual de producto sika</v>
          </cell>
          <cell r="M33" t="str">
            <v>VER ARCHIVO ANEXO</v>
          </cell>
          <cell r="N33">
            <v>41608</v>
          </cell>
        </row>
        <row r="34">
          <cell r="A34" t="str">
            <v>A64</v>
          </cell>
          <cell r="B34" t="str">
            <v>CABLE 1/2" x 3 - ALTA RESISTENCIA</v>
          </cell>
          <cell r="C34" t="str">
            <v>Insumo</v>
          </cell>
          <cell r="D34" t="str">
            <v>ml</v>
          </cell>
          <cell r="E34">
            <v>12622</v>
          </cell>
          <cell r="F34">
            <v>10606.427976642379</v>
          </cell>
          <cell r="G34">
            <v>0.19</v>
          </cell>
          <cell r="H34" t="str">
            <v>X</v>
          </cell>
          <cell r="I34" t="str">
            <v>X</v>
          </cell>
          <cell r="J34" t="str">
            <v>X</v>
          </cell>
          <cell r="K34" t="str">
            <v>X</v>
          </cell>
          <cell r="L34" t="str">
            <v>cable de acero, toron</v>
          </cell>
          <cell r="M34" t="str">
            <v>VER ARCHIVO ANEXO</v>
          </cell>
          <cell r="N34">
            <v>41608</v>
          </cell>
        </row>
        <row r="35">
          <cell r="A35" t="str">
            <v>A65</v>
          </cell>
          <cell r="B35" t="str">
            <v>ALAMBRE DE PUA X 350 MTS CL 12</v>
          </cell>
          <cell r="C35" t="str">
            <v>Insumo</v>
          </cell>
          <cell r="D35" t="str">
            <v>rollo</v>
          </cell>
          <cell r="E35">
            <v>205891</v>
          </cell>
          <cell r="F35">
            <v>173017.3563689788</v>
          </cell>
          <cell r="G35">
            <v>0.19</v>
          </cell>
          <cell r="H35" t="str">
            <v>X</v>
          </cell>
          <cell r="I35" t="str">
            <v>X</v>
          </cell>
          <cell r="J35" t="str">
            <v>X</v>
          </cell>
          <cell r="K35" t="str">
            <v>X</v>
          </cell>
          <cell r="L35" t="str">
            <v>aceros,mallas,tubo estructural, y catalogo de producto 2012 acesco</v>
          </cell>
          <cell r="M35" t="str">
            <v>VER ARCHIVO ANEXO</v>
          </cell>
          <cell r="N35">
            <v>41608</v>
          </cell>
        </row>
        <row r="36">
          <cell r="A36" t="str">
            <v>B</v>
          </cell>
          <cell r="B36" t="str">
            <v>AGREGADOS, BASES Y SUB BASES</v>
          </cell>
          <cell r="E36">
            <v>0</v>
          </cell>
          <cell r="F36">
            <v>0</v>
          </cell>
          <cell r="N36">
            <v>41608</v>
          </cell>
        </row>
        <row r="37">
          <cell r="A37" t="str">
            <v>B01</v>
          </cell>
          <cell r="B37" t="str">
            <v xml:space="preserve">ARENA DE PEÑA </v>
          </cell>
          <cell r="C37" t="str">
            <v>Insumo</v>
          </cell>
          <cell r="D37" t="str">
            <v>m3</v>
          </cell>
          <cell r="E37">
            <v>65267</v>
          </cell>
          <cell r="F37">
            <v>54845.839067217748</v>
          </cell>
          <cell r="G37">
            <v>0.19</v>
          </cell>
          <cell r="H37" t="str">
            <v>X</v>
          </cell>
          <cell r="I37" t="str">
            <v>X</v>
          </cell>
          <cell r="J37" t="str">
            <v>X</v>
          </cell>
          <cell r="K37" t="str">
            <v>X</v>
          </cell>
          <cell r="L37" t="str">
            <v>no aplica</v>
          </cell>
          <cell r="M37" t="str">
            <v>no aplica</v>
          </cell>
          <cell r="N37">
            <v>41608</v>
          </cell>
        </row>
        <row r="38">
          <cell r="A38" t="str">
            <v>B06</v>
          </cell>
          <cell r="B38" t="str">
            <v>ARENA LAVADA DE RIO</v>
          </cell>
          <cell r="C38" t="str">
            <v>Insumo</v>
          </cell>
          <cell r="D38" t="str">
            <v>m3</v>
          </cell>
          <cell r="E38">
            <v>93238</v>
          </cell>
          <cell r="F38">
            <v>78351.009266954352</v>
          </cell>
          <cell r="G38">
            <v>0.19</v>
          </cell>
          <cell r="H38" t="str">
            <v>X</v>
          </cell>
          <cell r="I38" t="str">
            <v>X</v>
          </cell>
          <cell r="J38" t="str">
            <v>X</v>
          </cell>
          <cell r="K38" t="str">
            <v>X</v>
          </cell>
          <cell r="L38" t="str">
            <v>no aplica</v>
          </cell>
          <cell r="M38" t="str">
            <v>no aplica</v>
          </cell>
          <cell r="N38">
            <v>41608</v>
          </cell>
        </row>
        <row r="39">
          <cell r="A39" t="str">
            <v>B00</v>
          </cell>
          <cell r="B39" t="str">
            <v>ARENA GRUESA</v>
          </cell>
          <cell r="C39" t="str">
            <v>Insumo</v>
          </cell>
          <cell r="D39" t="str">
            <v>m3</v>
          </cell>
          <cell r="E39">
            <v>44883</v>
          </cell>
          <cell r="F39">
            <v>37716.457884940304</v>
          </cell>
          <cell r="G39">
            <v>0.19</v>
          </cell>
          <cell r="H39" t="str">
            <v>X</v>
          </cell>
          <cell r="I39" t="str">
            <v>X</v>
          </cell>
          <cell r="J39" t="str">
            <v>X</v>
          </cell>
          <cell r="K39" t="str">
            <v>X</v>
          </cell>
          <cell r="L39" t="str">
            <v>no aplica</v>
          </cell>
          <cell r="M39" t="str">
            <v>no aplica</v>
          </cell>
          <cell r="N39">
            <v>41608</v>
          </cell>
        </row>
        <row r="40">
          <cell r="A40" t="str">
            <v>B02</v>
          </cell>
          <cell r="B40" t="str">
            <v>GRAVILLA COMUN DE RIO</v>
          </cell>
          <cell r="C40" t="str">
            <v>Insumo</v>
          </cell>
          <cell r="D40" t="str">
            <v>m3</v>
          </cell>
          <cell r="E40">
            <v>93238</v>
          </cell>
          <cell r="F40">
            <v>78351.009266954352</v>
          </cell>
          <cell r="G40">
            <v>0.19</v>
          </cell>
          <cell r="H40" t="str">
            <v>X</v>
          </cell>
          <cell r="I40" t="str">
            <v>X</v>
          </cell>
          <cell r="J40" t="str">
            <v>X</v>
          </cell>
          <cell r="K40" t="str">
            <v>X</v>
          </cell>
          <cell r="L40" t="str">
            <v>no aplica</v>
          </cell>
          <cell r="M40" t="str">
            <v>no aplica</v>
          </cell>
          <cell r="N40">
            <v>41608</v>
          </cell>
        </row>
        <row r="41">
          <cell r="A41" t="str">
            <v>B07</v>
          </cell>
          <cell r="B41" t="str">
            <v>GRAVILLA FINA 1/2"</v>
          </cell>
          <cell r="C41" t="str">
            <v>Insumo</v>
          </cell>
          <cell r="D41" t="str">
            <v>m3</v>
          </cell>
          <cell r="E41">
            <v>100410</v>
          </cell>
          <cell r="F41">
            <v>84378.111964681346</v>
          </cell>
          <cell r="G41">
            <v>0.19</v>
          </cell>
          <cell r="H41" t="str">
            <v>X</v>
          </cell>
          <cell r="I41" t="str">
            <v>X</v>
          </cell>
          <cell r="J41" t="str">
            <v>X</v>
          </cell>
          <cell r="K41" t="str">
            <v>X</v>
          </cell>
          <cell r="L41" t="str">
            <v>no aplica</v>
          </cell>
          <cell r="M41" t="str">
            <v>no aplica</v>
          </cell>
          <cell r="N41">
            <v>41608</v>
          </cell>
        </row>
        <row r="42">
          <cell r="A42" t="str">
            <v>B09</v>
          </cell>
          <cell r="B42" t="str">
            <v>MATERIAL SELECCIONADO DE 4"</v>
          </cell>
          <cell r="C42" t="str">
            <v>Insumo</v>
          </cell>
          <cell r="D42" t="str">
            <v>m3</v>
          </cell>
          <cell r="E42">
            <v>43032</v>
          </cell>
          <cell r="F42">
            <v>36161.290382865103</v>
          </cell>
          <cell r="G42">
            <v>0.19</v>
          </cell>
          <cell r="H42" t="str">
            <v>X</v>
          </cell>
          <cell r="I42" t="str">
            <v>X</v>
          </cell>
          <cell r="J42" t="str">
            <v>X</v>
          </cell>
          <cell r="K42" t="str">
            <v>X</v>
          </cell>
          <cell r="L42" t="str">
            <v>no aplica</v>
          </cell>
          <cell r="M42" t="str">
            <v>no aplica</v>
          </cell>
          <cell r="N42">
            <v>41608</v>
          </cell>
        </row>
        <row r="43">
          <cell r="A43" t="str">
            <v>B03</v>
          </cell>
          <cell r="B43" t="str">
            <v>PIEDRA MEDIA ZONGA</v>
          </cell>
          <cell r="C43" t="str">
            <v>Insumo</v>
          </cell>
          <cell r="D43" t="str">
            <v>m3</v>
          </cell>
          <cell r="E43">
            <v>57376</v>
          </cell>
          <cell r="F43">
            <v>48215.495778319186</v>
          </cell>
          <cell r="G43">
            <v>0.19</v>
          </cell>
          <cell r="H43" t="str">
            <v>X</v>
          </cell>
          <cell r="I43" t="str">
            <v>X</v>
          </cell>
          <cell r="J43" t="str">
            <v>X</v>
          </cell>
          <cell r="K43" t="str">
            <v>X</v>
          </cell>
          <cell r="L43" t="str">
            <v>no aplica</v>
          </cell>
          <cell r="M43" t="str">
            <v>no aplica</v>
          </cell>
          <cell r="N43">
            <v>41608</v>
          </cell>
        </row>
        <row r="44">
          <cell r="A44" t="str">
            <v>B16</v>
          </cell>
          <cell r="B44" t="str">
            <v>PIEDRA DE MANO</v>
          </cell>
          <cell r="C44" t="str">
            <v>Insumo</v>
          </cell>
          <cell r="D44" t="str">
            <v>m3</v>
          </cell>
          <cell r="E44">
            <v>57122</v>
          </cell>
          <cell r="F44">
            <v>48002.041415289255</v>
          </cell>
          <cell r="G44">
            <v>0.19</v>
          </cell>
          <cell r="H44" t="str">
            <v>X</v>
          </cell>
          <cell r="I44" t="str">
            <v>X</v>
          </cell>
          <cell r="J44" t="str">
            <v>X</v>
          </cell>
          <cell r="K44" t="str">
            <v>X</v>
          </cell>
          <cell r="L44" t="str">
            <v>no aplica</v>
          </cell>
          <cell r="M44" t="str">
            <v>no aplica</v>
          </cell>
          <cell r="N44">
            <v>41608</v>
          </cell>
        </row>
        <row r="45">
          <cell r="A45" t="str">
            <v>B05</v>
          </cell>
          <cell r="B45" t="str">
            <v>BASE GRANULAR B-200 NORMA INVIAS</v>
          </cell>
          <cell r="C45" t="str">
            <v>Insumo</v>
          </cell>
          <cell r="D45" t="str">
            <v>m3</v>
          </cell>
          <cell r="E45">
            <v>43032</v>
          </cell>
          <cell r="F45">
            <v>36161.290382865103</v>
          </cell>
          <cell r="G45">
            <v>0.19</v>
          </cell>
          <cell r="H45" t="str">
            <v>X</v>
          </cell>
          <cell r="I45" t="str">
            <v>X</v>
          </cell>
          <cell r="J45" t="str">
            <v>X</v>
          </cell>
          <cell r="K45" t="str">
            <v>X</v>
          </cell>
          <cell r="L45" t="str">
            <v>no aplica</v>
          </cell>
          <cell r="M45" t="str">
            <v>no aplica</v>
          </cell>
          <cell r="N45">
            <v>41608</v>
          </cell>
        </row>
        <row r="46">
          <cell r="A46" t="str">
            <v>B04</v>
          </cell>
          <cell r="B46" t="str">
            <v>BASE GRANULAR B-400 NORMA INVIAS</v>
          </cell>
          <cell r="C46" t="str">
            <v>Insumo</v>
          </cell>
          <cell r="D46" t="str">
            <v>m3</v>
          </cell>
          <cell r="E46">
            <v>50204</v>
          </cell>
          <cell r="F46">
            <v>42188.393080592148</v>
          </cell>
          <cell r="G46">
            <v>0.19</v>
          </cell>
          <cell r="H46" t="str">
            <v>X</v>
          </cell>
          <cell r="I46" t="str">
            <v>X</v>
          </cell>
          <cell r="J46" t="str">
            <v>X</v>
          </cell>
          <cell r="K46" t="str">
            <v>X</v>
          </cell>
          <cell r="L46" t="str">
            <v>no aplica</v>
          </cell>
          <cell r="M46" t="str">
            <v>no aplica</v>
          </cell>
          <cell r="N46">
            <v>41608</v>
          </cell>
        </row>
        <row r="47">
          <cell r="A47" t="str">
            <v>B08</v>
          </cell>
          <cell r="B47" t="str">
            <v>BASE GRANULAR B-600 NORMA INVIAS</v>
          </cell>
          <cell r="C47" t="str">
            <v>Insumo</v>
          </cell>
          <cell r="D47" t="str">
            <v>m3</v>
          </cell>
          <cell r="E47">
            <v>57376</v>
          </cell>
          <cell r="F47">
            <v>48215.495778319186</v>
          </cell>
          <cell r="G47">
            <v>0.19</v>
          </cell>
          <cell r="H47" t="str">
            <v>X</v>
          </cell>
          <cell r="I47" t="str">
            <v>X</v>
          </cell>
          <cell r="J47" t="str">
            <v>X</v>
          </cell>
          <cell r="K47" t="str">
            <v>X</v>
          </cell>
          <cell r="L47" t="str">
            <v>no aplica</v>
          </cell>
          <cell r="M47" t="str">
            <v>no aplica</v>
          </cell>
          <cell r="N47">
            <v>41608</v>
          </cell>
        </row>
        <row r="48">
          <cell r="A48" t="str">
            <v>B12</v>
          </cell>
          <cell r="B48" t="str">
            <v>BASE GRANULAR BG-1  NORMA INVIAS</v>
          </cell>
          <cell r="C48" t="str">
            <v>Insumo</v>
          </cell>
          <cell r="D48" t="str">
            <v>m3</v>
          </cell>
          <cell r="E48">
            <v>100410</v>
          </cell>
          <cell r="F48">
            <v>84378.111964681346</v>
          </cell>
          <cell r="G48">
            <v>0.19</v>
          </cell>
          <cell r="H48" t="str">
            <v>X</v>
          </cell>
          <cell r="I48" t="str">
            <v>X</v>
          </cell>
          <cell r="J48" t="str">
            <v>X</v>
          </cell>
          <cell r="K48" t="str">
            <v>X</v>
          </cell>
          <cell r="L48" t="str">
            <v>no aplica</v>
          </cell>
          <cell r="M48" t="str">
            <v>no aplica</v>
          </cell>
          <cell r="N48">
            <v>41608</v>
          </cell>
        </row>
        <row r="49">
          <cell r="A49" t="str">
            <v>B11</v>
          </cell>
          <cell r="B49" t="str">
            <v>SUB BASE GRANULAR SBG-1 NORMA INVIAS</v>
          </cell>
          <cell r="C49" t="str">
            <v>Insumo</v>
          </cell>
          <cell r="D49" t="str">
            <v>m3</v>
          </cell>
          <cell r="E49">
            <v>88934</v>
          </cell>
          <cell r="F49">
            <v>74734.217326919286</v>
          </cell>
          <cell r="G49">
            <v>0.19</v>
          </cell>
          <cell r="H49" t="str">
            <v>X</v>
          </cell>
          <cell r="I49" t="str">
            <v>X</v>
          </cell>
          <cell r="J49" t="str">
            <v>X</v>
          </cell>
          <cell r="K49" t="str">
            <v>X</v>
          </cell>
          <cell r="L49" t="str">
            <v>no aplica</v>
          </cell>
          <cell r="M49" t="str">
            <v>no aplica</v>
          </cell>
          <cell r="N49">
            <v>41608</v>
          </cell>
        </row>
        <row r="50">
          <cell r="A50" t="str">
            <v>B10</v>
          </cell>
          <cell r="B50" t="str">
            <v>SUB BASE GRANULAR SBG-4 NORMA INVIAS</v>
          </cell>
          <cell r="C50" t="str">
            <v>Insumo</v>
          </cell>
          <cell r="D50" t="str">
            <v>m3</v>
          </cell>
          <cell r="E50">
            <v>77459</v>
          </cell>
          <cell r="F50">
            <v>65091.648492654276</v>
          </cell>
          <cell r="G50">
            <v>0.19</v>
          </cell>
          <cell r="H50" t="str">
            <v>X</v>
          </cell>
          <cell r="I50" t="str">
            <v>X</v>
          </cell>
          <cell r="J50" t="str">
            <v>X</v>
          </cell>
          <cell r="K50" t="str">
            <v>X</v>
          </cell>
          <cell r="L50" t="str">
            <v>no aplica</v>
          </cell>
          <cell r="M50" t="str">
            <v>no aplica</v>
          </cell>
          <cell r="N50">
            <v>41608</v>
          </cell>
        </row>
        <row r="51">
          <cell r="A51" t="str">
            <v>B13</v>
          </cell>
          <cell r="B51" t="str">
            <v>AGUA M3</v>
          </cell>
          <cell r="C51" t="str">
            <v>Insumo</v>
          </cell>
          <cell r="D51" t="str">
            <v>m3</v>
          </cell>
          <cell r="E51">
            <v>2044</v>
          </cell>
          <cell r="F51">
            <v>2044.3889924978187</v>
          </cell>
          <cell r="G51">
            <v>0</v>
          </cell>
          <cell r="H51" t="str">
            <v>X</v>
          </cell>
          <cell r="I51" t="str">
            <v>X</v>
          </cell>
          <cell r="J51" t="str">
            <v>X</v>
          </cell>
          <cell r="K51" t="str">
            <v>X</v>
          </cell>
          <cell r="L51" t="str">
            <v>no aplica</v>
          </cell>
          <cell r="M51" t="str">
            <v>no aplica</v>
          </cell>
          <cell r="N51">
            <v>41608</v>
          </cell>
        </row>
        <row r="52">
          <cell r="A52" t="str">
            <v>B14</v>
          </cell>
          <cell r="B52" t="str">
            <v>MATERIAL COMÚN DE CANTERA DE PRÉSTAMO EN SITIO DE TRANSPORTE/INSTALACIÓN EN OBRA</v>
          </cell>
          <cell r="C52" t="str">
            <v>Insumo</v>
          </cell>
          <cell r="D52" t="str">
            <v>m3</v>
          </cell>
          <cell r="E52">
            <v>17235</v>
          </cell>
          <cell r="F52">
            <v>17235.445462043866</v>
          </cell>
          <cell r="G52">
            <v>0</v>
          </cell>
          <cell r="H52" t="str">
            <v>X</v>
          </cell>
          <cell r="I52" t="str">
            <v>X</v>
          </cell>
          <cell r="J52" t="str">
            <v>X</v>
          </cell>
          <cell r="K52" t="str">
            <v>X</v>
          </cell>
          <cell r="L52" t="str">
            <v>no aplica</v>
          </cell>
          <cell r="M52" t="str">
            <v>no aplica</v>
          </cell>
          <cell r="N52">
            <v>41608</v>
          </cell>
        </row>
        <row r="53">
          <cell r="A53" t="str">
            <v>B15</v>
          </cell>
          <cell r="B53" t="str">
            <v>MATERIAL DE PRESTAMO CARGADO Y PUESTO EN OBRA</v>
          </cell>
          <cell r="C53" t="str">
            <v>Insumo</v>
          </cell>
          <cell r="D53" t="str">
            <v>m3</v>
          </cell>
          <cell r="E53">
            <v>21213</v>
          </cell>
          <cell r="F53">
            <v>21212.855953284758</v>
          </cell>
          <cell r="G53">
            <v>0</v>
          </cell>
          <cell r="H53" t="str">
            <v>X</v>
          </cell>
          <cell r="I53" t="str">
            <v>X</v>
          </cell>
          <cell r="J53" t="str">
            <v>X</v>
          </cell>
          <cell r="K53" t="str">
            <v>X</v>
          </cell>
          <cell r="L53" t="str">
            <v>no aplica</v>
          </cell>
          <cell r="M53" t="str">
            <v>no aplica</v>
          </cell>
          <cell r="N53">
            <v>41608</v>
          </cell>
        </row>
        <row r="54">
          <cell r="A54" t="str">
            <v>B18</v>
          </cell>
          <cell r="B54" t="str">
            <v>PIEDRA FILTRO</v>
          </cell>
          <cell r="C54" t="str">
            <v>Insumo</v>
          </cell>
          <cell r="D54" t="str">
            <v>m3</v>
          </cell>
          <cell r="E54">
            <v>58335</v>
          </cell>
          <cell r="F54">
            <v>58335.353871533087</v>
          </cell>
          <cell r="G54">
            <v>0</v>
          </cell>
          <cell r="H54" t="str">
            <v>X</v>
          </cell>
          <cell r="I54" t="str">
            <v>X</v>
          </cell>
          <cell r="J54" t="str">
            <v>X</v>
          </cell>
          <cell r="K54" t="str">
            <v>X</v>
          </cell>
          <cell r="L54" t="str">
            <v>no aplica</v>
          </cell>
          <cell r="M54" t="str">
            <v>no aplica</v>
          </cell>
          <cell r="N54">
            <v>41608</v>
          </cell>
        </row>
        <row r="55">
          <cell r="A55" t="str">
            <v>B19</v>
          </cell>
          <cell r="B55" t="str">
            <v>AGUA LITRO</v>
          </cell>
          <cell r="C55" t="str">
            <v>Insumo</v>
          </cell>
          <cell r="D55" t="str">
            <v>lt</v>
          </cell>
          <cell r="E55">
            <v>24</v>
          </cell>
          <cell r="F55">
            <v>23.86446294744535</v>
          </cell>
          <cell r="G55">
            <v>0</v>
          </cell>
          <cell r="H55" t="str">
            <v>X</v>
          </cell>
          <cell r="I55" t="str">
            <v>X</v>
          </cell>
          <cell r="J55" t="str">
            <v>X</v>
          </cell>
          <cell r="K55" t="str">
            <v>X</v>
          </cell>
          <cell r="L55" t="str">
            <v>no aplica</v>
          </cell>
          <cell r="M55" t="str">
            <v>no aplica</v>
          </cell>
          <cell r="N55">
            <v>41608</v>
          </cell>
        </row>
        <row r="56">
          <cell r="A56" t="str">
            <v>B20</v>
          </cell>
          <cell r="B56" t="str">
            <v>AFIRMADO NORMA INVIAS</v>
          </cell>
          <cell r="C56" t="str">
            <v>Insumo</v>
          </cell>
          <cell r="D56" t="str">
            <v>m3</v>
          </cell>
          <cell r="E56">
            <v>50381</v>
          </cell>
          <cell r="F56">
            <v>50380.532889051297</v>
          </cell>
          <cell r="G56">
            <v>0</v>
          </cell>
          <cell r="H56" t="str">
            <v>X</v>
          </cell>
          <cell r="I56" t="str">
            <v>X</v>
          </cell>
          <cell r="J56" t="str">
            <v>X</v>
          </cell>
          <cell r="K56" t="str">
            <v>X</v>
          </cell>
          <cell r="L56" t="str">
            <v>no aplica</v>
          </cell>
          <cell r="M56" t="str">
            <v>no aplica</v>
          </cell>
          <cell r="N56">
            <v>41608</v>
          </cell>
        </row>
        <row r="57">
          <cell r="A57" t="str">
            <v>B21</v>
          </cell>
          <cell r="B57" t="str">
            <v>ARENA LIMPIA SIN SOBRETAMAÑOS</v>
          </cell>
          <cell r="C57" t="str">
            <v>Insumo</v>
          </cell>
          <cell r="D57" t="str">
            <v>m3</v>
          </cell>
          <cell r="E57">
            <v>47729</v>
          </cell>
          <cell r="F57">
            <v>47728.925894890708</v>
          </cell>
          <cell r="G57">
            <v>0</v>
          </cell>
          <cell r="H57" t="str">
            <v>X</v>
          </cell>
          <cell r="I57" t="str">
            <v>X</v>
          </cell>
          <cell r="J57" t="str">
            <v>X</v>
          </cell>
          <cell r="K57" t="str">
            <v>X</v>
          </cell>
          <cell r="L57" t="str">
            <v>no aplica</v>
          </cell>
          <cell r="M57" t="str">
            <v>no aplica</v>
          </cell>
          <cell r="N57">
            <v>41608</v>
          </cell>
        </row>
        <row r="58">
          <cell r="A58" t="str">
            <v>B22</v>
          </cell>
          <cell r="B58" t="str">
            <v>SUCIO DE RIO PARA AFIRMADOS</v>
          </cell>
          <cell r="C58" t="str">
            <v>Insumo</v>
          </cell>
          <cell r="D58" t="str">
            <v>m3</v>
          </cell>
          <cell r="E58">
            <v>46403</v>
          </cell>
          <cell r="F58">
            <v>46403.12239781041</v>
          </cell>
          <cell r="G58">
            <v>0</v>
          </cell>
          <cell r="H58" t="str">
            <v>X</v>
          </cell>
          <cell r="I58" t="str">
            <v>X</v>
          </cell>
          <cell r="J58" t="str">
            <v>X</v>
          </cell>
          <cell r="K58" t="str">
            <v>X</v>
          </cell>
          <cell r="L58" t="str">
            <v>no aplica</v>
          </cell>
          <cell r="M58" t="str">
            <v>no aplica</v>
          </cell>
          <cell r="N58">
            <v>41608</v>
          </cell>
        </row>
        <row r="59">
          <cell r="A59" t="str">
            <v>C</v>
          </cell>
          <cell r="B59" t="str">
            <v>APARATOS SANITARIOS, GRIFERIAS Y ACCESORIOS</v>
          </cell>
          <cell r="E59">
            <v>0</v>
          </cell>
          <cell r="F59">
            <v>0</v>
          </cell>
          <cell r="N59">
            <v>41608</v>
          </cell>
        </row>
        <row r="60">
          <cell r="A60" t="str">
            <v>C15</v>
          </cell>
          <cell r="B60" t="str">
            <v>ACCESORIOS DE CONEXION POR ENCIMA PARA SANITARIO TIPO INSTITUCIONAL ELONGADO TIPO TOTO REF. TCDS O SIMILAR</v>
          </cell>
          <cell r="C60" t="str">
            <v>Insumo</v>
          </cell>
          <cell r="D60" t="str">
            <v>und</v>
          </cell>
          <cell r="E60">
            <v>160656</v>
          </cell>
          <cell r="F60">
            <v>135005.24430418957</v>
          </cell>
          <cell r="G60">
            <v>0.19</v>
          </cell>
          <cell r="H60" t="str">
            <v>X</v>
          </cell>
          <cell r="K60" t="str">
            <v>X</v>
          </cell>
          <cell r="L60" t="str">
            <v>Catalogo baño 2013, y catalogo linea institucional.</v>
          </cell>
          <cell r="M60" t="str">
            <v>VER ARCHIVO ANEXO</v>
          </cell>
          <cell r="N60">
            <v>41608</v>
          </cell>
        </row>
        <row r="61">
          <cell r="A61" t="str">
            <v>C15A</v>
          </cell>
          <cell r="B61" t="str">
            <v>ACCESORIOS DE CONEXION POSTERIOR PARA SANITARIOS MARCA A&amp;A Y MANCESA</v>
          </cell>
          <cell r="C61" t="str">
            <v>Insumo</v>
          </cell>
          <cell r="D61" t="str">
            <v>und</v>
          </cell>
          <cell r="E61">
            <v>27954</v>
          </cell>
          <cell r="F61">
            <v>23490.586361268714</v>
          </cell>
          <cell r="G61">
            <v>0.19</v>
          </cell>
          <cell r="H61" t="str">
            <v>X</v>
          </cell>
          <cell r="K61" t="str">
            <v>X</v>
          </cell>
          <cell r="L61" t="str">
            <v>accesorio de baño</v>
          </cell>
          <cell r="M61" t="str">
            <v>VER ARCHIVO ANEXO</v>
          </cell>
          <cell r="N61">
            <v>41608</v>
          </cell>
        </row>
        <row r="62">
          <cell r="A62" t="str">
            <v>C01</v>
          </cell>
          <cell r="B62" t="str">
            <v>ACCESORIOS PARA CONECTAR VÁLVULA ORINAL MEDIANO TIPO DOCOL REF. 4 AA TCDO1 O SIMILAR</v>
          </cell>
          <cell r="C62" t="str">
            <v>Insumo</v>
          </cell>
          <cell r="D62" t="str">
            <v>und</v>
          </cell>
          <cell r="E62">
            <v>66557</v>
          </cell>
          <cell r="F62">
            <v>55930.346327829429</v>
          </cell>
          <cell r="G62">
            <v>0.19</v>
          </cell>
          <cell r="H62" t="str">
            <v>X</v>
          </cell>
          <cell r="K62" t="str">
            <v>X</v>
          </cell>
          <cell r="L62" t="str">
            <v>combos de baño</v>
          </cell>
          <cell r="M62" t="str">
            <v>VER ARCHIVO ANEXO</v>
          </cell>
          <cell r="N62">
            <v>41608</v>
          </cell>
        </row>
        <row r="63">
          <cell r="A63" t="str">
            <v>C30</v>
          </cell>
          <cell r="B63" t="str">
            <v>BOTON ANTIVANDALICO CON PALANCA PARA MINUSVALIDO METÁLICO CROMADO PARA ACCIONAR VÁLVULA DE DESCARGA TIPO DOCOL REF. 4 AA 0184906 O SIMILAR.</v>
          </cell>
          <cell r="C63" t="str">
            <v>Insumo</v>
          </cell>
          <cell r="D63" t="str">
            <v>und</v>
          </cell>
          <cell r="E63">
            <v>96595</v>
          </cell>
          <cell r="F63">
            <v>81172.319108741212</v>
          </cell>
          <cell r="G63">
            <v>0.19</v>
          </cell>
          <cell r="H63" t="str">
            <v>X</v>
          </cell>
          <cell r="K63" t="str">
            <v>X</v>
          </cell>
          <cell r="L63" t="str">
            <v>Catalogo baño 2013</v>
          </cell>
          <cell r="M63" t="str">
            <v>VER ARCHIVO ANEXO</v>
          </cell>
          <cell r="N63">
            <v>41608</v>
          </cell>
        </row>
        <row r="64">
          <cell r="A64" t="str">
            <v>C03</v>
          </cell>
          <cell r="B64" t="str">
            <v>BOTON ANTIVANDALICO METÁLICO CROMADO PARA ACCIONAR VÁLVULA DE DESCARGA TIPO DOCOL REF. 4 AA 01505006 O SIMILAR.</v>
          </cell>
          <cell r="C64" t="str">
            <v>Insumo</v>
          </cell>
          <cell r="D64" t="str">
            <v>und</v>
          </cell>
          <cell r="E64">
            <v>92793</v>
          </cell>
          <cell r="F64">
            <v>77977.132680777679</v>
          </cell>
          <cell r="G64">
            <v>0.19</v>
          </cell>
          <cell r="H64" t="str">
            <v>X</v>
          </cell>
          <cell r="K64" t="str">
            <v>X</v>
          </cell>
          <cell r="L64" t="str">
            <v>Catalogo baño 2013</v>
          </cell>
          <cell r="M64" t="str">
            <v>VER ARCHIVO ANEXO</v>
          </cell>
          <cell r="N64">
            <v>41608</v>
          </cell>
        </row>
        <row r="65">
          <cell r="A65" t="str">
            <v>C24</v>
          </cell>
          <cell r="B65" t="str">
            <v>CEPILLERO EN PORCELANA TIPO ELITE DE CORONA REF. 06150100-1 O SIMILAR.</v>
          </cell>
          <cell r="C65" t="str">
            <v>Insumo</v>
          </cell>
          <cell r="D65" t="str">
            <v>und</v>
          </cell>
          <cell r="E65">
            <v>15777</v>
          </cell>
          <cell r="F65">
            <v>13258.034970802973</v>
          </cell>
          <cell r="G65">
            <v>0.19</v>
          </cell>
          <cell r="H65" t="str">
            <v>X</v>
          </cell>
          <cell r="K65" t="str">
            <v>X</v>
          </cell>
          <cell r="L65" t="str">
            <v>accesorio de baño</v>
          </cell>
          <cell r="M65" t="str">
            <v>VER ARCHIVO ANEXO</v>
          </cell>
          <cell r="N65">
            <v>41608</v>
          </cell>
        </row>
        <row r="66">
          <cell r="A66" t="str">
            <v>C16</v>
          </cell>
          <cell r="B66" t="str">
            <v>CEPILLERO EN PORCELANA TIPO ESPACIO DE CORONA REF. 04250100-1 O SIMILAR.</v>
          </cell>
          <cell r="C66" t="str">
            <v>Insumo</v>
          </cell>
          <cell r="D66" t="str">
            <v>und</v>
          </cell>
          <cell r="E66">
            <v>24600</v>
          </cell>
          <cell r="F66">
            <v>20671.928126475999</v>
          </cell>
          <cell r="G66">
            <v>0.19</v>
          </cell>
          <cell r="H66" t="str">
            <v>X</v>
          </cell>
          <cell r="K66" t="str">
            <v>X</v>
          </cell>
          <cell r="L66" t="str">
            <v>accesorio de baño</v>
          </cell>
          <cell r="M66" t="str">
            <v>VER ARCHIVO ANEXO</v>
          </cell>
          <cell r="N66">
            <v>41608</v>
          </cell>
        </row>
        <row r="67">
          <cell r="A67" t="str">
            <v>C39</v>
          </cell>
          <cell r="B67" t="str">
            <v>COMBO TIPO ACUACER COLOR BLANCO REF. 92639100K DE CORONA O SIMILAR (INCLUYE SANITARIO ACUACER CON TAPA Y TANQUE, LAVAMANOS DE COLGAR ACUACER CON SIFÓN BOTELLA Y DESAGUE SENCILLO, GRIFERÍA PISCIS, GRAPAS).</v>
          </cell>
          <cell r="C67" t="str">
            <v>Insumo</v>
          </cell>
          <cell r="D67" t="str">
            <v>und</v>
          </cell>
          <cell r="E67">
            <v>233095</v>
          </cell>
          <cell r="F67">
            <v>195878.18606913439</v>
          </cell>
          <cell r="G67">
            <v>0.19</v>
          </cell>
          <cell r="H67" t="str">
            <v>X</v>
          </cell>
          <cell r="K67" t="str">
            <v>X</v>
          </cell>
          <cell r="L67" t="str">
            <v>combos de baño</v>
          </cell>
          <cell r="M67" t="str">
            <v>VER ARCHIVO ANEXO</v>
          </cell>
          <cell r="N67">
            <v>41608</v>
          </cell>
        </row>
        <row r="68">
          <cell r="A68" t="str">
            <v>C40</v>
          </cell>
          <cell r="B68" t="str">
            <v>COMBO TIPO AVANTI COLOR BLANCO REF. 30336100K DE CORONA O SIMILAR (INCLUYE SANITARIO AVANTI CON TAPA Y TANQUE, LAVAMANOS DE PEDESTAL AVANTI).</v>
          </cell>
          <cell r="C68" t="str">
            <v>Insumo</v>
          </cell>
          <cell r="D68" t="str">
            <v>und</v>
          </cell>
          <cell r="E68">
            <v>342831</v>
          </cell>
          <cell r="F68">
            <v>288093.12250505731</v>
          </cell>
          <cell r="G68">
            <v>0.19</v>
          </cell>
          <cell r="H68" t="str">
            <v>X</v>
          </cell>
          <cell r="K68" t="str">
            <v>X</v>
          </cell>
          <cell r="L68" t="str">
            <v>combos de baño</v>
          </cell>
          <cell r="M68" t="str">
            <v>VER ARCHIVO ANEXO</v>
          </cell>
          <cell r="N68">
            <v>41608</v>
          </cell>
        </row>
        <row r="69">
          <cell r="A69" t="str">
            <v>C04</v>
          </cell>
          <cell r="B69" t="str">
            <v>CONJUNTO GRIFERIA LAVAMANOS CROMADA 8" GALAXIA TIPO GRIVAL  O SIMILAR ( MEZCLADOR CIERRE COMPRESIÓN, DESAGUE AUTOMATICO, SIFÓN BOTELLA, GRAPAS 2 UND.</v>
          </cell>
          <cell r="C69" t="str">
            <v>Insumo</v>
          </cell>
          <cell r="D69" t="str">
            <v>und</v>
          </cell>
          <cell r="E69">
            <v>140574</v>
          </cell>
          <cell r="F69">
            <v>118129.09158985452</v>
          </cell>
          <cell r="G69">
            <v>0.19</v>
          </cell>
          <cell r="H69" t="str">
            <v>X</v>
          </cell>
          <cell r="K69" t="str">
            <v>X</v>
          </cell>
          <cell r="L69" t="str">
            <v>griferia 2013,  catalogo baño 2013</v>
          </cell>
          <cell r="M69" t="str">
            <v>VER ARCHIVO ANEXO</v>
          </cell>
          <cell r="N69">
            <v>41608</v>
          </cell>
        </row>
        <row r="70">
          <cell r="A70" t="str">
            <v>C04A</v>
          </cell>
          <cell r="B70" t="str">
            <v>GRIFERÍA LAVAMANOS ANTIVANDÁLICO CON PISO EXPUESTO REF:701310001 CORONA O SIMILAR</v>
          </cell>
          <cell r="C70" t="str">
            <v>Insumo</v>
          </cell>
          <cell r="D70" t="str">
            <v>und</v>
          </cell>
          <cell r="E70">
            <v>146742</v>
          </cell>
          <cell r="F70">
            <v>123312.98326343847</v>
          </cell>
          <cell r="G70">
            <v>0.19</v>
          </cell>
          <cell r="H70" t="str">
            <v>X</v>
          </cell>
          <cell r="K70" t="str">
            <v>X</v>
          </cell>
          <cell r="L70" t="str">
            <v>griferia 2013,  catalogo baño 2013</v>
          </cell>
          <cell r="M70" t="str">
            <v>VER ARCHIVO ANEXO</v>
          </cell>
          <cell r="N70">
            <v>41608</v>
          </cell>
        </row>
        <row r="71">
          <cell r="A71" t="str">
            <v>C41</v>
          </cell>
          <cell r="B71" t="str">
            <v>CONJUNTO GRIFERIA LAVAMANOS PRYSMA 4" CROMO TIPO GRIVAL REF. 54130 O SIMILAR (INCLUYE DESAGUE, SIFÓN BOTELLA Y GRAPAS).</v>
          </cell>
          <cell r="C71" t="str">
            <v>Insumo</v>
          </cell>
          <cell r="D71" t="str">
            <v>und</v>
          </cell>
          <cell r="E71">
            <v>81618</v>
          </cell>
          <cell r="F71">
            <v>68586.466510957936</v>
          </cell>
          <cell r="G71">
            <v>0.19</v>
          </cell>
          <cell r="H71" t="str">
            <v>X</v>
          </cell>
          <cell r="K71" t="str">
            <v>X</v>
          </cell>
          <cell r="L71" t="str">
            <v>griferia 2013,  catalogo baño 2013, accesorios baño</v>
          </cell>
          <cell r="M71" t="str">
            <v>VER ARCHIVO ANEXO</v>
          </cell>
          <cell r="N71">
            <v>41608</v>
          </cell>
        </row>
        <row r="72">
          <cell r="A72" t="str">
            <v>C27</v>
          </cell>
          <cell r="B72" t="str">
            <v>CONJUNTO SANITARIO TIPO ACUACER COLOR BLANCO REF. 30038100-1 DE CORONA O SIMILAR (INCLUYE SANITARIO, TAPA, TANQUE, GRIFERIA, ACCESORIOS DE CONEXIÓN E INSTALACIÓN.)</v>
          </cell>
          <cell r="C72" t="str">
            <v>Insumo</v>
          </cell>
          <cell r="D72" t="str">
            <v>und</v>
          </cell>
          <cell r="E72">
            <v>178093</v>
          </cell>
          <cell r="F72">
            <v>149658.02455392107</v>
          </cell>
          <cell r="G72">
            <v>0.19</v>
          </cell>
          <cell r="H72" t="str">
            <v>X</v>
          </cell>
          <cell r="K72" t="str">
            <v>X</v>
          </cell>
          <cell r="L72" t="str">
            <v>combos de baño</v>
          </cell>
          <cell r="M72" t="str">
            <v>VER ARCHIVO ANEXO</v>
          </cell>
          <cell r="N72">
            <v>41608</v>
          </cell>
        </row>
        <row r="73">
          <cell r="A73" t="str">
            <v>C29</v>
          </cell>
          <cell r="B73" t="str">
            <v>CONJUNTO SANITARIO TIPO MONTECARLO ELONGADO COLOR BLANCO REF. 02641100-1 DE CORONA O SIMILAR (INCLUYE SANITARIO ONE PIECE, TAPA, GRIFERIA, ACCESORIOS DE CONEXIÓN E INSTALACIÓN.)</v>
          </cell>
          <cell r="C73" t="str">
            <v>Insumo</v>
          </cell>
          <cell r="D73" t="str">
            <v>und</v>
          </cell>
          <cell r="E73">
            <v>529022</v>
          </cell>
          <cell r="F73">
            <v>444556.49640949164</v>
          </cell>
          <cell r="G73">
            <v>0.19</v>
          </cell>
          <cell r="H73" t="str">
            <v>X</v>
          </cell>
          <cell r="K73" t="str">
            <v>X</v>
          </cell>
          <cell r="L73" t="str">
            <v>Catalogo baño 2013</v>
          </cell>
          <cell r="M73" t="str">
            <v>VER ARCHIVO ANEXO</v>
          </cell>
          <cell r="N73">
            <v>41608</v>
          </cell>
        </row>
        <row r="74">
          <cell r="A74" t="str">
            <v>C29A</v>
          </cell>
          <cell r="B74" t="str">
            <v>SANITARIO TIPO ERIE  DE COLGAR BAJO CONSUMO TIPO PUSH ANTIVANDÁLICO COLOR BLANCO, COLGADO AL MURO CON SIFÓN OCULTO CORONA O SIMILAR, CORONA O SIMILAR</v>
          </cell>
          <cell r="C74" t="str">
            <v>Insumo</v>
          </cell>
          <cell r="D74" t="str">
            <v>und</v>
          </cell>
          <cell r="E74">
            <v>723497</v>
          </cell>
          <cell r="F74">
            <v>607980.33867359732</v>
          </cell>
          <cell r="G74">
            <v>0.19</v>
          </cell>
          <cell r="H74" t="str">
            <v>X</v>
          </cell>
          <cell r="K74" t="str">
            <v>X</v>
          </cell>
          <cell r="L74" t="str">
            <v>Catalogo baño 2013</v>
          </cell>
          <cell r="M74" t="str">
            <v>VER ARCHIVO ANEXO</v>
          </cell>
          <cell r="N74">
            <v>41608</v>
          </cell>
        </row>
        <row r="75">
          <cell r="A75" t="str">
            <v>C28</v>
          </cell>
          <cell r="B75" t="str">
            <v>CONJUNTO SANITARIO TIPO MONTECARLO REDONDO COLOR BLANCO REF. 02618100-1 DE CORONA O SIMILAR (INCLUYE SANITARIO ONE PIECE, TAPA, GRIFERIA, ACCESORIOS DE CONEXIÓN E INSTALACIÓN.)</v>
          </cell>
          <cell r="C75" t="str">
            <v>Insumo</v>
          </cell>
          <cell r="D75" t="str">
            <v>und</v>
          </cell>
          <cell r="E75">
            <v>486131</v>
          </cell>
          <cell r="F75">
            <v>408513.20253786666</v>
          </cell>
          <cell r="G75">
            <v>0.19</v>
          </cell>
          <cell r="H75" t="str">
            <v>X</v>
          </cell>
          <cell r="K75" t="str">
            <v>X</v>
          </cell>
          <cell r="L75" t="str">
            <v>Catalogo baño 2013</v>
          </cell>
          <cell r="M75" t="str">
            <v>VER ARCHIVO ANEXO</v>
          </cell>
          <cell r="N75">
            <v>41608</v>
          </cell>
        </row>
        <row r="76">
          <cell r="A76" t="str">
            <v>C05</v>
          </cell>
          <cell r="B76" t="str">
            <v>DUCHA MEZCLADORA CROMADA 8" TIPO GALAXIA DE GRIVAL SIN SALIDA BAÑERA REF. 50400001 O SIMILAR (INCLUYE UNIVERSAL, MEZCLADOR Y REGADERA)</v>
          </cell>
          <cell r="C76" t="str">
            <v>Insumo</v>
          </cell>
          <cell r="D76" t="str">
            <v>und</v>
          </cell>
          <cell r="E76">
            <v>93244</v>
          </cell>
          <cell r="F76">
            <v>78356.312480942652</v>
          </cell>
          <cell r="G76">
            <v>0.19</v>
          </cell>
          <cell r="H76" t="str">
            <v>X</v>
          </cell>
          <cell r="K76" t="str">
            <v>X</v>
          </cell>
          <cell r="L76" t="str">
            <v>Catalogo baño 2013, griferia 2013</v>
          </cell>
          <cell r="M76" t="str">
            <v>VER ARCHIVO ANEXO</v>
          </cell>
          <cell r="N76">
            <v>41608</v>
          </cell>
        </row>
        <row r="77">
          <cell r="A77" t="str">
            <v>C05A</v>
          </cell>
          <cell r="B77" t="str">
            <v>DUCHA ANTIVANDÁLICA CON REGADERA TUBULAR REF: 754000001 CORONA O SIMILAR</v>
          </cell>
          <cell r="C77" t="str">
            <v>Insumo</v>
          </cell>
          <cell r="D77" t="str">
            <v>und</v>
          </cell>
          <cell r="E77">
            <v>177008</v>
          </cell>
          <cell r="F77">
            <v>148745.87174792978</v>
          </cell>
          <cell r="G77">
            <v>0.19</v>
          </cell>
          <cell r="H77" t="str">
            <v>X</v>
          </cell>
          <cell r="K77" t="str">
            <v>X</v>
          </cell>
          <cell r="L77" t="str">
            <v>Catalogo baño 2013, griferia 2013</v>
          </cell>
          <cell r="M77" t="str">
            <v>VER ARCHIVO ANEXO</v>
          </cell>
          <cell r="N77">
            <v>41608</v>
          </cell>
        </row>
        <row r="78">
          <cell r="A78" t="str">
            <v>C42</v>
          </cell>
          <cell r="B78" t="str">
            <v>DUCHA SENCILLA GALAXIA REF. 50430001 TIPO GRIVAL O SIMILAR. (INCLUYE UNIVERSAL Y REGADERA)</v>
          </cell>
          <cell r="C78" t="str">
            <v>Insumo</v>
          </cell>
          <cell r="D78" t="str">
            <v>und</v>
          </cell>
          <cell r="E78">
            <v>43311</v>
          </cell>
          <cell r="F78">
            <v>36395.957601848328</v>
          </cell>
          <cell r="G78">
            <v>0.19</v>
          </cell>
          <cell r="H78" t="str">
            <v>X</v>
          </cell>
          <cell r="K78" t="str">
            <v>X</v>
          </cell>
          <cell r="L78" t="str">
            <v>Catalogo baño 2013, griferia 2013</v>
          </cell>
          <cell r="M78" t="str">
            <v>VER ARCHIVO ANEXO</v>
          </cell>
          <cell r="N78">
            <v>41608</v>
          </cell>
        </row>
        <row r="79">
          <cell r="A79" t="str">
            <v>C23</v>
          </cell>
          <cell r="B79" t="str">
            <v>GANCHOS  EN PORCELANA TIPO ELITE REF. 06170100-1 DE CORONA O SIMILAR. (JUEGO DE 2 UND)</v>
          </cell>
          <cell r="C79" t="str">
            <v>Insumo</v>
          </cell>
          <cell r="D79" t="str">
            <v>juego</v>
          </cell>
          <cell r="E79">
            <v>25818</v>
          </cell>
          <cell r="F79">
            <v>21695.448426221985</v>
          </cell>
          <cell r="G79">
            <v>0.19</v>
          </cell>
          <cell r="H79" t="str">
            <v>X</v>
          </cell>
          <cell r="K79" t="str">
            <v>X</v>
          </cell>
          <cell r="L79" t="str">
            <v>accesorio de baño</v>
          </cell>
          <cell r="M79" t="str">
            <v>VER ARCHIVO ANEXO</v>
          </cell>
          <cell r="N79">
            <v>41608</v>
          </cell>
        </row>
        <row r="80">
          <cell r="A80" t="str">
            <v>C06</v>
          </cell>
          <cell r="B80" t="str">
            <v>GANCHOS  EN PORCELANA TIPO ESPACIO REF. 04270100-1 DE CORONA O SIMILAR. (JUEGO DE 2 UND)</v>
          </cell>
          <cell r="C80" t="str">
            <v>Insumo</v>
          </cell>
          <cell r="D80" t="str">
            <v>juego</v>
          </cell>
          <cell r="E80">
            <v>22031</v>
          </cell>
          <cell r="F80">
            <v>18513.520033229273</v>
          </cell>
          <cell r="G80">
            <v>0.19</v>
          </cell>
          <cell r="H80" t="str">
            <v>X</v>
          </cell>
          <cell r="K80" t="str">
            <v>X</v>
          </cell>
          <cell r="L80" t="str">
            <v>accesorio de baño</v>
          </cell>
          <cell r="M80" t="str">
            <v>VER ARCHIVO ANEXO</v>
          </cell>
          <cell r="N80">
            <v>41608</v>
          </cell>
        </row>
        <row r="81">
          <cell r="A81" t="str">
            <v>C26</v>
          </cell>
          <cell r="B81" t="str">
            <v>JABONERA DUCHA EN PORCELANA TIPO ELITE REF. 06110100-1 DE CORONA O SIMILAR.</v>
          </cell>
          <cell r="C81" t="str">
            <v>Insumo</v>
          </cell>
          <cell r="D81" t="str">
            <v>und</v>
          </cell>
          <cell r="E81">
            <v>28689</v>
          </cell>
          <cell r="F81">
            <v>24108.410790908129</v>
          </cell>
          <cell r="G81">
            <v>0.19</v>
          </cell>
          <cell r="H81" t="str">
            <v>X</v>
          </cell>
          <cell r="K81" t="str">
            <v>X</v>
          </cell>
          <cell r="L81" t="str">
            <v>accesorio de baño</v>
          </cell>
          <cell r="M81" t="str">
            <v>VER ARCHIVO ANEXO</v>
          </cell>
          <cell r="N81">
            <v>41608</v>
          </cell>
        </row>
        <row r="82">
          <cell r="A82" t="str">
            <v>C20</v>
          </cell>
          <cell r="B82" t="str">
            <v>JABONERA DUCHA EN PORCELANA TIPO ESPACIO REF. 04210100-1 DE CORONA O SIMILAR.</v>
          </cell>
          <cell r="C82" t="str">
            <v>Insumo</v>
          </cell>
          <cell r="D82" t="str">
            <v>und</v>
          </cell>
          <cell r="E82">
            <v>14345</v>
          </cell>
          <cell r="F82">
            <v>12054.205395454064</v>
          </cell>
          <cell r="G82">
            <v>0.19</v>
          </cell>
          <cell r="H82" t="str">
            <v>X</v>
          </cell>
          <cell r="K82" t="str">
            <v>X</v>
          </cell>
          <cell r="L82" t="str">
            <v>accesorio de baño</v>
          </cell>
          <cell r="M82" t="str">
            <v>VER ARCHIVO ANEXO</v>
          </cell>
          <cell r="N82">
            <v>41608</v>
          </cell>
        </row>
        <row r="83">
          <cell r="A83" t="str">
            <v>C22</v>
          </cell>
          <cell r="B83" t="str">
            <v>JABONERA LAVAMANOS EN PORCELANA TIPO ELITE REF. 06130100-1 DE CORONA O SIMILAR.</v>
          </cell>
          <cell r="C83" t="str">
            <v>Insumo</v>
          </cell>
          <cell r="D83" t="str">
            <v>und</v>
          </cell>
          <cell r="E83">
            <v>21515</v>
          </cell>
          <cell r="F83">
            <v>18079.982289684016</v>
          </cell>
          <cell r="G83">
            <v>0.19</v>
          </cell>
          <cell r="H83" t="str">
            <v>X</v>
          </cell>
          <cell r="K83" t="str">
            <v>X</v>
          </cell>
          <cell r="L83" t="str">
            <v>accesorio de baño</v>
          </cell>
          <cell r="M83" t="str">
            <v>VER ARCHIVO ANEXO</v>
          </cell>
          <cell r="N83">
            <v>41608</v>
          </cell>
        </row>
        <row r="84">
          <cell r="A84" t="str">
            <v>C07</v>
          </cell>
          <cell r="B84" t="str">
            <v>JABONERA LAVAMANOS EN PORCELANA TIPO ESPACIO REF. 04230100-1 DE CORONA O SIMILAR.</v>
          </cell>
          <cell r="C84" t="str">
            <v>Insumo</v>
          </cell>
          <cell r="D84" t="str">
            <v>und</v>
          </cell>
          <cell r="E84">
            <v>26150</v>
          </cell>
          <cell r="F84">
            <v>21975.192964105932</v>
          </cell>
          <cell r="G84">
            <v>0.19</v>
          </cell>
          <cell r="H84" t="str">
            <v>X</v>
          </cell>
          <cell r="K84" t="str">
            <v>X</v>
          </cell>
          <cell r="L84" t="str">
            <v>accesorio de baño</v>
          </cell>
          <cell r="M84" t="str">
            <v>VER ARCHIVO ANEXO</v>
          </cell>
          <cell r="N84">
            <v>41608</v>
          </cell>
        </row>
        <row r="85">
          <cell r="A85" t="str">
            <v>C18</v>
          </cell>
          <cell r="B85" t="str">
            <v>JUEGO INCRUSTACIONES X 6 UND TIPO ELITE PORCELANA DE CORONA REF.06610100-1 O SIMILAR (PAPELERA, JABONERA LAVAMANOS, 2 GANCHOS, CEPILLERA, JABONERA DUCHA Y TOALLERO).</v>
          </cell>
          <cell r="C85" t="str">
            <v>Insumo</v>
          </cell>
          <cell r="D85" t="str">
            <v>und</v>
          </cell>
          <cell r="E85">
            <v>90843</v>
          </cell>
          <cell r="F85">
            <v>76338.439558386439</v>
          </cell>
          <cell r="G85">
            <v>0.19</v>
          </cell>
          <cell r="H85" t="str">
            <v>X</v>
          </cell>
          <cell r="K85" t="str">
            <v>X</v>
          </cell>
          <cell r="L85" t="str">
            <v>accesorio de baño</v>
          </cell>
          <cell r="M85" t="str">
            <v>VER ARCHIVO ANEXO</v>
          </cell>
          <cell r="N85">
            <v>41608</v>
          </cell>
        </row>
        <row r="86">
          <cell r="A86" t="str">
            <v>C18A</v>
          </cell>
          <cell r="B86" t="str">
            <v>JUEGO INCRUSTACIONES X 4 UND TIPO PORCELANA DE CORONA-1 O SIMILAR (JABONERA LAVAMANOS, 2 GANCHOS, CEPILLERA, JABONERA DUCHA Y TOALLERO).</v>
          </cell>
          <cell r="C86" t="str">
            <v>Insumo</v>
          </cell>
          <cell r="D86" t="str">
            <v>und</v>
          </cell>
          <cell r="E86">
            <v>90843</v>
          </cell>
          <cell r="F86">
            <v>76338.439558386439</v>
          </cell>
          <cell r="G86">
            <v>0.19</v>
          </cell>
          <cell r="H86" t="str">
            <v>X</v>
          </cell>
          <cell r="K86" t="str">
            <v>X</v>
          </cell>
          <cell r="L86" t="str">
            <v>accesorio de baño</v>
          </cell>
          <cell r="M86" t="str">
            <v>VER ARCHIVO ANEXO</v>
          </cell>
          <cell r="N86">
            <v>41608</v>
          </cell>
        </row>
        <row r="87">
          <cell r="A87" t="str">
            <v>C17</v>
          </cell>
          <cell r="B87" t="str">
            <v>JUEGO INCRUSTACIONES X 6 UND TIPO ESPACIO PORCELANA DE CORONA REF.04400100-1 O SIMILAR (PAPELERA, JABONERA LAVAMANOS, 2 GANCHOS, CEPILLERA, JABONERA DUCHA Y TOALLERO).</v>
          </cell>
          <cell r="C87" t="str">
            <v>Insumo</v>
          </cell>
          <cell r="D87" t="str">
            <v>und</v>
          </cell>
          <cell r="E87">
            <v>147104</v>
          </cell>
          <cell r="F87">
            <v>123616.59226426984</v>
          </cell>
          <cell r="G87">
            <v>0.19</v>
          </cell>
          <cell r="H87" t="str">
            <v>X</v>
          </cell>
          <cell r="K87" t="str">
            <v>X</v>
          </cell>
          <cell r="L87" t="str">
            <v>accesorio de baño</v>
          </cell>
          <cell r="M87" t="str">
            <v>VER ARCHIVO ANEXO</v>
          </cell>
          <cell r="N87">
            <v>41608</v>
          </cell>
        </row>
        <row r="88">
          <cell r="A88" t="str">
            <v>C38</v>
          </cell>
          <cell r="B88" t="str">
            <v>KIT GRIFERIA LAVAPLATOS SENCILLO GALAXIA CROMO REF. 50960 GRIVAL O SIMILAR (INCLUYE SIFON EN P, CANASTILLA 4" Y GRIVALFLEX)</v>
          </cell>
          <cell r="C88" t="str">
            <v>Insumo</v>
          </cell>
          <cell r="D88" t="str">
            <v>und</v>
          </cell>
          <cell r="E88">
            <v>67273</v>
          </cell>
          <cell r="F88">
            <v>56532.261115503876</v>
          </cell>
          <cell r="G88">
            <v>0.19</v>
          </cell>
          <cell r="H88" t="str">
            <v>X</v>
          </cell>
          <cell r="K88" t="str">
            <v>X</v>
          </cell>
          <cell r="L88" t="str">
            <v>catalogo lavaplatos</v>
          </cell>
          <cell r="M88" t="str">
            <v>VER ARCHIVO ANEXO</v>
          </cell>
          <cell r="N88">
            <v>41608</v>
          </cell>
        </row>
        <row r="89">
          <cell r="A89" t="str">
            <v>C12</v>
          </cell>
          <cell r="B89" t="str">
            <v>LAVAMANOS SOBREPONER LINEA MARSELLA COLOR BLANCO DE CORONA REF. .13011000 O SIMILAR.</v>
          </cell>
          <cell r="C89" t="str">
            <v>Insumo</v>
          </cell>
          <cell r="D89" t="str">
            <v>und</v>
          </cell>
          <cell r="E89">
            <v>91947</v>
          </cell>
          <cell r="F89">
            <v>77266.502006342649</v>
          </cell>
          <cell r="G89">
            <v>0.19</v>
          </cell>
          <cell r="H89" t="str">
            <v>X</v>
          </cell>
          <cell r="K89" t="str">
            <v>X</v>
          </cell>
          <cell r="L89" t="str">
            <v>catalogo de baño</v>
          </cell>
          <cell r="M89" t="str">
            <v>VER ARCHIVO ANEXO</v>
          </cell>
          <cell r="N89">
            <v>41608</v>
          </cell>
        </row>
        <row r="90">
          <cell r="A90" t="str">
            <v>C33</v>
          </cell>
          <cell r="B90" t="str">
            <v>LAVAMANOS SOBREPONER LINEA STILO COLOR BLANCO DE CORONA REF. 072591001 O SIMILAR.</v>
          </cell>
          <cell r="C90" t="str">
            <v>Insumo</v>
          </cell>
          <cell r="D90" t="str">
            <v>und</v>
          </cell>
          <cell r="E90">
            <v>215166</v>
          </cell>
          <cell r="F90">
            <v>180811.7551283139</v>
          </cell>
          <cell r="G90">
            <v>0.19</v>
          </cell>
          <cell r="H90" t="str">
            <v>X</v>
          </cell>
          <cell r="K90" t="str">
            <v>X</v>
          </cell>
          <cell r="L90" t="str">
            <v>catalogo de baño</v>
          </cell>
          <cell r="M90" t="str">
            <v>VER ARCHIVO ANEXO</v>
          </cell>
          <cell r="N90">
            <v>41608</v>
          </cell>
        </row>
        <row r="91">
          <cell r="A91" t="str">
            <v>C33A</v>
          </cell>
          <cell r="B91" t="str">
            <v>LAVAMANOS NOVARA DE SOBREPONER (INCLUYE ACCESORIOS) TIPO CORONA  O SIMILAR.</v>
          </cell>
          <cell r="C91" t="str">
            <v>Insumo</v>
          </cell>
          <cell r="D91" t="str">
            <v>und</v>
          </cell>
          <cell r="E91">
            <v>208854</v>
          </cell>
          <cell r="F91">
            <v>175507.21533649557</v>
          </cell>
          <cell r="G91">
            <v>0.19</v>
          </cell>
          <cell r="H91" t="str">
            <v>X</v>
          </cell>
          <cell r="K91" t="str">
            <v>X</v>
          </cell>
          <cell r="L91" t="str">
            <v>catalogo de baño</v>
          </cell>
          <cell r="M91" t="str">
            <v>VER ARCHIVO ANEXO</v>
          </cell>
          <cell r="N91">
            <v>41608</v>
          </cell>
        </row>
        <row r="92">
          <cell r="A92" t="str">
            <v>C37</v>
          </cell>
          <cell r="B92" t="str">
            <v>LAVAPLATOS DE EMPOTRAR DOBLE EN ACERO INOXIDABLE - TIPO SOCODA O SIMILAR - DIMENSIONES 81 X 51 CM.</v>
          </cell>
          <cell r="C92" t="str">
            <v>Insumo</v>
          </cell>
          <cell r="D92" t="str">
            <v>und</v>
          </cell>
          <cell r="E92">
            <v>215166</v>
          </cell>
          <cell r="F92">
            <v>180811.7551283139</v>
          </cell>
          <cell r="G92">
            <v>0.19</v>
          </cell>
          <cell r="H92" t="str">
            <v>X</v>
          </cell>
          <cell r="K92" t="str">
            <v>X</v>
          </cell>
          <cell r="L92" t="str">
            <v>catalogo lavaplatos</v>
          </cell>
          <cell r="M92" t="str">
            <v>VER ARCHIVO ANEXO</v>
          </cell>
          <cell r="N92">
            <v>41608</v>
          </cell>
        </row>
        <row r="93">
          <cell r="A93" t="str">
            <v>C36</v>
          </cell>
          <cell r="B93" t="str">
            <v>LAVAPLATOS DE EMPOTRAR EN ACERO INOXIDABLE - TIPO SOCODA O SIMILAR - DIMENSIONES 45 X 49 CM.</v>
          </cell>
          <cell r="C93" t="str">
            <v>Insumo</v>
          </cell>
          <cell r="D93" t="str">
            <v>und</v>
          </cell>
          <cell r="E93">
            <v>164959</v>
          </cell>
          <cell r="F93">
            <v>138620.71044072756</v>
          </cell>
          <cell r="G93">
            <v>0.19</v>
          </cell>
          <cell r="H93" t="str">
            <v>X</v>
          </cell>
          <cell r="K93" t="str">
            <v>X</v>
          </cell>
          <cell r="L93" t="str">
            <v>catalogo lavaplatos</v>
          </cell>
          <cell r="M93" t="str">
            <v>VER ARCHIVO ANEXO</v>
          </cell>
          <cell r="N93">
            <v>41608</v>
          </cell>
        </row>
        <row r="94">
          <cell r="A94" t="str">
            <v>C02</v>
          </cell>
          <cell r="B94" t="str">
            <v>MUEBLE ABIERTO PARA TAZA INSTITUCIONAL ELONGADA TIPO TOTO COLOR BLANCO REF. 5 AA SC534 O SIMILAR.</v>
          </cell>
          <cell r="C94" t="str">
            <v>Insumo</v>
          </cell>
          <cell r="D94" t="str">
            <v>und</v>
          </cell>
          <cell r="E94">
            <v>83196</v>
          </cell>
          <cell r="F94">
            <v>69912.27000803822</v>
          </cell>
          <cell r="G94">
            <v>0.19</v>
          </cell>
          <cell r="H94" t="str">
            <v>X</v>
          </cell>
          <cell r="K94" t="str">
            <v>X</v>
          </cell>
          <cell r="L94" t="str">
            <v>Catalogo linea institucional</v>
          </cell>
          <cell r="M94" t="str">
            <v>VER ARCHIVO ANEXO</v>
          </cell>
          <cell r="N94">
            <v>41608</v>
          </cell>
        </row>
        <row r="95">
          <cell r="A95" t="str">
            <v>C02A</v>
          </cell>
          <cell r="B95" t="str">
            <v>MUEBLE ABIERTO PARA TAZA INSTITUCIONAL ELONGADA TIPO TOTO COLOR BLANCO REF. 5 AA SC534 O SIMILAR.</v>
          </cell>
          <cell r="C95" t="str">
            <v>Insumo</v>
          </cell>
          <cell r="D95" t="str">
            <v>und</v>
          </cell>
          <cell r="E95">
            <v>49418</v>
          </cell>
          <cell r="F95">
            <v>41528.142939046156</v>
          </cell>
          <cell r="G95">
            <v>0.19</v>
          </cell>
          <cell r="H95" t="str">
            <v>X</v>
          </cell>
          <cell r="K95" t="str">
            <v>X</v>
          </cell>
          <cell r="L95" t="str">
            <v>Catalogo linea institucional</v>
          </cell>
          <cell r="M95" t="str">
            <v>VER ARCHIVO ANEXO</v>
          </cell>
          <cell r="N95">
            <v>41608</v>
          </cell>
        </row>
        <row r="96">
          <cell r="A96" t="str">
            <v>C13</v>
          </cell>
          <cell r="B96" t="str">
            <v xml:space="preserve">ORINAL MEDIANO DE COLGAR CON DESCARGA Y SIFÓN EN PORCELANA COLOR BLANCO LINEA POLO IMPORTADO TIPO ACCESORIOS Y ACABADOS REF. 27 AA 590101 O SIMILAR. </v>
          </cell>
          <cell r="C96" t="str">
            <v>Insumo</v>
          </cell>
          <cell r="D96" t="str">
            <v>und</v>
          </cell>
          <cell r="E96">
            <v>195083</v>
          </cell>
          <cell r="F96">
            <v>163935.60241397878</v>
          </cell>
          <cell r="G96">
            <v>0.19</v>
          </cell>
          <cell r="H96" t="str">
            <v>X</v>
          </cell>
          <cell r="K96" t="str">
            <v>X</v>
          </cell>
          <cell r="L96" t="str">
            <v>catalogo de baño</v>
          </cell>
          <cell r="M96" t="str">
            <v>VER ARCHIVO ANEXO</v>
          </cell>
          <cell r="N96">
            <v>41608</v>
          </cell>
        </row>
        <row r="97">
          <cell r="A97" t="str">
            <v>C32</v>
          </cell>
          <cell r="B97" t="str">
            <v xml:space="preserve">ORINAL MEDIANO DE COLGAR LÍNEA SANTA FÉ EN PORCELANA COLOR BLANCO TIPO CORONA REF. 00401100-1 O SIMILAR. </v>
          </cell>
          <cell r="C97" t="str">
            <v>Insumo</v>
          </cell>
          <cell r="D97" t="str">
            <v>und</v>
          </cell>
          <cell r="E97">
            <v>186119</v>
          </cell>
          <cell r="F97">
            <v>156402.38694356853</v>
          </cell>
          <cell r="G97">
            <v>0.19</v>
          </cell>
          <cell r="H97" t="str">
            <v>X</v>
          </cell>
          <cell r="K97" t="str">
            <v>X</v>
          </cell>
          <cell r="L97" t="str">
            <v>catalogo de baño</v>
          </cell>
          <cell r="M97" t="str">
            <v>VER ARCHIVO ANEXO</v>
          </cell>
          <cell r="N97">
            <v>41608</v>
          </cell>
        </row>
        <row r="98">
          <cell r="A98" t="str">
            <v>C13A</v>
          </cell>
          <cell r="B98" t="str">
            <v xml:space="preserve">ORINAL TIPO GOTTA BAJO CONSUMO 0,5 LPF SIFON OCULTO TIPO + GRIFERIA TIPO PUSH ANTIVANDALICA,  CORONA O SIMILAR </v>
          </cell>
          <cell r="C98" t="str">
            <v>Insumo</v>
          </cell>
          <cell r="D98" t="str">
            <v>und</v>
          </cell>
          <cell r="E98">
            <v>645774</v>
          </cell>
          <cell r="F98">
            <v>542667.28099693067</v>
          </cell>
          <cell r="G98">
            <v>0.19</v>
          </cell>
          <cell r="H98" t="str">
            <v>X</v>
          </cell>
          <cell r="K98" t="str">
            <v>X</v>
          </cell>
          <cell r="L98" t="str">
            <v>catalogo de baño</v>
          </cell>
          <cell r="M98" t="str">
            <v>VER ARCHIVO ANEXO</v>
          </cell>
          <cell r="N98">
            <v>41608</v>
          </cell>
        </row>
        <row r="99">
          <cell r="A99" t="str">
            <v>C21</v>
          </cell>
          <cell r="B99" t="str">
            <v>PAPELERA EN PORCELANA TIPO ELITE REF. 06140100-1 DE CORONA O SIMILAR.</v>
          </cell>
          <cell r="C99" t="str">
            <v>Insumo</v>
          </cell>
          <cell r="D99" t="str">
            <v>und</v>
          </cell>
          <cell r="E99">
            <v>24385</v>
          </cell>
          <cell r="F99">
            <v>20491.618850873077</v>
          </cell>
          <cell r="G99">
            <v>0.19</v>
          </cell>
          <cell r="H99" t="str">
            <v>X</v>
          </cell>
          <cell r="K99" t="str">
            <v>X</v>
          </cell>
          <cell r="L99" t="str">
            <v>accesorio de baño</v>
          </cell>
          <cell r="M99" t="str">
            <v>VER ARCHIVO ANEXO</v>
          </cell>
          <cell r="N99">
            <v>41608</v>
          </cell>
        </row>
        <row r="100">
          <cell r="A100" t="str">
            <v>C08</v>
          </cell>
          <cell r="B100" t="str">
            <v>PAPELERA EN PORCELANA TIPO ESPACIO REF. 04240100-1 TIPO CORONA O SIMILAR.</v>
          </cell>
          <cell r="C100" t="str">
            <v>Insumo</v>
          </cell>
          <cell r="D100" t="str">
            <v>und</v>
          </cell>
          <cell r="E100">
            <v>28366</v>
          </cell>
          <cell r="F100">
            <v>23836.621074006664</v>
          </cell>
          <cell r="G100">
            <v>0.19</v>
          </cell>
          <cell r="H100" t="str">
            <v>X</v>
          </cell>
          <cell r="K100" t="str">
            <v>X</v>
          </cell>
          <cell r="L100" t="str">
            <v>accesorio de baño</v>
          </cell>
          <cell r="M100" t="str">
            <v>VER ARCHIVO ANEXO</v>
          </cell>
          <cell r="N100">
            <v>41608</v>
          </cell>
        </row>
        <row r="101">
          <cell r="A101" t="str">
            <v>C34</v>
          </cell>
          <cell r="B101" t="str">
            <v>SANITARIO PARA DISCAPACITADO ELONGADO SIN ASIENTO COLOR BLANCO DE CONEXIÓN POR ENCIMA LINEA ADRIATICA DE CORONA REF. 21 AA 1318 O SIMILAR.</v>
          </cell>
          <cell r="C101" t="str">
            <v>Insumo</v>
          </cell>
          <cell r="D101" t="str">
            <v>und</v>
          </cell>
          <cell r="E101">
            <v>371520</v>
          </cell>
          <cell r="F101">
            <v>312201.53329596558</v>
          </cell>
          <cell r="G101">
            <v>0.19</v>
          </cell>
          <cell r="H101" t="str">
            <v>X</v>
          </cell>
          <cell r="K101" t="str">
            <v>X</v>
          </cell>
          <cell r="L101" t="str">
            <v>catalogo de baño</v>
          </cell>
          <cell r="M101" t="str">
            <v>VER ARCHIVO ANEXO</v>
          </cell>
          <cell r="N101">
            <v>41608</v>
          </cell>
        </row>
        <row r="102">
          <cell r="A102" t="str">
            <v>C14</v>
          </cell>
          <cell r="B102" t="str">
            <v>SANITARIO TIPO INSTITUCIONAL BAJO CONSUMO 1.6 LITROS POR DESCARGA, COLOR BLANCO PARA CONEXIÓN POR DETRÁS, NO INCLUYE MUEBLE  MANCESA REF 21-AA-41</v>
          </cell>
          <cell r="C102" t="str">
            <v>Insumo</v>
          </cell>
          <cell r="D102" t="str">
            <v>und</v>
          </cell>
          <cell r="E102">
            <v>171440</v>
          </cell>
          <cell r="F102">
            <v>144067.11120673345</v>
          </cell>
          <cell r="G102">
            <v>0.19</v>
          </cell>
          <cell r="H102" t="str">
            <v>X</v>
          </cell>
          <cell r="K102" t="str">
            <v>X</v>
          </cell>
          <cell r="L102" t="str">
            <v>Catalogo linea institucional y catalogo de baño</v>
          </cell>
          <cell r="M102" t="str">
            <v>VER ARCHIVO ANEXO</v>
          </cell>
          <cell r="N102">
            <v>41608</v>
          </cell>
        </row>
        <row r="103">
          <cell r="A103" t="str">
            <v>C35</v>
          </cell>
          <cell r="B103" t="str">
            <v>SECADOR ELECTRICO PARA MANOS LIBRES EN ACERO INOXIDABLE 304 SATINADO TIPO ACCESORIOS &amp; ACABADOS REF. 1 AA 1318 O SIMILAR.</v>
          </cell>
          <cell r="C103" t="str">
            <v>Insumo</v>
          </cell>
          <cell r="D103" t="str">
            <v>und</v>
          </cell>
          <cell r="E103">
            <v>820500</v>
          </cell>
          <cell r="F103">
            <v>689496.04088808235</v>
          </cell>
          <cell r="G103">
            <v>0.19</v>
          </cell>
          <cell r="H103" t="str">
            <v>X</v>
          </cell>
          <cell r="K103" t="str">
            <v>X</v>
          </cell>
          <cell r="L103" t="str">
            <v>secadores electricos</v>
          </cell>
          <cell r="M103" t="str">
            <v>VER ARCHIVO ANEXO</v>
          </cell>
          <cell r="N103">
            <v>41608</v>
          </cell>
        </row>
        <row r="104">
          <cell r="A104" t="str">
            <v>C09</v>
          </cell>
          <cell r="B104" t="str">
            <v>SIFON P PARA ORINAL SANTA FÉ TIPO GRIVAL REF.. 93301 O SIMILAR</v>
          </cell>
          <cell r="C104" t="str">
            <v>Insumo</v>
          </cell>
          <cell r="D104" t="str">
            <v>und</v>
          </cell>
          <cell r="E104">
            <v>10746</v>
          </cell>
          <cell r="F104">
            <v>9030.0476186139058</v>
          </cell>
          <cell r="G104">
            <v>0.19</v>
          </cell>
          <cell r="H104" t="str">
            <v>X</v>
          </cell>
          <cell r="K104" t="str">
            <v>X</v>
          </cell>
          <cell r="L104" t="str">
            <v>sifon para orinal sanfafe</v>
          </cell>
          <cell r="M104" t="str">
            <v>VER ARCHIVO ANEXO</v>
          </cell>
          <cell r="N104">
            <v>41608</v>
          </cell>
        </row>
        <row r="105">
          <cell r="A105" t="str">
            <v>C25</v>
          </cell>
          <cell r="B105" t="str">
            <v>TOALLERO EN PORCELANA TIPO ELITE REF. 09190100-1 DE CORONA O SIMILAR.</v>
          </cell>
          <cell r="C105" t="str">
            <v>Insumo</v>
          </cell>
          <cell r="D105" t="str">
            <v>und</v>
          </cell>
          <cell r="E105">
            <v>18932</v>
          </cell>
          <cell r="F105">
            <v>15909.641964963566</v>
          </cell>
          <cell r="G105">
            <v>0.19</v>
          </cell>
          <cell r="H105" t="str">
            <v>X</v>
          </cell>
          <cell r="K105" t="str">
            <v>X</v>
          </cell>
          <cell r="L105" t="str">
            <v>accesorio de baño</v>
          </cell>
          <cell r="M105" t="str">
            <v>VER ARCHIVO ANEXO</v>
          </cell>
          <cell r="N105">
            <v>41608</v>
          </cell>
        </row>
        <row r="106">
          <cell r="A106" t="str">
            <v>C19</v>
          </cell>
          <cell r="B106" t="str">
            <v>TOALLERO EN PORCELANA TIPO ESPACIO REF. 04290100-1 DE CORONA O SIMILAR.</v>
          </cell>
          <cell r="C106" t="str">
            <v>Insumo</v>
          </cell>
          <cell r="D106" t="str">
            <v>und</v>
          </cell>
          <cell r="E106">
            <v>27443</v>
          </cell>
          <cell r="F106">
            <v>23061.026028214696</v>
          </cell>
          <cell r="G106">
            <v>0.19</v>
          </cell>
          <cell r="H106" t="str">
            <v>X</v>
          </cell>
          <cell r="K106" t="str">
            <v>X</v>
          </cell>
          <cell r="L106" t="str">
            <v>accesorio de baño</v>
          </cell>
          <cell r="M106" t="str">
            <v>VER ARCHIVO ANEXO</v>
          </cell>
          <cell r="N106">
            <v>41608</v>
          </cell>
        </row>
        <row r="107">
          <cell r="A107" t="str">
            <v>C10</v>
          </cell>
          <cell r="B107" t="str">
            <v>VALVULA ANTIVANDALICA  PARA ORINAL TIPO DOCOL REF. 4 AA 17015106 O SIMILAR.</v>
          </cell>
          <cell r="C107" t="str">
            <v>Insumo</v>
          </cell>
          <cell r="D107" t="str">
            <v>und</v>
          </cell>
          <cell r="E107">
            <v>153083</v>
          </cell>
          <cell r="F107">
            <v>128641.38751820418</v>
          </cell>
          <cell r="G107">
            <v>0.19</v>
          </cell>
          <cell r="H107" t="str">
            <v>X</v>
          </cell>
          <cell r="K107" t="str">
            <v>X</v>
          </cell>
          <cell r="L107" t="str">
            <v>catalogo de baño</v>
          </cell>
          <cell r="M107" t="str">
            <v>VER ARCHIVO ANEXO</v>
          </cell>
          <cell r="N107">
            <v>41608</v>
          </cell>
        </row>
        <row r="108">
          <cell r="A108" t="str">
            <v>C11</v>
          </cell>
          <cell r="B108" t="str">
            <v>VALVULA ANTIVANDALICA PARA SANITARIO ALTA PRESION TIPO DOCOL REF. 4 AA 01051300 O SIMILAR.</v>
          </cell>
          <cell r="C108" t="str">
            <v>Insumo</v>
          </cell>
          <cell r="D108" t="str">
            <v>und</v>
          </cell>
          <cell r="E108">
            <v>93181</v>
          </cell>
          <cell r="F108">
            <v>78303.280341059435</v>
          </cell>
          <cell r="G108">
            <v>0.19</v>
          </cell>
          <cell r="H108" t="str">
            <v>X</v>
          </cell>
          <cell r="K108" t="str">
            <v>X</v>
          </cell>
          <cell r="L108" t="str">
            <v>catalogo de baño</v>
          </cell>
          <cell r="M108" t="str">
            <v>VER ARCHIVO ANEXO</v>
          </cell>
          <cell r="N108">
            <v>41608</v>
          </cell>
        </row>
        <row r="109">
          <cell r="A109" t="str">
            <v>C31</v>
          </cell>
          <cell r="B109" t="str">
            <v>VALVULA ANTIVANDALICA PARA SANITARIO BAJA PRESION TIPO DOCOL REF. 4 AA 01021500 O SIMILAR.</v>
          </cell>
          <cell r="C109" t="str">
            <v>Insumo</v>
          </cell>
          <cell r="D109" t="str">
            <v>und</v>
          </cell>
          <cell r="E109">
            <v>98545</v>
          </cell>
          <cell r="F109">
            <v>82811.012231132452</v>
          </cell>
          <cell r="G109">
            <v>0.19</v>
          </cell>
          <cell r="H109" t="str">
            <v>X</v>
          </cell>
          <cell r="K109" t="str">
            <v>X</v>
          </cell>
          <cell r="L109" t="str">
            <v>catalogo de baño</v>
          </cell>
          <cell r="M109" t="str">
            <v>VER ARCHIVO ANEXO</v>
          </cell>
          <cell r="N109">
            <v>41608</v>
          </cell>
        </row>
        <row r="110">
          <cell r="A110" t="str">
            <v>C43</v>
          </cell>
          <cell r="B110" t="str">
            <v>DISPENSADOR PARA JABON LIQUIDO MARCA A&amp;A CUERPO EN ACERO INOXIDABLE CAPACIDAD 1.2 LITROS. REF 8-AA-600</v>
          </cell>
          <cell r="C110" t="str">
            <v>Insumo</v>
          </cell>
          <cell r="D110" t="str">
            <v>und</v>
          </cell>
          <cell r="E110">
            <v>105160</v>
          </cell>
          <cell r="F110">
            <v>88370.106294390134</v>
          </cell>
          <cell r="G110">
            <v>0.19</v>
          </cell>
          <cell r="H110" t="str">
            <v>X</v>
          </cell>
          <cell r="K110" t="str">
            <v>X</v>
          </cell>
          <cell r="L110" t="str">
            <v>dispensador de jabon corona</v>
          </cell>
          <cell r="M110" t="str">
            <v>VER ARCHIVO ANEXO</v>
          </cell>
          <cell r="N110">
            <v>41608</v>
          </cell>
        </row>
        <row r="111">
          <cell r="A111" t="str">
            <v>C44</v>
          </cell>
          <cell r="B111" t="str">
            <v>DISPENSADOR PARA JABON LIQUIDO PARA INSTALAR EN MESON PICO EN ACERO INOXIDABLE TIPO 304 DE 6* DE LARGO GIRATORIO, TANQUE Y VASTAGO EN ABS DE INGENIERIA, CAP. 1 LITRO, MARCA BOBRICK REF. 3AA-8226</v>
          </cell>
          <cell r="C111" t="str">
            <v>Insumo</v>
          </cell>
          <cell r="D111" t="str">
            <v>und</v>
          </cell>
          <cell r="E111">
            <v>183699</v>
          </cell>
          <cell r="F111">
            <v>154368.60437904735</v>
          </cell>
          <cell r="G111">
            <v>0.19</v>
          </cell>
          <cell r="H111" t="str">
            <v>X</v>
          </cell>
          <cell r="K111" t="str">
            <v>X</v>
          </cell>
          <cell r="L111" t="str">
            <v>dispensador de jabon corona</v>
          </cell>
          <cell r="M111" t="str">
            <v>VER ARCHIVO ANEXO</v>
          </cell>
          <cell r="N111">
            <v>41608</v>
          </cell>
        </row>
        <row r="112">
          <cell r="A112" t="str">
            <v>C45</v>
          </cell>
          <cell r="B112"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12" t="str">
            <v>Insumo</v>
          </cell>
          <cell r="D112" t="str">
            <v>und</v>
          </cell>
          <cell r="E112">
            <v>761423</v>
          </cell>
          <cell r="F112">
            <v>639851.32893991063</v>
          </cell>
          <cell r="G112">
            <v>0.19</v>
          </cell>
          <cell r="H112" t="str">
            <v>X</v>
          </cell>
          <cell r="K112" t="str">
            <v>X</v>
          </cell>
          <cell r="L112" t="str">
            <v>secadores electricos</v>
          </cell>
          <cell r="M112" t="str">
            <v>VER ARCHIVO ANEXO</v>
          </cell>
          <cell r="N112">
            <v>41608</v>
          </cell>
        </row>
        <row r="113">
          <cell r="A113" t="str">
            <v>C46</v>
          </cell>
          <cell r="B113"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13" t="str">
            <v>Insumo</v>
          </cell>
          <cell r="D113" t="str">
            <v>und</v>
          </cell>
          <cell r="E113">
            <v>1264604</v>
          </cell>
          <cell r="F113">
            <v>1062692.4898707243</v>
          </cell>
          <cell r="G113">
            <v>0.19</v>
          </cell>
          <cell r="H113" t="str">
            <v>X</v>
          </cell>
          <cell r="K113" t="str">
            <v>X</v>
          </cell>
          <cell r="L113" t="str">
            <v>secadores electricos</v>
          </cell>
          <cell r="M113" t="str">
            <v>VER ARCHIVO ANEXO</v>
          </cell>
          <cell r="N113">
            <v>41608</v>
          </cell>
        </row>
        <row r="114">
          <cell r="A114" t="str">
            <v>C47</v>
          </cell>
          <cell r="B114" t="str">
            <v xml:space="preserve">PROTECTOR PARA PAPEL HIGIENICO DE SOBREPONER EN LA PARED EN ACERO INOXIDABLE 304 SATINADO, PARA ROLLO DE 200/400 MTS CERRADURA CON LLAVE, IMPORTADO MARCA A&amp;A. </v>
          </cell>
          <cell r="C114" t="str">
            <v>Insumo</v>
          </cell>
          <cell r="D114" t="str">
            <v>und</v>
          </cell>
          <cell r="E114">
            <v>130453</v>
          </cell>
          <cell r="F114">
            <v>109624.0621560844</v>
          </cell>
          <cell r="G114">
            <v>0.19</v>
          </cell>
          <cell r="H114" t="str">
            <v>X</v>
          </cell>
          <cell r="K114" t="str">
            <v>X</v>
          </cell>
          <cell r="L114" t="str">
            <v>dispensador de papel higienico</v>
          </cell>
          <cell r="M114" t="str">
            <v>VER ARCHIVO ANEXO</v>
          </cell>
          <cell r="N114">
            <v>41608</v>
          </cell>
        </row>
        <row r="115">
          <cell r="A115" t="str">
            <v>C48</v>
          </cell>
          <cell r="B115" t="str">
            <v>BARRA DE SEGURIDAD DE PARED A PISO EN ACERO INOXIDABLE SATINADO CON TORNILLOS ESCONDIDOS PARA INSTALAR DERECHA A IZQUIERDA MARCA A &amp;A REF. 8-AA-506</v>
          </cell>
          <cell r="C115" t="str">
            <v>Insumo</v>
          </cell>
          <cell r="D115" t="str">
            <v>und</v>
          </cell>
          <cell r="E115">
            <v>292854</v>
          </cell>
          <cell r="F115">
            <v>246095.64512804477</v>
          </cell>
          <cell r="G115">
            <v>0.19</v>
          </cell>
          <cell r="H115" t="str">
            <v>X</v>
          </cell>
          <cell r="K115" t="str">
            <v>X</v>
          </cell>
          <cell r="L115" t="str">
            <v>catalogo de baño</v>
          </cell>
          <cell r="M115" t="str">
            <v>VER ARCHIVO ANEXO</v>
          </cell>
          <cell r="N115">
            <v>41608</v>
          </cell>
        </row>
        <row r="116">
          <cell r="A116" t="str">
            <v>C49</v>
          </cell>
          <cell r="B116" t="str">
            <v>BARRA DE SEGURIDAD EN ACERO INOXIDABLE SATINADO CON TORNILLOS ESCONDIDOS PARA INSTALAR EN SANITARIO SIN TANQUE MARCA A&amp;A REF 8-AA-808</v>
          </cell>
          <cell r="C116" t="str">
            <v>Insumo</v>
          </cell>
          <cell r="D116" t="str">
            <v>und</v>
          </cell>
          <cell r="E116">
            <v>379380</v>
          </cell>
          <cell r="F116">
            <v>318806.68631841958</v>
          </cell>
          <cell r="G116">
            <v>0.19</v>
          </cell>
          <cell r="H116" t="str">
            <v>X</v>
          </cell>
          <cell r="K116" t="str">
            <v>X</v>
          </cell>
          <cell r="L116" t="str">
            <v>catalogo de baño</v>
          </cell>
          <cell r="M116" t="str">
            <v>VER ARCHIVO ANEXO</v>
          </cell>
          <cell r="N116">
            <v>41608</v>
          </cell>
        </row>
        <row r="117">
          <cell r="A117" t="str">
            <v>C50</v>
          </cell>
          <cell r="B117" t="str">
            <v>PERCHA SENCILLA EN ACERO INOXIDABLE MARCA A&amp;A REF 8-AA210B</v>
          </cell>
          <cell r="C117" t="str">
            <v>Insumo</v>
          </cell>
          <cell r="D117" t="str">
            <v>und</v>
          </cell>
          <cell r="E117">
            <v>31947</v>
          </cell>
          <cell r="F117">
            <v>26846.195012378939</v>
          </cell>
          <cell r="G117">
            <v>0.19</v>
          </cell>
          <cell r="H117" t="str">
            <v>X</v>
          </cell>
          <cell r="K117" t="str">
            <v>X</v>
          </cell>
          <cell r="L117" t="str">
            <v>accesorio de baño</v>
          </cell>
          <cell r="M117" t="str">
            <v>VER ARCHIVO ANEXO</v>
          </cell>
          <cell r="N117">
            <v>41608</v>
          </cell>
        </row>
        <row r="118">
          <cell r="A118" t="str">
            <v>C51</v>
          </cell>
          <cell r="B118" t="str">
            <v>PERCHA SENCILLA EN ACERO INOXIDABLE MARCA A&amp;A REF 8-AA211B</v>
          </cell>
          <cell r="C118" t="str">
            <v>Insumo</v>
          </cell>
          <cell r="D118" t="str">
            <v>und</v>
          </cell>
          <cell r="E118">
            <v>34609</v>
          </cell>
          <cell r="F118">
            <v>29082.825511953404</v>
          </cell>
          <cell r="G118">
            <v>0.19</v>
          </cell>
          <cell r="H118" t="str">
            <v>X</v>
          </cell>
          <cell r="K118" t="str">
            <v>X</v>
          </cell>
          <cell r="L118" t="str">
            <v>accesorio de baño</v>
          </cell>
          <cell r="M118" t="str">
            <v>VER ARCHIVO ANEXO</v>
          </cell>
          <cell r="N118">
            <v>41608</v>
          </cell>
        </row>
        <row r="119">
          <cell r="A119" t="str">
            <v>C52</v>
          </cell>
          <cell r="B119" t="str">
            <v>LAVAMANOS SOBREPONER LINEA MANANTIAL DUO Color blanco Tipo Corona o similar (Incluye sifon botella, desague sencillo y accesorios de conexión e instalacion)</v>
          </cell>
          <cell r="C119" t="str">
            <v>Insumo</v>
          </cell>
          <cell r="D119" t="str">
            <v>und</v>
          </cell>
          <cell r="E119">
            <v>291876</v>
          </cell>
          <cell r="F119">
            <v>245273.64695985502</v>
          </cell>
          <cell r="G119">
            <v>0.19</v>
          </cell>
          <cell r="H119" t="str">
            <v>X</v>
          </cell>
          <cell r="K119" t="str">
            <v>X</v>
          </cell>
          <cell r="L119" t="str">
            <v>accesorio de baño</v>
          </cell>
          <cell r="M119" t="str">
            <v>VER ARCHIVO ANEXO</v>
          </cell>
          <cell r="N119">
            <v>41608</v>
          </cell>
        </row>
        <row r="120">
          <cell r="A120" t="str">
            <v>C53</v>
          </cell>
          <cell r="B120" t="str">
            <v>SANITARIO LINEA INFANTIL COMPLETO CON FLUITMASTER Y VALVULA DE REGULACION SANITARIA</v>
          </cell>
          <cell r="C120" t="str">
            <v>Insumo</v>
          </cell>
          <cell r="D120" t="str">
            <v>und</v>
          </cell>
          <cell r="E120">
            <v>504866</v>
          </cell>
          <cell r="F120">
            <v>424257.11906569515</v>
          </cell>
          <cell r="G120">
            <v>0.19</v>
          </cell>
          <cell r="H120" t="str">
            <v>X</v>
          </cell>
          <cell r="K120" t="str">
            <v>X</v>
          </cell>
          <cell r="L120" t="str">
            <v>accesorio de baño</v>
          </cell>
          <cell r="M120" t="str">
            <v>VER ARCHIVO ANEXO</v>
          </cell>
          <cell r="N120">
            <v>41608</v>
          </cell>
        </row>
        <row r="121">
          <cell r="A121" t="str">
            <v>C54</v>
          </cell>
          <cell r="B121" t="str">
            <v>FLUITMASTER  PARA SANITARIO</v>
          </cell>
          <cell r="C121" t="str">
            <v>Insumo</v>
          </cell>
          <cell r="D121" t="str">
            <v>und</v>
          </cell>
          <cell r="E121">
            <v>47331</v>
          </cell>
          <cell r="F121">
            <v>39774.104912408926</v>
          </cell>
          <cell r="G121">
            <v>0.19</v>
          </cell>
          <cell r="H121" t="str">
            <v>X</v>
          </cell>
          <cell r="K121" t="str">
            <v>X</v>
          </cell>
          <cell r="L121" t="str">
            <v>accesorio de baño</v>
          </cell>
          <cell r="M121" t="str">
            <v>VER ARCHIVO ANEXO</v>
          </cell>
          <cell r="N121">
            <v>41608</v>
          </cell>
        </row>
        <row r="122">
          <cell r="A122" t="str">
            <v>C55</v>
          </cell>
          <cell r="B122" t="str">
            <v>LAVAPLATOS SOCODA 80*51 DOBLE POCETA,MEZCLADOR PISCIS DE LAVAPLATOS,KIT DE CANASTILLA Y SIFÓN</v>
          </cell>
          <cell r="C122" t="str">
            <v>Insumo</v>
          </cell>
          <cell r="D122" t="str">
            <v>und</v>
          </cell>
          <cell r="E122">
            <v>331318</v>
          </cell>
          <cell r="F122">
            <v>278418.73438686243</v>
          </cell>
          <cell r="G122">
            <v>0.19</v>
          </cell>
          <cell r="H122" t="str">
            <v>X</v>
          </cell>
          <cell r="K122" t="str">
            <v>X</v>
          </cell>
          <cell r="L122" t="str">
            <v>accesorio de baño</v>
          </cell>
          <cell r="M122" t="str">
            <v>VER ARCHIVO ANEXO</v>
          </cell>
          <cell r="N122">
            <v>41608</v>
          </cell>
        </row>
        <row r="123">
          <cell r="A123" t="str">
            <v>C56</v>
          </cell>
          <cell r="B123" t="str">
            <v>LAVAPLATOS SOCODA 60*40,MEZCLADOR PISCIS DE LAVAPLATOS,KIT CANASTILLA Y SIFÓN</v>
          </cell>
          <cell r="C123" t="str">
            <v>Insumo</v>
          </cell>
          <cell r="D123" t="str">
            <v>und</v>
          </cell>
          <cell r="E123">
            <v>173548</v>
          </cell>
          <cell r="F123">
            <v>145838.38467883275</v>
          </cell>
          <cell r="G123">
            <v>0.19</v>
          </cell>
          <cell r="H123" t="str">
            <v>X</v>
          </cell>
          <cell r="K123" t="str">
            <v>X</v>
          </cell>
          <cell r="L123" t="str">
            <v>accesorio de baño</v>
          </cell>
          <cell r="M123" t="str">
            <v>VER ARCHIVO ANEXO</v>
          </cell>
          <cell r="N123">
            <v>41608</v>
          </cell>
        </row>
        <row r="124">
          <cell r="A124" t="str">
            <v>C57</v>
          </cell>
          <cell r="B124" t="str">
            <v>LAVAPLATOS SOCODA 1.00*51,MEZCLADOR PISCIS DE LAVAPALTOS,KIT DE CANASTILLA Y SIFÓN</v>
          </cell>
          <cell r="C124" t="str">
            <v>Insumo</v>
          </cell>
          <cell r="D124" t="str">
            <v>und</v>
          </cell>
          <cell r="E124">
            <v>205102</v>
          </cell>
          <cell r="F124">
            <v>172354.45462043863</v>
          </cell>
          <cell r="G124">
            <v>0.19</v>
          </cell>
          <cell r="H124" t="str">
            <v>X</v>
          </cell>
          <cell r="K124" t="str">
            <v>X</v>
          </cell>
          <cell r="L124" t="str">
            <v>accesorio de baño</v>
          </cell>
          <cell r="M124" t="str">
            <v>VER ARCHIVO ANEXO</v>
          </cell>
          <cell r="N124">
            <v>41608</v>
          </cell>
        </row>
        <row r="125">
          <cell r="A125" t="str">
            <v>D</v>
          </cell>
          <cell r="B125" t="str">
            <v>CARPINTERA EN ALUMINIO</v>
          </cell>
          <cell r="E125">
            <v>0</v>
          </cell>
          <cell r="F125">
            <v>0</v>
          </cell>
          <cell r="L125" t="str">
            <v>no aplica</v>
          </cell>
          <cell r="N125">
            <v>41608</v>
          </cell>
        </row>
        <row r="126">
          <cell r="A126" t="str">
            <v>D23</v>
          </cell>
          <cell r="B126"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26" t="str">
            <v>Insumo</v>
          </cell>
          <cell r="D126" t="str">
            <v>m2</v>
          </cell>
          <cell r="E126">
            <v>276031</v>
          </cell>
          <cell r="F126">
            <v>231958.60243867757</v>
          </cell>
          <cell r="G126">
            <v>0.19</v>
          </cell>
          <cell r="H126" t="str">
            <v>X</v>
          </cell>
          <cell r="K126" t="str">
            <v>X</v>
          </cell>
          <cell r="L126" t="str">
            <v>no aplica</v>
          </cell>
          <cell r="M126" t="str">
            <v>no aplica</v>
          </cell>
          <cell r="N126">
            <v>41608</v>
          </cell>
        </row>
        <row r="127">
          <cell r="A127" t="str">
            <v>D22</v>
          </cell>
          <cell r="B127"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7" t="str">
            <v>Insumo</v>
          </cell>
          <cell r="D127" t="str">
            <v>m2</v>
          </cell>
          <cell r="E127">
            <v>639186</v>
          </cell>
          <cell r="F127">
            <v>537130.72559312335</v>
          </cell>
          <cell r="G127">
            <v>0.19</v>
          </cell>
          <cell r="H127" t="str">
            <v>X</v>
          </cell>
          <cell r="K127" t="str">
            <v>X</v>
          </cell>
          <cell r="L127" t="str">
            <v>no aplica</v>
          </cell>
          <cell r="M127" t="str">
            <v>no aplica</v>
          </cell>
          <cell r="N127">
            <v>41608</v>
          </cell>
        </row>
        <row r="128">
          <cell r="A128" t="str">
            <v>D20</v>
          </cell>
          <cell r="B128" t="str">
            <v>PUERTA DOBLE EN VIDRIO TEMPLADO 10 MM CON ZOCALO EN ALUMINIO DE PIVOTE Y PELICULA TIPO SANT BLASTING, CON CERRADURAS Y MANIJAS. INCLUYE EL SUMINISTRO DE TODOS LOS ACCESORIOS REQUERIDOS PARA EL CORRECTO MONTAJE. SEGUN DETALLE.</v>
          </cell>
          <cell r="C128" t="str">
            <v>Insumo</v>
          </cell>
          <cell r="D128" t="str">
            <v>m2</v>
          </cell>
          <cell r="E128">
            <v>768745</v>
          </cell>
          <cell r="F128">
            <v>646004.38296986045</v>
          </cell>
          <cell r="G128">
            <v>0.19</v>
          </cell>
          <cell r="H128" t="str">
            <v>X</v>
          </cell>
          <cell r="K128" t="str">
            <v>X</v>
          </cell>
          <cell r="L128" t="str">
            <v>no aplica</v>
          </cell>
          <cell r="M128" t="str">
            <v>no aplica</v>
          </cell>
          <cell r="N128">
            <v>41608</v>
          </cell>
        </row>
        <row r="129">
          <cell r="A129" t="str">
            <v>D16</v>
          </cell>
          <cell r="B129" t="str">
            <v>PUERTA DOBLE EN VIDRIO TEMPLADO 10 MM CON ZOCALO EN ALUMINIO DE PIVOTE, CON CERRADURAS Y MANIJAS. INCLUYE EL SUMINISTRO DE TODOS LOS ACCESORIOS REQUERIDOS PARA EL CORRECTO MONTAJE. SEGUN DETALLE</v>
          </cell>
          <cell r="C129" t="str">
            <v>Insumo</v>
          </cell>
          <cell r="D129" t="str">
            <v>m2</v>
          </cell>
          <cell r="E129">
            <v>673699</v>
          </cell>
          <cell r="F129">
            <v>566134.00289525196</v>
          </cell>
          <cell r="G129">
            <v>0.19</v>
          </cell>
          <cell r="H129" t="str">
            <v>X</v>
          </cell>
          <cell r="K129" t="str">
            <v>X</v>
          </cell>
          <cell r="L129" t="str">
            <v>no aplica</v>
          </cell>
          <cell r="M129" t="str">
            <v>no aplica</v>
          </cell>
          <cell r="N129">
            <v>41608</v>
          </cell>
        </row>
        <row r="130">
          <cell r="A130" t="str">
            <v>D21</v>
          </cell>
          <cell r="B130"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30" t="str">
            <v>Insumo</v>
          </cell>
          <cell r="D130" t="str">
            <v>m2</v>
          </cell>
          <cell r="E130">
            <v>978403</v>
          </cell>
          <cell r="F130">
            <v>822187.75808986695</v>
          </cell>
          <cell r="G130">
            <v>0.19</v>
          </cell>
          <cell r="H130" t="str">
            <v>X</v>
          </cell>
          <cell r="K130" t="str">
            <v>X</v>
          </cell>
          <cell r="L130" t="str">
            <v>no aplica</v>
          </cell>
          <cell r="M130" t="str">
            <v>no aplica</v>
          </cell>
          <cell r="N130">
            <v>41608</v>
          </cell>
        </row>
        <row r="131">
          <cell r="A131" t="str">
            <v>D17</v>
          </cell>
          <cell r="B131" t="str">
            <v>PUERTA DOBLE VIDRIO TEMPLADO 10 MM CON ZOCALO EN ALUMINIO CON BISAGRAS DE PISO NEUMATICAS, CON CERRADURAS Y MANIJAS. INCLUYE EL SUMINISTRO DE TODOS LOS ACCESORIOS REQUERIDOS PARA EL CORRECTO MONTAJE. SEGUN DETALLE. (SUMINISTRO E INSTALACIÓN).</v>
          </cell>
          <cell r="C131" t="str">
            <v>Insumo</v>
          </cell>
          <cell r="D131" t="str">
            <v>m2</v>
          </cell>
          <cell r="E131">
            <v>899793</v>
          </cell>
          <cell r="F131">
            <v>756128.27304434404</v>
          </cell>
          <cell r="G131">
            <v>0.19</v>
          </cell>
          <cell r="H131" t="str">
            <v>X</v>
          </cell>
          <cell r="K131" t="str">
            <v>X</v>
          </cell>
          <cell r="L131" t="str">
            <v>no aplica</v>
          </cell>
          <cell r="M131" t="str">
            <v>no aplica</v>
          </cell>
          <cell r="N131">
            <v>41608</v>
          </cell>
        </row>
        <row r="132">
          <cell r="A132" t="str">
            <v>D01</v>
          </cell>
          <cell r="B132" t="str">
            <v>PUERTA DUCHA ACRILICO (INCLUYE MARCO EN ALUMINIO ANODIZADO, PASADOR Y TOALLERO) A TODO COSTO</v>
          </cell>
          <cell r="C132" t="str">
            <v>Insumo</v>
          </cell>
          <cell r="D132" t="str">
            <v>m2</v>
          </cell>
          <cell r="E132">
            <v>267235</v>
          </cell>
          <cell r="F132">
            <v>224567.24794245491</v>
          </cell>
          <cell r="G132">
            <v>0.19</v>
          </cell>
          <cell r="H132" t="str">
            <v>X</v>
          </cell>
          <cell r="K132" t="str">
            <v>X</v>
          </cell>
          <cell r="L132" t="str">
            <v>no aplica</v>
          </cell>
          <cell r="M132" t="str">
            <v>no aplica</v>
          </cell>
          <cell r="N132">
            <v>41608</v>
          </cell>
        </row>
        <row r="133">
          <cell r="A133" t="str">
            <v>D19</v>
          </cell>
          <cell r="B133"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33" t="str">
            <v>Insumo</v>
          </cell>
          <cell r="D133" t="str">
            <v>m2</v>
          </cell>
          <cell r="E133">
            <v>978403</v>
          </cell>
          <cell r="F133">
            <v>822187.75808986695</v>
          </cell>
          <cell r="G133">
            <v>0.19</v>
          </cell>
          <cell r="H133" t="str">
            <v>X</v>
          </cell>
          <cell r="K133" t="str">
            <v>X</v>
          </cell>
          <cell r="L133" t="str">
            <v>no aplica</v>
          </cell>
          <cell r="M133" t="str">
            <v>no aplica</v>
          </cell>
          <cell r="N133">
            <v>41608</v>
          </cell>
        </row>
        <row r="134">
          <cell r="A134" t="str">
            <v>D15</v>
          </cell>
          <cell r="B134" t="str">
            <v>PUERTA EN VIDRIO TEMPLADO 10 MM CON ZOCALO EN ALUMINIO CON BISAGRAS DE PISO NEUMATICAS, CON CERRADURA Y MANIJA (HOJA SENCILLA). INCLUYE EL SUMINISTRO DE TODOS LOS ACCESORIOS REQUERIDOS PARA EL CORRECTO MONTAJE. SEGUN DETALLE. (SUMINISTRO E INSTALACIÓN).</v>
          </cell>
          <cell r="C134" t="str">
            <v>Insumo</v>
          </cell>
          <cell r="D134" t="str">
            <v>m2</v>
          </cell>
          <cell r="E134">
            <v>895273</v>
          </cell>
          <cell r="F134">
            <v>752329.84602520906</v>
          </cell>
          <cell r="G134">
            <v>0.19</v>
          </cell>
          <cell r="H134" t="str">
            <v>X</v>
          </cell>
          <cell r="K134" t="str">
            <v>X</v>
          </cell>
          <cell r="L134" t="str">
            <v>no aplica</v>
          </cell>
          <cell r="M134" t="str">
            <v>no aplica</v>
          </cell>
          <cell r="N134">
            <v>41608</v>
          </cell>
        </row>
        <row r="135">
          <cell r="A135" t="str">
            <v>D18</v>
          </cell>
          <cell r="B135" t="str">
            <v>PUERTA EN VIDRIO TEMPLADO 10 MM CON ZOCALO EN ALUMINIO DE PIVOTE Y PELICULA TIPO SANT BLASTING, CON CERRADURA Y MANIJA (HOJA SENCILLA). INCLUYE EL SUMINISTRO DE TODOS LOS ACCESORIOS REQUERIDOS PARA EL CORRECTO MONTAJE. SEGUN DETALLE. (SUMINISTRO E INSTALACIÓN).</v>
          </cell>
          <cell r="C135" t="str">
            <v>Insumo</v>
          </cell>
          <cell r="D135" t="str">
            <v>m2</v>
          </cell>
          <cell r="E135">
            <v>812675</v>
          </cell>
          <cell r="F135">
            <v>682920.05554256414</v>
          </cell>
          <cell r="G135">
            <v>0.19</v>
          </cell>
          <cell r="H135" t="str">
            <v>X</v>
          </cell>
          <cell r="K135" t="str">
            <v>X</v>
          </cell>
          <cell r="L135" t="str">
            <v>no aplica</v>
          </cell>
          <cell r="M135" t="str">
            <v>no aplica</v>
          </cell>
          <cell r="N135">
            <v>41608</v>
          </cell>
        </row>
        <row r="136">
          <cell r="A136" t="str">
            <v>D14</v>
          </cell>
          <cell r="B136" t="str">
            <v>PUERTA EN VIDRIO TEMPLADO 10 MM CON ZOCALO EN ALUMINIO DE PIVOTE, CON CERRADURA Y MANIJA (HOJA SENCILLA). INCLUYE EL SUMINISTRO DE TODOS LOS ACCESORIOS REQUERIDOS PARA EL CORRECTO MONTAJE. SEGUN DETALLE. (SUMINISTRO E INSTALACIÓN).</v>
          </cell>
          <cell r="C136" t="str">
            <v>Insumo</v>
          </cell>
          <cell r="D136" t="str">
            <v>m2</v>
          </cell>
          <cell r="E136">
            <v>705781</v>
          </cell>
          <cell r="F136">
            <v>593092.89120488276</v>
          </cell>
          <cell r="G136">
            <v>0.19</v>
          </cell>
          <cell r="H136" t="str">
            <v>X</v>
          </cell>
          <cell r="K136" t="str">
            <v>X</v>
          </cell>
          <cell r="L136" t="str">
            <v>no aplica</v>
          </cell>
          <cell r="M136" t="str">
            <v>no aplica</v>
          </cell>
          <cell r="N136">
            <v>41608</v>
          </cell>
        </row>
        <row r="137">
          <cell r="A137" t="str">
            <v>D02</v>
          </cell>
          <cell r="B137" t="str">
            <v>SUMINISTRO E INSTALACION DE ESPEJO   4 MM. BISELADO Y PULIDO EN CUATRO LADOS. (INCLUYE ELEMENTOS DE FIJACIÓN AL MURO).</v>
          </cell>
          <cell r="C137" t="str">
            <v>Insumo</v>
          </cell>
          <cell r="D137" t="str">
            <v>m2</v>
          </cell>
          <cell r="E137">
            <v>125128</v>
          </cell>
          <cell r="F137">
            <v>105149.47535343839</v>
          </cell>
          <cell r="G137">
            <v>0.19</v>
          </cell>
          <cell r="H137" t="str">
            <v>X</v>
          </cell>
          <cell r="K137" t="str">
            <v>X</v>
          </cell>
          <cell r="L137" t="str">
            <v>no aplica</v>
          </cell>
          <cell r="M137" t="str">
            <v>no aplica</v>
          </cell>
          <cell r="N137">
            <v>41608</v>
          </cell>
        </row>
        <row r="138">
          <cell r="A138" t="str">
            <v>D05</v>
          </cell>
          <cell r="B138" t="str">
            <v>SUMINISTRO E INSTALACION DE ESPEJO  6 MM. SIN BISELAR Y SIN MARCO. (INCLUYE ELEMENTOS DE FIJACIÓN AL MURO).</v>
          </cell>
          <cell r="C138" t="str">
            <v>Insumo</v>
          </cell>
          <cell r="D138" t="str">
            <v>m2</v>
          </cell>
          <cell r="E138">
            <v>138729</v>
          </cell>
          <cell r="F138">
            <v>116579.22730176762</v>
          </cell>
          <cell r="G138">
            <v>0.19</v>
          </cell>
          <cell r="H138" t="str">
            <v>X</v>
          </cell>
          <cell r="K138" t="str">
            <v>X</v>
          </cell>
          <cell r="L138" t="str">
            <v>no aplica</v>
          </cell>
          <cell r="M138" t="str">
            <v>no aplica</v>
          </cell>
          <cell r="N138">
            <v>41608</v>
          </cell>
        </row>
        <row r="139">
          <cell r="A139" t="str">
            <v>D03</v>
          </cell>
          <cell r="B139"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9" t="str">
            <v>Insumo</v>
          </cell>
          <cell r="D139" t="str">
            <v>m2</v>
          </cell>
          <cell r="E139">
            <v>301561</v>
          </cell>
          <cell r="F139">
            <v>253412.75462843094</v>
          </cell>
          <cell r="G139">
            <v>0.19</v>
          </cell>
          <cell r="H139" t="str">
            <v>X</v>
          </cell>
          <cell r="K139" t="str">
            <v>X</v>
          </cell>
          <cell r="L139" t="str">
            <v>no aplica</v>
          </cell>
          <cell r="M139" t="str">
            <v>no aplica</v>
          </cell>
          <cell r="N139">
            <v>41608</v>
          </cell>
        </row>
        <row r="140">
          <cell r="A140" t="str">
            <v>D13</v>
          </cell>
          <cell r="B140"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40" t="str">
            <v>Insumo</v>
          </cell>
          <cell r="D140" t="str">
            <v>m2</v>
          </cell>
          <cell r="E140">
            <v>277449</v>
          </cell>
          <cell r="F140">
            <v>233150.4997825528</v>
          </cell>
          <cell r="G140">
            <v>0.19</v>
          </cell>
          <cell r="H140" t="str">
            <v>X</v>
          </cell>
          <cell r="K140" t="str">
            <v>X</v>
          </cell>
          <cell r="L140" t="str">
            <v>no aplica</v>
          </cell>
          <cell r="M140" t="str">
            <v>no aplica</v>
          </cell>
          <cell r="N140">
            <v>41608</v>
          </cell>
        </row>
        <row r="141">
          <cell r="A141" t="str">
            <v>D13A</v>
          </cell>
          <cell r="B141" t="str">
            <v>VENTANERIA APOYADA EN PERFILERIA DE ALUMINIO ANODIZADO COLOR NATURAL Y CUERPO CORREDIZO+ VIDRIO LAMINADO DE4+5 (INCLUYE EL SUMINISTRO DE TODOS LOS ACCESORIOS REQUERIDOS PARA EL CORRECTO MONTAJE).</v>
          </cell>
          <cell r="C141" t="str">
            <v>Insumo</v>
          </cell>
          <cell r="D141" t="str">
            <v>m2</v>
          </cell>
          <cell r="E141">
            <v>681359</v>
          </cell>
          <cell r="F141">
            <v>572570.77887357678</v>
          </cell>
          <cell r="G141">
            <v>0.19</v>
          </cell>
          <cell r="H141" t="str">
            <v>X</v>
          </cell>
          <cell r="K141" t="str">
            <v>X</v>
          </cell>
          <cell r="L141" t="str">
            <v>no aplica</v>
          </cell>
          <cell r="M141" t="str">
            <v>no aplica</v>
          </cell>
          <cell r="N141">
            <v>41608</v>
          </cell>
        </row>
        <row r="142">
          <cell r="A142" t="str">
            <v>D13B</v>
          </cell>
          <cell r="B142" t="str">
            <v>VENTANERIA APOYADA EN PERFILERIA DE ALUMINIO ANODIZADO COLOR NATURAL Y REJILLA SUPERIOR EN ALUMINO+ VIDRIO LAMINADO DE4+5 (INCLUYE EL SUMINISTRO DE TODOS LOS ACCESORIOS REQUERIDOS PARA EL CORRECTO MONTAJE).</v>
          </cell>
          <cell r="C142" t="str">
            <v>Insumo</v>
          </cell>
          <cell r="D142" t="str">
            <v>m2</v>
          </cell>
          <cell r="E142">
            <v>642701</v>
          </cell>
          <cell r="F142">
            <v>540084.61578461831</v>
          </cell>
          <cell r="G142">
            <v>0.19</v>
          </cell>
          <cell r="H142" t="str">
            <v>X</v>
          </cell>
          <cell r="K142" t="str">
            <v>X</v>
          </cell>
          <cell r="L142" t="str">
            <v>no aplica</v>
          </cell>
          <cell r="M142" t="str">
            <v>no aplica</v>
          </cell>
          <cell r="N142">
            <v>41608</v>
          </cell>
        </row>
        <row r="143">
          <cell r="A143" t="str">
            <v>D13C</v>
          </cell>
          <cell r="B143" t="str">
            <v>VENTANERIA APOYADA EN PERFILERIA DE ALUMINIO ANODIZADO COLOR NATURAL + VIDRIO LAMINADO DE4+5 (INCLUYE EL SUMINISTRO DE TODOS LOS ACCESORIOS REQUERIDOS PARA EL CORRECTO MONTAJE).</v>
          </cell>
          <cell r="C143" t="str">
            <v>Insumo</v>
          </cell>
          <cell r="D143" t="str">
            <v>m2</v>
          </cell>
          <cell r="E143">
            <v>702015</v>
          </cell>
          <cell r="F143">
            <v>589928.19825735211</v>
          </cell>
          <cell r="G143">
            <v>0.19</v>
          </cell>
          <cell r="H143" t="str">
            <v>X</v>
          </cell>
          <cell r="K143" t="str">
            <v>X</v>
          </cell>
          <cell r="L143" t="str">
            <v>no aplica</v>
          </cell>
          <cell r="M143" t="str">
            <v>no aplica</v>
          </cell>
          <cell r="N143">
            <v>41608</v>
          </cell>
        </row>
        <row r="144">
          <cell r="A144" t="str">
            <v>D13D</v>
          </cell>
          <cell r="B144" t="str">
            <v>VENTANERIA APOYADA EN PERFILERIA DE ALUMINIO ANODIZADO COLOR NATURAL +REJILLA SUPERIOR Y CUERPOS CORREDIZOS VIDRIO LAMINADO DE4+5 (INCLUYE EL SUMINISTRO DE TODOS LOS ACCESORIOS REQUERIDOS PARA EL CORRECTO MONTAJE).</v>
          </cell>
          <cell r="C144" t="str">
            <v>Insumo</v>
          </cell>
          <cell r="D144" t="str">
            <v>m2</v>
          </cell>
          <cell r="E144">
            <v>689104</v>
          </cell>
          <cell r="F144">
            <v>579079.1482407439</v>
          </cell>
          <cell r="G144">
            <v>0.19</v>
          </cell>
          <cell r="H144" t="str">
            <v>X</v>
          </cell>
          <cell r="K144" t="str">
            <v>X</v>
          </cell>
          <cell r="L144" t="str">
            <v>no aplica</v>
          </cell>
          <cell r="M144" t="str">
            <v>no aplica</v>
          </cell>
          <cell r="N144">
            <v>41608</v>
          </cell>
        </row>
        <row r="145">
          <cell r="A145" t="str">
            <v>D13E</v>
          </cell>
          <cell r="B145" t="str">
            <v>VENTANERIA APOYADA EN PERFILERIA DE ALUMINIO ANODIZADO COLOR NATURAL +REJILLA SUPERIOR Y CUERPOS CORREDIZOS VIDRIO LAMINADO DE4+5 (INCLUYE EL SUMINISTRO DE TODOS LOS ACCESORIOS REQUERIDOS PARA EL CORRECTO MONTAJE).</v>
          </cell>
          <cell r="C145" t="str">
            <v>Insumo</v>
          </cell>
          <cell r="D145" t="str">
            <v>m2</v>
          </cell>
          <cell r="E145">
            <v>779833</v>
          </cell>
          <cell r="F145">
            <v>655322.1299473407</v>
          </cell>
          <cell r="G145">
            <v>0.19</v>
          </cell>
          <cell r="H145" t="str">
            <v>X</v>
          </cell>
          <cell r="K145" t="str">
            <v>X</v>
          </cell>
          <cell r="L145" t="str">
            <v>no aplica</v>
          </cell>
          <cell r="M145" t="str">
            <v>no aplica</v>
          </cell>
          <cell r="N145">
            <v>41608</v>
          </cell>
        </row>
        <row r="146">
          <cell r="A146" t="str">
            <v>D13F</v>
          </cell>
          <cell r="B146" t="str">
            <v>VENTANERIA APOYADA EN PERFILERIA DE ALUMINIO ANODIZADO COLOR NATURAL +REJILLA SUPERIOR Y CUERPOS CORREDIZOS VIDRIO LAMINADO DE4+5 (INCLUYE EL SUMINISTRO DE TODOS LOS ACCESORIOS REQUERIDOS PARA EL CORRECTO MONTAJE).</v>
          </cell>
          <cell r="C146" t="str">
            <v>Insumo</v>
          </cell>
          <cell r="D146" t="str">
            <v>m2</v>
          </cell>
          <cell r="E146">
            <v>779833</v>
          </cell>
          <cell r="F146">
            <v>655322.1299473407</v>
          </cell>
          <cell r="G146">
            <v>0.19</v>
          </cell>
          <cell r="H146" t="str">
            <v>X</v>
          </cell>
          <cell r="K146" t="str">
            <v>X</v>
          </cell>
          <cell r="L146" t="str">
            <v>no aplica</v>
          </cell>
          <cell r="M146" t="str">
            <v>no aplica</v>
          </cell>
          <cell r="N146">
            <v>41608</v>
          </cell>
        </row>
        <row r="147">
          <cell r="A147" t="str">
            <v>D13G</v>
          </cell>
          <cell r="B147" t="str">
            <v>VENTANERIA APOYADA EN PERFILERIA DE ALUMINIO ANODIZADO COLOR NATURAL, REJILLA DE ALUMINIO INTEGRADA+ REJILLA SUPERIOR Y VIDRIO LAMINADO DE4+5,  (INCLUYE EL SUMINISTRO DE TODOS LOS ACCESORIOS REQUERIDOS PARA EL CORRECTO MONTAJE).</v>
          </cell>
          <cell r="C147" t="str">
            <v>Insumo</v>
          </cell>
          <cell r="D147" t="str">
            <v>m2</v>
          </cell>
          <cell r="E147">
            <v>779833</v>
          </cell>
          <cell r="F147">
            <v>655322.1299473407</v>
          </cell>
          <cell r="G147">
            <v>0.19</v>
          </cell>
          <cell r="H147" t="str">
            <v>X</v>
          </cell>
          <cell r="K147" t="str">
            <v>X</v>
          </cell>
          <cell r="L147" t="str">
            <v>no aplica</v>
          </cell>
          <cell r="M147" t="str">
            <v>no aplica</v>
          </cell>
          <cell r="N147">
            <v>41608</v>
          </cell>
        </row>
        <row r="148">
          <cell r="A148" t="str">
            <v>D13H</v>
          </cell>
          <cell r="B148" t="str">
            <v>VENTANERIA APOYADA EN PERFILERIA DE ALUMINIO ANODIZADO COLOR NATURAL, ESTRUCTURA METALICA+ VIDRIO LAMINADO DE4+5 (INCLUYE EL SUMINISTRO DE TODOS LOS ACCESORIOS REQUERIDOS PARA EL CORRECTO MONTAJE).</v>
          </cell>
          <cell r="C148" t="str">
            <v>Insumo</v>
          </cell>
          <cell r="D148" t="str">
            <v>m2</v>
          </cell>
          <cell r="E148">
            <v>695704</v>
          </cell>
          <cell r="F148">
            <v>584624.98426903097</v>
          </cell>
          <cell r="G148">
            <v>0.19</v>
          </cell>
          <cell r="H148" t="str">
            <v>X</v>
          </cell>
          <cell r="K148" t="str">
            <v>X</v>
          </cell>
          <cell r="L148" t="str">
            <v>no aplica</v>
          </cell>
          <cell r="M148" t="str">
            <v>no aplica</v>
          </cell>
          <cell r="N148">
            <v>41608</v>
          </cell>
        </row>
        <row r="149">
          <cell r="A149" t="str">
            <v>D13I</v>
          </cell>
          <cell r="B149" t="str">
            <v>VENTANERIA APOYADA EN PERFILERIA DE ALUMINIO ANODIZADO MATE COLOR BLANCO, VIDRIO TEMPLADO DE 8MM INCOLORO+REJILLA SUPERIOR Y PUERTA EN ALUMINIO ANODIZADO BLANCO MATE CON MANIJA GRIFOX</v>
          </cell>
          <cell r="C149" t="str">
            <v>Insumo</v>
          </cell>
          <cell r="D149" t="str">
            <v>m2</v>
          </cell>
          <cell r="E149">
            <v>651380</v>
          </cell>
          <cell r="F149">
            <v>547377.860822057</v>
          </cell>
          <cell r="G149">
            <v>0.19</v>
          </cell>
          <cell r="H149" t="str">
            <v>X</v>
          </cell>
          <cell r="K149" t="str">
            <v>X</v>
          </cell>
          <cell r="L149" t="str">
            <v>no aplica</v>
          </cell>
          <cell r="M149" t="str">
            <v>no aplica</v>
          </cell>
          <cell r="N149">
            <v>41608</v>
          </cell>
        </row>
        <row r="150">
          <cell r="A150" t="str">
            <v>D13J</v>
          </cell>
          <cell r="B150" t="str">
            <v>VENTANERIA APOYADA EN PERFILERIA DE ALUMINIO EMBEBIDA EN MURO Y CIELO RASO, CON VIDRIO TEMPLADO 8MM INCOLORO</v>
          </cell>
          <cell r="C150" t="str">
            <v>Insumo</v>
          </cell>
          <cell r="D150" t="str">
            <v>m2</v>
          </cell>
          <cell r="E150">
            <v>368506</v>
          </cell>
          <cell r="F150">
            <v>309669.2486165422</v>
          </cell>
          <cell r="G150">
            <v>0.19</v>
          </cell>
          <cell r="H150" t="str">
            <v>X</v>
          </cell>
          <cell r="K150" t="str">
            <v>X</v>
          </cell>
          <cell r="L150" t="str">
            <v>no aplica</v>
          </cell>
          <cell r="M150" t="str">
            <v>no aplica</v>
          </cell>
          <cell r="N150">
            <v>41608</v>
          </cell>
        </row>
        <row r="151">
          <cell r="A151" t="str">
            <v>D13K</v>
          </cell>
          <cell r="B151" t="str">
            <v>VENTANERIA APOYADA EN PERFILERIA DE ALUMINIO ANODIZADO MATE COLOR BLANCO, VIDRIO TEMPLADO DE 8MM INCOLORO CON UNIONES A TOPE +REJILLA SUPERIOR</v>
          </cell>
          <cell r="C151" t="str">
            <v>Insumo</v>
          </cell>
          <cell r="D151" t="str">
            <v>m2</v>
          </cell>
          <cell r="E151">
            <v>539923</v>
          </cell>
          <cell r="F151">
            <v>453716.47277081938</v>
          </cell>
          <cell r="G151">
            <v>0.19</v>
          </cell>
          <cell r="H151" t="str">
            <v>X</v>
          </cell>
          <cell r="K151" t="str">
            <v>X</v>
          </cell>
          <cell r="L151" t="str">
            <v>no aplica</v>
          </cell>
          <cell r="M151" t="str">
            <v>no aplica</v>
          </cell>
          <cell r="N151">
            <v>41608</v>
          </cell>
        </row>
        <row r="152">
          <cell r="A152" t="str">
            <v>D07</v>
          </cell>
          <cell r="B152"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2" t="str">
            <v>Insumo</v>
          </cell>
          <cell r="D152" t="str">
            <v>m2</v>
          </cell>
          <cell r="E152">
            <v>259118</v>
          </cell>
          <cell r="F152">
            <v>217745.9889499768</v>
          </cell>
          <cell r="G152">
            <v>0.19</v>
          </cell>
          <cell r="H152" t="str">
            <v>X</v>
          </cell>
          <cell r="K152" t="str">
            <v>X</v>
          </cell>
          <cell r="L152" t="str">
            <v>no aplica</v>
          </cell>
          <cell r="M152" t="str">
            <v>no aplica</v>
          </cell>
          <cell r="N152">
            <v>41608</v>
          </cell>
        </row>
        <row r="153">
          <cell r="A153" t="str">
            <v>D10</v>
          </cell>
          <cell r="B15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3" t="str">
            <v>Insumo</v>
          </cell>
          <cell r="D153" t="str">
            <v>m2</v>
          </cell>
          <cell r="E153">
            <v>266919</v>
          </cell>
          <cell r="F153">
            <v>224302.08724303887</v>
          </cell>
          <cell r="G153">
            <v>0.19</v>
          </cell>
          <cell r="H153" t="str">
            <v>X</v>
          </cell>
          <cell r="K153" t="str">
            <v>X</v>
          </cell>
          <cell r="L153" t="str">
            <v>no aplica</v>
          </cell>
          <cell r="M153" t="str">
            <v>no aplica</v>
          </cell>
          <cell r="N153">
            <v>41608</v>
          </cell>
        </row>
        <row r="154">
          <cell r="A154" t="str">
            <v>D04</v>
          </cell>
          <cell r="B154"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54" t="str">
            <v>Insumo</v>
          </cell>
          <cell r="D154" t="str">
            <v>m2</v>
          </cell>
          <cell r="E154">
            <v>283444</v>
          </cell>
          <cell r="F154">
            <v>238188.55307145786</v>
          </cell>
          <cell r="G154">
            <v>0.19</v>
          </cell>
          <cell r="H154" t="str">
            <v>X</v>
          </cell>
          <cell r="K154" t="str">
            <v>X</v>
          </cell>
          <cell r="L154" t="str">
            <v>no aplica</v>
          </cell>
          <cell r="M154" t="str">
            <v>no aplica</v>
          </cell>
          <cell r="N154">
            <v>41608</v>
          </cell>
        </row>
        <row r="155">
          <cell r="A155" t="str">
            <v>D04A</v>
          </cell>
          <cell r="B155"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5" t="str">
            <v>Insumo</v>
          </cell>
          <cell r="D155" t="str">
            <v>und</v>
          </cell>
          <cell r="E155">
            <v>1126897</v>
          </cell>
          <cell r="F155">
            <v>946972.38323506434</v>
          </cell>
          <cell r="G155">
            <v>0.19</v>
          </cell>
          <cell r="H155" t="str">
            <v>X</v>
          </cell>
          <cell r="K155" t="str">
            <v>X</v>
          </cell>
          <cell r="L155" t="str">
            <v>no aplica</v>
          </cell>
          <cell r="M155" t="str">
            <v>no aplica</v>
          </cell>
          <cell r="N155">
            <v>41608</v>
          </cell>
        </row>
        <row r="156">
          <cell r="A156" t="str">
            <v>D04B</v>
          </cell>
          <cell r="B156" t="str">
            <v>REJILLA EN ALUMINIO ANODIZADO MATE BLANCO SU LONGUITUD ES VARIABLE, VERIFICAR EN PLANTAS GENERALES.</v>
          </cell>
          <cell r="C156" t="str">
            <v>Insumo</v>
          </cell>
          <cell r="D156" t="str">
            <v>m2</v>
          </cell>
          <cell r="E156">
            <v>340248</v>
          </cell>
          <cell r="F156">
            <v>285922.78218033694</v>
          </cell>
          <cell r="G156">
            <v>0.19</v>
          </cell>
          <cell r="H156" t="str">
            <v>X</v>
          </cell>
          <cell r="K156" t="str">
            <v>X</v>
          </cell>
          <cell r="L156" t="str">
            <v>no aplica</v>
          </cell>
          <cell r="M156" t="str">
            <v>no aplica</v>
          </cell>
          <cell r="N156">
            <v>41608</v>
          </cell>
        </row>
        <row r="157">
          <cell r="A157" t="str">
            <v>D04C</v>
          </cell>
          <cell r="B157" t="str">
            <v>REJILLA EN ALUMINIO ANODIZADO MATE NATURAL+ALFAJIA, INCLUYEN EL SUMINISTRO DE TODOS LOS ACCESORIOS REQUERIDOS PARA EL CORRECTOMONTAJE, ASI COMO EL SUMINISTRO E INSTALACION DE LA SILICONA QUE SEA REQUERIDA PARA EL CORRECTO MONTAJE.</v>
          </cell>
          <cell r="C157" t="str">
            <v>Insumo</v>
          </cell>
          <cell r="D157" t="str">
            <v>m2</v>
          </cell>
          <cell r="E157">
            <v>340248</v>
          </cell>
          <cell r="F157">
            <v>285922.78218033694</v>
          </cell>
          <cell r="G157">
            <v>0.19</v>
          </cell>
          <cell r="H157" t="str">
            <v>X</v>
          </cell>
          <cell r="K157" t="str">
            <v>X</v>
          </cell>
          <cell r="L157" t="str">
            <v>no aplica</v>
          </cell>
          <cell r="M157" t="str">
            <v>no aplica</v>
          </cell>
          <cell r="N157">
            <v>41608</v>
          </cell>
        </row>
        <row r="158">
          <cell r="A158" t="str">
            <v>D06</v>
          </cell>
          <cell r="B158"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8" t="str">
            <v>Insumo</v>
          </cell>
          <cell r="D158" t="str">
            <v>m2</v>
          </cell>
          <cell r="E158">
            <v>246780</v>
          </cell>
          <cell r="F158">
            <v>207378.20560280891</v>
          </cell>
          <cell r="G158">
            <v>0.19</v>
          </cell>
          <cell r="H158" t="str">
            <v>X</v>
          </cell>
          <cell r="K158" t="str">
            <v>X</v>
          </cell>
          <cell r="L158" t="str">
            <v>no aplica</v>
          </cell>
          <cell r="M158" t="str">
            <v>no aplica</v>
          </cell>
          <cell r="N158">
            <v>41608</v>
          </cell>
        </row>
        <row r="159">
          <cell r="A159" t="str">
            <v>D09</v>
          </cell>
          <cell r="B159"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9" t="str">
            <v>Insumo</v>
          </cell>
          <cell r="D159" t="str">
            <v>m2</v>
          </cell>
          <cell r="E159">
            <v>282977</v>
          </cell>
          <cell r="F159">
            <v>237796.11523632216</v>
          </cell>
          <cell r="G159">
            <v>0.19</v>
          </cell>
          <cell r="H159" t="str">
            <v>X</v>
          </cell>
          <cell r="K159" t="str">
            <v>X</v>
          </cell>
          <cell r="L159" t="str">
            <v>no aplica</v>
          </cell>
          <cell r="M159" t="str">
            <v>no aplica</v>
          </cell>
          <cell r="N159">
            <v>41608</v>
          </cell>
        </row>
        <row r="160">
          <cell r="A160" t="str">
            <v>D12</v>
          </cell>
          <cell r="B160"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60" t="str">
            <v>Insumo</v>
          </cell>
          <cell r="D160" t="str">
            <v>m2</v>
          </cell>
          <cell r="E160">
            <v>248445</v>
          </cell>
          <cell r="F160">
            <v>208776.92829222861</v>
          </cell>
          <cell r="G160">
            <v>0.19</v>
          </cell>
          <cell r="H160" t="str">
            <v>X</v>
          </cell>
          <cell r="K160" t="str">
            <v>X</v>
          </cell>
          <cell r="L160" t="str">
            <v>no aplica</v>
          </cell>
          <cell r="M160" t="str">
            <v>no aplica</v>
          </cell>
          <cell r="N160">
            <v>41608</v>
          </cell>
        </row>
        <row r="161">
          <cell r="A161" t="str">
            <v>D08</v>
          </cell>
          <cell r="B161"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61" t="str">
            <v>Insumo</v>
          </cell>
          <cell r="D161" t="str">
            <v>m2</v>
          </cell>
          <cell r="E161">
            <v>220243</v>
          </cell>
          <cell r="F161">
            <v>185078.1907819183</v>
          </cell>
          <cell r="G161">
            <v>0.19</v>
          </cell>
          <cell r="H161" t="str">
            <v>X</v>
          </cell>
          <cell r="K161" t="str">
            <v>X</v>
          </cell>
          <cell r="L161" t="str">
            <v>no aplica</v>
          </cell>
          <cell r="M161" t="str">
            <v>no aplica</v>
          </cell>
          <cell r="N161">
            <v>41608</v>
          </cell>
        </row>
        <row r="162">
          <cell r="A162" t="str">
            <v>D11</v>
          </cell>
          <cell r="B162"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2" t="str">
            <v>Insumo</v>
          </cell>
          <cell r="D162" t="str">
            <v>m2</v>
          </cell>
          <cell r="E162">
            <v>235567</v>
          </cell>
          <cell r="F162">
            <v>197955.72014905923</v>
          </cell>
          <cell r="G162">
            <v>0.19</v>
          </cell>
          <cell r="H162" t="str">
            <v>X</v>
          </cell>
          <cell r="K162" t="str">
            <v>X</v>
          </cell>
          <cell r="L162" t="str">
            <v>no aplica</v>
          </cell>
          <cell r="M162" t="str">
            <v>no aplica</v>
          </cell>
          <cell r="N162">
            <v>41608</v>
          </cell>
        </row>
        <row r="163">
          <cell r="A163" t="str">
            <v>D27</v>
          </cell>
          <cell r="B16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3" t="str">
            <v>Insumo</v>
          </cell>
          <cell r="D163" t="str">
            <v>m2</v>
          </cell>
          <cell r="E163">
            <v>441758</v>
          </cell>
          <cell r="F163">
            <v>371224.97918248328</v>
          </cell>
          <cell r="G163">
            <v>0.19</v>
          </cell>
          <cell r="H163" t="str">
            <v>X</v>
          </cell>
          <cell r="K163" t="str">
            <v>X</v>
          </cell>
          <cell r="L163" t="str">
            <v>no aplica</v>
          </cell>
          <cell r="M163" t="str">
            <v>no aplica</v>
          </cell>
          <cell r="N163">
            <v>41608</v>
          </cell>
        </row>
        <row r="164">
          <cell r="A164" t="str">
            <v>D28</v>
          </cell>
          <cell r="B164" t="str">
            <v>ANGULO ALUMINIO 1"x1"</v>
          </cell>
          <cell r="C164" t="str">
            <v>Insumo</v>
          </cell>
          <cell r="D164" t="str">
            <v>ml</v>
          </cell>
          <cell r="E164">
            <v>7889</v>
          </cell>
          <cell r="F164">
            <v>6629.0174854014867</v>
          </cell>
          <cell r="G164">
            <v>0.19</v>
          </cell>
          <cell r="H164" t="str">
            <v>X</v>
          </cell>
          <cell r="K164" t="str">
            <v>X</v>
          </cell>
          <cell r="L164" t="str">
            <v>no aplica</v>
          </cell>
          <cell r="M164" t="str">
            <v>no aplica</v>
          </cell>
          <cell r="N164">
            <v>41608</v>
          </cell>
        </row>
        <row r="165">
          <cell r="A165" t="str">
            <v>D29</v>
          </cell>
          <cell r="B165" t="str">
            <v>TEE ALUMINIO 1"x1"</v>
          </cell>
          <cell r="C165" t="str">
            <v>Insumo</v>
          </cell>
          <cell r="D165" t="str">
            <v>ml</v>
          </cell>
          <cell r="E165">
            <v>7889</v>
          </cell>
          <cell r="F165">
            <v>6629.0174854014867</v>
          </cell>
          <cell r="G165">
            <v>0.19</v>
          </cell>
          <cell r="H165" t="str">
            <v>X</v>
          </cell>
          <cell r="K165" t="str">
            <v>X</v>
          </cell>
          <cell r="L165" t="str">
            <v>no aplica</v>
          </cell>
          <cell r="M165" t="str">
            <v>no aplica</v>
          </cell>
          <cell r="N165">
            <v>41608</v>
          </cell>
        </row>
        <row r="166">
          <cell r="A166" t="str">
            <v>D30</v>
          </cell>
          <cell r="B166" t="str">
            <v>REMACHE POP</v>
          </cell>
          <cell r="C166" t="str">
            <v>Insumo</v>
          </cell>
          <cell r="D166" t="str">
            <v>und</v>
          </cell>
          <cell r="E166">
            <v>95</v>
          </cell>
          <cell r="F166">
            <v>79.548209824817846</v>
          </cell>
          <cell r="G166">
            <v>0.19</v>
          </cell>
          <cell r="H166" t="str">
            <v>X</v>
          </cell>
          <cell r="K166" t="str">
            <v>X</v>
          </cell>
          <cell r="L166" t="str">
            <v>no aplica</v>
          </cell>
          <cell r="M166" t="str">
            <v>no aplica</v>
          </cell>
          <cell r="N166">
            <v>41608</v>
          </cell>
        </row>
        <row r="167">
          <cell r="A167" t="str">
            <v>D31</v>
          </cell>
          <cell r="B167" t="str">
            <v>TUBO ALUMINIO 1" 1M</v>
          </cell>
          <cell r="C167" t="str">
            <v>Insumo</v>
          </cell>
          <cell r="D167" t="str">
            <v>und</v>
          </cell>
          <cell r="E167">
            <v>17355</v>
          </cell>
          <cell r="F167">
            <v>14583.838467883272</v>
          </cell>
          <cell r="G167">
            <v>0.19</v>
          </cell>
          <cell r="H167" t="str">
            <v>X</v>
          </cell>
          <cell r="K167" t="str">
            <v>X</v>
          </cell>
          <cell r="L167" t="str">
            <v>no aplica</v>
          </cell>
          <cell r="M167" t="str">
            <v>no aplica</v>
          </cell>
          <cell r="N167">
            <v>41608</v>
          </cell>
        </row>
        <row r="168">
          <cell r="A168" t="str">
            <v>E</v>
          </cell>
          <cell r="B168" t="str">
            <v>CARPINTERIA METALICA</v>
          </cell>
          <cell r="E168">
            <v>0</v>
          </cell>
          <cell r="F168">
            <v>0</v>
          </cell>
          <cell r="N168">
            <v>41608</v>
          </cell>
        </row>
        <row r="169">
          <cell r="A169" t="str">
            <v>E01</v>
          </cell>
          <cell r="B169" t="str">
            <v>ANGULO  HIERRO 2" X 1/4"</v>
          </cell>
          <cell r="C169" t="str">
            <v>Insumo</v>
          </cell>
          <cell r="D169" t="str">
            <v>und</v>
          </cell>
          <cell r="E169">
            <v>88225</v>
          </cell>
          <cell r="F169">
            <v>74138.931556730226</v>
          </cell>
          <cell r="G169">
            <v>0.19</v>
          </cell>
          <cell r="H169" t="str">
            <v>X</v>
          </cell>
          <cell r="K169" t="str">
            <v>X</v>
          </cell>
          <cell r="L169" t="str">
            <v>aceros,mallas,tubo estructural, y catalogo de producto 2012 acesco</v>
          </cell>
          <cell r="M169" t="str">
            <v>VER ARCHIVO ANEXO</v>
          </cell>
          <cell r="N169">
            <v>41608</v>
          </cell>
        </row>
        <row r="170">
          <cell r="A170" t="str">
            <v>E01A</v>
          </cell>
          <cell r="B170" t="str">
            <v>ANGULO  HIERRO 3/4" X 1/8"</v>
          </cell>
          <cell r="C170" t="str">
            <v>Insumo</v>
          </cell>
          <cell r="D170" t="str">
            <v>m</v>
          </cell>
          <cell r="E170">
            <v>4302</v>
          </cell>
          <cell r="F170">
            <v>3615.4661365379711</v>
          </cell>
          <cell r="G170">
            <v>0.19</v>
          </cell>
          <cell r="H170" t="str">
            <v>X</v>
          </cell>
          <cell r="K170" t="str">
            <v>X</v>
          </cell>
          <cell r="L170" t="str">
            <v>aceros,mallas,tubo estructural, y catalogo de producto 2012 acesco</v>
          </cell>
          <cell r="M170" t="str">
            <v>VER ARCHIVO ANEXO</v>
          </cell>
          <cell r="N170">
            <v>41608</v>
          </cell>
        </row>
        <row r="171">
          <cell r="A171" t="str">
            <v>E17</v>
          </cell>
          <cell r="B171" t="str">
            <v>ARO TAPA  ANGULO 1"*1" TRAMPA GRASA</v>
          </cell>
          <cell r="C171" t="str">
            <v>Insumo</v>
          </cell>
          <cell r="D171" t="str">
            <v>und</v>
          </cell>
          <cell r="E171">
            <v>114754</v>
          </cell>
          <cell r="F171">
            <v>96432.317360135421</v>
          </cell>
          <cell r="G171">
            <v>0.19</v>
          </cell>
          <cell r="H171" t="str">
            <v>X</v>
          </cell>
          <cell r="K171" t="str">
            <v>X</v>
          </cell>
          <cell r="L171" t="str">
            <v>aceros,mallas,tubo estructural, y catalogo de producto 2012 acesco</v>
          </cell>
          <cell r="M171" t="str">
            <v>VER ARCHIVO ANEXO</v>
          </cell>
          <cell r="N171">
            <v>41608</v>
          </cell>
        </row>
        <row r="172">
          <cell r="A172" t="str">
            <v>E25</v>
          </cell>
          <cell r="B172" t="str">
            <v>ARO Y TAPA CONO DIAMETRO 0.89 M.</v>
          </cell>
          <cell r="C172" t="str">
            <v>Insumo</v>
          </cell>
          <cell r="D172" t="str">
            <v>und</v>
          </cell>
          <cell r="E172">
            <v>111484</v>
          </cell>
          <cell r="F172">
            <v>93683.926710687971</v>
          </cell>
          <cell r="G172">
            <v>0.19</v>
          </cell>
          <cell r="H172" t="str">
            <v>X</v>
          </cell>
          <cell r="K172" t="str">
            <v>X</v>
          </cell>
          <cell r="L172" t="str">
            <v>aceros,mallas,tubo estructural, y catalogo de producto 2012 acesco</v>
          </cell>
          <cell r="M172" t="str">
            <v>VER ARCHIVO ANEXO</v>
          </cell>
          <cell r="N172">
            <v>41608</v>
          </cell>
        </row>
        <row r="173">
          <cell r="A173" t="str">
            <v>E09</v>
          </cell>
          <cell r="B173" t="str">
            <v>ESCALERA DE GATO EN "C" DE 6 PASOS EN TUBERIA AGUA NEGRA 3/4" TIPO COLMENA O SIMILAR. SUMINISTRO E INSTALACIÓN A TODO COSTO.</v>
          </cell>
          <cell r="C173" t="str">
            <v>Insumo</v>
          </cell>
          <cell r="D173" t="str">
            <v>und</v>
          </cell>
          <cell r="E173">
            <v>142498</v>
          </cell>
          <cell r="F173">
            <v>119746.57185629246</v>
          </cell>
          <cell r="G173">
            <v>0.19</v>
          </cell>
          <cell r="H173" t="str">
            <v>X</v>
          </cell>
          <cell r="K173" t="str">
            <v>X</v>
          </cell>
          <cell r="L173" t="str">
            <v>no aplica</v>
          </cell>
          <cell r="M173" t="str">
            <v>no aplica</v>
          </cell>
          <cell r="N173">
            <v>41608</v>
          </cell>
        </row>
        <row r="174">
          <cell r="A174" t="str">
            <v>E21</v>
          </cell>
          <cell r="B174" t="str">
            <v>ESCALERA METALICA TIPO CANASTA ACERO 3/4" Y 5/8"  DE 90 KILOGRAMOS (SEGUN DETALLE PLANO) A TODO COSTO. PARA TANQUE DE AGUA.</v>
          </cell>
          <cell r="C174" t="str">
            <v>Insumo</v>
          </cell>
          <cell r="D174" t="str">
            <v>und</v>
          </cell>
          <cell r="E174">
            <v>298220</v>
          </cell>
          <cell r="F174">
            <v>250604.70282161492</v>
          </cell>
          <cell r="G174">
            <v>0.19</v>
          </cell>
          <cell r="H174" t="str">
            <v>X</v>
          </cell>
          <cell r="K174" t="str">
            <v>X</v>
          </cell>
          <cell r="L174" t="str">
            <v>no aplica</v>
          </cell>
          <cell r="M174" t="str">
            <v>no aplica</v>
          </cell>
          <cell r="N174">
            <v>41608</v>
          </cell>
        </row>
        <row r="175">
          <cell r="A175" t="str">
            <v>E28</v>
          </cell>
          <cell r="B175" t="str">
            <v>LAMINA COLD ROLLED CAL. 18 (1.22 X 2.44 M).</v>
          </cell>
          <cell r="C175" t="str">
            <v>Insumo</v>
          </cell>
          <cell r="D175" t="str">
            <v>und</v>
          </cell>
          <cell r="E175">
            <v>149754</v>
          </cell>
          <cell r="F175">
            <v>125843.94213936474</v>
          </cell>
          <cell r="G175">
            <v>0.19</v>
          </cell>
          <cell r="H175" t="str">
            <v>X</v>
          </cell>
          <cell r="K175" t="str">
            <v>X</v>
          </cell>
          <cell r="L175" t="str">
            <v>aceros,mallas,tubo estructural, y catalogo de producto 2012 acesco, lamina cold rolled</v>
          </cell>
          <cell r="M175" t="str">
            <v>VER ARCHIVO ANEXO</v>
          </cell>
          <cell r="N175">
            <v>41608</v>
          </cell>
        </row>
        <row r="176">
          <cell r="A176" t="str">
            <v>E26</v>
          </cell>
          <cell r="B176" t="str">
            <v>LAMINA GALVANIZADA CAL. 20 TIPO ACESCO O SIMILAR.</v>
          </cell>
          <cell r="C176" t="str">
            <v>Insumo</v>
          </cell>
          <cell r="D176" t="str">
            <v>m2</v>
          </cell>
          <cell r="E176">
            <v>27253</v>
          </cell>
          <cell r="F176">
            <v>22901.929608565064</v>
          </cell>
          <cell r="G176">
            <v>0.19</v>
          </cell>
          <cell r="H176" t="str">
            <v>X</v>
          </cell>
          <cell r="K176" t="str">
            <v>X</v>
          </cell>
          <cell r="L176" t="str">
            <v>aceros,mallas,tubo estructural, y catalogo de producto 2012 acesco</v>
          </cell>
          <cell r="M176" t="str">
            <v>VER ARCHIVO ANEXO</v>
          </cell>
          <cell r="N176">
            <v>41608</v>
          </cell>
        </row>
        <row r="177">
          <cell r="A177" t="str">
            <v>E02</v>
          </cell>
          <cell r="B177" t="str">
            <v>MALLA ESLABONADA CAL. 12  DE 2 X 1 1/2" +  ANGULO 1 1/2 X  1 1/2 X 1/4" + ANTICORROSIVO + PINTURA ELECTROSTATICA. SUMINISTRO E INSTALACIÓN A TODO COSTO. INCLUYE EL SUMINISTRO DE TODOS LOS ACCESORIOS REQUERIDOS PARA EL CORRECTO MONTAJE.</v>
          </cell>
          <cell r="C177" t="str">
            <v>Insumo</v>
          </cell>
          <cell r="D177" t="str">
            <v>m2</v>
          </cell>
          <cell r="E177">
            <v>308404</v>
          </cell>
          <cell r="F177">
            <v>259162.7643952682</v>
          </cell>
          <cell r="G177">
            <v>0.19</v>
          </cell>
          <cell r="H177" t="str">
            <v>X</v>
          </cell>
          <cell r="K177" t="str">
            <v>X</v>
          </cell>
          <cell r="L177" t="str">
            <v>malla_eslabonada</v>
          </cell>
          <cell r="M177" t="str">
            <v>VER ARCHIVO ANEXO</v>
          </cell>
          <cell r="N177">
            <v>41608</v>
          </cell>
        </row>
        <row r="178">
          <cell r="A178" t="str">
            <v>E02A</v>
          </cell>
          <cell r="B178" t="str">
            <v>MALLA ESLABONADA 21/4*21/4 *2 MTS</v>
          </cell>
          <cell r="C178" t="str">
            <v>Insumo</v>
          </cell>
          <cell r="D178" t="str">
            <v>m2</v>
          </cell>
          <cell r="E178">
            <v>15061</v>
          </cell>
          <cell r="F178">
            <v>12656.12018312852</v>
          </cell>
          <cell r="G178">
            <v>0.19</v>
          </cell>
          <cell r="H178" t="str">
            <v>X</v>
          </cell>
          <cell r="K178" t="str">
            <v>X</v>
          </cell>
          <cell r="L178" t="str">
            <v>malla_eslabonada</v>
          </cell>
          <cell r="M178" t="str">
            <v>VER ARCHIVO ANEXO</v>
          </cell>
          <cell r="N178">
            <v>41608</v>
          </cell>
        </row>
        <row r="179">
          <cell r="A179" t="str">
            <v>E02B</v>
          </cell>
          <cell r="B179" t="str">
            <v>CONCERTINA DIAMETRO 18" ESPIRAL ESPACIADO CADA 20 INCLUYE CABLE GALVANIZADO SUPER GX DE 1/8 Y PERROS DE SUJECION 3/16</v>
          </cell>
          <cell r="C179" t="str">
            <v>Insumo</v>
          </cell>
          <cell r="D179" t="str">
            <v>m</v>
          </cell>
          <cell r="E179">
            <v>26535</v>
          </cell>
          <cell r="F179">
            <v>22298.689017393521</v>
          </cell>
          <cell r="G179">
            <v>0.19</v>
          </cell>
          <cell r="H179" t="str">
            <v>X</v>
          </cell>
          <cell r="K179" t="str">
            <v>X</v>
          </cell>
          <cell r="L179" t="str">
            <v>concertina</v>
          </cell>
          <cell r="M179" t="str">
            <v>VER ARCHIVO ANEXO</v>
          </cell>
          <cell r="N179">
            <v>41608</v>
          </cell>
        </row>
        <row r="180">
          <cell r="A180" t="str">
            <v>E54</v>
          </cell>
          <cell r="B180" t="str">
            <v>MARCO METALICO PUERTAS E= 12 CM MONTANTE REJILLA EN LÁMINA CR.  H=0.30 M. EN LÁMINA COLD ROLLED CAL. 18 PARA HOJA DE PUERTA CON ANCHO 0.51 A 0.75 M. Y ALTURA 2.11 A 2.40 M. (SUMINISTRO).</v>
          </cell>
          <cell r="C180" t="str">
            <v>Insumo</v>
          </cell>
          <cell r="D180" t="str">
            <v>und</v>
          </cell>
          <cell r="E180">
            <v>275920</v>
          </cell>
          <cell r="F180">
            <v>231865.79619388198</v>
          </cell>
          <cell r="G180">
            <v>0.19</v>
          </cell>
          <cell r="H180" t="str">
            <v>X</v>
          </cell>
          <cell r="K180" t="str">
            <v>X</v>
          </cell>
          <cell r="L180" t="str">
            <v>lamina cold rolled</v>
          </cell>
          <cell r="M180" t="str">
            <v>VER ARCHIVO ANEXO</v>
          </cell>
          <cell r="N180">
            <v>41608</v>
          </cell>
        </row>
        <row r="181">
          <cell r="A181" t="str">
            <v>E55</v>
          </cell>
          <cell r="B181" t="str">
            <v>MARCO METALICO PUERTAS E= 12 CM MONTANTE REJILLA EN LÁMINA CR.  H=0.30 M. EN LÁMINA COLD ROLLED CAL. 18 PARA HOJA DE PUERTA CON ANCHO 0.76 A 1.10 M. Y ALTURA 2.11 A 2.40 M. (SUMINISTRO).</v>
          </cell>
          <cell r="C181" t="str">
            <v>Insumo</v>
          </cell>
          <cell r="D181" t="str">
            <v>und</v>
          </cell>
          <cell r="E181">
            <v>323890</v>
          </cell>
          <cell r="F181">
            <v>272176.85152260843</v>
          </cell>
          <cell r="G181">
            <v>0.19</v>
          </cell>
          <cell r="H181" t="str">
            <v>X</v>
          </cell>
          <cell r="K181" t="str">
            <v>X</v>
          </cell>
          <cell r="L181" t="str">
            <v>no aplica</v>
          </cell>
          <cell r="M181" t="str">
            <v>no aplica</v>
          </cell>
          <cell r="N181">
            <v>41608</v>
          </cell>
        </row>
        <row r="182">
          <cell r="A182" t="str">
            <v>E52</v>
          </cell>
          <cell r="B182" t="str">
            <v>MARCO METALICO PUERTAS E= 12 CM MONTANTE REJILLA EN LÁMINA CR. H=0.30 M. EN LÁMINA COLD ROLLED CAL. 18 PARA HOJA DE PUERTA CON ANCHO 0.51 A 0.75 M. Y ALTURA 1.80 A 2.10 M. (SUMINISTRO).</v>
          </cell>
          <cell r="C182" t="str">
            <v>Insumo</v>
          </cell>
          <cell r="D182" t="str">
            <v>und</v>
          </cell>
          <cell r="E182">
            <v>254277</v>
          </cell>
          <cell r="F182">
            <v>213678.42382093446</v>
          </cell>
          <cell r="G182">
            <v>0.19</v>
          </cell>
          <cell r="H182" t="str">
            <v>X</v>
          </cell>
          <cell r="K182" t="str">
            <v>X</v>
          </cell>
          <cell r="L182" t="str">
            <v>no aplica</v>
          </cell>
          <cell r="M182" t="str">
            <v>no aplica</v>
          </cell>
          <cell r="N182">
            <v>41608</v>
          </cell>
        </row>
        <row r="183">
          <cell r="A183" t="str">
            <v>E53</v>
          </cell>
          <cell r="B183" t="str">
            <v>MARCO METALICO PUERTAS E= 12 CM MONTANTE REJILLA EN LÁMINA CR. H=0.30 M.EN LÁMINA COLD ROLLED CAL. 18 PARA HOJA DE PUERTA CON ANCHO 0.76 A 1.10 M. Y ALTURA 1.80 A 2.10 M. (SUMINISTRO).</v>
          </cell>
          <cell r="C183" t="str">
            <v>Insumo</v>
          </cell>
          <cell r="D183" t="str">
            <v>und</v>
          </cell>
          <cell r="E183">
            <v>302249</v>
          </cell>
          <cell r="F183">
            <v>253990.80495315799</v>
          </cell>
          <cell r="G183">
            <v>0.19</v>
          </cell>
          <cell r="H183" t="str">
            <v>X</v>
          </cell>
          <cell r="K183" t="str">
            <v>X</v>
          </cell>
          <cell r="L183" t="str">
            <v>no aplica</v>
          </cell>
          <cell r="M183" t="str">
            <v>no aplica</v>
          </cell>
          <cell r="N183">
            <v>41608</v>
          </cell>
        </row>
        <row r="184">
          <cell r="A184" t="str">
            <v>E48</v>
          </cell>
          <cell r="B184" t="str">
            <v>MARCO METALICO PUERTAS E= 12 CM MONTANTE VIDRIO 4 MM. H=0.30 M. EN LÁMINA COLD ROLLED CAL. 18 PARA HOJA DE PUERTA CON ANCHO 0.51 A 0.75 M. Y ALTURA 1.80 A 2.10 M. (SUMINISTRO).</v>
          </cell>
          <cell r="C184" t="str">
            <v>Insumo</v>
          </cell>
          <cell r="D184" t="str">
            <v>und</v>
          </cell>
          <cell r="E184">
            <v>238491</v>
          </cell>
          <cell r="F184">
            <v>200412.43402914898</v>
          </cell>
          <cell r="G184">
            <v>0.19</v>
          </cell>
          <cell r="H184" t="str">
            <v>X</v>
          </cell>
          <cell r="K184" t="str">
            <v>X</v>
          </cell>
          <cell r="L184" t="str">
            <v>no aplica</v>
          </cell>
          <cell r="M184" t="str">
            <v>no aplica</v>
          </cell>
          <cell r="N184">
            <v>41608</v>
          </cell>
        </row>
        <row r="185">
          <cell r="A185" t="str">
            <v>E50</v>
          </cell>
          <cell r="B185" t="str">
            <v>MARCO METALICO PUERTAS E= 12 CM MONTANTE VIDRIO 4 MM. H=0.30 M. EN LÁMINA COLD ROLLED CAL. 18 PARA HOJA DE PUERTA CON ANCHO 0.51 A 0.75 M. Y ALTURA 2.11 A 2.40 M. (SUMINISTRO).</v>
          </cell>
          <cell r="C185" t="str">
            <v>Insumo</v>
          </cell>
          <cell r="D185" t="str">
            <v>und</v>
          </cell>
          <cell r="E185">
            <v>260132</v>
          </cell>
          <cell r="F185">
            <v>218598.4805985995</v>
          </cell>
          <cell r="G185">
            <v>0.19</v>
          </cell>
          <cell r="H185" t="str">
            <v>X</v>
          </cell>
          <cell r="K185" t="str">
            <v>X</v>
          </cell>
          <cell r="L185" t="str">
            <v>no aplica</v>
          </cell>
          <cell r="M185" t="str">
            <v>no aplica</v>
          </cell>
          <cell r="N185">
            <v>41608</v>
          </cell>
        </row>
        <row r="186">
          <cell r="A186" t="str">
            <v>E49</v>
          </cell>
          <cell r="B186" t="str">
            <v>MARCO METALICO PUERTAS E= 12 CM MONTANTE VIDRIO 4 MM. H=0.30 M. EN LÁMINA COLD ROLLED CAL. 18 PARA HOJA DE PUERTA CON ANCHO 0.76 A 1.10 M. Y ALTURA 1.80 A 2.10 M. (SUMINISTRO).</v>
          </cell>
          <cell r="C186" t="str">
            <v>Insumo</v>
          </cell>
          <cell r="D186" t="str">
            <v>und</v>
          </cell>
          <cell r="E186">
            <v>253222</v>
          </cell>
          <cell r="F186">
            <v>212791.46128138769</v>
          </cell>
          <cell r="G186">
            <v>0.19</v>
          </cell>
          <cell r="H186" t="str">
            <v>X</v>
          </cell>
          <cell r="K186" t="str">
            <v>X</v>
          </cell>
          <cell r="L186" t="str">
            <v>no aplica</v>
          </cell>
          <cell r="M186" t="str">
            <v>no aplica</v>
          </cell>
          <cell r="N186">
            <v>41608</v>
          </cell>
        </row>
        <row r="187">
          <cell r="A187" t="str">
            <v>E51</v>
          </cell>
          <cell r="B187" t="str">
            <v>MARCO METALICO PUERTAS E= 12 CM MONTANTE VIDRIO 4 MM. H=0.30 M. EN LÁMINA COLD ROLLED CAL. 18 PARA HOJA DE PUERTA CON ANCHO 0.76 A 1.10 M. Y ALTURA 2.11 A 2.40 M. (SUMINISTRO).</v>
          </cell>
          <cell r="C187" t="str">
            <v>Insumo</v>
          </cell>
          <cell r="D187" t="str">
            <v>und</v>
          </cell>
          <cell r="E187">
            <v>284793</v>
          </cell>
          <cell r="F187">
            <v>239322.11506146155</v>
          </cell>
          <cell r="G187">
            <v>0.19</v>
          </cell>
          <cell r="H187" t="str">
            <v>X</v>
          </cell>
          <cell r="K187" t="str">
            <v>X</v>
          </cell>
          <cell r="L187" t="str">
            <v>no aplica</v>
          </cell>
          <cell r="M187" t="str">
            <v>no aplica</v>
          </cell>
          <cell r="N187">
            <v>41608</v>
          </cell>
        </row>
        <row r="188">
          <cell r="A188" t="str">
            <v>E44</v>
          </cell>
          <cell r="B188" t="str">
            <v>MARCO METALICO PUERTAS E= 12 CM SENCILLO EN LÁMINA COLD ROLLED CAL. 18 PARA HOJA DE PUERTA CON ANCHO 0.51 A 0.75 M. Y ALTURA 1.80 A 2.10 M. (SUMINISTRO).</v>
          </cell>
          <cell r="C188" t="str">
            <v>Insumo</v>
          </cell>
          <cell r="D188" t="str">
            <v>und</v>
          </cell>
          <cell r="E188">
            <v>200176</v>
          </cell>
          <cell r="F188">
            <v>168215.29610255398</v>
          </cell>
          <cell r="G188">
            <v>0.19</v>
          </cell>
          <cell r="H188" t="str">
            <v>X</v>
          </cell>
          <cell r="K188" t="str">
            <v>X</v>
          </cell>
          <cell r="L188" t="str">
            <v>no aplica</v>
          </cell>
          <cell r="M188" t="str">
            <v>no aplica</v>
          </cell>
          <cell r="N188">
            <v>41608</v>
          </cell>
        </row>
        <row r="189">
          <cell r="A189" t="str">
            <v>E46</v>
          </cell>
          <cell r="B189" t="str">
            <v>MARCO METALICO PUERTAS E= 12 CM SENCILLO EN LÁMINA COLD ROLLED CAL. 18 PARA HOJA DE PUERTA CON ANCHO 0.51 A 0.75 M. Y ALTURA 2.11 A 2.40 M. (SUMINISTRO).</v>
          </cell>
          <cell r="C189" t="str">
            <v>Insumo</v>
          </cell>
          <cell r="D189" t="str">
            <v>und</v>
          </cell>
          <cell r="E189">
            <v>178536</v>
          </cell>
          <cell r="F189">
            <v>150030.57533660062</v>
          </cell>
          <cell r="G189">
            <v>0.19</v>
          </cell>
          <cell r="H189" t="str">
            <v>X</v>
          </cell>
          <cell r="K189" t="str">
            <v>X</v>
          </cell>
          <cell r="L189" t="str">
            <v>no aplica</v>
          </cell>
          <cell r="M189" t="str">
            <v>no aplica</v>
          </cell>
          <cell r="N189">
            <v>41608</v>
          </cell>
        </row>
        <row r="190">
          <cell r="A190" t="str">
            <v>E45</v>
          </cell>
          <cell r="B190" t="str">
            <v>MARCO METALICO PUERTAS E= 12 CM SENCILLO EN LÁMINA COLD ROLLED CAL. 18 PARA HOJA DE PUERTA CON ANCHO 0.76 A 1.10 M. Y ALTURA 1.80 A 2.10 M. (SUMINISTRO).</v>
          </cell>
          <cell r="C190" t="str">
            <v>Insumo</v>
          </cell>
          <cell r="D190" t="str">
            <v>und</v>
          </cell>
          <cell r="E190">
            <v>212799</v>
          </cell>
          <cell r="F190">
            <v>178823.04988269342</v>
          </cell>
          <cell r="G190">
            <v>0.19</v>
          </cell>
          <cell r="H190" t="str">
            <v>X</v>
          </cell>
          <cell r="K190" t="str">
            <v>X</v>
          </cell>
          <cell r="L190" t="str">
            <v>no aplica</v>
          </cell>
          <cell r="M190" t="str">
            <v>no aplica</v>
          </cell>
          <cell r="N190">
            <v>41608</v>
          </cell>
        </row>
        <row r="191">
          <cell r="A191" t="str">
            <v>E47</v>
          </cell>
          <cell r="B191" t="str">
            <v>MARCO METALICO PUERTAS E= 12 CM SENCILLO EN LÁMINA COLD ROLLED CAL. 18 PARA PUERTA CON ANCHO 0.76 A 1.10 M. Y ALTURA 2.11 A 2.40 M. (SUMINISTRO).</v>
          </cell>
          <cell r="C191" t="str">
            <v>Insumo</v>
          </cell>
          <cell r="D191" t="str">
            <v>und</v>
          </cell>
          <cell r="E191">
            <v>191149</v>
          </cell>
          <cell r="F191">
            <v>160629.04849226048</v>
          </cell>
          <cell r="G191">
            <v>0.19</v>
          </cell>
          <cell r="H191" t="str">
            <v>X</v>
          </cell>
          <cell r="K191" t="str">
            <v>X</v>
          </cell>
          <cell r="L191" t="str">
            <v>no aplica</v>
          </cell>
          <cell r="M191" t="str">
            <v>no aplica</v>
          </cell>
          <cell r="N191">
            <v>41608</v>
          </cell>
        </row>
        <row r="192">
          <cell r="A192" t="str">
            <v>E42</v>
          </cell>
          <cell r="B192" t="str">
            <v>MARCO METALICO PUERTAS E= 8.5 CM MONTANTE REJILLA EN LÁMINA CR.  H=0.30 M. EN LÁMINA COLD ROLLED CAL. 18 PARA HOJA DE PUERTA CON ANCHO 0.51 A 0.75 M. Y ALTURA 2.11 A 2.40 M. (SUMINISTRO).</v>
          </cell>
          <cell r="C192" t="str">
            <v>Insumo</v>
          </cell>
          <cell r="D192" t="str">
            <v>und</v>
          </cell>
          <cell r="E192">
            <v>220735</v>
          </cell>
          <cell r="F192">
            <v>185491.84147300731</v>
          </cell>
          <cell r="G192">
            <v>0.19</v>
          </cell>
          <cell r="H192" t="str">
            <v>X</v>
          </cell>
          <cell r="K192" t="str">
            <v>X</v>
          </cell>
          <cell r="L192" t="str">
            <v>no aplica</v>
          </cell>
          <cell r="M192" t="str">
            <v>no aplica</v>
          </cell>
          <cell r="N192">
            <v>41608</v>
          </cell>
        </row>
        <row r="193">
          <cell r="A193" t="str">
            <v>E43</v>
          </cell>
          <cell r="B193" t="str">
            <v>MARCO METALICO PUERTAS E= 8.5 CM MONTANTE REJILLA EN LÁMINA CR.  H=0.30 M. EN LÁMINA COLD ROLLED CAL. 18 PARA HOJA DE PUERTA CON ANCHO 0.76 A 1.10 M. Y ALTURA 2.11 A 2.40 M. (SUMINISTRO).</v>
          </cell>
          <cell r="C193" t="str">
            <v>Insumo</v>
          </cell>
          <cell r="D193" t="str">
            <v>und</v>
          </cell>
          <cell r="E193">
            <v>259110</v>
          </cell>
          <cell r="F193">
            <v>217739.35993249141</v>
          </cell>
          <cell r="G193">
            <v>0.19</v>
          </cell>
          <cell r="H193" t="str">
            <v>X</v>
          </cell>
          <cell r="K193" t="str">
            <v>X</v>
          </cell>
          <cell r="L193" t="str">
            <v>no aplica</v>
          </cell>
          <cell r="M193" t="str">
            <v>no aplica</v>
          </cell>
          <cell r="N193">
            <v>41608</v>
          </cell>
        </row>
        <row r="194">
          <cell r="A194" t="str">
            <v>E40</v>
          </cell>
          <cell r="B194" t="str">
            <v>MARCO METALICO PUERTAS E= 8.5 CM MONTANTE REJILLA EN LÁMINA CR. H=0.30 M. EN LÁMINA COLD ROLLED CAL. 18 PARA HOJA DE PUERTA CON ANCHO 0.51 A 0.75 M. Y ALTURA 1.80 A 2.10 M. (SUMINISTRO).</v>
          </cell>
          <cell r="C194" t="str">
            <v>Insumo</v>
          </cell>
          <cell r="D194" t="str">
            <v>und</v>
          </cell>
          <cell r="E194">
            <v>203422</v>
          </cell>
          <cell r="F194">
            <v>170942.47389604815</v>
          </cell>
          <cell r="G194">
            <v>0.19</v>
          </cell>
          <cell r="H194" t="str">
            <v>X</v>
          </cell>
          <cell r="K194" t="str">
            <v>X</v>
          </cell>
          <cell r="L194" t="str">
            <v>no aplica</v>
          </cell>
          <cell r="M194" t="str">
            <v>no aplica</v>
          </cell>
          <cell r="N194">
            <v>41608</v>
          </cell>
        </row>
        <row r="195">
          <cell r="A195" t="str">
            <v>E41</v>
          </cell>
          <cell r="B195" t="str">
            <v>MARCO METALICO PUERTAS E= 8.5 CM MONTANTE REJILLA EN LÁMINA CR. H=0.30 M.EN LÁMINA COLD ROLLED CAL. 18 PARA HOJA DE PUERTA CON ANCHO 0.76 A 1.10 M. Y ALTURA 1.80 A 2.10 M. (SUMINISTRO).</v>
          </cell>
          <cell r="C195" t="str">
            <v>Insumo</v>
          </cell>
          <cell r="D195" t="str">
            <v>und</v>
          </cell>
          <cell r="E195">
            <v>241801</v>
          </cell>
          <cell r="F195">
            <v>203193.96976602342</v>
          </cell>
          <cell r="G195">
            <v>0.19</v>
          </cell>
          <cell r="H195" t="str">
            <v>X</v>
          </cell>
          <cell r="K195" t="str">
            <v>X</v>
          </cell>
          <cell r="L195" t="str">
            <v>no aplica</v>
          </cell>
          <cell r="M195" t="str">
            <v>no aplica</v>
          </cell>
          <cell r="N195">
            <v>41608</v>
          </cell>
        </row>
        <row r="196">
          <cell r="A196" t="str">
            <v>E36</v>
          </cell>
          <cell r="B196" t="str">
            <v>MARCO METALICO PUERTAS E= 8.5 CM MONTANTE VIDRIO 4 MM. H=0.30 M. EN LÁMINA COLD ROLLED CAL. 18 PARA HOJA DE PUERTA CON ANCHO 0.51 A 0.75 M. Y ALTURA 1.80 A 2.10 M. (SUMINISTRO).</v>
          </cell>
          <cell r="C196" t="str">
            <v>Insumo</v>
          </cell>
          <cell r="D196" t="str">
            <v>und</v>
          </cell>
          <cell r="E196">
            <v>190794</v>
          </cell>
          <cell r="F196">
            <v>160330.74270541745</v>
          </cell>
          <cell r="G196">
            <v>0.19</v>
          </cell>
          <cell r="H196" t="str">
            <v>X</v>
          </cell>
          <cell r="K196" t="str">
            <v>X</v>
          </cell>
          <cell r="L196" t="str">
            <v>no aplica</v>
          </cell>
          <cell r="M196" t="str">
            <v>no aplica</v>
          </cell>
          <cell r="N196">
            <v>41608</v>
          </cell>
        </row>
        <row r="197">
          <cell r="A197" t="str">
            <v>E38</v>
          </cell>
          <cell r="B197" t="str">
            <v>MARCO METALICO PUERTAS E= 8.5 CM MONTANTE VIDRIO 4 MM. H=0.30 M. EN LÁMINA COLD ROLLED CAL. 18 PARA HOJA DE PUERTA CON ANCHO 0.51 A 0.75 M. Y ALTURA 2.11 A 2.40 M. (SUMINISTRO).</v>
          </cell>
          <cell r="C197" t="str">
            <v>Insumo</v>
          </cell>
          <cell r="D197" t="str">
            <v>und</v>
          </cell>
          <cell r="E197">
            <v>208104</v>
          </cell>
          <cell r="F197">
            <v>174877.45867538246</v>
          </cell>
          <cell r="G197">
            <v>0.19</v>
          </cell>
          <cell r="H197" t="str">
            <v>X</v>
          </cell>
          <cell r="K197" t="str">
            <v>X</v>
          </cell>
          <cell r="L197" t="str">
            <v>no aplica</v>
          </cell>
          <cell r="M197" t="str">
            <v>no aplica</v>
          </cell>
          <cell r="N197">
            <v>41608</v>
          </cell>
        </row>
        <row r="198">
          <cell r="A198" t="str">
            <v>E39</v>
          </cell>
          <cell r="B198" t="str">
            <v>MARCO METALICO PUERTAS E= 8.5 CM MONTANTE VIDRIO 4 MM. H=0.30 M. EN LÁMINA COLD ROLLED CAL. 18 PARA HOJA DE PUERTA CON ANCHO 0.76 A 1.10 M. Y ALTURA 2.11 A 2.40 M. (SUMINISTRO).</v>
          </cell>
          <cell r="C198" t="str">
            <v>Insumo</v>
          </cell>
          <cell r="D198" t="str">
            <v>und</v>
          </cell>
          <cell r="E198">
            <v>227833</v>
          </cell>
          <cell r="F198">
            <v>191456.6314063716</v>
          </cell>
          <cell r="G198">
            <v>0.19</v>
          </cell>
          <cell r="H198" t="str">
            <v>X</v>
          </cell>
          <cell r="K198" t="str">
            <v>X</v>
          </cell>
          <cell r="L198" t="str">
            <v>no aplica</v>
          </cell>
          <cell r="M198" t="str">
            <v>no aplica</v>
          </cell>
          <cell r="N198">
            <v>41608</v>
          </cell>
        </row>
        <row r="199">
          <cell r="A199" t="str">
            <v>E37</v>
          </cell>
          <cell r="B199" t="str">
            <v>MARCO METALICO PUERTAS E= 8.5 CM MONTANTE VIDRIO 4 MM. H=0.30 M.EN LÁMINA COLD ROLLED CAL. 18 PARA HOJA DE PUERTA CON ANCHO 0.76 A 1.10 M. Y ALTURA 1.80 A 2.10 M. (SUMINISTRO).</v>
          </cell>
          <cell r="C199" t="str">
            <v>Insumo</v>
          </cell>
          <cell r="D199" t="str">
            <v>und</v>
          </cell>
          <cell r="E199">
            <v>202577</v>
          </cell>
          <cell r="F199">
            <v>170233.16902511023</v>
          </cell>
          <cell r="G199">
            <v>0.19</v>
          </cell>
          <cell r="H199" t="str">
            <v>X</v>
          </cell>
          <cell r="K199" t="str">
            <v>X</v>
          </cell>
          <cell r="L199" t="str">
            <v>no aplica</v>
          </cell>
          <cell r="M199" t="str">
            <v>no aplica</v>
          </cell>
          <cell r="N199">
            <v>41608</v>
          </cell>
        </row>
        <row r="200">
          <cell r="A200" t="str">
            <v>E32</v>
          </cell>
          <cell r="B200" t="str">
            <v>MARCO METALICO PUERTAS E= 8.5 CM SENCILLO EN LÁMINA COLD ROLLED CAL. 18 PARA HOJA DE PUERTA CON ANCHO 0.51 A 0.75 M. Y ALTURA 1.80 A 2.10 M. (SUMINISTRO)</v>
          </cell>
          <cell r="C200" t="str">
            <v>Insumo</v>
          </cell>
          <cell r="D200" t="str">
            <v>und</v>
          </cell>
          <cell r="E200">
            <v>115013</v>
          </cell>
          <cell r="F200">
            <v>96649.749133656602</v>
          </cell>
          <cell r="G200">
            <v>0.19</v>
          </cell>
          <cell r="H200" t="str">
            <v>X</v>
          </cell>
          <cell r="K200" t="str">
            <v>X</v>
          </cell>
          <cell r="L200" t="str">
            <v>no aplica</v>
          </cell>
          <cell r="M200" t="str">
            <v>no aplica</v>
          </cell>
          <cell r="N200">
            <v>41608</v>
          </cell>
        </row>
        <row r="201">
          <cell r="A201" t="str">
            <v>E34</v>
          </cell>
          <cell r="B201" t="str">
            <v>MARCO METALICO PUERTAS E= 8.5 CM SENCILLO EN LÁMINA COLD ROLLED CAL. 18 PARA HOJA DE PUERTA CON ANCHO 0.51 A 0.75 M. Y ALTURA 2.11 A 2.40 M. (SUMINISTRO).</v>
          </cell>
          <cell r="C201" t="str">
            <v>Insumo</v>
          </cell>
          <cell r="D201" t="str">
            <v>und</v>
          </cell>
          <cell r="E201">
            <v>145627</v>
          </cell>
          <cell r="F201">
            <v>122375.64019100271</v>
          </cell>
          <cell r="G201">
            <v>0.19</v>
          </cell>
          <cell r="H201" t="str">
            <v>X</v>
          </cell>
          <cell r="K201" t="str">
            <v>X</v>
          </cell>
          <cell r="L201" t="str">
            <v>no aplica</v>
          </cell>
          <cell r="M201" t="str">
            <v>no aplica</v>
          </cell>
          <cell r="N201">
            <v>41608</v>
          </cell>
        </row>
        <row r="202">
          <cell r="A202" t="str">
            <v>E33</v>
          </cell>
          <cell r="B202" t="str">
            <v>MARCO METALICO PUERTAS E= 8.5 CM SENCILLO EN LÁMINA COLD ROLLED CAL. 18 PARA HOJA DE PUERTA CON ANCHO 0.76 A 1.10 M. Y ALTURA 1.80 A 2.10 M. (SUMINISTRO).</v>
          </cell>
          <cell r="C202" t="str">
            <v>Insumo</v>
          </cell>
          <cell r="D202" t="str">
            <v>und</v>
          </cell>
          <cell r="E202">
            <v>124595</v>
          </cell>
          <cell r="F202">
            <v>104701.35377142525</v>
          </cell>
          <cell r="G202">
            <v>0.19</v>
          </cell>
          <cell r="H202" t="str">
            <v>X</v>
          </cell>
          <cell r="K202" t="str">
            <v>X</v>
          </cell>
          <cell r="L202" t="str">
            <v>no aplica</v>
          </cell>
          <cell r="M202" t="str">
            <v>no aplica</v>
          </cell>
          <cell r="N202">
            <v>41608</v>
          </cell>
        </row>
        <row r="203">
          <cell r="A203" t="str">
            <v>E35</v>
          </cell>
          <cell r="B203" t="str">
            <v>MARCO METALICO PUERTAS E= 8.5 CM SENCILLO EN LÁMINA COLD ROLLED CAL. 18 PARA PUERTA CON ANCHO 0.76 A 1.10 M. Y ALTURA 2.11 A 2.40 M. (SUMINISTRO).</v>
          </cell>
          <cell r="C203" t="str">
            <v>Insumo</v>
          </cell>
          <cell r="D203" t="str">
            <v>und</v>
          </cell>
          <cell r="E203">
            <v>149713</v>
          </cell>
          <cell r="F203">
            <v>125809.47124844068</v>
          </cell>
          <cell r="G203">
            <v>0.19</v>
          </cell>
          <cell r="H203" t="str">
            <v>X</v>
          </cell>
          <cell r="K203" t="str">
            <v>X</v>
          </cell>
          <cell r="L203" t="str">
            <v>no aplica</v>
          </cell>
          <cell r="M203" t="str">
            <v>no aplica</v>
          </cell>
          <cell r="N203">
            <v>41608</v>
          </cell>
        </row>
        <row r="204">
          <cell r="A204" t="str">
            <v>E03</v>
          </cell>
          <cell r="B204" t="str">
            <v>MARCO SENCILLO EN ANGULO EN ACERO A-37</v>
          </cell>
          <cell r="C204" t="str">
            <v>Insumo</v>
          </cell>
          <cell r="D204" t="str">
            <v>und</v>
          </cell>
          <cell r="E204">
            <v>186404</v>
          </cell>
          <cell r="F204">
            <v>156642.35737654008</v>
          </cell>
          <cell r="G204">
            <v>0.19</v>
          </cell>
          <cell r="H204" t="str">
            <v>X</v>
          </cell>
          <cell r="K204" t="str">
            <v>X</v>
          </cell>
          <cell r="L204" t="str">
            <v>aceros,mallas,tubo estructural, y catalogo de producto 2012 acesco</v>
          </cell>
          <cell r="M204" t="str">
            <v>VER ARCHIVO ANEXO</v>
          </cell>
          <cell r="N204">
            <v>41608</v>
          </cell>
        </row>
        <row r="205">
          <cell r="A205" t="str">
            <v>E23</v>
          </cell>
          <cell r="B205" t="str">
            <v>MARCO Y TAPA CAJA INSPECCION DE 0.30 X 0.30 M. (MARCO EN ANGULO 1 1/2 X 1 1/2 * 1/8", TAPA REFORZADA EN PLATINA DE 2 * 1/8" CON PARRILLA EN VARILLA 3/8 CADA 10 CM.).</v>
          </cell>
          <cell r="C205" t="str">
            <v>Insumo</v>
          </cell>
          <cell r="D205" t="str">
            <v>und</v>
          </cell>
          <cell r="E205">
            <v>53273</v>
          </cell>
          <cell r="F205">
            <v>44767.08088241332</v>
          </cell>
          <cell r="G205">
            <v>0.19</v>
          </cell>
          <cell r="H205" t="str">
            <v>X</v>
          </cell>
          <cell r="K205" t="str">
            <v>X</v>
          </cell>
          <cell r="L205" t="str">
            <v>aceros,mallas,tubo estructural, y catalogo de producto 2012 acesco</v>
          </cell>
          <cell r="M205" t="str">
            <v>VER ARCHIVO ANEXO</v>
          </cell>
          <cell r="N205">
            <v>41608</v>
          </cell>
        </row>
        <row r="206">
          <cell r="A206" t="str">
            <v>E22</v>
          </cell>
          <cell r="B206" t="str">
            <v>MARCO Y TAPA CAJA INSPECCION DE 0.40 X 0.40 M. (MARCO EN ANGULO 1 1/2 X 1 1/2 * 1/8", TAPA REFORZADA EN PLATINA DE 2 * 1/8" CON PARRILLA EN VARILLA 3/8 CADA 10 CM.).</v>
          </cell>
          <cell r="C206" t="str">
            <v>Insumo</v>
          </cell>
          <cell r="D206" t="str">
            <v>und</v>
          </cell>
          <cell r="E206">
            <v>76312</v>
          </cell>
          <cell r="F206">
            <v>64127.789350276907</v>
          </cell>
          <cell r="G206">
            <v>0.19</v>
          </cell>
          <cell r="H206" t="str">
            <v>X</v>
          </cell>
          <cell r="K206" t="str">
            <v>X</v>
          </cell>
          <cell r="L206" t="str">
            <v>aceros,mallas,tubo estructural, y catalogo de producto 2012 acesco</v>
          </cell>
          <cell r="M206" t="str">
            <v>VER ARCHIVO ANEXO</v>
          </cell>
          <cell r="N206">
            <v>41608</v>
          </cell>
        </row>
        <row r="207">
          <cell r="A207" t="str">
            <v>E04</v>
          </cell>
          <cell r="B207" t="str">
            <v>MARCO Y TAPA CAJA INSPECCION DE 0.60 X 0.60 CM. (MARCO EN ANGULO 2 1/2 X 2 1/2 * 3/16", TAPA REFORZADA EN PLATINA DE 3 * 3/16" CON PARRILLA EN VARILLA 3/8 CADA 10 CM.).</v>
          </cell>
          <cell r="C207" t="str">
            <v>Insumo</v>
          </cell>
          <cell r="D207" t="str">
            <v>und</v>
          </cell>
          <cell r="E207">
            <v>260186</v>
          </cell>
          <cell r="F207">
            <v>218643.55791750021</v>
          </cell>
          <cell r="G207">
            <v>0.19</v>
          </cell>
          <cell r="H207" t="str">
            <v>X</v>
          </cell>
          <cell r="K207" t="str">
            <v>X</v>
          </cell>
          <cell r="L207" t="str">
            <v>aceros,mallas,tubo estructural, y catalogo de producto 2012 acesco</v>
          </cell>
          <cell r="M207" t="str">
            <v>VER ARCHIVO ANEXO</v>
          </cell>
          <cell r="N207">
            <v>41608</v>
          </cell>
        </row>
        <row r="208">
          <cell r="A208" t="str">
            <v>E05</v>
          </cell>
          <cell r="B208" t="str">
            <v>MARCO Y TAPA CAJA INSPECCION DE 0.80 X 0.80 CM. (MARCO EN ANGULO 2 1/2 X 2 1/2 * 3/16", TAPA REFORZADA EN PLATINA DE 3 * 3/16" CON PARRILLA EN VARILLA 3/8 CADA 10 CM.).</v>
          </cell>
          <cell r="C208" t="str">
            <v>Insumo</v>
          </cell>
          <cell r="D208" t="str">
            <v>und</v>
          </cell>
          <cell r="E208">
            <v>368039</v>
          </cell>
          <cell r="F208">
            <v>309276.81078140636</v>
          </cell>
          <cell r="G208">
            <v>0.19</v>
          </cell>
          <cell r="H208" t="str">
            <v>X</v>
          </cell>
          <cell r="K208" t="str">
            <v>X</v>
          </cell>
          <cell r="L208" t="str">
            <v>aceros,mallas,tubo estructural, y catalogo de producto 2012 acesco</v>
          </cell>
          <cell r="M208" t="str">
            <v>VER ARCHIVO ANEXO</v>
          </cell>
          <cell r="N208">
            <v>41608</v>
          </cell>
        </row>
        <row r="209">
          <cell r="A209" t="str">
            <v>E24</v>
          </cell>
          <cell r="B209" t="str">
            <v>MARCO Y TAPA CAJA INSPECCION DE 1.00 X 1.00 M. (MARCO EN ANGULO 2 1/2 X 2 1/2 * 3/16", TAPA REFORZADA EN PLATINA DE 3 * 3/16" CON PARRILLA EN VARILLA 3/8 CADA 10 CM.).</v>
          </cell>
          <cell r="C209" t="str">
            <v>Insumo</v>
          </cell>
          <cell r="D209" t="str">
            <v>und</v>
          </cell>
          <cell r="E209">
            <v>486453</v>
          </cell>
          <cell r="F209">
            <v>408783.66645127098</v>
          </cell>
          <cell r="G209">
            <v>0.19</v>
          </cell>
          <cell r="H209" t="str">
            <v>X</v>
          </cell>
          <cell r="K209" t="str">
            <v>X</v>
          </cell>
          <cell r="L209" t="str">
            <v>aceros,mallas,tubo estructural, y catalogo de producto 2012 acesco</v>
          </cell>
          <cell r="M209" t="str">
            <v>VER ARCHIVO ANEXO</v>
          </cell>
          <cell r="N209">
            <v>41608</v>
          </cell>
        </row>
        <row r="210">
          <cell r="A210" t="str">
            <v>E68</v>
          </cell>
          <cell r="B210" t="str">
            <v>MARCO Y TAPA CAJA INSPECCION SEGÚN NORMA CS 274 DE 0.72 X 0.72 M. (MARCO EN ANGULO 2 1/2 X 2 1/2 * 3/16", TAPA REFORZADA EN PLATINA DE 2 1/2 * 3/16" CON PARRILLA EN VARILLA 3/8 CADA 10 CM.).</v>
          </cell>
          <cell r="C210" t="str">
            <v>Insumo</v>
          </cell>
          <cell r="D210" t="str">
            <v>und</v>
          </cell>
          <cell r="E210">
            <v>348854</v>
          </cell>
          <cell r="F210">
            <v>293155.04025690997</v>
          </cell>
          <cell r="G210">
            <v>0.19</v>
          </cell>
          <cell r="H210" t="str">
            <v>X</v>
          </cell>
          <cell r="K210" t="str">
            <v>X</v>
          </cell>
          <cell r="L210" t="str">
            <v>aceros,mallas,tubo estructural, y catalogo de producto 2012 acesco</v>
          </cell>
          <cell r="M210" t="str">
            <v>VER ARCHIVO ANEXO</v>
          </cell>
          <cell r="N210">
            <v>41608</v>
          </cell>
        </row>
        <row r="211">
          <cell r="A211" t="str">
            <v>E69</v>
          </cell>
          <cell r="B211" t="str">
            <v>MARCO Y TAPA CAJA INSPECCION SEGÚN NORMA CS 275 DE 0.805 X 1.305 M. (MARCO EN ANGULO 2 1/2 X 2 1/2 * 3/16", TAPA REFORZADA EN PLATINA DE 2 1/2 * 3/16" CON PARRILLA EN VARILLA 1/2" CADA 10 CM.).</v>
          </cell>
          <cell r="C211" t="str">
            <v>Insumo</v>
          </cell>
          <cell r="D211" t="str">
            <v>und</v>
          </cell>
          <cell r="E211">
            <v>395389</v>
          </cell>
          <cell r="F211">
            <v>332259.61440329324</v>
          </cell>
          <cell r="G211">
            <v>0.19</v>
          </cell>
          <cell r="H211" t="str">
            <v>X</v>
          </cell>
          <cell r="K211" t="str">
            <v>X</v>
          </cell>
          <cell r="L211" t="str">
            <v>aceros,mallas,tubo estructural, y catalogo de producto 2012 acesco</v>
          </cell>
          <cell r="M211" t="str">
            <v>VER ARCHIVO ANEXO</v>
          </cell>
          <cell r="N211">
            <v>41608</v>
          </cell>
        </row>
        <row r="212">
          <cell r="A212" t="str">
            <v>E70</v>
          </cell>
          <cell r="B212" t="str">
            <v>MARCO Y TAPA CAJA INSPECCION SEGÚN NORMA CS 276-2 DE 1.305 X 1.61 M. (MARCO EN ANGULO 2 1/2 X 2 1/2 * 3/16", TAPA REFORZADA EN PLATINA DE 2 1/2 * 3/16" CON PARRILLA EN VARILLA 1/2" CADA 10 CM.).</v>
          </cell>
          <cell r="C212" t="str">
            <v>Insumo</v>
          </cell>
          <cell r="D212" t="str">
            <v>und</v>
          </cell>
          <cell r="E212">
            <v>495311</v>
          </cell>
          <cell r="F212">
            <v>416228.05308737693</v>
          </cell>
          <cell r="G212">
            <v>0.19</v>
          </cell>
          <cell r="H212" t="str">
            <v>X</v>
          </cell>
          <cell r="K212" t="str">
            <v>X</v>
          </cell>
          <cell r="L212" t="str">
            <v>aceros,mallas,tubo estructural, y catalogo de producto 2012 acesco</v>
          </cell>
          <cell r="M212" t="str">
            <v>VER ARCHIVO ANEXO</v>
          </cell>
          <cell r="N212">
            <v>41608</v>
          </cell>
        </row>
        <row r="213">
          <cell r="A213" t="str">
            <v>E71</v>
          </cell>
          <cell r="B213" t="str">
            <v>MARCO Y TAPA CAJA INSPECCION SEGÚN NORMA CS 280-3 CON DIAMETRO DE 0.685 M. INCLUYE CONCRETO DE 4.000 PSI.</v>
          </cell>
          <cell r="C213" t="str">
            <v>Insumo</v>
          </cell>
          <cell r="D213" t="str">
            <v>und</v>
          </cell>
          <cell r="E213">
            <v>645498</v>
          </cell>
          <cell r="F213">
            <v>542435.26538494171</v>
          </cell>
          <cell r="G213">
            <v>0.19</v>
          </cell>
          <cell r="H213" t="str">
            <v>X</v>
          </cell>
          <cell r="K213" t="str">
            <v>X</v>
          </cell>
          <cell r="L213" t="str">
            <v>aceros,mallas,tubo estructural, y catalogo de producto 2012 acesco</v>
          </cell>
          <cell r="M213" t="str">
            <v>VER ARCHIVO ANEXO</v>
          </cell>
          <cell r="N213">
            <v>41608</v>
          </cell>
        </row>
        <row r="214">
          <cell r="A214" t="str">
            <v>E06</v>
          </cell>
          <cell r="B214" t="str">
            <v>PLATINA  2'' X 1/4''</v>
          </cell>
          <cell r="C214" t="str">
            <v>Insumo</v>
          </cell>
          <cell r="D214" t="str">
            <v>m</v>
          </cell>
          <cell r="E214">
            <v>8892</v>
          </cell>
          <cell r="F214">
            <v>7472.2285095445559</v>
          </cell>
          <cell r="G214">
            <v>0.19</v>
          </cell>
          <cell r="H214" t="str">
            <v>X</v>
          </cell>
          <cell r="K214" t="str">
            <v>X</v>
          </cell>
          <cell r="L214" t="str">
            <v>aceros,mallas,tubo estructural, y catalogo de producto 2012 acesco</v>
          </cell>
          <cell r="M214" t="str">
            <v>VER ARCHIVO ANEXO</v>
          </cell>
          <cell r="N214">
            <v>41608</v>
          </cell>
        </row>
        <row r="215">
          <cell r="A215" t="str">
            <v>E07</v>
          </cell>
          <cell r="B215" t="str">
            <v>PLATINA 5 X 5 CM</v>
          </cell>
          <cell r="C215" t="str">
            <v>Insumo</v>
          </cell>
          <cell r="D215" t="str">
            <v>und</v>
          </cell>
          <cell r="E215">
            <v>3585</v>
          </cell>
          <cell r="F215">
            <v>3012.2255453664361</v>
          </cell>
          <cell r="G215">
            <v>0.19</v>
          </cell>
          <cell r="H215" t="str">
            <v>X</v>
          </cell>
          <cell r="K215" t="str">
            <v>X</v>
          </cell>
          <cell r="L215" t="str">
            <v>aceros,mallas,tubo estructural, y catalogo de producto 2012 acesco</v>
          </cell>
          <cell r="M215" t="str">
            <v>VER ARCHIVO ANEXO</v>
          </cell>
          <cell r="N215">
            <v>41608</v>
          </cell>
        </row>
        <row r="216">
          <cell r="A216" t="str">
            <v>E08</v>
          </cell>
          <cell r="B216" t="str">
            <v>PLATINA SOPORTE 3 MM</v>
          </cell>
          <cell r="C216" t="str">
            <v>Insumo</v>
          </cell>
          <cell r="D216" t="str">
            <v>und</v>
          </cell>
          <cell r="E216">
            <v>3585</v>
          </cell>
          <cell r="F216">
            <v>3012.2255453664361</v>
          </cell>
          <cell r="G216">
            <v>0.19</v>
          </cell>
          <cell r="H216" t="str">
            <v>X</v>
          </cell>
          <cell r="K216" t="str">
            <v>X</v>
          </cell>
          <cell r="L216" t="str">
            <v>aceros,mallas,tubo estructural, y catalogo de producto 2012 acesco</v>
          </cell>
          <cell r="M216" t="str">
            <v>VER ARCHIVO ANEXO</v>
          </cell>
          <cell r="N216">
            <v>41608</v>
          </cell>
        </row>
        <row r="217">
          <cell r="A217" t="str">
            <v>E31</v>
          </cell>
          <cell r="B217" t="str">
            <v>PUERTA CABINAS SANITARIAS SISTEMA CANTILIVER EN ACERO INOXIDABLE CAL. 18. SEGÚN DETALLE. INCLUYE SUMINISTRO, INSTALACIÓN, PASADOR DE CIERRE.</v>
          </cell>
          <cell r="C217" t="str">
            <v>Insumo</v>
          </cell>
          <cell r="D217" t="str">
            <v>m2</v>
          </cell>
          <cell r="E217">
            <v>817632</v>
          </cell>
          <cell r="F217">
            <v>687085.7301303905</v>
          </cell>
          <cell r="G217">
            <v>0.19</v>
          </cell>
          <cell r="H217" t="str">
            <v>X</v>
          </cell>
          <cell r="K217" t="str">
            <v>X</v>
          </cell>
          <cell r="L217" t="str">
            <v>aceros,mallas,tubo estructural, y catalogo de producto 2012 acesco</v>
          </cell>
          <cell r="M217" t="str">
            <v>VER ARCHIVO ANEXO</v>
          </cell>
          <cell r="N217">
            <v>41608</v>
          </cell>
        </row>
        <row r="218">
          <cell r="A218" t="str">
            <v>E30</v>
          </cell>
          <cell r="B218" t="str">
            <v>PUERTA CABINAS SANITARIAS SISTEMA CANTILIVER EN ACERO INOXIDABLE CAL. 20. SEGÚN DETALLE. INCLUYE SUMINISTRO, INSTALACIÓN, PASADOR DE CIERRE .</v>
          </cell>
          <cell r="C218" t="str">
            <v>Insumo</v>
          </cell>
          <cell r="D218" t="str">
            <v>m2</v>
          </cell>
          <cell r="E218">
            <v>788941</v>
          </cell>
          <cell r="F218">
            <v>662975.99353598536</v>
          </cell>
          <cell r="G218">
            <v>0.19</v>
          </cell>
          <cell r="H218" t="str">
            <v>X</v>
          </cell>
          <cell r="K218" t="str">
            <v>X</v>
          </cell>
          <cell r="L218" t="str">
            <v>aceros,mallas,tubo estructural, y catalogo de producto 2012 acesco</v>
          </cell>
          <cell r="M218" t="str">
            <v>VER ARCHIVO ANEXO</v>
          </cell>
          <cell r="N218">
            <v>41608</v>
          </cell>
        </row>
        <row r="219">
          <cell r="A219" t="str">
            <v>E30A</v>
          </cell>
          <cell r="B219" t="str">
            <v>PUERTA ACERO INOXIDABLE CAL. 20. SEGÚN DETALLE. INCLUYE SUMINISTRO E INSTALACIÓN .</v>
          </cell>
          <cell r="C219" t="str">
            <v>Insumo</v>
          </cell>
          <cell r="D219" t="str">
            <v>m2</v>
          </cell>
          <cell r="E219">
            <v>875008</v>
          </cell>
          <cell r="F219">
            <v>735301.22590870957</v>
          </cell>
          <cell r="G219">
            <v>0.19</v>
          </cell>
          <cell r="H219" t="str">
            <v>X</v>
          </cell>
          <cell r="K219" t="str">
            <v>X</v>
          </cell>
          <cell r="L219" t="str">
            <v>aceros,mallas,tubo estructural, y catalogo de producto 2012 acesco</v>
          </cell>
          <cell r="M219" t="str">
            <v>VER ARCHIVO ANEXO</v>
          </cell>
          <cell r="N219">
            <v>41608</v>
          </cell>
        </row>
        <row r="220">
          <cell r="A220" t="str">
            <v>E10</v>
          </cell>
          <cell r="B220"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20" t="str">
            <v>Insumo</v>
          </cell>
          <cell r="D220" t="str">
            <v>m2</v>
          </cell>
          <cell r="E220">
            <v>487708</v>
          </cell>
          <cell r="F220">
            <v>409839.00603494694</v>
          </cell>
          <cell r="G220">
            <v>0.19</v>
          </cell>
          <cell r="H220" t="str">
            <v>X</v>
          </cell>
          <cell r="K220" t="str">
            <v>X</v>
          </cell>
          <cell r="L220" t="str">
            <v>aceros,mallas,tubo estructural, y catalogo de producto 2012 acesco</v>
          </cell>
          <cell r="M220" t="str">
            <v>VER ARCHIVO ANEXO</v>
          </cell>
          <cell r="N220">
            <v>41608</v>
          </cell>
        </row>
        <row r="221">
          <cell r="A221" t="str">
            <v>E29</v>
          </cell>
          <cell r="B221"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21" t="str">
            <v>Insumo</v>
          </cell>
          <cell r="D221" t="str">
            <v>m2</v>
          </cell>
          <cell r="E221">
            <v>473365</v>
          </cell>
          <cell r="F221">
            <v>397786.12644298997</v>
          </cell>
          <cell r="G221">
            <v>0.19</v>
          </cell>
          <cell r="H221" t="str">
            <v>X</v>
          </cell>
          <cell r="K221" t="str">
            <v>X</v>
          </cell>
          <cell r="L221" t="str">
            <v>aceros,mallas,tubo estructural, y catalogo de producto 2012 acesco</v>
          </cell>
          <cell r="M221" t="str">
            <v>VER ARCHIVO ANEXO</v>
          </cell>
          <cell r="N221">
            <v>41608</v>
          </cell>
        </row>
        <row r="222">
          <cell r="A222" t="str">
            <v>E11</v>
          </cell>
          <cell r="B222"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22" t="str">
            <v>Insumo</v>
          </cell>
          <cell r="D222" t="str">
            <v>m2</v>
          </cell>
          <cell r="E222">
            <v>413858</v>
          </cell>
          <cell r="F222">
            <v>347779.47014011524</v>
          </cell>
          <cell r="G222">
            <v>0.19</v>
          </cell>
          <cell r="H222" t="str">
            <v>X</v>
          </cell>
          <cell r="K222" t="str">
            <v>X</v>
          </cell>
          <cell r="L222" t="str">
            <v>malla_eslabonada</v>
          </cell>
          <cell r="M222" t="str">
            <v>VER ARCHIVO ANEXO</v>
          </cell>
          <cell r="N222">
            <v>41608</v>
          </cell>
        </row>
        <row r="223">
          <cell r="A223" t="str">
            <v>E60</v>
          </cell>
          <cell r="B223"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C223" t="str">
            <v>Insumo</v>
          </cell>
          <cell r="D223" t="str">
            <v>m2</v>
          </cell>
          <cell r="E223">
            <v>504363</v>
          </cell>
          <cell r="F223">
            <v>423834.18775012653</v>
          </cell>
          <cell r="G223">
            <v>0.19</v>
          </cell>
          <cell r="H223" t="str">
            <v>X</v>
          </cell>
          <cell r="K223" t="str">
            <v>X</v>
          </cell>
          <cell r="L223" t="str">
            <v>no aplica</v>
          </cell>
          <cell r="M223" t="str">
            <v>no aplica</v>
          </cell>
          <cell r="N223">
            <v>41608</v>
          </cell>
        </row>
        <row r="224">
          <cell r="A224" t="str">
            <v>E61</v>
          </cell>
          <cell r="B224"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C224" t="str">
            <v>Insumo</v>
          </cell>
          <cell r="D224" t="str">
            <v>m2</v>
          </cell>
          <cell r="E224">
            <v>497055</v>
          </cell>
          <cell r="F224">
            <v>417693.06595165055</v>
          </cell>
          <cell r="G224">
            <v>0.19</v>
          </cell>
          <cell r="H224" t="str">
            <v>X</v>
          </cell>
          <cell r="K224" t="str">
            <v>X</v>
          </cell>
          <cell r="L224" t="str">
            <v>no aplica</v>
          </cell>
          <cell r="M224" t="str">
            <v>no aplica</v>
          </cell>
          <cell r="N224">
            <v>41608</v>
          </cell>
        </row>
        <row r="225">
          <cell r="A225" t="str">
            <v>E58</v>
          </cell>
          <cell r="B225" t="str">
            <v>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v>
          </cell>
          <cell r="C225" t="str">
            <v>Insumo</v>
          </cell>
          <cell r="D225" t="str">
            <v>m2</v>
          </cell>
          <cell r="E225">
            <v>471417</v>
          </cell>
          <cell r="F225">
            <v>396148.75912409578</v>
          </cell>
          <cell r="G225">
            <v>0.19</v>
          </cell>
          <cell r="H225" t="str">
            <v>X</v>
          </cell>
          <cell r="K225" t="str">
            <v>X</v>
          </cell>
          <cell r="L225" t="str">
            <v>no aplica</v>
          </cell>
          <cell r="M225" t="str">
            <v>no aplica</v>
          </cell>
          <cell r="N225">
            <v>41608</v>
          </cell>
        </row>
        <row r="226">
          <cell r="A226" t="str">
            <v>E59</v>
          </cell>
          <cell r="B226"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C226" t="str">
            <v>Insumo</v>
          </cell>
          <cell r="D226" t="str">
            <v>m2</v>
          </cell>
          <cell r="E226">
            <v>464109</v>
          </cell>
          <cell r="F226">
            <v>390007.63732561999</v>
          </cell>
          <cell r="G226">
            <v>0.19</v>
          </cell>
          <cell r="H226" t="str">
            <v>X</v>
          </cell>
          <cell r="K226" t="str">
            <v>X</v>
          </cell>
          <cell r="L226" t="str">
            <v>no aplica</v>
          </cell>
          <cell r="M226" t="str">
            <v>no aplica</v>
          </cell>
          <cell r="N226">
            <v>41608</v>
          </cell>
        </row>
        <row r="227">
          <cell r="A227" t="str">
            <v>E56</v>
          </cell>
          <cell r="B227"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C227" t="str">
            <v>Insumo</v>
          </cell>
          <cell r="D227" t="str">
            <v>m2</v>
          </cell>
          <cell r="E227">
            <v>471417</v>
          </cell>
          <cell r="F227">
            <v>396148.75912409578</v>
          </cell>
          <cell r="G227">
            <v>0.19</v>
          </cell>
          <cell r="H227" t="str">
            <v>X</v>
          </cell>
          <cell r="K227" t="str">
            <v>X</v>
          </cell>
          <cell r="L227" t="str">
            <v>no aplica</v>
          </cell>
          <cell r="M227" t="str">
            <v>no aplica</v>
          </cell>
          <cell r="N227">
            <v>41608</v>
          </cell>
        </row>
        <row r="228">
          <cell r="A228" t="str">
            <v>E57</v>
          </cell>
          <cell r="B228"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C228" t="str">
            <v>Insumo</v>
          </cell>
          <cell r="D228" t="str">
            <v>m2</v>
          </cell>
          <cell r="E228">
            <v>464109</v>
          </cell>
          <cell r="F228">
            <v>390007.63732561999</v>
          </cell>
          <cell r="G228">
            <v>0.19</v>
          </cell>
          <cell r="H228" t="str">
            <v>X</v>
          </cell>
          <cell r="K228" t="str">
            <v>X</v>
          </cell>
          <cell r="L228" t="str">
            <v>no aplica</v>
          </cell>
          <cell r="M228" t="str">
            <v>no aplica</v>
          </cell>
          <cell r="N228">
            <v>41608</v>
          </cell>
        </row>
        <row r="229">
          <cell r="A229" t="str">
            <v>E66</v>
          </cell>
          <cell r="B229"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C229" t="str">
            <v>Insumo</v>
          </cell>
          <cell r="D229" t="str">
            <v>m2</v>
          </cell>
          <cell r="E229">
            <v>537643</v>
          </cell>
          <cell r="F229">
            <v>451800.68671753834</v>
          </cell>
          <cell r="G229">
            <v>0.19</v>
          </cell>
          <cell r="H229" t="str">
            <v>X</v>
          </cell>
          <cell r="K229" t="str">
            <v>X</v>
          </cell>
          <cell r="L229" t="str">
            <v>no aplica</v>
          </cell>
          <cell r="M229" t="str">
            <v>no aplica</v>
          </cell>
          <cell r="N229">
            <v>41608</v>
          </cell>
        </row>
        <row r="230">
          <cell r="A230" t="str">
            <v>E67</v>
          </cell>
          <cell r="B230"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C230" t="str">
            <v>Insumo</v>
          </cell>
          <cell r="D230" t="str">
            <v>m2</v>
          </cell>
          <cell r="E230">
            <v>530335</v>
          </cell>
          <cell r="F230">
            <v>445659.56491906237</v>
          </cell>
          <cell r="G230">
            <v>0.19</v>
          </cell>
          <cell r="H230" t="str">
            <v>X</v>
          </cell>
          <cell r="K230" t="str">
            <v>X</v>
          </cell>
          <cell r="L230" t="str">
            <v>no aplica</v>
          </cell>
          <cell r="M230" t="str">
            <v>no aplica</v>
          </cell>
          <cell r="N230">
            <v>41608</v>
          </cell>
        </row>
        <row r="231">
          <cell r="A231" t="str">
            <v>E67A</v>
          </cell>
          <cell r="B231"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31" t="str">
            <v>Insumo</v>
          </cell>
          <cell r="D231" t="str">
            <v>und</v>
          </cell>
          <cell r="E231">
            <v>7553489</v>
          </cell>
          <cell r="F231">
            <v>6347469.8547615148</v>
          </cell>
          <cell r="G231">
            <v>0.19</v>
          </cell>
          <cell r="H231" t="str">
            <v>X</v>
          </cell>
          <cell r="K231" t="str">
            <v>X</v>
          </cell>
          <cell r="L231" t="str">
            <v>no aplica</v>
          </cell>
          <cell r="M231" t="str">
            <v>no aplica</v>
          </cell>
          <cell r="N231">
            <v>41608</v>
          </cell>
        </row>
        <row r="232">
          <cell r="A232" t="str">
            <v>E67B</v>
          </cell>
          <cell r="B232" t="str">
            <v>PUERTA EN ALUMINIO ANODIZADO MATE NATURAL. VIDRIO LAMINADO 4+4 CON PELICULA SAND BLASTING, SEGUN PLANOS. SEGÚN DETALLE  INCLUYEN EL SUMINISTRO DE TODOS LOS ACCESORIOS REQUERIDOS PARA EL CORRECTO MONTAJE</v>
          </cell>
          <cell r="C232" t="str">
            <v>Insumo</v>
          </cell>
          <cell r="D232" t="str">
            <v>m2</v>
          </cell>
          <cell r="E232">
            <v>663716</v>
          </cell>
          <cell r="F232">
            <v>557744.31836572802</v>
          </cell>
          <cell r="G232">
            <v>0.19</v>
          </cell>
          <cell r="H232" t="str">
            <v>X</v>
          </cell>
          <cell r="K232" t="str">
            <v>X</v>
          </cell>
          <cell r="L232" t="str">
            <v>no aplica</v>
          </cell>
          <cell r="M232" t="str">
            <v>no aplica</v>
          </cell>
          <cell r="N232">
            <v>41608</v>
          </cell>
        </row>
        <row r="233">
          <cell r="A233" t="str">
            <v>E64</v>
          </cell>
          <cell r="B233"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C233" t="str">
            <v>Insumo</v>
          </cell>
          <cell r="D233" t="str">
            <v>m2</v>
          </cell>
          <cell r="E233">
            <v>504697</v>
          </cell>
          <cell r="F233">
            <v>424115.25809150754</v>
          </cell>
          <cell r="G233">
            <v>0.19</v>
          </cell>
          <cell r="H233" t="str">
            <v>X</v>
          </cell>
          <cell r="K233" t="str">
            <v>X</v>
          </cell>
          <cell r="L233" t="str">
            <v>no aplica</v>
          </cell>
          <cell r="M233" t="str">
            <v>no aplica</v>
          </cell>
          <cell r="N233">
            <v>41608</v>
          </cell>
        </row>
        <row r="234">
          <cell r="A234" t="str">
            <v>E65</v>
          </cell>
          <cell r="B234"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C234" t="str">
            <v>Insumo</v>
          </cell>
          <cell r="D234" t="str">
            <v>m2</v>
          </cell>
          <cell r="E234">
            <v>497388</v>
          </cell>
          <cell r="F234">
            <v>417972.81048953463</v>
          </cell>
          <cell r="G234">
            <v>0.19</v>
          </cell>
          <cell r="H234" t="str">
            <v>X</v>
          </cell>
          <cell r="K234" t="str">
            <v>X</v>
          </cell>
          <cell r="L234" t="str">
            <v>no aplica</v>
          </cell>
          <cell r="M234" t="str">
            <v>no aplica</v>
          </cell>
          <cell r="N234">
            <v>41608</v>
          </cell>
        </row>
        <row r="235">
          <cell r="A235" t="str">
            <v>E62</v>
          </cell>
          <cell r="B235"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C235" t="str">
            <v>Insumo</v>
          </cell>
          <cell r="D235" t="str">
            <v>m2</v>
          </cell>
          <cell r="E235">
            <v>504697</v>
          </cell>
          <cell r="F235">
            <v>424115.25809150754</v>
          </cell>
          <cell r="G235">
            <v>0.19</v>
          </cell>
          <cell r="H235" t="str">
            <v>X</v>
          </cell>
          <cell r="K235" t="str">
            <v>X</v>
          </cell>
          <cell r="L235" t="str">
            <v>no aplica</v>
          </cell>
          <cell r="M235" t="str">
            <v>no aplica</v>
          </cell>
          <cell r="N235">
            <v>41608</v>
          </cell>
        </row>
        <row r="236">
          <cell r="A236" t="str">
            <v>E63</v>
          </cell>
          <cell r="B236"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C236" t="str">
            <v>Insumo</v>
          </cell>
          <cell r="D236" t="str">
            <v>m2</v>
          </cell>
          <cell r="E236">
            <v>497388</v>
          </cell>
          <cell r="F236">
            <v>417972.81048953463</v>
          </cell>
          <cell r="G236">
            <v>0.19</v>
          </cell>
          <cell r="H236" t="str">
            <v>X</v>
          </cell>
          <cell r="K236" t="str">
            <v>X</v>
          </cell>
          <cell r="L236" t="str">
            <v>no aplica</v>
          </cell>
          <cell r="M236" t="str">
            <v>no aplica</v>
          </cell>
          <cell r="N236">
            <v>41608</v>
          </cell>
        </row>
        <row r="237">
          <cell r="A237" t="str">
            <v>E13</v>
          </cell>
          <cell r="B237" t="str">
            <v>PUERTA METALICA TIPO CORTINA LÁMINA COLD ROLLED CAL. 18 (INCLUYE ANTICORROSIVO + PINTURA ELECTROSTATICA+ MARCO COLD ROLLED CAL. 18 CARGADOS EN CONCRETO). INCLUYE EL SUMINISTRO DE TODOS LOS ACCESORIOS REQUERIDOS PARA EL CORRECTO MONTAJE. (SUMINISTRO E INSTALACIÓN).</v>
          </cell>
          <cell r="C237" t="str">
            <v>Insumo</v>
          </cell>
          <cell r="D237" t="str">
            <v>m2</v>
          </cell>
          <cell r="E237">
            <v>442278</v>
          </cell>
          <cell r="F237">
            <v>371662.4943365198</v>
          </cell>
          <cell r="G237">
            <v>0.19</v>
          </cell>
          <cell r="H237" t="str">
            <v>X</v>
          </cell>
          <cell r="K237" t="str">
            <v>X</v>
          </cell>
          <cell r="L237" t="str">
            <v>no aplica</v>
          </cell>
          <cell r="M237" t="str">
            <v>no aplica</v>
          </cell>
          <cell r="N237">
            <v>41608</v>
          </cell>
        </row>
        <row r="238">
          <cell r="A238" t="str">
            <v>E12</v>
          </cell>
          <cell r="B238" t="str">
            <v>PUERTA METALICA VAIVEN LÁMINA COLD ROLLED CAL.18 PIVOTE (INCLUYE PINTURA ELECTROSTATICA, ANTICORROSIVO Y MARCO COLD ROLLED CAL. 18 CARGADO EN CONCRETO) INCLUYE EL SUMINISTRO DE TODOS LOS ACCESORIOS REQUERIDOS PARA EL CORRECTO MONTAJE. (SUMINISTRO E INSTALACIÓN).</v>
          </cell>
          <cell r="C238" t="str">
            <v>Insumo</v>
          </cell>
          <cell r="D238" t="str">
            <v>m2</v>
          </cell>
          <cell r="E238">
            <v>442278</v>
          </cell>
          <cell r="F238">
            <v>371662.4943365198</v>
          </cell>
          <cell r="G238">
            <v>0.19</v>
          </cell>
          <cell r="H238" t="str">
            <v>X</v>
          </cell>
          <cell r="K238" t="str">
            <v>X</v>
          </cell>
          <cell r="L238" t="str">
            <v>no aplica</v>
          </cell>
          <cell r="M238" t="str">
            <v>no aplica</v>
          </cell>
          <cell r="N238">
            <v>41608</v>
          </cell>
        </row>
        <row r="239">
          <cell r="A239" t="str">
            <v>E14</v>
          </cell>
          <cell r="B239" t="str">
            <v>REJILLA CUNETA METALICA (A = 0.50 M) MARCO CONTRAMARCO EN ANGULO DE 1 1/2 X 3/16 CELOSIAS EN PLATINA DE 1/4 X 3/16 ACERO A36 CON ANTICORROSIVO Y PINTURA NEGRO MATE.</v>
          </cell>
          <cell r="C239" t="str">
            <v>Insumo</v>
          </cell>
          <cell r="D239" t="str">
            <v>m</v>
          </cell>
          <cell r="E239">
            <v>215166</v>
          </cell>
          <cell r="F239">
            <v>180811.7551283139</v>
          </cell>
          <cell r="G239">
            <v>0.19</v>
          </cell>
          <cell r="H239" t="str">
            <v>X</v>
          </cell>
          <cell r="K239" t="str">
            <v>X</v>
          </cell>
          <cell r="L239" t="str">
            <v>no aplica</v>
          </cell>
          <cell r="M239" t="str">
            <v>no aplica</v>
          </cell>
          <cell r="N239">
            <v>41608</v>
          </cell>
        </row>
        <row r="240">
          <cell r="A240" t="str">
            <v>E15</v>
          </cell>
          <cell r="B240" t="str">
            <v>SOPORTE METALICO EN ANGULO PARA MESON ANCLADO A MURO CON CHAZOS EXPANSIVOS</v>
          </cell>
          <cell r="C240" t="str">
            <v>Insumo</v>
          </cell>
          <cell r="D240" t="str">
            <v>und</v>
          </cell>
          <cell r="E240">
            <v>57376</v>
          </cell>
          <cell r="F240">
            <v>48215.495778319186</v>
          </cell>
          <cell r="G240">
            <v>0.19</v>
          </cell>
          <cell r="H240" t="str">
            <v>X</v>
          </cell>
          <cell r="K240" t="str">
            <v>X</v>
          </cell>
          <cell r="L240" t="str">
            <v>aceros,mallas,tubo estructural, y catalogo de producto 2012 acesco</v>
          </cell>
          <cell r="M240" t="str">
            <v>VER ARCHIVO ANEXO</v>
          </cell>
          <cell r="N240">
            <v>41608</v>
          </cell>
        </row>
        <row r="241">
          <cell r="A241" t="str">
            <v>E16</v>
          </cell>
          <cell r="B241" t="str">
            <v>TAPA COLD ROLLED CAL.16" ANGULO 1"*1" TRAMPA GRASA</v>
          </cell>
          <cell r="C241" t="str">
            <v>Insumo</v>
          </cell>
          <cell r="D241" t="str">
            <v>und</v>
          </cell>
          <cell r="E241">
            <v>160656</v>
          </cell>
          <cell r="F241">
            <v>135005.24430418957</v>
          </cell>
          <cell r="G241">
            <v>0.19</v>
          </cell>
          <cell r="H241" t="str">
            <v>X</v>
          </cell>
          <cell r="K241" t="str">
            <v>X</v>
          </cell>
          <cell r="L241" t="str">
            <v>lamina cold rolled</v>
          </cell>
          <cell r="M241" t="str">
            <v>VER ARCHIVO ANEXO</v>
          </cell>
          <cell r="N241">
            <v>41608</v>
          </cell>
        </row>
        <row r="242">
          <cell r="A242" t="str">
            <v>E18</v>
          </cell>
          <cell r="B242" t="str">
            <v>TAPA EN LÁMINA DE ALFAJOR 6MM  0.80*0.80 M. MARCO EN ÁNGULO DE 2 X 1/8". (INCLUYE GANCHO EN ACERO Y MARCO) SEGÚN DISEÑO. SUMINISTRO E INSTALACIÓN.</v>
          </cell>
          <cell r="C242" t="str">
            <v>Insumo</v>
          </cell>
          <cell r="D242" t="str">
            <v>und</v>
          </cell>
          <cell r="E242">
            <v>255516</v>
          </cell>
          <cell r="F242">
            <v>214719.1795661425</v>
          </cell>
          <cell r="G242">
            <v>0.19</v>
          </cell>
          <cell r="H242" t="str">
            <v>X</v>
          </cell>
          <cell r="K242" t="str">
            <v>X</v>
          </cell>
          <cell r="L242" t="str">
            <v>lamina de alfajor</v>
          </cell>
          <cell r="M242" t="str">
            <v>VER ARCHIVO ANEXO</v>
          </cell>
          <cell r="N242">
            <v>41608</v>
          </cell>
        </row>
        <row r="243">
          <cell r="A243" t="str">
            <v>E19</v>
          </cell>
          <cell r="B243" t="str">
            <v>TAPA EN LÁMINA DE ALFAJOR 6MM 1.00*1.00 M. MARCO EN ÁNGULO DE 2 X 1/8". (INCLUYE GANCHO EN ACERO Y MARCO) SEGÚN DISEÑO. SUMINISTRO E INSTALACIÓN.</v>
          </cell>
          <cell r="C243" t="str">
            <v>Insumo</v>
          </cell>
          <cell r="D243" t="str">
            <v>und</v>
          </cell>
          <cell r="E243">
            <v>280792</v>
          </cell>
          <cell r="F243">
            <v>235959.87739286595</v>
          </cell>
          <cell r="G243">
            <v>0.19</v>
          </cell>
          <cell r="H243" t="str">
            <v>X</v>
          </cell>
          <cell r="K243" t="str">
            <v>X</v>
          </cell>
          <cell r="L243" t="str">
            <v>lamina de alfajor</v>
          </cell>
          <cell r="M243" t="str">
            <v>VER ARCHIVO ANEXO</v>
          </cell>
          <cell r="N243">
            <v>41608</v>
          </cell>
        </row>
        <row r="244">
          <cell r="A244" t="str">
            <v>E27</v>
          </cell>
          <cell r="B244" t="str">
            <v>TUBERIA MUEBLE RECTANGULAR 20 X 40 MM 0.90 MM ESPESOR CALIBRE 20</v>
          </cell>
          <cell r="C244" t="str">
            <v>Insumo</v>
          </cell>
          <cell r="D244" t="str">
            <v>m</v>
          </cell>
          <cell r="E244">
            <v>5091</v>
          </cell>
          <cell r="F244">
            <v>4278.3678850781189</v>
          </cell>
          <cell r="G244">
            <v>0.19</v>
          </cell>
          <cell r="H244" t="str">
            <v>X</v>
          </cell>
          <cell r="K244" t="str">
            <v>X</v>
          </cell>
          <cell r="L244" t="str">
            <v>aceros,mallas,tubo estructural</v>
          </cell>
          <cell r="M244" t="str">
            <v>VER ARCHIVO ANEXO</v>
          </cell>
          <cell r="N244">
            <v>41608</v>
          </cell>
        </row>
        <row r="245">
          <cell r="A245" t="str">
            <v>E20</v>
          </cell>
          <cell r="B245" t="str">
            <v>TUBO AGUAS NEGRAS DIAMETRO 2" CAL. 0.080</v>
          </cell>
          <cell r="C245" t="str">
            <v>Insumo</v>
          </cell>
          <cell r="D245" t="str">
            <v>m</v>
          </cell>
          <cell r="E245">
            <v>11645</v>
          </cell>
          <cell r="F245">
            <v>9785.7556119496767</v>
          </cell>
          <cell r="G245">
            <v>0.19</v>
          </cell>
          <cell r="H245" t="str">
            <v>X</v>
          </cell>
          <cell r="K245" t="str">
            <v>X</v>
          </cell>
          <cell r="L245" t="str">
            <v>aceros,mallas,tubo estructural</v>
          </cell>
          <cell r="M245" t="str">
            <v>VER ARCHIVO ANEXO</v>
          </cell>
          <cell r="N245">
            <v>41608</v>
          </cell>
        </row>
        <row r="246">
          <cell r="A246" t="str">
            <v>E20A</v>
          </cell>
          <cell r="B246" t="str">
            <v>TUBO HG 2"</v>
          </cell>
          <cell r="C246" t="str">
            <v>Insumo</v>
          </cell>
          <cell r="D246" t="str">
            <v>m</v>
          </cell>
          <cell r="E246">
            <v>44176</v>
          </cell>
          <cell r="F246">
            <v>37122.497918248337</v>
          </cell>
          <cell r="G246">
            <v>0.19</v>
          </cell>
          <cell r="H246" t="str">
            <v>X</v>
          </cell>
          <cell r="K246" t="str">
            <v>X</v>
          </cell>
          <cell r="L246" t="str">
            <v>aceros,mallas,tubo estructural</v>
          </cell>
          <cell r="M246" t="str">
            <v>VER ARCHIVO ANEXO</v>
          </cell>
          <cell r="N246">
            <v>41608</v>
          </cell>
        </row>
        <row r="247">
          <cell r="A247" t="str">
            <v>E20B</v>
          </cell>
          <cell r="B247" t="str">
            <v>TUBO HG 3"</v>
          </cell>
          <cell r="C247" t="str">
            <v>Insumo</v>
          </cell>
          <cell r="D247" t="str">
            <v>m</v>
          </cell>
          <cell r="E247">
            <v>67841</v>
          </cell>
          <cell r="F247">
            <v>57009.550374452781</v>
          </cell>
          <cell r="G247">
            <v>0.19</v>
          </cell>
          <cell r="H247" t="str">
            <v>X</v>
          </cell>
          <cell r="K247" t="str">
            <v>X</v>
          </cell>
          <cell r="L247" t="str">
            <v>aceros,mallas,tubo estructural</v>
          </cell>
          <cell r="M247" t="str">
            <v>VER ARCHIVO ANEXO</v>
          </cell>
          <cell r="N247">
            <v>41608</v>
          </cell>
        </row>
        <row r="248">
          <cell r="A248" t="str">
            <v>E72</v>
          </cell>
          <cell r="B248" t="str">
            <v>ANGULO 2"* 2"*3/16"</v>
          </cell>
          <cell r="C248" t="str">
            <v>Insumo</v>
          </cell>
          <cell r="D248" t="str">
            <v>m</v>
          </cell>
          <cell r="E248">
            <v>13726</v>
          </cell>
          <cell r="F248">
            <v>11534.490424598589</v>
          </cell>
          <cell r="G248">
            <v>0.19</v>
          </cell>
          <cell r="H248" t="str">
            <v>X</v>
          </cell>
          <cell r="K248" t="str">
            <v>X</v>
          </cell>
          <cell r="L248" t="str">
            <v>aceros,mallas,tubo estructural, y catalogo de producto 2012 acesco</v>
          </cell>
          <cell r="M248" t="str">
            <v>VER ARCHIVO ANEXO</v>
          </cell>
          <cell r="N248">
            <v>41608</v>
          </cell>
        </row>
        <row r="249">
          <cell r="A249" t="str">
            <v>E72A</v>
          </cell>
          <cell r="B249" t="str">
            <v>ANGULO 1-1/2"1-1/2"*3/16"</v>
          </cell>
          <cell r="C249" t="str">
            <v>Insumo</v>
          </cell>
          <cell r="D249" t="str">
            <v>m</v>
          </cell>
          <cell r="E249">
            <v>13726</v>
          </cell>
          <cell r="F249">
            <v>11534.490424598589</v>
          </cell>
          <cell r="G249">
            <v>0.19</v>
          </cell>
          <cell r="H249" t="str">
            <v>X</v>
          </cell>
          <cell r="K249" t="str">
            <v>X</v>
          </cell>
          <cell r="L249" t="str">
            <v>aceros,mallas,tubo estructural, y catalogo de producto 2012 acesco</v>
          </cell>
          <cell r="M249" t="str">
            <v>VER ARCHIVO ANEXO</v>
          </cell>
          <cell r="N249">
            <v>41608</v>
          </cell>
        </row>
        <row r="250">
          <cell r="A250" t="str">
            <v>E76</v>
          </cell>
          <cell r="B250" t="str">
            <v>PLATINA 2"*3/16*</v>
          </cell>
          <cell r="C250" t="str">
            <v>Insumo</v>
          </cell>
          <cell r="D250" t="str">
            <v>m</v>
          </cell>
          <cell r="E250">
            <v>5049</v>
          </cell>
          <cell r="F250">
            <v>4242.5711906569513</v>
          </cell>
          <cell r="G250">
            <v>0.19</v>
          </cell>
          <cell r="H250" t="str">
            <v>X</v>
          </cell>
          <cell r="K250" t="str">
            <v>X</v>
          </cell>
          <cell r="L250" t="str">
            <v>aceros,mallas,tubo estructural, y catalogo de producto 2012 acesco</v>
          </cell>
          <cell r="M250" t="str">
            <v>VER ARCHIVO ANEXO</v>
          </cell>
          <cell r="N250">
            <v>41608</v>
          </cell>
        </row>
        <row r="251">
          <cell r="A251" t="str">
            <v>E77</v>
          </cell>
          <cell r="B251" t="str">
            <v xml:space="preserve">MALLA GALVANIZADA 12-2" </v>
          </cell>
          <cell r="C251" t="str">
            <v>Insumo</v>
          </cell>
          <cell r="D251" t="str">
            <v>m2</v>
          </cell>
          <cell r="E251">
            <v>20510</v>
          </cell>
          <cell r="F251">
            <v>17235.445462043866</v>
          </cell>
          <cell r="G251">
            <v>0.19</v>
          </cell>
          <cell r="H251" t="str">
            <v>X</v>
          </cell>
          <cell r="K251" t="str">
            <v>X</v>
          </cell>
          <cell r="L251" t="str">
            <v>aceros,mallas,tubo estructural, y catalogo de producto 2012 acesco</v>
          </cell>
          <cell r="M251" t="str">
            <v>VER ARCHIVO ANEXO</v>
          </cell>
          <cell r="N251">
            <v>41608</v>
          </cell>
        </row>
        <row r="252">
          <cell r="A252" t="str">
            <v>E78</v>
          </cell>
          <cell r="B252" t="str">
            <v>ALAMBRE GALVANIZADO CAL 12</v>
          </cell>
          <cell r="C252" t="str">
            <v>Insumo</v>
          </cell>
          <cell r="D252" t="str">
            <v>kg</v>
          </cell>
          <cell r="E252">
            <v>4733</v>
          </cell>
          <cell r="F252">
            <v>3977.4104912408916</v>
          </cell>
          <cell r="G252">
            <v>0.19</v>
          </cell>
          <cell r="H252" t="str">
            <v>X</v>
          </cell>
          <cell r="K252" t="str">
            <v>X</v>
          </cell>
          <cell r="L252" t="str">
            <v>alambre negro recocido</v>
          </cell>
          <cell r="M252" t="str">
            <v>VER ARCHIVO ANEXO</v>
          </cell>
          <cell r="N252">
            <v>41608</v>
          </cell>
        </row>
        <row r="253">
          <cell r="A253" t="str">
            <v>E79</v>
          </cell>
          <cell r="B253" t="str">
            <v>PLATINA 50X50 DE 1/16 "</v>
          </cell>
          <cell r="C253" t="str">
            <v>Insumo</v>
          </cell>
          <cell r="D253" t="str">
            <v>und</v>
          </cell>
          <cell r="E253">
            <v>47603</v>
          </cell>
          <cell r="F253">
            <v>40002.143113906743</v>
          </cell>
          <cell r="G253">
            <v>0.19</v>
          </cell>
          <cell r="H253" t="str">
            <v>X</v>
          </cell>
          <cell r="K253" t="str">
            <v>X</v>
          </cell>
          <cell r="L253" t="str">
            <v>aceros,mallas,tubo estructural, y catalogo de producto 2012 acesco</v>
          </cell>
          <cell r="M253" t="str">
            <v>VER ARCHIVO ANEXO</v>
          </cell>
          <cell r="N253">
            <v>41608</v>
          </cell>
        </row>
        <row r="254">
          <cell r="A254" t="str">
            <v>E80</v>
          </cell>
          <cell r="B254" t="str">
            <v>PLATINA 80X80 DE 1/16 "</v>
          </cell>
          <cell r="C254" t="str">
            <v>Insumo</v>
          </cell>
          <cell r="D254" t="str">
            <v>und</v>
          </cell>
          <cell r="E254">
            <v>65284</v>
          </cell>
          <cell r="F254">
            <v>54860.422905685627</v>
          </cell>
          <cell r="G254">
            <v>0.19</v>
          </cell>
          <cell r="H254" t="str">
            <v>X</v>
          </cell>
          <cell r="K254" t="str">
            <v>X</v>
          </cell>
          <cell r="L254" t="str">
            <v>aceros,mallas,tubo estructural, y catalogo de producto 2012 acesco</v>
          </cell>
          <cell r="M254" t="str">
            <v>VER ARCHIVO ANEXO</v>
          </cell>
          <cell r="N254">
            <v>41608</v>
          </cell>
        </row>
        <row r="255">
          <cell r="A255" t="str">
            <v>E81</v>
          </cell>
          <cell r="B255" t="str">
            <v xml:space="preserve">RIEL LAMINA COLD ROLLED CAL 16. </v>
          </cell>
          <cell r="C255" t="str">
            <v>Insumo</v>
          </cell>
          <cell r="D255" t="str">
            <v>m</v>
          </cell>
          <cell r="E255">
            <v>22441</v>
          </cell>
          <cell r="F255">
            <v>18858.228942470152</v>
          </cell>
          <cell r="G255">
            <v>0.19</v>
          </cell>
          <cell r="H255" t="str">
            <v>X</v>
          </cell>
          <cell r="K255" t="str">
            <v>X</v>
          </cell>
          <cell r="L255" t="str">
            <v>lamina cold rolled</v>
          </cell>
          <cell r="M255" t="str">
            <v>VER ARCHIVO ANEXO</v>
          </cell>
          <cell r="N255">
            <v>41608</v>
          </cell>
        </row>
        <row r="256">
          <cell r="A256" t="str">
            <v>E82</v>
          </cell>
          <cell r="B256" t="str">
            <v xml:space="preserve">TUBULAR 15*8 CAL 16 </v>
          </cell>
          <cell r="C256" t="str">
            <v>Insumo</v>
          </cell>
          <cell r="D256" t="str">
            <v>m</v>
          </cell>
          <cell r="E256">
            <v>16728</v>
          </cell>
          <cell r="F256">
            <v>14057.494479542391</v>
          </cell>
          <cell r="G256">
            <v>0.19</v>
          </cell>
          <cell r="H256" t="str">
            <v>X</v>
          </cell>
          <cell r="K256" t="str">
            <v>X</v>
          </cell>
          <cell r="L256" t="str">
            <v>aceros,mallas,tubo estructural, y catalogo de producto 2012 acesco</v>
          </cell>
          <cell r="M256" t="str">
            <v>VER ARCHIVO ANEXO</v>
          </cell>
          <cell r="N256">
            <v>41608</v>
          </cell>
        </row>
        <row r="257">
          <cell r="A257" t="str">
            <v>E83</v>
          </cell>
          <cell r="B257" t="str">
            <v>PERFIL ESTRUCTURAL EN U 160*60</v>
          </cell>
          <cell r="C257" t="str">
            <v>Insumo</v>
          </cell>
          <cell r="D257" t="str">
            <v>m</v>
          </cell>
          <cell r="E257">
            <v>27925</v>
          </cell>
          <cell r="F257">
            <v>23466.721898321266</v>
          </cell>
          <cell r="G257">
            <v>0.19</v>
          </cell>
          <cell r="H257" t="str">
            <v>X</v>
          </cell>
          <cell r="K257" t="str">
            <v>X</v>
          </cell>
          <cell r="L257" t="str">
            <v>aceros,mallas,tubo estructural, y catalogo de producto 2012 acesco</v>
          </cell>
          <cell r="M257" t="str">
            <v>VER ARCHIVO ANEXO</v>
          </cell>
          <cell r="N257">
            <v>41608</v>
          </cell>
        </row>
        <row r="258">
          <cell r="A258" t="str">
            <v>E84</v>
          </cell>
          <cell r="B258" t="str">
            <v xml:space="preserve">LAMINA COLD ROLLED CAL 16. </v>
          </cell>
          <cell r="C258" t="str">
            <v>Insumo</v>
          </cell>
          <cell r="D258" t="str">
            <v>m2</v>
          </cell>
          <cell r="E258">
            <v>36914</v>
          </cell>
          <cell r="F258">
            <v>31019.824421187721</v>
          </cell>
          <cell r="G258">
            <v>0.19</v>
          </cell>
          <cell r="H258" t="str">
            <v>X</v>
          </cell>
          <cell r="K258" t="str">
            <v>X</v>
          </cell>
          <cell r="L258" t="str">
            <v>lamina cold rolled</v>
          </cell>
          <cell r="M258" t="str">
            <v>VER ARCHIVO ANEXO</v>
          </cell>
          <cell r="N258">
            <v>41608</v>
          </cell>
        </row>
        <row r="259">
          <cell r="A259" t="str">
            <v>E85</v>
          </cell>
          <cell r="B259" t="str">
            <v xml:space="preserve">LAMINA COLD ROLLED CAL 18. </v>
          </cell>
          <cell r="C259" t="str">
            <v>Insumo</v>
          </cell>
          <cell r="D259" t="str">
            <v>m2</v>
          </cell>
          <cell r="E259">
            <v>48963</v>
          </cell>
          <cell r="F259">
            <v>41144.985728389947</v>
          </cell>
          <cell r="G259">
            <v>0.19</v>
          </cell>
          <cell r="H259" t="str">
            <v>X</v>
          </cell>
          <cell r="K259" t="str">
            <v>X</v>
          </cell>
          <cell r="L259" t="str">
            <v>lamina cold rolled</v>
          </cell>
          <cell r="M259" t="str">
            <v>VER ARCHIVO ANEXO</v>
          </cell>
          <cell r="N259">
            <v>41608</v>
          </cell>
        </row>
        <row r="260">
          <cell r="A260" t="str">
            <v>E86</v>
          </cell>
          <cell r="B260" t="str">
            <v>CERROJO DOBLE LLAVE REF 148582</v>
          </cell>
          <cell r="C260" t="str">
            <v>Insumo</v>
          </cell>
          <cell r="D260" t="str">
            <v>und</v>
          </cell>
          <cell r="E260">
            <v>104577</v>
          </cell>
          <cell r="F260">
            <v>87879.559000470443</v>
          </cell>
          <cell r="G260">
            <v>0.19</v>
          </cell>
          <cell r="H260" t="str">
            <v>X</v>
          </cell>
          <cell r="K260" t="str">
            <v>X</v>
          </cell>
          <cell r="L260" t="str">
            <v>herrajes</v>
          </cell>
          <cell r="M260" t="str">
            <v>VER ARCHIVO ANEXO</v>
          </cell>
          <cell r="N260">
            <v>41608</v>
          </cell>
        </row>
        <row r="261">
          <cell r="A261" t="str">
            <v>E87</v>
          </cell>
          <cell r="B261" t="str">
            <v>RODACHINAS ACERO</v>
          </cell>
          <cell r="C261" t="str">
            <v>Insumo</v>
          </cell>
          <cell r="D261" t="str">
            <v>und</v>
          </cell>
          <cell r="E261">
            <v>17953</v>
          </cell>
          <cell r="F261">
            <v>15086.317993276705</v>
          </cell>
          <cell r="G261">
            <v>0.19</v>
          </cell>
          <cell r="H261" t="str">
            <v>X</v>
          </cell>
          <cell r="K261" t="str">
            <v>X</v>
          </cell>
          <cell r="L261" t="str">
            <v>rodachinas</v>
          </cell>
          <cell r="M261" t="str">
            <v>VER ARCHIVO ANEXO</v>
          </cell>
          <cell r="N261">
            <v>41608</v>
          </cell>
        </row>
        <row r="262">
          <cell r="A262" t="str">
            <v>E88</v>
          </cell>
          <cell r="B262" t="str">
            <v>PLATINA  25 x 25 CM X 1"</v>
          </cell>
          <cell r="C262" t="str">
            <v>Insumo</v>
          </cell>
          <cell r="D262" t="str">
            <v>und</v>
          </cell>
          <cell r="E262">
            <v>94662</v>
          </cell>
          <cell r="F262">
            <v>79548.209824817852</v>
          </cell>
          <cell r="G262">
            <v>0.19</v>
          </cell>
          <cell r="H262" t="str">
            <v>X</v>
          </cell>
          <cell r="K262" t="str">
            <v>X</v>
          </cell>
          <cell r="L262" t="str">
            <v>aceros,mallas,tubo estructural, y catalogo de producto 2012 acesco</v>
          </cell>
          <cell r="M262" t="str">
            <v>VER ARCHIVO ANEXO</v>
          </cell>
          <cell r="N262">
            <v>41608</v>
          </cell>
        </row>
        <row r="263">
          <cell r="A263" t="str">
            <v>E89</v>
          </cell>
          <cell r="B263" t="str">
            <v>BOLARDO LISO HF</v>
          </cell>
          <cell r="C263" t="str">
            <v>Insumo</v>
          </cell>
          <cell r="D263" t="str">
            <v>und</v>
          </cell>
          <cell r="E263">
            <v>306020</v>
          </cell>
          <cell r="F263">
            <v>257159.47531117991</v>
          </cell>
          <cell r="G263">
            <v>0.19</v>
          </cell>
          <cell r="H263" t="str">
            <v>X</v>
          </cell>
          <cell r="I263" t="str">
            <v>X</v>
          </cell>
          <cell r="J263" t="str">
            <v>X</v>
          </cell>
          <cell r="K263" t="str">
            <v>X</v>
          </cell>
          <cell r="L263" t="str">
            <v>no aplica</v>
          </cell>
          <cell r="M263" t="str">
            <v>no aplica</v>
          </cell>
          <cell r="N263">
            <v>41608</v>
          </cell>
        </row>
        <row r="264">
          <cell r="A264" t="str">
            <v>E90</v>
          </cell>
          <cell r="B264" t="str">
            <v>DEFENSA DE PROTECCIÓN VIAL TIPO INVIAS</v>
          </cell>
          <cell r="C264" t="str">
            <v>Insumo</v>
          </cell>
          <cell r="D264" t="str">
            <v>ml</v>
          </cell>
          <cell r="E264">
            <v>252433</v>
          </cell>
          <cell r="F264">
            <v>212128.55953284758</v>
          </cell>
          <cell r="G264">
            <v>0.19</v>
          </cell>
          <cell r="H264" t="str">
            <v>X</v>
          </cell>
          <cell r="I264" t="str">
            <v>X</v>
          </cell>
          <cell r="J264" t="str">
            <v>X</v>
          </cell>
          <cell r="K264" t="str">
            <v>X</v>
          </cell>
          <cell r="L264" t="str">
            <v>no aplica</v>
          </cell>
          <cell r="M264" t="str">
            <v>no aplica</v>
          </cell>
          <cell r="N264">
            <v>41608</v>
          </cell>
        </row>
        <row r="265">
          <cell r="A265" t="str">
            <v>E91</v>
          </cell>
          <cell r="B265" t="str">
            <v>CARRETEL DE HIERRO</v>
          </cell>
          <cell r="C265" t="str">
            <v>Insumo</v>
          </cell>
          <cell r="D265" t="str">
            <v>und</v>
          </cell>
          <cell r="E265">
            <v>709968</v>
          </cell>
          <cell r="F265">
            <v>596611.57368613407</v>
          </cell>
          <cell r="G265">
            <v>0.19</v>
          </cell>
          <cell r="H265" t="str">
            <v>X</v>
          </cell>
          <cell r="I265" t="str">
            <v>X</v>
          </cell>
          <cell r="J265" t="str">
            <v>X</v>
          </cell>
          <cell r="L265" t="str">
            <v>aceros,mallas,tubo estructural, y catalogo de producto 2012 acesco</v>
          </cell>
          <cell r="M265" t="str">
            <v>VER ARCHIVO ANEXO</v>
          </cell>
        </row>
        <row r="266">
          <cell r="A266" t="str">
            <v>F</v>
          </cell>
          <cell r="B266" t="str">
            <v>CERRAJERIA</v>
          </cell>
          <cell r="E266">
            <v>0</v>
          </cell>
          <cell r="F266">
            <v>0</v>
          </cell>
          <cell r="N266">
            <v>41608</v>
          </cell>
        </row>
        <row r="267">
          <cell r="A267" t="str">
            <v>F09</v>
          </cell>
          <cell r="B267" t="str">
            <v>BARRA ANTIPANICO HORIZONTAL SOLO SALIDA - TIPO AZBE REF. B0950 O SIMILAR.</v>
          </cell>
          <cell r="C267" t="str">
            <v>Insumo</v>
          </cell>
          <cell r="D267" t="str">
            <v>und</v>
          </cell>
          <cell r="E267">
            <v>1076576</v>
          </cell>
          <cell r="F267">
            <v>904685.88069568831</v>
          </cell>
          <cell r="G267">
            <v>0.19</v>
          </cell>
          <cell r="H267" t="str">
            <v>X</v>
          </cell>
          <cell r="K267" t="str">
            <v>X</v>
          </cell>
          <cell r="L267" t="str">
            <v>CATALOGO CERRADURA Y HERRAJES</v>
          </cell>
          <cell r="M267" t="str">
            <v>VER ARCHIVO ANEXO</v>
          </cell>
          <cell r="N267">
            <v>41608</v>
          </cell>
        </row>
        <row r="268">
          <cell r="A268" t="str">
            <v>F02</v>
          </cell>
          <cell r="B268" t="str">
            <v>CERRADURA BELL WOOD POMO MADERA - ALCOBA TIPO SCHALAGE REF. A50WS O SIMILAR. ACABADO SEGÚN DISEÑO.</v>
          </cell>
          <cell r="C268" t="str">
            <v>Insumo</v>
          </cell>
          <cell r="D268" t="str">
            <v>und</v>
          </cell>
          <cell r="E268">
            <v>39768</v>
          </cell>
          <cell r="F268">
            <v>33418.202947405982</v>
          </cell>
          <cell r="G268">
            <v>0.19</v>
          </cell>
          <cell r="H268" t="str">
            <v>X</v>
          </cell>
          <cell r="K268" t="str">
            <v>X</v>
          </cell>
          <cell r="L268" t="str">
            <v>CATALOGO CERRADURA Y HERRAJES</v>
          </cell>
          <cell r="M268" t="str">
            <v>VER ARCHIVO ANEXO</v>
          </cell>
          <cell r="N268">
            <v>41608</v>
          </cell>
        </row>
        <row r="269">
          <cell r="A269" t="str">
            <v>F01</v>
          </cell>
          <cell r="B269" t="str">
            <v>CERRADURA BELL WOOD POMO MADERA - BAÑO TIPO SCHALAGE REF. A40S O SIMILAR. ACABADO SEGÚN DISEÑO.</v>
          </cell>
          <cell r="C269" t="str">
            <v>Insumo</v>
          </cell>
          <cell r="D269" t="str">
            <v>und</v>
          </cell>
          <cell r="E269">
            <v>39768</v>
          </cell>
          <cell r="F269">
            <v>33418.202947405982</v>
          </cell>
          <cell r="G269">
            <v>0.19</v>
          </cell>
          <cell r="H269" t="str">
            <v>X</v>
          </cell>
          <cell r="K269" t="str">
            <v>X</v>
          </cell>
          <cell r="L269" t="str">
            <v>CATALOGO CERRADURA Y HERRAJES</v>
          </cell>
          <cell r="M269" t="str">
            <v>VER ARCHIVO ANEXO</v>
          </cell>
          <cell r="N269">
            <v>41608</v>
          </cell>
        </row>
        <row r="270">
          <cell r="A270" t="str">
            <v>F03</v>
          </cell>
          <cell r="B270" t="str">
            <v>CERRADURA BELL WOOD POMO MADERA - ENTRADA TIPO SCHALAGE REF. A80PD O SIMILAR. ACABADO SEGÚN DISEÑO.</v>
          </cell>
          <cell r="C270" t="str">
            <v>Insumo</v>
          </cell>
          <cell r="D270" t="str">
            <v>und</v>
          </cell>
          <cell r="E270">
            <v>61398</v>
          </cell>
          <cell r="F270">
            <v>51594.968892376855</v>
          </cell>
          <cell r="G270">
            <v>0.19</v>
          </cell>
          <cell r="H270" t="str">
            <v>X</v>
          </cell>
          <cell r="K270" t="str">
            <v>X</v>
          </cell>
          <cell r="L270" t="str">
            <v>CATALOGO CERRADURA Y HERRAJES</v>
          </cell>
          <cell r="M270" t="str">
            <v>VER ARCHIVO ANEXO</v>
          </cell>
          <cell r="N270">
            <v>41608</v>
          </cell>
        </row>
        <row r="271">
          <cell r="A271" t="str">
            <v>F07</v>
          </cell>
          <cell r="B271" t="str">
            <v>CERRADURA CERROJO DOBLE LLAVE - TIPO SCHALAGE REF. B362PX O SIMILAR. ACABADO SEGÚN DISEÑO.</v>
          </cell>
          <cell r="C271" t="str">
            <v>Insumo</v>
          </cell>
          <cell r="D271" t="str">
            <v>und</v>
          </cell>
          <cell r="E271">
            <v>105160</v>
          </cell>
          <cell r="F271">
            <v>88370.106294390134</v>
          </cell>
          <cell r="G271">
            <v>0.19</v>
          </cell>
          <cell r="H271" t="str">
            <v>X</v>
          </cell>
          <cell r="K271" t="str">
            <v>X</v>
          </cell>
          <cell r="L271" t="str">
            <v>CATALOGO CERRADURA Y HERRAJES</v>
          </cell>
          <cell r="M271" t="str">
            <v>VER ARCHIVO ANEXO</v>
          </cell>
          <cell r="N271">
            <v>41608</v>
          </cell>
        </row>
        <row r="272">
          <cell r="A272" t="str">
            <v>F08</v>
          </cell>
          <cell r="B272" t="str">
            <v>CERRADURA CERROJO LLAVE VOLTEADOR - TIPO SCHALAGE REF. B360PX O SIMILAR. ACABADO SEGÚN DISEÑO.</v>
          </cell>
          <cell r="C272" t="str">
            <v>Insumo</v>
          </cell>
          <cell r="D272" t="str">
            <v>und</v>
          </cell>
          <cell r="E272">
            <v>105160</v>
          </cell>
          <cell r="F272">
            <v>88370.106294390134</v>
          </cell>
          <cell r="G272">
            <v>0.19</v>
          </cell>
          <cell r="H272" t="str">
            <v>X</v>
          </cell>
          <cell r="K272" t="str">
            <v>X</v>
          </cell>
          <cell r="L272" t="str">
            <v>CATALOGO CERRADURA Y HERRAJES</v>
          </cell>
          <cell r="M272" t="str">
            <v>VER ARCHIVO ANEXO</v>
          </cell>
          <cell r="N272">
            <v>41608</v>
          </cell>
        </row>
        <row r="273">
          <cell r="A273" t="str">
            <v>F05</v>
          </cell>
          <cell r="B273" t="str">
            <v>CERRADURA ORBIT POMO METALICO - ALCOBA TIPO SCHALAGE REF. A50PD O SIMILAR. ACABADO SEGÚN DISEÑO.</v>
          </cell>
          <cell r="C273" t="str">
            <v>Insumo</v>
          </cell>
          <cell r="D273" t="str">
            <v>und</v>
          </cell>
          <cell r="E273">
            <v>115477</v>
          </cell>
          <cell r="F273">
            <v>97039.535361798204</v>
          </cell>
          <cell r="G273">
            <v>0.19</v>
          </cell>
          <cell r="H273" t="str">
            <v>X</v>
          </cell>
          <cell r="K273" t="str">
            <v>X</v>
          </cell>
          <cell r="L273" t="str">
            <v>CATALOGO CERRADURA Y HERRAJES</v>
          </cell>
          <cell r="M273" t="str">
            <v>VER ARCHIVO ANEXO</v>
          </cell>
          <cell r="N273">
            <v>41608</v>
          </cell>
        </row>
        <row r="274">
          <cell r="A274" t="str">
            <v>F04</v>
          </cell>
          <cell r="B274" t="str">
            <v>CERRADURA ORBIT POMO METALICO - BAÑO TIPO SCHALAGE REF. A40S O SIMILAR. ACABADO SEGÚN DISEÑO.</v>
          </cell>
          <cell r="C274" t="str">
            <v>Insumo</v>
          </cell>
          <cell r="D274" t="str">
            <v>und</v>
          </cell>
          <cell r="E274">
            <v>95342</v>
          </cell>
          <cell r="F274">
            <v>80119.631132059454</v>
          </cell>
          <cell r="G274">
            <v>0.19</v>
          </cell>
          <cell r="H274" t="str">
            <v>X</v>
          </cell>
          <cell r="K274" t="str">
            <v>X</v>
          </cell>
          <cell r="L274" t="str">
            <v>CATALOGO CERRADURA Y HERRAJES</v>
          </cell>
          <cell r="M274" t="str">
            <v>VER ARCHIVO ANEXO</v>
          </cell>
          <cell r="N274">
            <v>41608</v>
          </cell>
        </row>
        <row r="275">
          <cell r="A275" t="str">
            <v>F06</v>
          </cell>
          <cell r="B275" t="str">
            <v>CERRADURA ORBIT POMO METALICO - ENTRADA TIPO SCHALAGE REF. A80PD O SIMILAR. ACABADO SEGÚN DISEÑO.</v>
          </cell>
          <cell r="C275" t="str">
            <v>Insumo</v>
          </cell>
          <cell r="D275" t="str">
            <v>und</v>
          </cell>
          <cell r="E275">
            <v>110818</v>
          </cell>
          <cell r="F275">
            <v>93124.43763492009</v>
          </cell>
          <cell r="G275">
            <v>0.19</v>
          </cell>
          <cell r="H275" t="str">
            <v>X</v>
          </cell>
          <cell r="K275" t="str">
            <v>X</v>
          </cell>
          <cell r="L275" t="str">
            <v>CATALOGO CERRADURA Y HERRAJES</v>
          </cell>
          <cell r="M275" t="str">
            <v>VER ARCHIVO ANEXO</v>
          </cell>
          <cell r="N275">
            <v>41608</v>
          </cell>
        </row>
        <row r="276">
          <cell r="A276" t="str">
            <v>F10</v>
          </cell>
          <cell r="B276" t="str">
            <v>MANILLA Y CILINDRO EXTERIOR PARA BARRA ANTIPANICO HORIZONTAL - TIPO AZBE REF. 9510M O SIMILAR.</v>
          </cell>
          <cell r="C276" t="str">
            <v>Insumo</v>
          </cell>
          <cell r="D276" t="str">
            <v>und</v>
          </cell>
          <cell r="E276">
            <v>214649</v>
          </cell>
          <cell r="F276">
            <v>180376.89158127151</v>
          </cell>
          <cell r="G276">
            <v>0.19</v>
          </cell>
          <cell r="H276" t="str">
            <v>X</v>
          </cell>
          <cell r="K276" t="str">
            <v>X</v>
          </cell>
          <cell r="L276" t="str">
            <v>CATALOGO CERRADURA Y HERRAJES</v>
          </cell>
          <cell r="M276" t="str">
            <v>VER ARCHIVO ANEXO</v>
          </cell>
          <cell r="N276">
            <v>41608</v>
          </cell>
        </row>
        <row r="277">
          <cell r="A277" t="str">
            <v>F13</v>
          </cell>
          <cell r="B277" t="str">
            <v>CERRADURA ENTRADA PRINCIPAL  - TIPO SCHALAGE REF. H387  O SIMILAR. ACABADO SEGÚN DISEÑO.</v>
          </cell>
          <cell r="C277" t="str">
            <v>Insumo</v>
          </cell>
          <cell r="D277" t="str">
            <v>und</v>
          </cell>
          <cell r="E277">
            <v>278378</v>
          </cell>
          <cell r="F277">
            <v>233931.39804233305</v>
          </cell>
          <cell r="G277">
            <v>0.19</v>
          </cell>
          <cell r="H277" t="str">
            <v>X</v>
          </cell>
          <cell r="K277" t="str">
            <v>X</v>
          </cell>
          <cell r="L277" t="str">
            <v>CATALOGO CERRADURA Y HERRAJES</v>
          </cell>
          <cell r="M277" t="str">
            <v>VER ARCHIVO ANEXO</v>
          </cell>
          <cell r="N277">
            <v>41608</v>
          </cell>
        </row>
        <row r="278">
          <cell r="A278" t="str">
            <v>F14</v>
          </cell>
          <cell r="B278" t="str">
            <v xml:space="preserve">CERRADURA ENTRADA PRINCIPAL HE-380 TIPO SCHALAGE O SIMILAR. ACABADO SEGÚN DISEÑO. (INCLUYE SUMINISTRO E INSTALACIÓN) </v>
          </cell>
          <cell r="C278" t="str">
            <v>Insumo</v>
          </cell>
          <cell r="D278" t="str">
            <v>und</v>
          </cell>
          <cell r="E278">
            <v>357704</v>
          </cell>
          <cell r="F278">
            <v>300591.47207203333</v>
          </cell>
          <cell r="G278">
            <v>0.19</v>
          </cell>
          <cell r="H278" t="str">
            <v>X</v>
          </cell>
          <cell r="K278" t="str">
            <v>X</v>
          </cell>
          <cell r="L278" t="str">
            <v>CATALOGO CERRADURA Y HERRAJES</v>
          </cell>
          <cell r="M278" t="str">
            <v>VER ARCHIVO ANEXO</v>
          </cell>
          <cell r="N278">
            <v>41608</v>
          </cell>
        </row>
        <row r="279">
          <cell r="A279" t="str">
            <v>F15</v>
          </cell>
          <cell r="B279" t="str">
            <v>CERRADURA YALE TRES MACHUELOS</v>
          </cell>
          <cell r="C279" t="str">
            <v>Insumo</v>
          </cell>
          <cell r="D279" t="str">
            <v>und</v>
          </cell>
          <cell r="E279">
            <v>157771</v>
          </cell>
          <cell r="F279">
            <v>132580.34970802977</v>
          </cell>
          <cell r="G279">
            <v>0.19</v>
          </cell>
          <cell r="H279" t="str">
            <v>X</v>
          </cell>
          <cell r="K279" t="str">
            <v>X</v>
          </cell>
          <cell r="L279" t="str">
            <v>CATALOGO CERRADURA Y HERRAJES</v>
          </cell>
          <cell r="M279" t="str">
            <v>VER ARCHIVO ANEXO</v>
          </cell>
          <cell r="N279">
            <v>41608</v>
          </cell>
        </row>
        <row r="280">
          <cell r="A280" t="str">
            <v>G</v>
          </cell>
          <cell r="B280" t="str">
            <v>COMBUSTIBLES Y LUBRICANTES</v>
          </cell>
          <cell r="E280">
            <v>0</v>
          </cell>
          <cell r="F280">
            <v>0</v>
          </cell>
          <cell r="N280">
            <v>41608</v>
          </cell>
        </row>
        <row r="281">
          <cell r="A281" t="str">
            <v>G1</v>
          </cell>
          <cell r="B281" t="str">
            <v>ACPM</v>
          </cell>
          <cell r="C281" t="str">
            <v>Insumo</v>
          </cell>
          <cell r="D281" t="str">
            <v>gal</v>
          </cell>
          <cell r="E281">
            <v>12781</v>
          </cell>
          <cell r="F281">
            <v>12780.745711854066</v>
          </cell>
          <cell r="G281">
            <v>0</v>
          </cell>
          <cell r="H281" t="str">
            <v>X</v>
          </cell>
          <cell r="I281" t="str">
            <v>X</v>
          </cell>
          <cell r="J281" t="str">
            <v>X</v>
          </cell>
          <cell r="K281" t="str">
            <v>X</v>
          </cell>
          <cell r="L281" t="str">
            <v>no aplica</v>
          </cell>
          <cell r="M281" t="str">
            <v>no aplica</v>
          </cell>
          <cell r="N281">
            <v>41608</v>
          </cell>
        </row>
        <row r="282">
          <cell r="A282" t="str">
            <v>G2</v>
          </cell>
          <cell r="B282" t="str">
            <v>GASOLINA CORRIENTE</v>
          </cell>
          <cell r="C282" t="str">
            <v>Insumo</v>
          </cell>
          <cell r="D282" t="str">
            <v>gal</v>
          </cell>
          <cell r="E282">
            <v>11203</v>
          </cell>
          <cell r="F282">
            <v>11203.039550328514</v>
          </cell>
          <cell r="G282">
            <v>0</v>
          </cell>
          <cell r="H282" t="str">
            <v>X</v>
          </cell>
          <cell r="I282" t="str">
            <v>X</v>
          </cell>
          <cell r="J282" t="str">
            <v>X</v>
          </cell>
          <cell r="K282" t="str">
            <v>X</v>
          </cell>
          <cell r="L282" t="str">
            <v>no aplica</v>
          </cell>
          <cell r="M282" t="str">
            <v>no aplica</v>
          </cell>
          <cell r="N282">
            <v>41608</v>
          </cell>
        </row>
        <row r="283">
          <cell r="A283" t="str">
            <v>G3</v>
          </cell>
          <cell r="B283" t="str">
            <v>LUBRICANTE PARA PVC CORRUGADA</v>
          </cell>
          <cell r="C283" t="str">
            <v>Insumo</v>
          </cell>
          <cell r="D283" t="str">
            <v>und</v>
          </cell>
          <cell r="E283">
            <v>138729</v>
          </cell>
          <cell r="F283">
            <v>116579.22730176762</v>
          </cell>
          <cell r="G283">
            <v>0.19</v>
          </cell>
          <cell r="H283" t="str">
            <v>X</v>
          </cell>
          <cell r="I283" t="str">
            <v>X</v>
          </cell>
          <cell r="J283" t="str">
            <v>X</v>
          </cell>
          <cell r="K283" t="str">
            <v>X</v>
          </cell>
          <cell r="L283" t="str">
            <v xml:space="preserve">catalogo pvc </v>
          </cell>
          <cell r="M283" t="str">
            <v>VER ARCHIVO ANEXO</v>
          </cell>
          <cell r="N283">
            <v>41608</v>
          </cell>
        </row>
        <row r="284">
          <cell r="A284" t="str">
            <v>G4</v>
          </cell>
          <cell r="B284" t="str">
            <v>GRASA ECON X 370 GRS</v>
          </cell>
          <cell r="C284" t="str">
            <v>Insumo</v>
          </cell>
          <cell r="D284" t="str">
            <v>und</v>
          </cell>
          <cell r="E284">
            <v>8598</v>
          </cell>
          <cell r="F284">
            <v>7225.6290590876206</v>
          </cell>
          <cell r="G284">
            <v>0.19</v>
          </cell>
          <cell r="H284" t="str">
            <v>X</v>
          </cell>
          <cell r="I284" t="str">
            <v>X</v>
          </cell>
          <cell r="J284" t="str">
            <v>X</v>
          </cell>
          <cell r="K284" t="str">
            <v>X</v>
          </cell>
          <cell r="L284" t="str">
            <v>catalogo</v>
          </cell>
          <cell r="M284" t="str">
            <v>VER ARCHIVO ANEXO</v>
          </cell>
          <cell r="N284">
            <v>41608</v>
          </cell>
        </row>
        <row r="285">
          <cell r="A285" t="str">
            <v>H</v>
          </cell>
          <cell r="B285" t="str">
            <v>CONCRETOS, CEMENTO Y MORTEROS PREMEZCLADOS</v>
          </cell>
          <cell r="E285">
            <v>0</v>
          </cell>
          <cell r="F285">
            <v>0</v>
          </cell>
          <cell r="N285">
            <v>41608</v>
          </cell>
        </row>
        <row r="286">
          <cell r="A286" t="str">
            <v>H01</v>
          </cell>
          <cell r="B286" t="str">
            <v>CEMENTO GRIS</v>
          </cell>
          <cell r="C286" t="str">
            <v>Insumo</v>
          </cell>
          <cell r="D286" t="str">
            <v>kg</v>
          </cell>
          <cell r="E286">
            <v>716</v>
          </cell>
          <cell r="F286">
            <v>601.91478767445517</v>
          </cell>
          <cell r="G286">
            <v>0.19</v>
          </cell>
          <cell r="H286" t="str">
            <v>X</v>
          </cell>
          <cell r="I286" t="str">
            <v>X</v>
          </cell>
          <cell r="J286" t="str">
            <v>X</v>
          </cell>
          <cell r="K286" t="str">
            <v>X</v>
          </cell>
          <cell r="L286" t="str">
            <v>cemento gris ft</v>
          </cell>
          <cell r="M286" t="str">
            <v>VER ARCHIVO ANEXO</v>
          </cell>
          <cell r="N286">
            <v>41608</v>
          </cell>
        </row>
        <row r="287">
          <cell r="A287" t="str">
            <v>H16</v>
          </cell>
          <cell r="B287" t="str">
            <v>CONCRETO PREMEZCLADO PARA PAVIMENTO MR 43 KG/CM2</v>
          </cell>
          <cell r="C287" t="str">
            <v>Insumo</v>
          </cell>
          <cell r="D287" t="str">
            <v>m3</v>
          </cell>
          <cell r="E287">
            <v>583751</v>
          </cell>
          <cell r="F287">
            <v>490547.29391971003</v>
          </cell>
          <cell r="G287">
            <v>0.19</v>
          </cell>
          <cell r="H287" t="str">
            <v>X</v>
          </cell>
          <cell r="I287" t="str">
            <v>X</v>
          </cell>
          <cell r="J287" t="str">
            <v>X</v>
          </cell>
          <cell r="K287" t="str">
            <v>X</v>
          </cell>
          <cell r="L287" t="str">
            <v>catalogo concreto premezclado</v>
          </cell>
          <cell r="M287" t="str">
            <v>VER ARCHIVO ANEXO</v>
          </cell>
          <cell r="N287">
            <v>41608</v>
          </cell>
        </row>
        <row r="288">
          <cell r="A288" t="str">
            <v>H05</v>
          </cell>
          <cell r="B288" t="str">
            <v>GROUTING 17.5 MPA</v>
          </cell>
          <cell r="C288" t="str">
            <v>Insumo</v>
          </cell>
          <cell r="D288" t="str">
            <v>m3</v>
          </cell>
          <cell r="E288">
            <v>501848</v>
          </cell>
          <cell r="F288">
            <v>421720.85697578068</v>
          </cell>
          <cell r="G288">
            <v>0.19</v>
          </cell>
          <cell r="H288" t="str">
            <v>X</v>
          </cell>
          <cell r="I288" t="str">
            <v>X</v>
          </cell>
          <cell r="J288" t="str">
            <v>X</v>
          </cell>
          <cell r="K288" t="str">
            <v>X</v>
          </cell>
          <cell r="L288" t="str">
            <v>Manual de producto sika</v>
          </cell>
          <cell r="M288" t="str">
            <v>VER ARCHIVO ANEXO</v>
          </cell>
          <cell r="N288">
            <v>41608</v>
          </cell>
        </row>
        <row r="289">
          <cell r="A289" t="str">
            <v>H17</v>
          </cell>
          <cell r="B289" t="str">
            <v>CAL</v>
          </cell>
          <cell r="C289" t="str">
            <v>Insumo</v>
          </cell>
          <cell r="D289" t="str">
            <v>kg</v>
          </cell>
          <cell r="E289">
            <v>1218</v>
          </cell>
          <cell r="F289">
            <v>1023.5202997459896</v>
          </cell>
          <cell r="G289">
            <v>0.19</v>
          </cell>
          <cell r="H289" t="str">
            <v>X</v>
          </cell>
          <cell r="I289" t="str">
            <v>X</v>
          </cell>
          <cell r="J289" t="str">
            <v>X</v>
          </cell>
          <cell r="K289" t="str">
            <v>X</v>
          </cell>
          <cell r="L289" t="str">
            <v>cal hidratada</v>
          </cell>
          <cell r="M289" t="str">
            <v>VER ARCHIVO ANEXO</v>
          </cell>
          <cell r="N289">
            <v>41608</v>
          </cell>
        </row>
        <row r="290">
          <cell r="A290" t="str">
            <v>H42</v>
          </cell>
          <cell r="B290" t="str">
            <v>MORTERO DE NIVELACION SIKAGROUT O SIMILAR</v>
          </cell>
          <cell r="C290" t="str">
            <v>Insumo</v>
          </cell>
          <cell r="D290" t="str">
            <v>lt</v>
          </cell>
          <cell r="E290">
            <v>28385</v>
          </cell>
          <cell r="F290">
            <v>23852.530715971632</v>
          </cell>
          <cell r="G290">
            <v>0.19</v>
          </cell>
          <cell r="H290" t="str">
            <v>X</v>
          </cell>
          <cell r="I290" t="str">
            <v>X</v>
          </cell>
          <cell r="J290" t="str">
            <v>X</v>
          </cell>
          <cell r="K290" t="str">
            <v>X</v>
          </cell>
          <cell r="L290" t="str">
            <v>Manual de producto sika</v>
          </cell>
          <cell r="M290" t="str">
            <v>VER ARCHIVO ANEXO</v>
          </cell>
          <cell r="N290">
            <v>41608</v>
          </cell>
        </row>
        <row r="291">
          <cell r="A291" t="str">
            <v>H43</v>
          </cell>
          <cell r="B291" t="str">
            <v xml:space="preserve">ADOQUIN DE CONCRETO (8*10*20) </v>
          </cell>
          <cell r="C291" t="str">
            <v>Insumo</v>
          </cell>
          <cell r="D291" t="str">
            <v>und</v>
          </cell>
          <cell r="E291">
            <v>947</v>
          </cell>
          <cell r="F291">
            <v>795.48209824817866</v>
          </cell>
          <cell r="G291">
            <v>0.19</v>
          </cell>
          <cell r="H291" t="str">
            <v>X</v>
          </cell>
          <cell r="I291" t="str">
            <v>X</v>
          </cell>
          <cell r="J291" t="str">
            <v>X</v>
          </cell>
          <cell r="K291" t="str">
            <v>X</v>
          </cell>
          <cell r="L291" t="str">
            <v>adoquin en concreto</v>
          </cell>
          <cell r="M291" t="str">
            <v>VER ARCHIVO ANEXO</v>
          </cell>
          <cell r="N291">
            <v>41608</v>
          </cell>
        </row>
        <row r="292">
          <cell r="A292" t="str">
            <v>H48</v>
          </cell>
          <cell r="B292" t="str">
            <v>ADOQUIN ECOLOGICO</v>
          </cell>
          <cell r="C292" t="str">
            <v>Insumo</v>
          </cell>
          <cell r="D292" t="str">
            <v>und</v>
          </cell>
          <cell r="E292">
            <v>1262</v>
          </cell>
          <cell r="F292">
            <v>1060.6427976642378</v>
          </cell>
          <cell r="G292">
            <v>0.19</v>
          </cell>
          <cell r="H292" t="str">
            <v>X</v>
          </cell>
          <cell r="I292" t="str">
            <v>X</v>
          </cell>
          <cell r="J292" t="str">
            <v>X</v>
          </cell>
          <cell r="K292" t="str">
            <v>X</v>
          </cell>
          <cell r="L292" t="str">
            <v>adoquin ecologico</v>
          </cell>
          <cell r="M292" t="str">
            <v>VER ARCHIVO ANEXO</v>
          </cell>
          <cell r="N292">
            <v>41608</v>
          </cell>
        </row>
        <row r="293">
          <cell r="A293" t="str">
            <v>H44</v>
          </cell>
          <cell r="B293" t="str">
            <v>CAL HIDRATADA</v>
          </cell>
          <cell r="C293" t="str">
            <v>Insumo</v>
          </cell>
          <cell r="D293" t="str">
            <v>kg</v>
          </cell>
          <cell r="E293">
            <v>1420</v>
          </cell>
          <cell r="F293">
            <v>1193.2231473722677</v>
          </cell>
          <cell r="G293">
            <v>0.19</v>
          </cell>
          <cell r="H293" t="str">
            <v>X</v>
          </cell>
          <cell r="I293" t="str">
            <v>X</v>
          </cell>
          <cell r="J293" t="str">
            <v>X</v>
          </cell>
          <cell r="K293" t="str">
            <v>X</v>
          </cell>
          <cell r="L293" t="str">
            <v>cal hidratada</v>
          </cell>
          <cell r="M293" t="str">
            <v>VER ARCHIVO ANEXO</v>
          </cell>
          <cell r="N293">
            <v>41608</v>
          </cell>
        </row>
        <row r="294">
          <cell r="A294" t="str">
            <v>H45</v>
          </cell>
          <cell r="B294" t="str">
            <v>SUELO CEMENTO 10:1</v>
          </cell>
          <cell r="C294" t="str">
            <v>Insumo</v>
          </cell>
          <cell r="D294" t="str">
            <v>m3</v>
          </cell>
          <cell r="E294">
            <v>141994</v>
          </cell>
          <cell r="F294">
            <v>119322.31473722677</v>
          </cell>
          <cell r="G294">
            <v>0.19</v>
          </cell>
          <cell r="H294" t="str">
            <v>X</v>
          </cell>
          <cell r="I294" t="str">
            <v>X</v>
          </cell>
          <cell r="J294" t="str">
            <v>X</v>
          </cell>
          <cell r="K294" t="str">
            <v>X</v>
          </cell>
          <cell r="L294" t="str">
            <v>no aplica</v>
          </cell>
          <cell r="M294" t="str">
            <v>no aplica</v>
          </cell>
          <cell r="N294">
            <v>41608</v>
          </cell>
        </row>
        <row r="295">
          <cell r="A295" t="str">
            <v>H46</v>
          </cell>
          <cell r="B295" t="str">
            <v>CONCRETO PREMEZCLADO PARA PAVIMENTO MR 45 KG/CM2</v>
          </cell>
          <cell r="C295" t="str">
            <v>Insumo</v>
          </cell>
          <cell r="D295" t="str">
            <v>m3</v>
          </cell>
          <cell r="E295">
            <v>615305</v>
          </cell>
          <cell r="F295">
            <v>517063.363861316</v>
          </cell>
          <cell r="G295">
            <v>0.19</v>
          </cell>
          <cell r="H295" t="str">
            <v>X</v>
          </cell>
          <cell r="I295" t="str">
            <v>X</v>
          </cell>
          <cell r="J295" t="str">
            <v>X</v>
          </cell>
          <cell r="K295" t="str">
            <v>X</v>
          </cell>
          <cell r="L295" t="str">
            <v>catalogo concreto premezclado</v>
          </cell>
          <cell r="M295" t="str">
            <v>VER ARCHIVO ANEXO</v>
          </cell>
          <cell r="N295">
            <v>41608</v>
          </cell>
        </row>
        <row r="296">
          <cell r="A296" t="str">
            <v>H47</v>
          </cell>
          <cell r="B296" t="str">
            <v>BOLARDO EN CONCRETO DIAMETRO 18cm Y ALTURA LIBRE 62 cm</v>
          </cell>
          <cell r="C296" t="str">
            <v>Insumo</v>
          </cell>
          <cell r="D296" t="str">
            <v>und</v>
          </cell>
          <cell r="E296">
            <v>86638</v>
          </cell>
          <cell r="F296">
            <v>72805.173238667441</v>
          </cell>
          <cell r="G296">
            <v>0.19</v>
          </cell>
          <cell r="H296" t="str">
            <v>X</v>
          </cell>
          <cell r="I296" t="str">
            <v>X</v>
          </cell>
          <cell r="J296" t="str">
            <v>X</v>
          </cell>
          <cell r="K296" t="str">
            <v>X</v>
          </cell>
          <cell r="L296" t="str">
            <v>Prefabricados</v>
          </cell>
          <cell r="M296" t="str">
            <v>VER ARCHIVO ANEXO</v>
          </cell>
          <cell r="N296">
            <v>41608</v>
          </cell>
        </row>
        <row r="297">
          <cell r="A297" t="str">
            <v>H46A</v>
          </cell>
          <cell r="B297" t="str">
            <v>CONCRETO PREMEZCLADO PARA PAVIMENTO MR 42 KG/CM2</v>
          </cell>
          <cell r="C297" t="str">
            <v>Insumo</v>
          </cell>
          <cell r="D297" t="str">
            <v>m3</v>
          </cell>
          <cell r="E297">
            <v>567974</v>
          </cell>
          <cell r="F297">
            <v>477289.25894890708</v>
          </cell>
          <cell r="G297">
            <v>0.19</v>
          </cell>
          <cell r="H297" t="str">
            <v>X</v>
          </cell>
          <cell r="I297" t="str">
            <v>X</v>
          </cell>
          <cell r="J297" t="str">
            <v>X</v>
          </cell>
          <cell r="K297" t="str">
            <v>X</v>
          </cell>
          <cell r="L297" t="str">
            <v>catalogo concreto premezclado</v>
          </cell>
          <cell r="M297" t="str">
            <v>VER ARCHIVO ANEXO</v>
          </cell>
          <cell r="N297">
            <v>41608</v>
          </cell>
        </row>
        <row r="298">
          <cell r="A298" t="str">
            <v>H46B</v>
          </cell>
          <cell r="B298" t="str">
            <v>CONCRETO PREMEZCLADO 4000 PSI - 28MPA</v>
          </cell>
          <cell r="C298" t="str">
            <v>Insumo</v>
          </cell>
          <cell r="D298" t="str">
            <v>m3</v>
          </cell>
          <cell r="E298">
            <v>520643</v>
          </cell>
          <cell r="F298">
            <v>437515.1540364981</v>
          </cell>
          <cell r="G298">
            <v>0.19</v>
          </cell>
          <cell r="H298" t="str">
            <v>X</v>
          </cell>
          <cell r="I298" t="str">
            <v>X</v>
          </cell>
          <cell r="J298" t="str">
            <v>X</v>
          </cell>
          <cell r="K298" t="str">
            <v>X</v>
          </cell>
          <cell r="L298" t="str">
            <v>catalogo concreto premezclado</v>
          </cell>
          <cell r="M298" t="str">
            <v>VER ARCHIVO ANEXO</v>
          </cell>
          <cell r="N298">
            <v>41608</v>
          </cell>
        </row>
        <row r="299">
          <cell r="A299" t="str">
            <v>H46C</v>
          </cell>
          <cell r="B299" t="str">
            <v>CONCRETO PREMEZCLADO 3000 PSI - 21MPA</v>
          </cell>
          <cell r="C299" t="str">
            <v>Insumo</v>
          </cell>
          <cell r="D299" t="str">
            <v>m3</v>
          </cell>
          <cell r="E299">
            <v>473312</v>
          </cell>
          <cell r="F299">
            <v>397741.04912408924</v>
          </cell>
          <cell r="G299">
            <v>0.19</v>
          </cell>
          <cell r="H299" t="str">
            <v>X</v>
          </cell>
          <cell r="I299" t="str">
            <v>X</v>
          </cell>
          <cell r="J299" t="str">
            <v>X</v>
          </cell>
          <cell r="K299" t="str">
            <v>X</v>
          </cell>
          <cell r="L299" t="str">
            <v>catalogo concreto premezclado</v>
          </cell>
          <cell r="M299" t="str">
            <v>VER ARCHIVO ANEXO</v>
          </cell>
          <cell r="N299">
            <v>41608</v>
          </cell>
        </row>
        <row r="300">
          <cell r="A300" t="str">
            <v>J</v>
          </cell>
          <cell r="B300" t="str">
            <v>CUBIERTA  Y  FACHADAS</v>
          </cell>
          <cell r="E300">
            <v>0</v>
          </cell>
          <cell r="F300">
            <v>0</v>
          </cell>
          <cell r="N300">
            <v>41608</v>
          </cell>
        </row>
        <row r="301">
          <cell r="A301" t="str">
            <v>J02</v>
          </cell>
          <cell r="B301" t="str">
            <v>CABALLETE LISO TEJA TIPO CINDULIT / CINDURIB  L=3.05 M. O SIMILAR.  COLOR VERDE, AZUL O ROJO SEGÚN DISEÑO.</v>
          </cell>
          <cell r="C301" t="str">
            <v>Insumo</v>
          </cell>
          <cell r="D301" t="str">
            <v>und</v>
          </cell>
          <cell r="E301">
            <v>113148</v>
          </cell>
          <cell r="F301">
            <v>95082.649400107694</v>
          </cell>
          <cell r="G301">
            <v>0.19</v>
          </cell>
          <cell r="H301" t="str">
            <v>X</v>
          </cell>
          <cell r="K301" t="str">
            <v>X</v>
          </cell>
          <cell r="L301" t="str">
            <v>catalogoproductos 2012acesco</v>
          </cell>
          <cell r="M301" t="str">
            <v>VER ARCHIVO ANEXO</v>
          </cell>
          <cell r="N301">
            <v>41608</v>
          </cell>
        </row>
        <row r="302">
          <cell r="A302" t="str">
            <v>J06</v>
          </cell>
          <cell r="B302" t="str">
            <v>FACHADA F MULTIPANEL 300FS TIPO HUNTER DOUGLAS ALUZINC 0,6 MM Y ALUMINIO 0,7 MM. O SIMILAR</v>
          </cell>
          <cell r="C302" t="str">
            <v>Insumo</v>
          </cell>
          <cell r="D302" t="str">
            <v>m2</v>
          </cell>
          <cell r="E302">
            <v>128955</v>
          </cell>
          <cell r="F302">
            <v>108365.8746373552</v>
          </cell>
          <cell r="G302">
            <v>0.19</v>
          </cell>
          <cell r="H302" t="str">
            <v>X</v>
          </cell>
          <cell r="K302" t="str">
            <v>X</v>
          </cell>
          <cell r="L302" t="str">
            <v>aceros,mallas,tubo estructural, y catalogo de producto 2012 acesco</v>
          </cell>
          <cell r="M302" t="str">
            <v>VER ARCHIVO ANEXO</v>
          </cell>
          <cell r="N302">
            <v>41608</v>
          </cell>
        </row>
        <row r="303">
          <cell r="A303" t="str">
            <v>J12</v>
          </cell>
          <cell r="B303" t="str">
            <v>LIMAHOYA LISA TEJA TIPO CINDULIT / CINDURIB  L=3.05 M. O SIMILAR. COLOR VERDE, AZUL O ROJO SEGÚN DISEÑO.</v>
          </cell>
          <cell r="C303" t="str">
            <v>Insumo</v>
          </cell>
          <cell r="D303" t="str">
            <v>und</v>
          </cell>
          <cell r="E303">
            <v>119344</v>
          </cell>
          <cell r="F303">
            <v>100289.079733142</v>
          </cell>
          <cell r="G303">
            <v>0.19</v>
          </cell>
          <cell r="H303" t="str">
            <v>X</v>
          </cell>
          <cell r="K303" t="str">
            <v>X</v>
          </cell>
          <cell r="L303" t="str">
            <v>catalogocinduandina</v>
          </cell>
          <cell r="M303" t="str">
            <v>VER ARCHIVO ANEXO</v>
          </cell>
          <cell r="N303">
            <v>41608</v>
          </cell>
        </row>
        <row r="304">
          <cell r="A304" t="str">
            <v>J01</v>
          </cell>
          <cell r="B304" t="str">
            <v>PERFIL ACERO ESTRUCTURAL PHR ASTM A500 GRADO 50 - TIPO ACESCO O SIMILAR</v>
          </cell>
          <cell r="C304" t="str">
            <v>Insumo</v>
          </cell>
          <cell r="D304" t="str">
            <v>kg</v>
          </cell>
          <cell r="E304">
            <v>4067</v>
          </cell>
          <cell r="F304">
            <v>3417.9214154730075</v>
          </cell>
          <cell r="G304">
            <v>0.19</v>
          </cell>
          <cell r="H304" t="str">
            <v>X</v>
          </cell>
          <cell r="K304" t="str">
            <v>X</v>
          </cell>
          <cell r="L304" t="str">
            <v>aceros,mallas,tubo estructural, y catalogo de producto 2012 acesco</v>
          </cell>
          <cell r="M304" t="str">
            <v>VER ARCHIVO ANEXO</v>
          </cell>
          <cell r="N304">
            <v>41608</v>
          </cell>
        </row>
        <row r="305">
          <cell r="A305" t="str">
            <v>J08</v>
          </cell>
          <cell r="B305" t="str">
            <v>PERFIL HEA  A-36</v>
          </cell>
          <cell r="C305" t="str">
            <v>Insumo</v>
          </cell>
          <cell r="D305" t="str">
            <v>kg</v>
          </cell>
          <cell r="E305">
            <v>3660</v>
          </cell>
          <cell r="F305">
            <v>3075.8641132262906</v>
          </cell>
          <cell r="G305">
            <v>0.19</v>
          </cell>
          <cell r="H305" t="str">
            <v>X</v>
          </cell>
          <cell r="K305" t="str">
            <v>X</v>
          </cell>
          <cell r="L305" t="str">
            <v>aceros,mallas,tubo estructural, y catalogo de producto 2012 acesco</v>
          </cell>
          <cell r="M305" t="str">
            <v>VER ARCHIVO ANEXO</v>
          </cell>
          <cell r="N305">
            <v>41608</v>
          </cell>
        </row>
        <row r="306">
          <cell r="A306" t="str">
            <v>J07</v>
          </cell>
          <cell r="B306" t="str">
            <v>PERFIL IPE  A-36</v>
          </cell>
          <cell r="C306" t="str">
            <v>Insumo</v>
          </cell>
          <cell r="D306" t="str">
            <v>kg</v>
          </cell>
          <cell r="E306">
            <v>3660</v>
          </cell>
          <cell r="F306">
            <v>3075.8641132262906</v>
          </cell>
          <cell r="G306">
            <v>0.19</v>
          </cell>
          <cell r="H306" t="str">
            <v>X</v>
          </cell>
          <cell r="K306" t="str">
            <v>X</v>
          </cell>
          <cell r="L306" t="str">
            <v>aceros,mallas,tubo estructural, y catalogo de producto 2012 acesco</v>
          </cell>
          <cell r="M306" t="str">
            <v>VER ARCHIVO ANEXO</v>
          </cell>
          <cell r="N306">
            <v>41608</v>
          </cell>
        </row>
        <row r="307">
          <cell r="A307" t="str">
            <v>J07A</v>
          </cell>
          <cell r="B307" t="str">
            <v xml:space="preserve">PERFIL EN LAMINA DELGADA EN C  GRADO 40 </v>
          </cell>
          <cell r="C307" t="str">
            <v>Insumo</v>
          </cell>
          <cell r="D307" t="str">
            <v>kg</v>
          </cell>
          <cell r="E307">
            <v>5656</v>
          </cell>
          <cell r="F307">
            <v>4753.0055370328655</v>
          </cell>
          <cell r="G307">
            <v>0.19</v>
          </cell>
          <cell r="H307" t="str">
            <v>X</v>
          </cell>
          <cell r="K307" t="str">
            <v>X</v>
          </cell>
          <cell r="L307" t="str">
            <v>aceros,mallas,tubo estructural, y catalogo de producto 2012 acesco</v>
          </cell>
          <cell r="M307" t="str">
            <v>VER ARCHIVO ANEXO</v>
          </cell>
          <cell r="N307">
            <v>41608</v>
          </cell>
        </row>
        <row r="308">
          <cell r="A308" t="str">
            <v>J05</v>
          </cell>
          <cell r="B308" t="str">
            <v xml:space="preserve">PLATINAS ACERO A-36  </v>
          </cell>
          <cell r="C308" t="str">
            <v>Insumo</v>
          </cell>
          <cell r="D308" t="str">
            <v>kg</v>
          </cell>
          <cell r="E308">
            <v>3660</v>
          </cell>
          <cell r="F308">
            <v>3075.8641132262906</v>
          </cell>
          <cell r="G308">
            <v>0.19</v>
          </cell>
          <cell r="H308" t="str">
            <v>X</v>
          </cell>
          <cell r="K308" t="str">
            <v>X</v>
          </cell>
          <cell r="L308" t="str">
            <v>aceros,mallas,tubo estructural, y catalogo de producto 2012 acesco</v>
          </cell>
          <cell r="M308" t="str">
            <v>VER ARCHIVO ANEXO</v>
          </cell>
          <cell r="N308">
            <v>41608</v>
          </cell>
        </row>
        <row r="309">
          <cell r="A309" t="str">
            <v>J11</v>
          </cell>
          <cell r="B309" t="str">
            <v>TEJA TERMOACUSTICA TIPO CINDURIB O SIMILAR A=0.78 M. E = 0.35 MM. COLOR VERDE, AZUL O ROJO SEGÚN DISEÑO.</v>
          </cell>
          <cell r="C309" t="str">
            <v>Insumo</v>
          </cell>
          <cell r="D309" t="str">
            <v>m2</v>
          </cell>
          <cell r="E309">
            <v>44797</v>
          </cell>
          <cell r="F309">
            <v>37644.864496097965</v>
          </cell>
          <cell r="G309">
            <v>0.19</v>
          </cell>
          <cell r="H309" t="str">
            <v>X</v>
          </cell>
          <cell r="K309" t="str">
            <v>X</v>
          </cell>
          <cell r="L309" t="str">
            <v>catalogocinduandina</v>
          </cell>
          <cell r="M309" t="str">
            <v>VER ARCHIVO ANEXO</v>
          </cell>
          <cell r="N309">
            <v>41608</v>
          </cell>
        </row>
        <row r="310">
          <cell r="A310" t="str">
            <v>J11A</v>
          </cell>
          <cell r="B310" t="str">
            <v>TEJA TRASLUCIDA TIPO CINDURIB  A=0.78 M E=0.35 MM O SIMILAR. CRISTAL O OPAL  SEGÚN DISEÑO.</v>
          </cell>
          <cell r="C310" t="str">
            <v>Insumo</v>
          </cell>
          <cell r="D310" t="str">
            <v>m2</v>
          </cell>
          <cell r="E310">
            <v>125008</v>
          </cell>
          <cell r="F310">
            <v>105048.71428766029</v>
          </cell>
          <cell r="G310">
            <v>0.19</v>
          </cell>
          <cell r="H310" t="str">
            <v>X</v>
          </cell>
          <cell r="K310" t="str">
            <v>X</v>
          </cell>
          <cell r="L310" t="str">
            <v>catalogocinduandina</v>
          </cell>
          <cell r="M310" t="str">
            <v>VER ARCHIVO ANEXO</v>
          </cell>
          <cell r="N310">
            <v>41608</v>
          </cell>
        </row>
        <row r="311">
          <cell r="A311" t="str">
            <v>J11B</v>
          </cell>
          <cell r="B311" t="str">
            <v>TEJA TERMOACUSTICA TIPO CINDULIT 180 O SIMILAR A=0.78 M. E = 0.35 MM. COLOR VERDE, AZUL O ROJO SEGÚN DISEÑO.</v>
          </cell>
          <cell r="C311" t="str">
            <v>Insumo</v>
          </cell>
          <cell r="D311" t="str">
            <v>m2</v>
          </cell>
          <cell r="E311">
            <v>37928</v>
          </cell>
          <cell r="F311">
            <v>31872.316069810346</v>
          </cell>
          <cell r="G311">
            <v>0.19</v>
          </cell>
          <cell r="H311" t="str">
            <v>X</v>
          </cell>
          <cell r="K311" t="str">
            <v>X</v>
          </cell>
          <cell r="L311" t="str">
            <v>catalogocinduandina</v>
          </cell>
          <cell r="M311" t="str">
            <v>VER ARCHIVO ANEXO</v>
          </cell>
          <cell r="N311">
            <v>41608</v>
          </cell>
        </row>
        <row r="312">
          <cell r="A312" t="str">
            <v>J10</v>
          </cell>
          <cell r="B312" t="str">
            <v xml:space="preserve">TORNILLO AUTOPERFORANTE TEJA TIPO CINDU O SIMILAR. DIAM. 2 1/2". </v>
          </cell>
          <cell r="C312" t="str">
            <v>Insumo</v>
          </cell>
          <cell r="D312" t="str">
            <v>und</v>
          </cell>
          <cell r="E312">
            <v>432</v>
          </cell>
          <cell r="F312">
            <v>363.2701582000015</v>
          </cell>
          <cell r="G312">
            <v>0.19</v>
          </cell>
          <cell r="H312" t="str">
            <v>X</v>
          </cell>
          <cell r="K312" t="str">
            <v>X</v>
          </cell>
          <cell r="L312" t="str">
            <v>tornilleria</v>
          </cell>
          <cell r="M312" t="str">
            <v>VER ARCHIVO ANEXO</v>
          </cell>
          <cell r="N312">
            <v>41608</v>
          </cell>
        </row>
        <row r="313">
          <cell r="A313" t="str">
            <v>J04</v>
          </cell>
          <cell r="B313" t="str">
            <v>TORNILLO AUTOPERFORANTE TEJA TIPO CINDU O SIMILAR. DIAM. 3/4".</v>
          </cell>
          <cell r="C313" t="str">
            <v>Insumo</v>
          </cell>
          <cell r="D313" t="str">
            <v>und</v>
          </cell>
          <cell r="E313">
            <v>298</v>
          </cell>
          <cell r="F313">
            <v>250.5768609481762</v>
          </cell>
          <cell r="G313">
            <v>0.19</v>
          </cell>
          <cell r="H313" t="str">
            <v>X</v>
          </cell>
          <cell r="K313" t="str">
            <v>X</v>
          </cell>
          <cell r="L313" t="str">
            <v>tornilleria</v>
          </cell>
          <cell r="M313" t="str">
            <v>VER ARCHIVO ANEXO</v>
          </cell>
          <cell r="N313">
            <v>41608</v>
          </cell>
        </row>
        <row r="314">
          <cell r="A314" t="str">
            <v>J09</v>
          </cell>
          <cell r="B314" t="str">
            <v>TUBERIA ESTRUCTURAL A.S.T.M.  A-500 GRADO C - REDONDA, CUADRADA O RECTANGULAR SEGÚN DISEÑO - TIPO COLMENA O SIMILAR</v>
          </cell>
          <cell r="C314" t="str">
            <v>Insumo</v>
          </cell>
          <cell r="D314" t="str">
            <v>kg</v>
          </cell>
          <cell r="E314">
            <v>5156</v>
          </cell>
          <cell r="F314">
            <v>4332.7258284584123</v>
          </cell>
          <cell r="G314">
            <v>0.19</v>
          </cell>
          <cell r="H314" t="str">
            <v>X</v>
          </cell>
          <cell r="K314" t="str">
            <v>X</v>
          </cell>
          <cell r="L314" t="str">
            <v>aceros,mallas,tubo estructural, y catalogo de producto 2012 acesco</v>
          </cell>
          <cell r="M314" t="str">
            <v>VER ARCHIVO ANEXO</v>
          </cell>
          <cell r="N314">
            <v>41608</v>
          </cell>
        </row>
        <row r="315">
          <cell r="A315" t="str">
            <v>J15</v>
          </cell>
          <cell r="B315" t="str">
            <v>TEJA DE ZINC ONDULADA TZO L=2.44X0.80</v>
          </cell>
          <cell r="C315" t="str">
            <v>Insumo</v>
          </cell>
          <cell r="D315" t="str">
            <v>und</v>
          </cell>
          <cell r="E315">
            <v>30123</v>
          </cell>
          <cell r="F315">
            <v>25313.566169754118</v>
          </cell>
          <cell r="G315">
            <v>0.19</v>
          </cell>
          <cell r="H315" t="str">
            <v>X</v>
          </cell>
          <cell r="K315" t="str">
            <v>X</v>
          </cell>
          <cell r="L315" t="str">
            <v>lamina de zinc ondulada</v>
          </cell>
          <cell r="M315" t="str">
            <v>VER ARCHIVO ANEXO</v>
          </cell>
          <cell r="N315">
            <v>41608</v>
          </cell>
        </row>
        <row r="316">
          <cell r="A316" t="str">
            <v>J20</v>
          </cell>
          <cell r="B316" t="str">
            <v>TEJA TERMOACUSTICA  TIPO CINDURIB A=0.88 M. E=0.35 MM. O SIMILAR. COLOR VERDE, AZUL O ROJO SEGÚN DISEÑO. (INCLUYE INSTALACIÓN, GANCHOS DE FIJACIÓN Y EL SUMINISTRO DE TODOS LOS ACCESORIOS REQUERIDOS PARA EL CORRECTO MONTAJE.)</v>
          </cell>
          <cell r="C316" t="str">
            <v>Insumo</v>
          </cell>
          <cell r="D316" t="str">
            <v>und</v>
          </cell>
          <cell r="E316">
            <v>577026</v>
          </cell>
          <cell r="F316">
            <v>484895.39361165673</v>
          </cell>
          <cell r="G316">
            <v>0.19</v>
          </cell>
          <cell r="H316" t="str">
            <v>X</v>
          </cell>
          <cell r="K316" t="str">
            <v>X</v>
          </cell>
          <cell r="L316" t="str">
            <v>catalogocinduandina</v>
          </cell>
          <cell r="M316" t="str">
            <v>VER ARCHIVO ANEXO</v>
          </cell>
          <cell r="N316">
            <v>41608</v>
          </cell>
        </row>
        <row r="317">
          <cell r="A317" t="str">
            <v>J21</v>
          </cell>
          <cell r="B317" t="str">
            <v>PERFILES HEA  A-36  ( INCLUYE SOLDADURA, ANTICORROSIVO Y ESMALTE + PROTECCION ANTIFUEGO E INSTALACION)</v>
          </cell>
          <cell r="C317" t="str">
            <v>Insumo</v>
          </cell>
          <cell r="D317" t="str">
            <v>kg</v>
          </cell>
          <cell r="E317">
            <v>12055</v>
          </cell>
          <cell r="F317">
            <v>10130.464521190554</v>
          </cell>
          <cell r="G317">
            <v>0.19</v>
          </cell>
          <cell r="H317" t="str">
            <v>X</v>
          </cell>
          <cell r="K317" t="str">
            <v>X</v>
          </cell>
          <cell r="L317" t="str">
            <v>aceros,mallas,tubo estructural, y catalogo de producto 2012 acesco</v>
          </cell>
          <cell r="M317" t="str">
            <v>VER ARCHIVO ANEXO</v>
          </cell>
          <cell r="N317">
            <v>41608</v>
          </cell>
        </row>
        <row r="318">
          <cell r="A318" t="str">
            <v>J22</v>
          </cell>
          <cell r="B318" t="str">
            <v>ALFAJIAS EN CONCRETO 2.500 PSI A=0.25 M (INCLUYE REFUERZO)</v>
          </cell>
          <cell r="C318" t="str">
            <v>Insumo</v>
          </cell>
          <cell r="D318" t="str">
            <v>m</v>
          </cell>
          <cell r="E318">
            <v>28616</v>
          </cell>
          <cell r="F318">
            <v>24047.42383004244</v>
          </cell>
          <cell r="G318">
            <v>0.19</v>
          </cell>
          <cell r="H318" t="str">
            <v>X</v>
          </cell>
          <cell r="K318" t="str">
            <v>X</v>
          </cell>
          <cell r="L318" t="str">
            <v>no aplica</v>
          </cell>
          <cell r="M318" t="str">
            <v>no aplica</v>
          </cell>
          <cell r="N318">
            <v>41608</v>
          </cell>
        </row>
        <row r="319">
          <cell r="A319" t="str">
            <v>J23</v>
          </cell>
          <cell r="B319" t="str">
            <v>ESCALERA METALICA PARA POLVORIN</v>
          </cell>
          <cell r="C319" t="str">
            <v>Insumo</v>
          </cell>
          <cell r="D319" t="str">
            <v>und</v>
          </cell>
          <cell r="E319">
            <v>6120411</v>
          </cell>
          <cell r="F319">
            <v>5143202.7642585691</v>
          </cell>
          <cell r="G319">
            <v>0.19</v>
          </cell>
          <cell r="H319" t="str">
            <v>X</v>
          </cell>
          <cell r="K319" t="str">
            <v>X</v>
          </cell>
          <cell r="L319" t="str">
            <v>no aplica</v>
          </cell>
          <cell r="M319" t="str">
            <v>no aplica</v>
          </cell>
          <cell r="N319">
            <v>41608</v>
          </cell>
        </row>
        <row r="320">
          <cell r="A320" t="str">
            <v>J24</v>
          </cell>
          <cell r="B320" t="str">
            <v>TEJA ONDULADA FIBROCEMENTO PERFIL 7 0,92x1,52M</v>
          </cell>
          <cell r="C320" t="str">
            <v>Insumo</v>
          </cell>
          <cell r="D320" t="str">
            <v>und</v>
          </cell>
          <cell r="E320">
            <v>22088</v>
          </cell>
          <cell r="F320">
            <v>18561.248959124168</v>
          </cell>
          <cell r="G320">
            <v>0.19</v>
          </cell>
          <cell r="H320" t="str">
            <v>X</v>
          </cell>
          <cell r="K320" t="str">
            <v>X</v>
          </cell>
          <cell r="L320" t="str">
            <v>no aplica</v>
          </cell>
          <cell r="M320" t="str">
            <v>no aplica</v>
          </cell>
          <cell r="N320">
            <v>41608</v>
          </cell>
        </row>
        <row r="321">
          <cell r="A321" t="str">
            <v>J25</v>
          </cell>
          <cell r="B321" t="str">
            <v>TEJA ONDULADA FIBROCEMENTO PERFIL 5 0,92x1,52M</v>
          </cell>
          <cell r="C321" t="str">
            <v>Insumo</v>
          </cell>
          <cell r="D321" t="str">
            <v>und</v>
          </cell>
          <cell r="E321">
            <v>23666</v>
          </cell>
          <cell r="F321">
            <v>19887.052456204463</v>
          </cell>
          <cell r="G321">
            <v>0.19</v>
          </cell>
          <cell r="H321" t="str">
            <v>X</v>
          </cell>
          <cell r="K321" t="str">
            <v>X</v>
          </cell>
          <cell r="L321" t="str">
            <v>no aplica</v>
          </cell>
          <cell r="M321" t="str">
            <v>no aplica</v>
          </cell>
          <cell r="N321">
            <v>41608</v>
          </cell>
        </row>
        <row r="322">
          <cell r="A322" t="str">
            <v>J26</v>
          </cell>
          <cell r="B322" t="str">
            <v>CABALLETE FIBROCEMENTO FIJO 15</v>
          </cell>
          <cell r="C322" t="str">
            <v>Insumo</v>
          </cell>
          <cell r="D322" t="str">
            <v>und</v>
          </cell>
          <cell r="E322">
            <v>27610</v>
          </cell>
          <cell r="F322">
            <v>23201.561198905205</v>
          </cell>
          <cell r="G322">
            <v>0.19</v>
          </cell>
          <cell r="H322" t="str">
            <v>X</v>
          </cell>
          <cell r="K322" t="str">
            <v>X</v>
          </cell>
          <cell r="L322" t="str">
            <v>no aplica</v>
          </cell>
          <cell r="M322" t="str">
            <v>no aplica</v>
          </cell>
          <cell r="N322">
            <v>41608</v>
          </cell>
        </row>
        <row r="323">
          <cell r="A323" t="str">
            <v>J27</v>
          </cell>
          <cell r="B323" t="str">
            <v>CABALLETE FIBROCEMENTO FIJO 15 - 20</v>
          </cell>
          <cell r="C323" t="str">
            <v>Insumo</v>
          </cell>
          <cell r="D323" t="str">
            <v>und</v>
          </cell>
          <cell r="E323">
            <v>27610</v>
          </cell>
          <cell r="F323">
            <v>23201.561198905205</v>
          </cell>
          <cell r="G323">
            <v>0.19</v>
          </cell>
          <cell r="H323" t="str">
            <v>X</v>
          </cell>
          <cell r="K323" t="str">
            <v>X</v>
          </cell>
          <cell r="L323" t="str">
            <v>no aplica</v>
          </cell>
          <cell r="M323" t="str">
            <v>no aplica</v>
          </cell>
          <cell r="N323">
            <v>41608</v>
          </cell>
        </row>
        <row r="324">
          <cell r="A324" t="str">
            <v>J28</v>
          </cell>
          <cell r="B324" t="str">
            <v>CABALLETE FIBROCEMENTO UNIVERSAL</v>
          </cell>
          <cell r="C324" t="str">
            <v>Insumo</v>
          </cell>
          <cell r="D324" t="str">
            <v>und</v>
          </cell>
          <cell r="E324">
            <v>42598</v>
          </cell>
          <cell r="F324">
            <v>35796.694421168038</v>
          </cell>
          <cell r="G324">
            <v>0.19</v>
          </cell>
          <cell r="H324" t="str">
            <v>X</v>
          </cell>
          <cell r="K324" t="str">
            <v>X</v>
          </cell>
          <cell r="L324" t="str">
            <v>no aplica</v>
          </cell>
          <cell r="M324" t="str">
            <v>no aplica</v>
          </cell>
          <cell r="N324">
            <v>41608</v>
          </cell>
        </row>
        <row r="325">
          <cell r="A325" t="str">
            <v>J29</v>
          </cell>
          <cell r="B325" t="str">
            <v>CLARABOYA FIBROCEMENTO  #6 P7</v>
          </cell>
          <cell r="C325" t="str">
            <v>Insumo</v>
          </cell>
          <cell r="D325" t="str">
            <v>und</v>
          </cell>
          <cell r="E325">
            <v>48909</v>
          </cell>
          <cell r="F325">
            <v>41099.908409489224</v>
          </cell>
          <cell r="G325">
            <v>0.19</v>
          </cell>
          <cell r="H325" t="str">
            <v>X</v>
          </cell>
          <cell r="K325" t="str">
            <v>X</v>
          </cell>
          <cell r="L325" t="str">
            <v>no aplica</v>
          </cell>
          <cell r="M325" t="str">
            <v>no aplica</v>
          </cell>
          <cell r="N325">
            <v>41608</v>
          </cell>
        </row>
        <row r="326">
          <cell r="A326" t="str">
            <v>J30</v>
          </cell>
          <cell r="B326" t="str">
            <v>VIDRIO TRANSPARENTE 3MM</v>
          </cell>
          <cell r="C326" t="str">
            <v>Insumo</v>
          </cell>
          <cell r="D326" t="str">
            <v>m2</v>
          </cell>
          <cell r="E326">
            <v>23666</v>
          </cell>
          <cell r="F326">
            <v>19887.052456204463</v>
          </cell>
          <cell r="G326">
            <v>0.19</v>
          </cell>
          <cell r="H326" t="str">
            <v>X</v>
          </cell>
          <cell r="K326" t="str">
            <v>X</v>
          </cell>
          <cell r="L326" t="str">
            <v>no aplica</v>
          </cell>
          <cell r="M326" t="str">
            <v>no aplica</v>
          </cell>
          <cell r="N326">
            <v>41608</v>
          </cell>
        </row>
        <row r="327">
          <cell r="A327" t="str">
            <v>J31</v>
          </cell>
          <cell r="B327" t="str">
            <v>LIMAHOYA ASBESTO CEMENTO PERFIL 7-1000</v>
          </cell>
          <cell r="C327" t="str">
            <v>Insumo</v>
          </cell>
          <cell r="D327" t="str">
            <v>und</v>
          </cell>
          <cell r="E327">
            <v>21299</v>
          </cell>
          <cell r="F327">
            <v>17898.347210584019</v>
          </cell>
          <cell r="G327">
            <v>0.19</v>
          </cell>
          <cell r="H327" t="str">
            <v>X</v>
          </cell>
          <cell r="K327" t="str">
            <v>X</v>
          </cell>
          <cell r="L327" t="str">
            <v>catalogocinduandina</v>
          </cell>
          <cell r="M327" t="str">
            <v>VER ARCHIVO ANEXO</v>
          </cell>
          <cell r="N327">
            <v>41608</v>
          </cell>
        </row>
        <row r="328">
          <cell r="A328" t="str">
            <v>J32</v>
          </cell>
          <cell r="B328" t="str">
            <v>TEJA TRASLUCIDA PVC ONDULADA 3,66x0,83M</v>
          </cell>
          <cell r="C328" t="str">
            <v>Insumo</v>
          </cell>
          <cell r="D328" t="str">
            <v>m2</v>
          </cell>
          <cell r="E328">
            <v>78885</v>
          </cell>
          <cell r="F328">
            <v>66290.174854014884</v>
          </cell>
          <cell r="G328">
            <v>0.19</v>
          </cell>
          <cell r="H328" t="str">
            <v>X</v>
          </cell>
          <cell r="K328" t="str">
            <v>X</v>
          </cell>
          <cell r="L328" t="str">
            <v>catalogocinduandina</v>
          </cell>
          <cell r="M328" t="str">
            <v>VER ARCHIVO ANEXO</v>
          </cell>
          <cell r="N328">
            <v>41608</v>
          </cell>
        </row>
        <row r="329">
          <cell r="A329" t="str">
            <v>J32A</v>
          </cell>
          <cell r="B329" t="str">
            <v>TEJA TRASLUCIDA PVC ONDULADA 2,44x0,83M</v>
          </cell>
          <cell r="C329" t="str">
            <v>Insumo</v>
          </cell>
          <cell r="D329" t="str">
            <v>m2</v>
          </cell>
          <cell r="E329">
            <v>53642</v>
          </cell>
          <cell r="F329">
            <v>45077.318900730119</v>
          </cell>
          <cell r="G329">
            <v>0.19</v>
          </cell>
          <cell r="H329" t="str">
            <v>X</v>
          </cell>
          <cell r="K329" t="str">
            <v>X</v>
          </cell>
          <cell r="L329" t="str">
            <v>catalogocinduandina</v>
          </cell>
          <cell r="M329" t="str">
            <v>VER ARCHIVO ANEXO</v>
          </cell>
          <cell r="N329">
            <v>41608</v>
          </cell>
        </row>
        <row r="330">
          <cell r="A330" t="str">
            <v>J33</v>
          </cell>
          <cell r="B330" t="str">
            <v>GANCHO AMARRE ETERNIT</v>
          </cell>
          <cell r="C330" t="str">
            <v>Insumo</v>
          </cell>
          <cell r="D330" t="str">
            <v>und</v>
          </cell>
          <cell r="E330">
            <v>489</v>
          </cell>
          <cell r="F330">
            <v>410.99908409489217</v>
          </cell>
          <cell r="G330">
            <v>0.19</v>
          </cell>
          <cell r="H330" t="str">
            <v>X</v>
          </cell>
          <cell r="K330" t="str">
            <v>X</v>
          </cell>
          <cell r="L330" t="str">
            <v>catalogocinduandina</v>
          </cell>
          <cell r="M330" t="str">
            <v>VER ARCHIVO ANEXO</v>
          </cell>
          <cell r="N330">
            <v>41608</v>
          </cell>
        </row>
        <row r="331">
          <cell r="A331" t="str">
            <v>J34</v>
          </cell>
          <cell r="B331" t="str">
            <v>LAMINA POLICARBONATO 6MM TRANSP ALVEOLAR</v>
          </cell>
          <cell r="C331" t="str">
            <v>Insumo</v>
          </cell>
          <cell r="D331" t="str">
            <v>und</v>
          </cell>
          <cell r="E331">
            <v>820407</v>
          </cell>
          <cell r="F331">
            <v>689417.81848175451</v>
          </cell>
          <cell r="G331">
            <v>0.19</v>
          </cell>
          <cell r="H331" t="str">
            <v>X</v>
          </cell>
          <cell r="K331" t="str">
            <v>X</v>
          </cell>
          <cell r="L331" t="str">
            <v>catalogocinduandina</v>
          </cell>
          <cell r="M331" t="str">
            <v>VER ARCHIVO ANEXO</v>
          </cell>
          <cell r="N331">
            <v>41608</v>
          </cell>
        </row>
        <row r="332">
          <cell r="A332" t="str">
            <v>J35</v>
          </cell>
          <cell r="B332" t="str">
            <v>REMATE U 6X20 10MM POLICARB  LATERAL-FINAL LAMINA</v>
          </cell>
          <cell r="C332" t="str">
            <v>Insumo</v>
          </cell>
          <cell r="D332" t="str">
            <v>und</v>
          </cell>
          <cell r="E332">
            <v>14199</v>
          </cell>
          <cell r="F332">
            <v>11932.231473722677</v>
          </cell>
          <cell r="G332">
            <v>0.19</v>
          </cell>
          <cell r="H332" t="str">
            <v>X</v>
          </cell>
          <cell r="K332" t="str">
            <v>X</v>
          </cell>
          <cell r="L332" t="str">
            <v>catalogocinduandina</v>
          </cell>
          <cell r="M332" t="str">
            <v>VER ARCHIVO ANEXO</v>
          </cell>
          <cell r="N332">
            <v>41608</v>
          </cell>
        </row>
        <row r="333">
          <cell r="A333" t="str">
            <v>J36</v>
          </cell>
          <cell r="B333" t="str">
            <v>CINTALAUMINIO INDUSTRIAL SELLO POLICARBONATO 32M</v>
          </cell>
          <cell r="C333" t="str">
            <v>Insumo</v>
          </cell>
          <cell r="D333" t="str">
            <v>und</v>
          </cell>
          <cell r="E333">
            <v>94662</v>
          </cell>
          <cell r="F333">
            <v>79548.209824817852</v>
          </cell>
          <cell r="G333">
            <v>0.19</v>
          </cell>
          <cell r="H333" t="str">
            <v>X</v>
          </cell>
          <cell r="K333" t="str">
            <v>X</v>
          </cell>
          <cell r="L333" t="str">
            <v>catalogocinduandina</v>
          </cell>
          <cell r="M333" t="str">
            <v>VER ARCHIVO ANEXO</v>
          </cell>
          <cell r="N333">
            <v>41608</v>
          </cell>
        </row>
        <row r="334">
          <cell r="A334" t="str">
            <v>J37</v>
          </cell>
          <cell r="B334" t="str">
            <v>TEJA TERMOACUSTICA AJOVER</v>
          </cell>
          <cell r="C334" t="str">
            <v>Insumo</v>
          </cell>
          <cell r="D334" t="str">
            <v>m2</v>
          </cell>
          <cell r="E334">
            <v>23666</v>
          </cell>
          <cell r="F334">
            <v>19887.052456204463</v>
          </cell>
          <cell r="G334">
            <v>0.19</v>
          </cell>
          <cell r="H334" t="str">
            <v>X</v>
          </cell>
          <cell r="K334" t="str">
            <v>X</v>
          </cell>
          <cell r="L334" t="str">
            <v>catalogocinduandina</v>
          </cell>
          <cell r="M334" t="str">
            <v>VER ARCHIVO ANEXO</v>
          </cell>
          <cell r="N334">
            <v>41608</v>
          </cell>
        </row>
        <row r="335">
          <cell r="A335" t="str">
            <v>J38</v>
          </cell>
          <cell r="B335" t="str">
            <v>PLACA ICOPOR TEXTURIZADO 60x60</v>
          </cell>
          <cell r="C335" t="str">
            <v>Insumo</v>
          </cell>
          <cell r="D335" t="str">
            <v>und</v>
          </cell>
          <cell r="E335">
            <v>4733</v>
          </cell>
          <cell r="F335">
            <v>3977.4104912408916</v>
          </cell>
          <cell r="G335">
            <v>0.19</v>
          </cell>
          <cell r="H335" t="str">
            <v>X</v>
          </cell>
          <cell r="K335" t="str">
            <v>X</v>
          </cell>
          <cell r="L335" t="str">
            <v>catalogocinduandina</v>
          </cell>
          <cell r="M335" t="str">
            <v>VER ARCHIVO ANEXO</v>
          </cell>
          <cell r="N335">
            <v>41608</v>
          </cell>
        </row>
        <row r="336">
          <cell r="A336" t="str">
            <v>J39</v>
          </cell>
          <cell r="B336" t="str">
            <v>VIDRIO TRASLUCIDO 3MM</v>
          </cell>
          <cell r="C336" t="str">
            <v>Insumo</v>
          </cell>
          <cell r="D336" t="str">
            <v>m2</v>
          </cell>
          <cell r="E336">
            <v>23666</v>
          </cell>
          <cell r="F336">
            <v>19887.052456204463</v>
          </cell>
          <cell r="G336">
            <v>0.19</v>
          </cell>
          <cell r="H336" t="str">
            <v>X</v>
          </cell>
          <cell r="K336" t="str">
            <v>X</v>
          </cell>
          <cell r="L336" t="str">
            <v>no aplica</v>
          </cell>
          <cell r="M336" t="str">
            <v>no aplica</v>
          </cell>
          <cell r="N336">
            <v>41608</v>
          </cell>
        </row>
        <row r="337">
          <cell r="A337" t="str">
            <v>J40</v>
          </cell>
          <cell r="B337" t="str">
            <v>VIDRIO TRASLUCIDO 4MM</v>
          </cell>
          <cell r="C337" t="str">
            <v>Insumo</v>
          </cell>
          <cell r="D337" t="str">
            <v>m2</v>
          </cell>
          <cell r="E337">
            <v>33132</v>
          </cell>
          <cell r="F337">
            <v>27841.873438686245</v>
          </cell>
          <cell r="G337">
            <v>0.19</v>
          </cell>
          <cell r="H337" t="str">
            <v>X</v>
          </cell>
          <cell r="K337" t="str">
            <v>X</v>
          </cell>
          <cell r="L337" t="str">
            <v>no aplica</v>
          </cell>
          <cell r="M337" t="str">
            <v>no aplica</v>
          </cell>
          <cell r="N337">
            <v>41608</v>
          </cell>
        </row>
        <row r="338">
          <cell r="A338" t="str">
            <v>J41</v>
          </cell>
          <cell r="B338" t="str">
            <v>VIDRIO TRASLUCIDO 6MM</v>
          </cell>
          <cell r="C338" t="str">
            <v>Insumo</v>
          </cell>
          <cell r="D338" t="str">
            <v>m2</v>
          </cell>
          <cell r="E338">
            <v>52064</v>
          </cell>
          <cell r="F338">
            <v>43751.515403649799</v>
          </cell>
          <cell r="G338">
            <v>0.19</v>
          </cell>
          <cell r="H338" t="str">
            <v>X</v>
          </cell>
          <cell r="K338" t="str">
            <v>X</v>
          </cell>
          <cell r="L338" t="str">
            <v>no aplica</v>
          </cell>
          <cell r="M338" t="str">
            <v>no aplica</v>
          </cell>
          <cell r="N338">
            <v>41608</v>
          </cell>
        </row>
        <row r="339">
          <cell r="A339" t="str">
            <v>K</v>
          </cell>
          <cell r="B339" t="str">
            <v>DRYWALL, SUPERBOARD Y SIMILARES</v>
          </cell>
          <cell r="E339">
            <v>0</v>
          </cell>
          <cell r="F339">
            <v>0</v>
          </cell>
          <cell r="N339">
            <v>41608</v>
          </cell>
        </row>
        <row r="340">
          <cell r="A340" t="str">
            <v>K10</v>
          </cell>
          <cell r="B340" t="str">
            <v>CINTA MALLA DE FIBRA DE VIDRIO ( 90 M. )</v>
          </cell>
          <cell r="C340" t="str">
            <v>Insumo</v>
          </cell>
          <cell r="D340" t="str">
            <v>rollo</v>
          </cell>
          <cell r="E340">
            <v>13627</v>
          </cell>
          <cell r="F340">
            <v>11450.964804282532</v>
          </cell>
          <cell r="G340">
            <v>0.19</v>
          </cell>
          <cell r="H340" t="str">
            <v>X</v>
          </cell>
          <cell r="K340" t="str">
            <v>X</v>
          </cell>
          <cell r="L340" t="str">
            <v>DRywall Gyplac</v>
          </cell>
          <cell r="M340" t="str">
            <v>VER ARCHIVO ANEXO</v>
          </cell>
          <cell r="N340">
            <v>41608</v>
          </cell>
        </row>
        <row r="341">
          <cell r="A341" t="str">
            <v>K11</v>
          </cell>
          <cell r="B341" t="str">
            <v>CINTA PAPEL ( 75 M.)</v>
          </cell>
          <cell r="C341" t="str">
            <v>Insumo</v>
          </cell>
          <cell r="D341" t="str">
            <v>rollo</v>
          </cell>
          <cell r="E341">
            <v>11475</v>
          </cell>
          <cell r="F341">
            <v>9642.5688342650046</v>
          </cell>
          <cell r="G341">
            <v>0.19</v>
          </cell>
          <cell r="H341" t="str">
            <v>X</v>
          </cell>
          <cell r="K341" t="str">
            <v>X</v>
          </cell>
          <cell r="L341" t="str">
            <v>DRywall Gyplac</v>
          </cell>
          <cell r="M341" t="str">
            <v>VER ARCHIVO ANEXO</v>
          </cell>
          <cell r="N341">
            <v>41608</v>
          </cell>
        </row>
        <row r="342">
          <cell r="A342" t="str">
            <v>K13</v>
          </cell>
          <cell r="B342" t="str">
            <v>FIBRA DE VIDRIO FRESCASA DE 2 1/2"</v>
          </cell>
          <cell r="C342" t="str">
            <v>Insumo</v>
          </cell>
          <cell r="D342" t="str">
            <v>m2</v>
          </cell>
          <cell r="E342">
            <v>8606</v>
          </cell>
          <cell r="F342">
            <v>7232.2580765730227</v>
          </cell>
          <cell r="G342">
            <v>0.19</v>
          </cell>
          <cell r="H342" t="str">
            <v>X</v>
          </cell>
          <cell r="K342" t="str">
            <v>X</v>
          </cell>
          <cell r="L342" t="str">
            <v>DRywall Gyplac</v>
          </cell>
          <cell r="M342" t="str">
            <v>VER ARCHIVO ANEXO</v>
          </cell>
          <cell r="N342">
            <v>41608</v>
          </cell>
        </row>
        <row r="343">
          <cell r="A343" t="str">
            <v>K14</v>
          </cell>
          <cell r="B343" t="str">
            <v>FIBRA DE VIDRIO FRESCASA DE 3 1/2"</v>
          </cell>
          <cell r="C343" t="str">
            <v>Insumo</v>
          </cell>
          <cell r="D343" t="str">
            <v>m2</v>
          </cell>
          <cell r="E343">
            <v>10757</v>
          </cell>
          <cell r="F343">
            <v>9039.3282430934669</v>
          </cell>
          <cell r="G343">
            <v>0.19</v>
          </cell>
          <cell r="H343" t="str">
            <v>X</v>
          </cell>
          <cell r="K343" t="str">
            <v>X</v>
          </cell>
          <cell r="L343" t="str">
            <v>DRywall Gyplac</v>
          </cell>
          <cell r="M343" t="str">
            <v>VER ARCHIVO ANEXO</v>
          </cell>
          <cell r="N343">
            <v>41608</v>
          </cell>
        </row>
        <row r="344">
          <cell r="A344" t="str">
            <v>K06</v>
          </cell>
          <cell r="B344" t="str">
            <v>MASILLA SUPERMASTIC USG</v>
          </cell>
          <cell r="C344" t="str">
            <v>Insumo</v>
          </cell>
          <cell r="D344" t="str">
            <v>caneca</v>
          </cell>
          <cell r="E344">
            <v>48770</v>
          </cell>
          <cell r="F344">
            <v>40983.237701746155</v>
          </cell>
          <cell r="G344">
            <v>0.19</v>
          </cell>
          <cell r="H344" t="str">
            <v>X</v>
          </cell>
          <cell r="K344" t="str">
            <v>X</v>
          </cell>
          <cell r="L344" t="str">
            <v>DRywall Gyplac</v>
          </cell>
          <cell r="M344" t="str">
            <v>VER ARCHIVO ANEXO</v>
          </cell>
          <cell r="N344">
            <v>41608</v>
          </cell>
        </row>
        <row r="345">
          <cell r="A345" t="str">
            <v>K07</v>
          </cell>
          <cell r="B345" t="str">
            <v>PERFIL CANAL CAL. 26 ( 90 MM ) - 2.44 M.</v>
          </cell>
          <cell r="C345" t="str">
            <v>Insumo</v>
          </cell>
          <cell r="D345" t="str">
            <v>und</v>
          </cell>
          <cell r="E345">
            <v>8032</v>
          </cell>
          <cell r="F345">
            <v>6749.6656036357954</v>
          </cell>
          <cell r="G345">
            <v>0.19</v>
          </cell>
          <cell r="H345" t="str">
            <v>X</v>
          </cell>
          <cell r="K345" t="str">
            <v>X</v>
          </cell>
          <cell r="L345" t="str">
            <v>DRywall Gyplac</v>
          </cell>
          <cell r="M345" t="str">
            <v>VER ARCHIVO ANEXO</v>
          </cell>
          <cell r="N345">
            <v>41608</v>
          </cell>
        </row>
        <row r="346">
          <cell r="A346" t="str">
            <v>K17</v>
          </cell>
          <cell r="B346" t="str">
            <v>PERFIL CANAL CAL.24 ( 90 MM ) - 2.44 M.</v>
          </cell>
          <cell r="C346" t="str">
            <v>Insumo</v>
          </cell>
          <cell r="D346" t="str">
            <v>und</v>
          </cell>
          <cell r="E346">
            <v>10900</v>
          </cell>
          <cell r="F346">
            <v>9159.9763613277755</v>
          </cell>
          <cell r="G346">
            <v>0.19</v>
          </cell>
          <cell r="H346" t="str">
            <v>X</v>
          </cell>
          <cell r="K346" t="str">
            <v>X</v>
          </cell>
          <cell r="L346" t="str">
            <v>DRywall Gyplac</v>
          </cell>
          <cell r="M346" t="str">
            <v>VER ARCHIVO ANEXO</v>
          </cell>
          <cell r="N346">
            <v>41608</v>
          </cell>
        </row>
        <row r="347">
          <cell r="A347" t="str">
            <v>K18</v>
          </cell>
          <cell r="B347" t="str">
            <v>PERFIL OMEGA CAL 24 - 2.44 M.</v>
          </cell>
          <cell r="C347" t="str">
            <v>Insumo</v>
          </cell>
          <cell r="D347" t="str">
            <v>und</v>
          </cell>
          <cell r="E347">
            <v>15490</v>
          </cell>
          <cell r="F347">
            <v>13016.738734334362</v>
          </cell>
          <cell r="G347">
            <v>0.19</v>
          </cell>
          <cell r="H347" t="str">
            <v>X</v>
          </cell>
          <cell r="K347" t="str">
            <v>X</v>
          </cell>
          <cell r="L347" t="str">
            <v>DRywall Gyplac</v>
          </cell>
          <cell r="M347" t="str">
            <v>VER ARCHIVO ANEXO</v>
          </cell>
          <cell r="N347">
            <v>41608</v>
          </cell>
        </row>
        <row r="348">
          <cell r="A348" t="str">
            <v>K08</v>
          </cell>
          <cell r="B348" t="str">
            <v>PERFIL OMEGA CAL 26 - 2.44 M.</v>
          </cell>
          <cell r="C348" t="str">
            <v>Insumo</v>
          </cell>
          <cell r="D348" t="str">
            <v>und</v>
          </cell>
          <cell r="E348">
            <v>5162</v>
          </cell>
          <cell r="F348">
            <v>4338.0290424467339</v>
          </cell>
          <cell r="G348">
            <v>0.19</v>
          </cell>
          <cell r="H348" t="str">
            <v>X</v>
          </cell>
          <cell r="K348" t="str">
            <v>X</v>
          </cell>
          <cell r="L348" t="str">
            <v>DRywall Gyplac</v>
          </cell>
          <cell r="M348" t="str">
            <v>VER ARCHIVO ANEXO</v>
          </cell>
          <cell r="N348">
            <v>41608</v>
          </cell>
        </row>
        <row r="349">
          <cell r="A349" t="str">
            <v>K19</v>
          </cell>
          <cell r="B349" t="str">
            <v>PERFIL PARAL CAL 24 - 2.44 M.</v>
          </cell>
          <cell r="C349" t="str">
            <v>Insumo</v>
          </cell>
          <cell r="D349" t="str">
            <v>und</v>
          </cell>
          <cell r="E349">
            <v>11330</v>
          </cell>
          <cell r="F349">
            <v>9520.5949125336156</v>
          </cell>
          <cell r="G349">
            <v>0.19</v>
          </cell>
          <cell r="H349" t="str">
            <v>X</v>
          </cell>
          <cell r="K349" t="str">
            <v>X</v>
          </cell>
          <cell r="L349" t="str">
            <v>DRywall Gyplac</v>
          </cell>
          <cell r="M349" t="str">
            <v>VER ARCHIVO ANEXO</v>
          </cell>
          <cell r="N349">
            <v>41608</v>
          </cell>
        </row>
        <row r="350">
          <cell r="A350" t="str">
            <v>K09</v>
          </cell>
          <cell r="B350" t="str">
            <v>PERFIL PARAL CAL 26 - 2.44 M.</v>
          </cell>
          <cell r="C350" t="str">
            <v>Insumo</v>
          </cell>
          <cell r="D350" t="str">
            <v>und</v>
          </cell>
          <cell r="E350">
            <v>8461</v>
          </cell>
          <cell r="F350">
            <v>7110.2841548416345</v>
          </cell>
          <cell r="G350">
            <v>0.19</v>
          </cell>
          <cell r="H350" t="str">
            <v>X</v>
          </cell>
          <cell r="K350" t="str">
            <v>X</v>
          </cell>
          <cell r="L350" t="str">
            <v>DRywall Gyplac</v>
          </cell>
          <cell r="M350" t="str">
            <v>VER ARCHIVO ANEXO</v>
          </cell>
          <cell r="N350">
            <v>41608</v>
          </cell>
        </row>
        <row r="351">
          <cell r="A351" t="str">
            <v>K12</v>
          </cell>
          <cell r="B351" t="str">
            <v>PLACA YESO TIPO GYPLAC ESTANDAR 1/2" (12.7 MM) DE 1.22 X 2.44 MM. O SIMILAR.</v>
          </cell>
          <cell r="C351" t="str">
            <v>Insumo</v>
          </cell>
          <cell r="D351" t="str">
            <v>m2</v>
          </cell>
          <cell r="E351">
            <v>27110</v>
          </cell>
          <cell r="F351">
            <v>22781.281490330752</v>
          </cell>
          <cell r="G351">
            <v>0.19</v>
          </cell>
          <cell r="H351" t="str">
            <v>X</v>
          </cell>
          <cell r="K351" t="str">
            <v>X</v>
          </cell>
          <cell r="L351" t="str">
            <v>DRywall Gyplac</v>
          </cell>
          <cell r="M351" t="str">
            <v>VER ARCHIVO ANEXO</v>
          </cell>
          <cell r="N351">
            <v>41608</v>
          </cell>
        </row>
        <row r="352">
          <cell r="A352" t="str">
            <v>K16</v>
          </cell>
          <cell r="B352" t="str">
            <v xml:space="preserve">PLACA YESO TIPO GYPLAC R.H. 1/2" (12.7 MM) DE 1.22 X 2.44 MM. O SIMILAR. </v>
          </cell>
          <cell r="C352" t="str">
            <v>Insumo</v>
          </cell>
          <cell r="D352" t="str">
            <v>m2</v>
          </cell>
          <cell r="E352">
            <v>30552</v>
          </cell>
          <cell r="F352">
            <v>25674.184720959962</v>
          </cell>
          <cell r="G352">
            <v>0.19</v>
          </cell>
          <cell r="H352" t="str">
            <v>X</v>
          </cell>
          <cell r="K352" t="str">
            <v>X</v>
          </cell>
          <cell r="L352" t="str">
            <v>DRywall Gyplac</v>
          </cell>
          <cell r="M352" t="str">
            <v>VER ARCHIVO ANEXO</v>
          </cell>
          <cell r="N352">
            <v>41608</v>
          </cell>
        </row>
        <row r="353">
          <cell r="A353" t="str">
            <v>K02</v>
          </cell>
          <cell r="B353" t="str">
            <v>SUPERBOARD  ( 2.44 X 1.22 )  E= 10 MM</v>
          </cell>
          <cell r="C353" t="str">
            <v>Insumo</v>
          </cell>
          <cell r="D353" t="str">
            <v>m2</v>
          </cell>
          <cell r="E353">
            <v>34325</v>
          </cell>
          <cell r="F353">
            <v>28844.180882478951</v>
          </cell>
          <cell r="G353">
            <v>0.19</v>
          </cell>
          <cell r="H353" t="str">
            <v>X</v>
          </cell>
          <cell r="K353" t="str">
            <v>X</v>
          </cell>
          <cell r="L353" t="str">
            <v>DRywall Gyplac</v>
          </cell>
          <cell r="M353" t="str">
            <v>VER ARCHIVO ANEXO</v>
          </cell>
          <cell r="N353">
            <v>41608</v>
          </cell>
        </row>
        <row r="354">
          <cell r="A354" t="str">
            <v>K15</v>
          </cell>
          <cell r="B354" t="str">
            <v>SUPERBOARD  ( 2.44 X 1.22 )  E= 6 MM</v>
          </cell>
          <cell r="C354" t="str">
            <v>Insumo</v>
          </cell>
          <cell r="D354" t="str">
            <v>m2</v>
          </cell>
          <cell r="E354">
            <v>34426</v>
          </cell>
          <cell r="F354">
            <v>28929.032306292091</v>
          </cell>
          <cell r="G354">
            <v>0.19</v>
          </cell>
          <cell r="H354" t="str">
            <v>X</v>
          </cell>
          <cell r="K354" t="str">
            <v>X</v>
          </cell>
          <cell r="L354" t="str">
            <v>DRywall Gyplac</v>
          </cell>
          <cell r="M354" t="str">
            <v>VER ARCHIVO ANEXO</v>
          </cell>
          <cell r="N354">
            <v>41608</v>
          </cell>
        </row>
        <row r="355">
          <cell r="A355" t="str">
            <v>K01</v>
          </cell>
          <cell r="B355" t="str">
            <v>SUPERBOARD  ( 2.44 X 1.22 )  E= 8 MM</v>
          </cell>
          <cell r="C355" t="str">
            <v>Insumo</v>
          </cell>
          <cell r="D355" t="str">
            <v>m2</v>
          </cell>
          <cell r="E355">
            <v>48770</v>
          </cell>
          <cell r="F355">
            <v>40983.237701746155</v>
          </cell>
          <cell r="G355">
            <v>0.19</v>
          </cell>
          <cell r="H355" t="str">
            <v>X</v>
          </cell>
          <cell r="K355" t="str">
            <v>X</v>
          </cell>
          <cell r="L355" t="str">
            <v>DRywall Gyplac</v>
          </cell>
          <cell r="M355" t="str">
            <v>VER ARCHIVO ANEXO</v>
          </cell>
          <cell r="N355">
            <v>41608</v>
          </cell>
        </row>
        <row r="356">
          <cell r="A356" t="str">
            <v>K03</v>
          </cell>
          <cell r="B356" t="str">
            <v>TORNILLO AUTOPERFORANTE  EST.  7/16 "</v>
          </cell>
          <cell r="C356" t="str">
            <v>Insumo</v>
          </cell>
          <cell r="D356" t="str">
            <v>und</v>
          </cell>
          <cell r="E356">
            <v>19</v>
          </cell>
          <cell r="F356">
            <v>15.909641964963569</v>
          </cell>
          <cell r="G356">
            <v>0.19</v>
          </cell>
          <cell r="H356" t="str">
            <v>X</v>
          </cell>
          <cell r="K356" t="str">
            <v>X</v>
          </cell>
          <cell r="L356" t="str">
            <v>DRywall Gyplac</v>
          </cell>
          <cell r="M356" t="str">
            <v>VER ARCHIVO ANEXO</v>
          </cell>
          <cell r="N356">
            <v>41608</v>
          </cell>
        </row>
        <row r="357">
          <cell r="A357" t="str">
            <v>K04</v>
          </cell>
          <cell r="B357" t="str">
            <v>TORNILLO AUTOPERFORANTE YESO 6 X1</v>
          </cell>
          <cell r="C357" t="str">
            <v>Insumo</v>
          </cell>
          <cell r="D357" t="str">
            <v>und</v>
          </cell>
          <cell r="E357">
            <v>19</v>
          </cell>
          <cell r="F357">
            <v>15.909641964963569</v>
          </cell>
          <cell r="G357">
            <v>0.19</v>
          </cell>
          <cell r="H357" t="str">
            <v>X</v>
          </cell>
          <cell r="K357" t="str">
            <v>X</v>
          </cell>
          <cell r="L357" t="str">
            <v>DRywall Gyplac</v>
          </cell>
          <cell r="M357" t="str">
            <v>VER ARCHIVO ANEXO</v>
          </cell>
          <cell r="N357">
            <v>41608</v>
          </cell>
        </row>
        <row r="358">
          <cell r="A358" t="str">
            <v>K05</v>
          </cell>
          <cell r="B358" t="str">
            <v>TORNILLO PTA BROCA EXTRAPL. EST 8 X 1/2" ( 13MM )</v>
          </cell>
          <cell r="C358" t="str">
            <v>Insumo</v>
          </cell>
          <cell r="D358" t="str">
            <v>und</v>
          </cell>
          <cell r="E358">
            <v>57</v>
          </cell>
          <cell r="F358">
            <v>47.7289258948907</v>
          </cell>
          <cell r="G358">
            <v>0.19</v>
          </cell>
          <cell r="H358" t="str">
            <v>X</v>
          </cell>
          <cell r="K358" t="str">
            <v>X</v>
          </cell>
          <cell r="L358" t="str">
            <v>DRywall Gyplac</v>
          </cell>
          <cell r="M358" t="str">
            <v>VER ARCHIVO ANEXO</v>
          </cell>
          <cell r="N358">
            <v>41608</v>
          </cell>
        </row>
        <row r="359">
          <cell r="A359" t="str">
            <v>K20</v>
          </cell>
          <cell r="B359" t="str">
            <v>PERFIL METALICO CAL 12 - 2,5MM. - 2,44M.</v>
          </cell>
          <cell r="C359" t="str">
            <v>Insumo</v>
          </cell>
          <cell r="D359" t="str">
            <v>und</v>
          </cell>
          <cell r="E359">
            <v>51640</v>
          </cell>
          <cell r="F359">
            <v>43394.87426293522</v>
          </cell>
          <cell r="G359">
            <v>0.19</v>
          </cell>
          <cell r="H359" t="str">
            <v>X</v>
          </cell>
          <cell r="K359" t="str">
            <v>X</v>
          </cell>
          <cell r="L359" t="str">
            <v>DRywall Gyplac</v>
          </cell>
          <cell r="M359" t="str">
            <v>VER ARCHIVO ANEXO</v>
          </cell>
          <cell r="N359">
            <v>41608</v>
          </cell>
        </row>
        <row r="360">
          <cell r="A360" t="str">
            <v>K21</v>
          </cell>
          <cell r="B360" t="str">
            <v>MASILLA PLASTICA</v>
          </cell>
          <cell r="C360" t="str">
            <v>Insumo</v>
          </cell>
          <cell r="D360" t="str">
            <v>kg</v>
          </cell>
          <cell r="E360">
            <v>31554</v>
          </cell>
          <cell r="F360">
            <v>26516.069941605947</v>
          </cell>
          <cell r="G360">
            <v>0.19</v>
          </cell>
          <cell r="H360" t="str">
            <v>X</v>
          </cell>
          <cell r="K360" t="str">
            <v>X</v>
          </cell>
          <cell r="L360" t="str">
            <v>DRywall Gyplac</v>
          </cell>
          <cell r="M360" t="str">
            <v>VER ARCHIVO ANEXO</v>
          </cell>
          <cell r="N360">
            <v>41608</v>
          </cell>
        </row>
        <row r="361">
          <cell r="A361" t="str">
            <v>L</v>
          </cell>
          <cell r="B361" t="str">
            <v>ESPECIALES</v>
          </cell>
          <cell r="E361">
            <v>0</v>
          </cell>
          <cell r="F361">
            <v>0</v>
          </cell>
          <cell r="N361">
            <v>41608</v>
          </cell>
        </row>
        <row r="362">
          <cell r="A362" t="str">
            <v>L12</v>
          </cell>
          <cell r="B362" t="str">
            <v>INSTALACIÓN Y PUESTA EN FUNCIONAMIENTO EQUIPO DE PRESIÓN.</v>
          </cell>
          <cell r="C362" t="str">
            <v>Insumo</v>
          </cell>
          <cell r="D362" t="str">
            <v>und</v>
          </cell>
          <cell r="E362">
            <v>1996745</v>
          </cell>
          <cell r="F362">
            <v>1677936.9059048241</v>
          </cell>
          <cell r="G362">
            <v>0.19</v>
          </cell>
          <cell r="H362" t="str">
            <v>X</v>
          </cell>
          <cell r="L362" t="str">
            <v>no aplica</v>
          </cell>
          <cell r="M362" t="str">
            <v>no aplica</v>
          </cell>
          <cell r="N362">
            <v>41608</v>
          </cell>
        </row>
        <row r="363">
          <cell r="A363" t="str">
            <v>L02</v>
          </cell>
          <cell r="B363" t="str">
            <v>SUMINISTRO, TRANSPORTE E INSTALACION SISTEMA HIDRAULICO DE PRESION PREENSAMBLADO  - INCLUYE 2 BOMBAS DE 1.5 HP CAUDAL DE 20 GPM C/U,  RANGO DE PRESIÓN DE 30 - 50 PSI, TANQUE DE 100 LTS., TABLERO DE CONTROL  Y ACCESORIOS CONECCION A SISTEMA HIDRÁULICO Y ELÉCTRICO.</v>
          </cell>
          <cell r="C363" t="str">
            <v>Insumo</v>
          </cell>
          <cell r="D363" t="str">
            <v>und</v>
          </cell>
          <cell r="E363">
            <v>11992533</v>
          </cell>
          <cell r="F363">
            <v>10077758.528967625</v>
          </cell>
          <cell r="G363">
            <v>0.19</v>
          </cell>
          <cell r="H363" t="str">
            <v>X</v>
          </cell>
          <cell r="L363" t="str">
            <v>no aplica</v>
          </cell>
          <cell r="M363" t="str">
            <v>no aplica</v>
          </cell>
          <cell r="N363">
            <v>41608</v>
          </cell>
        </row>
        <row r="364">
          <cell r="A364" t="str">
            <v>L01</v>
          </cell>
          <cell r="B364" t="str">
            <v>SUMINISTRO, TRANSPORTE E INSTALACION SISTEMA HIDRAULICO DE PRESION PREENSAMBLADO  - INCLUYE 2 BOMBAS DE 1.5 HP CAUDAL DE 30 GPM C/U,  RANGO DE PRESIÓN DE 20 - 40 PSI, TANQUE DE 100 LTS., TABLERO DE CONTROL  Y ACCESORIOS CONECCION A SISTEMA HIDRÁULICO Y ELÉCTRICO.</v>
          </cell>
          <cell r="C364" t="str">
            <v>Insumo</v>
          </cell>
          <cell r="D364" t="str">
            <v>und</v>
          </cell>
          <cell r="E364">
            <v>11992533</v>
          </cell>
          <cell r="F364">
            <v>10077758.528967625</v>
          </cell>
          <cell r="G364">
            <v>0.19</v>
          </cell>
          <cell r="H364" t="str">
            <v>X</v>
          </cell>
          <cell r="L364" t="str">
            <v>no aplica</v>
          </cell>
          <cell r="M364" t="str">
            <v>no aplica</v>
          </cell>
          <cell r="N364">
            <v>41608</v>
          </cell>
        </row>
        <row r="365">
          <cell r="A365" t="str">
            <v>L11</v>
          </cell>
          <cell r="B365" t="str">
            <v>SUMINISTRO, TRANSPORTE E INSTALACION SISTEMA HIDRAULICO DE PRESION PREENSAMBLADO  - INCLUYE 2 BOMBAS DE 10 HP CAUDAL DE 160 GPM C/U,  RANGO DE PRESIÓN DE 70 - 90 PSI, TANQUE DE 500 LTS., TABLERO DE CONTROL  Y ACCESORIOS CONECCION A SISTEMA HIDRÁULICO Y ELÉCTRICO.</v>
          </cell>
          <cell r="C365" t="str">
            <v>Insumo</v>
          </cell>
          <cell r="D365" t="str">
            <v>und</v>
          </cell>
          <cell r="E365">
            <v>19172494</v>
          </cell>
          <cell r="F365">
            <v>16111339.102581387</v>
          </cell>
          <cell r="G365">
            <v>0.19</v>
          </cell>
          <cell r="H365" t="str">
            <v>X</v>
          </cell>
          <cell r="L365" t="str">
            <v>no aplica</v>
          </cell>
          <cell r="M365" t="str">
            <v>no aplica</v>
          </cell>
          <cell r="N365">
            <v>41608</v>
          </cell>
        </row>
        <row r="366">
          <cell r="A366" t="str">
            <v>L03</v>
          </cell>
          <cell r="B366" t="str">
            <v>SUMINISTRO, TRANSPORTE E INSTALACION SISTEMA HIDRAULICO DE PRESION PREENSAMBLADO  - INCLUYE 2 BOMBAS DE 2 HP CAUDAL DE 45 GPM C/U,  RANGO DE PRESIÓN DE 20 - 40 PSI, TANQUE DE 200 LTS., TABLERO DE CONTROL  Y ACCESORIOS CONECCION A SISTEMA HIDRÁULICO Y ELÉCTRICO.</v>
          </cell>
          <cell r="C366" t="str">
            <v>Insumo</v>
          </cell>
          <cell r="D366" t="str">
            <v>und</v>
          </cell>
          <cell r="E366">
            <v>12137297</v>
          </cell>
          <cell r="F366">
            <v>10199408.954645721</v>
          </cell>
          <cell r="G366">
            <v>0.19</v>
          </cell>
          <cell r="H366" t="str">
            <v>X</v>
          </cell>
          <cell r="L366" t="str">
            <v>no aplica</v>
          </cell>
          <cell r="M366" t="str">
            <v>no aplica</v>
          </cell>
          <cell r="N366">
            <v>41608</v>
          </cell>
        </row>
        <row r="367">
          <cell r="A367" t="str">
            <v>L04</v>
          </cell>
          <cell r="B367" t="str">
            <v>SUMINISTRO, TRANSPORTE E INSTALACION SISTEMA HIDRAULICO DE PRESION PREENSAMBLADO  - INCLUYE 2 BOMBAS DE 2 HP CAUDAL DE 56 GPM C/U,  RANGO DE PRESIÓN DE 30 - 50 PSI, TANQUE DE 200 LTS., TABLERO DE CONTROL  Y ACCESORIOS CONECCION A SISTEMA HIDRÁULICO Y ELÉCTRICO.</v>
          </cell>
          <cell r="C367" t="str">
            <v>Insumo</v>
          </cell>
          <cell r="D367" t="str">
            <v>und</v>
          </cell>
          <cell r="E367">
            <v>12576581</v>
          </cell>
          <cell r="F367">
            <v>10568555.073944785</v>
          </cell>
          <cell r="G367">
            <v>0.19</v>
          </cell>
          <cell r="H367" t="str">
            <v>X</v>
          </cell>
          <cell r="L367" t="str">
            <v>no aplica</v>
          </cell>
          <cell r="M367" t="str">
            <v>no aplica</v>
          </cell>
          <cell r="N367">
            <v>41608</v>
          </cell>
        </row>
        <row r="368">
          <cell r="A368" t="str">
            <v>L05</v>
          </cell>
          <cell r="B368" t="str">
            <v>SUMINISTRO, TRANSPORTE E INSTALACION SISTEMA HIDRAULICO DE PRESION PREENSAMBLADO  - INCLUYE 2 BOMBAS DE 2 HP CAUDAL DE 90 GPM C/U,  RANGO DE PRESIÓN DE 30 - 50 PSI, TANQUE DE 200 LTS., TABLERO DE CONTROL  Y ACCESORIOS CONECCION A SISTEMA HIDRÁULICO Y ELÉCTRICO.</v>
          </cell>
          <cell r="C368" t="str">
            <v>Insumo</v>
          </cell>
          <cell r="D368" t="str">
            <v>und</v>
          </cell>
          <cell r="E368">
            <v>12576581</v>
          </cell>
          <cell r="F368">
            <v>10568555.073944785</v>
          </cell>
          <cell r="G368">
            <v>0.19</v>
          </cell>
          <cell r="H368" t="str">
            <v>X</v>
          </cell>
          <cell r="L368" t="str">
            <v>no aplica</v>
          </cell>
          <cell r="M368" t="str">
            <v>no aplica</v>
          </cell>
          <cell r="N368">
            <v>41608</v>
          </cell>
        </row>
        <row r="369">
          <cell r="A369" t="str">
            <v>L06</v>
          </cell>
          <cell r="B369" t="str">
            <v>SUMINISTRO, TRANSPORTE E INSTALACION SISTEMA HIDRAULICO DE PRESION PREENSAMBLADO  - INCLUYE 2 BOMBAS DE 3 HP CAUDAL DE 30 GPM C/U,  RANGO DE PRESIÓN DE 30 - 50 PSI, TANQUE DE 200 LTS., TABLERO DE CONTROL  Y ACCESORIOS CONECCION A SISTEMA HIDRÁULICO Y ELÉCTRICO.</v>
          </cell>
          <cell r="C369" t="str">
            <v>Insumo</v>
          </cell>
          <cell r="D369" t="str">
            <v>und</v>
          </cell>
          <cell r="E369">
            <v>12576581</v>
          </cell>
          <cell r="F369">
            <v>10568555.073944785</v>
          </cell>
          <cell r="G369">
            <v>0.19</v>
          </cell>
          <cell r="H369" t="str">
            <v>X</v>
          </cell>
          <cell r="L369" t="str">
            <v>no aplica</v>
          </cell>
          <cell r="M369" t="str">
            <v>no aplica</v>
          </cell>
          <cell r="N369">
            <v>41608</v>
          </cell>
        </row>
        <row r="370">
          <cell r="A370" t="str">
            <v>L07</v>
          </cell>
          <cell r="B370" t="str">
            <v>SUMINISTRO, TRANSPORTE E INSTALACION SISTEMA HIDRAULICO DE PRESION PREENSAMBLADO  - INCLUYE 2 BOMBAS DE 3 HP CAUDAL DE 55 GPM C/U,  RANGO DE PRESIÓN DE 30 - 50 PSI, TANQUE DE 200 LTS., TABLERO DE CONTROL  Y ACCESORIOS CONECCION A SISTEMA HIDRÁULICO Y ELÉCTRICO.</v>
          </cell>
          <cell r="C370" t="str">
            <v>Insumo</v>
          </cell>
          <cell r="D370" t="str">
            <v>und</v>
          </cell>
          <cell r="E370">
            <v>12576581</v>
          </cell>
          <cell r="F370">
            <v>10568555.073944785</v>
          </cell>
          <cell r="G370">
            <v>0.19</v>
          </cell>
          <cell r="H370" t="str">
            <v>X</v>
          </cell>
          <cell r="L370" t="str">
            <v>no aplica</v>
          </cell>
          <cell r="M370" t="str">
            <v>no aplica</v>
          </cell>
          <cell r="N370">
            <v>41608</v>
          </cell>
        </row>
        <row r="371">
          <cell r="A371" t="str">
            <v>L08</v>
          </cell>
          <cell r="B371" t="str">
            <v>SUMINISTRO, TRANSPORTE E INSTALACION SISTEMA HIDRAULICO DE PRESION PREENSAMBLADO  - INCLUYE 2 BOMBAS DE 5 HP CAUDAL DE 100 GPM C/U,  RANGO DE PRESIÓN DE 40 - 60 PSI, TANQUE DE 300 LTS., TABLERO DE CONTROL  Y ACCESORIOS CONECCION A SISTEMA HIDRÁULICO Y ELÉCTRICO.</v>
          </cell>
          <cell r="C371" t="str">
            <v>Insumo</v>
          </cell>
          <cell r="D371" t="str">
            <v>und</v>
          </cell>
          <cell r="E371">
            <v>13736357</v>
          </cell>
          <cell r="F371">
            <v>11543157.202059003</v>
          </cell>
          <cell r="G371">
            <v>0.19</v>
          </cell>
          <cell r="H371" t="str">
            <v>X</v>
          </cell>
          <cell r="L371" t="str">
            <v>no aplica</v>
          </cell>
          <cell r="M371" t="str">
            <v>no aplica</v>
          </cell>
          <cell r="N371">
            <v>41608</v>
          </cell>
        </row>
        <row r="372">
          <cell r="A372" t="str">
            <v>L09</v>
          </cell>
          <cell r="B372" t="str">
            <v>SUMINISTRO, TRANSPORTE E INSTALACION SISTEMA HIDRAULICO DE PRESION PREENSAMBLADO  - INCLUYE 2 BOMBAS DE 5 HP CAUDAL DE 180 GPM C/U,  RANGO DE PRESIÓN DE 30 - 50 PSI, TANQUE DE 300 LTS., TABLERO DE CONTROL  Y ACCESORIOS CONECCION A SISTEMA HIDRÁULICO Y ELÉCTRICO.</v>
          </cell>
          <cell r="C372" t="str">
            <v>Insumo</v>
          </cell>
          <cell r="D372" t="str">
            <v>und</v>
          </cell>
          <cell r="E372">
            <v>14207255</v>
          </cell>
          <cell r="F372">
            <v>11938869.771832556</v>
          </cell>
          <cell r="G372">
            <v>0.19</v>
          </cell>
          <cell r="H372" t="str">
            <v>X</v>
          </cell>
          <cell r="L372" t="str">
            <v>no aplica</v>
          </cell>
          <cell r="M372" t="str">
            <v>no aplica</v>
          </cell>
          <cell r="N372">
            <v>41608</v>
          </cell>
        </row>
        <row r="373">
          <cell r="A373" t="str">
            <v>L10</v>
          </cell>
          <cell r="B373" t="str">
            <v>SUMINISTRO, TRANSPORTE E INSTALACION SISTEMA HIDRAULICO DE PRESION PREENSAMBLADO  - INCLUYE 2 BOMBAS DE 7.5 HP CAUDAL DE 140 GPM C/U,  RANGO DE PRESIÓN DE 40 - 60 PSI, TANQUE DE 500 LTS., TABLERO DE CONTROL  Y ACCESORIOS CONECCION A SISTEMA HIDRÁULICO Y ELÉCTRICO.</v>
          </cell>
          <cell r="C373" t="str">
            <v>Insumo</v>
          </cell>
          <cell r="D373" t="str">
            <v>und</v>
          </cell>
          <cell r="E373">
            <v>16911180</v>
          </cell>
          <cell r="F373">
            <v>14211075.556644179</v>
          </cell>
          <cell r="G373">
            <v>0.19</v>
          </cell>
          <cell r="H373" t="str">
            <v>X</v>
          </cell>
          <cell r="L373" t="str">
            <v>no aplica</v>
          </cell>
          <cell r="M373" t="str">
            <v>no aplica</v>
          </cell>
          <cell r="N373">
            <v>41608</v>
          </cell>
        </row>
        <row r="374">
          <cell r="A374" t="str">
            <v>L13</v>
          </cell>
          <cell r="B374"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4" t="str">
            <v>Insumo</v>
          </cell>
          <cell r="D374" t="str">
            <v>und</v>
          </cell>
          <cell r="E374">
            <v>2266304</v>
          </cell>
          <cell r="F374">
            <v>1904457.0623984789</v>
          </cell>
          <cell r="G374">
            <v>0.19</v>
          </cell>
          <cell r="H374" t="str">
            <v>X</v>
          </cell>
          <cell r="L374" t="str">
            <v>no aplica</v>
          </cell>
          <cell r="M374" t="str">
            <v>no aplica</v>
          </cell>
          <cell r="N374">
            <v>41608</v>
          </cell>
        </row>
        <row r="375">
          <cell r="A375" t="str">
            <v>L14</v>
          </cell>
          <cell r="B375"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5" t="str">
            <v>Insumo</v>
          </cell>
          <cell r="D375" t="str">
            <v>und</v>
          </cell>
          <cell r="E375">
            <v>2713909</v>
          </cell>
          <cell r="F375">
            <v>2280595.4693411416</v>
          </cell>
          <cell r="G375">
            <v>0.19</v>
          </cell>
          <cell r="H375" t="str">
            <v>X</v>
          </cell>
          <cell r="L375" t="str">
            <v>no aplica</v>
          </cell>
          <cell r="M375" t="str">
            <v>no aplica</v>
          </cell>
          <cell r="N375">
            <v>41608</v>
          </cell>
        </row>
        <row r="376">
          <cell r="A376" t="str">
            <v>L15</v>
          </cell>
          <cell r="B376"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6" t="str">
            <v>Insumo</v>
          </cell>
          <cell r="D376" t="str">
            <v>und</v>
          </cell>
          <cell r="E376">
            <v>3944718</v>
          </cell>
          <cell r="F376">
            <v>3314889.2483044062</v>
          </cell>
          <cell r="G376">
            <v>0.19</v>
          </cell>
          <cell r="H376" t="str">
            <v>X</v>
          </cell>
          <cell r="L376" t="str">
            <v>no aplica</v>
          </cell>
          <cell r="M376" t="str">
            <v>no aplica</v>
          </cell>
          <cell r="N376">
            <v>41608</v>
          </cell>
        </row>
        <row r="377">
          <cell r="A377" t="str">
            <v>L18</v>
          </cell>
          <cell r="B377"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7" t="str">
            <v>Insumo</v>
          </cell>
          <cell r="D377" t="str">
            <v>und</v>
          </cell>
          <cell r="E377">
            <v>7502136</v>
          </cell>
          <cell r="F377">
            <v>6304316.2767350487</v>
          </cell>
          <cell r="G377">
            <v>0.19</v>
          </cell>
          <cell r="H377" t="str">
            <v>X</v>
          </cell>
          <cell r="L377" t="str">
            <v>no aplica</v>
          </cell>
          <cell r="M377" t="str">
            <v>no aplica</v>
          </cell>
          <cell r="N377">
            <v>41608</v>
          </cell>
        </row>
        <row r="378">
          <cell r="A378" t="str">
            <v>L19</v>
          </cell>
          <cell r="B378" t="str">
            <v>SUMINISTRO, TRANSPORTE E INSTALACIÓN DE ASCENSOR TIPO PASAJEROS, PARA 8 PERSONAS O 630 KILOGRAMOS, 3 PARADAS MAQUINA LATERAL 1.10 * 1.40 * 2.20</v>
          </cell>
          <cell r="C378" t="str">
            <v>Insumo</v>
          </cell>
          <cell r="D378" t="str">
            <v>und</v>
          </cell>
          <cell r="E378">
            <v>113594844</v>
          </cell>
          <cell r="F378">
            <v>95457851.789781407</v>
          </cell>
          <cell r="G378">
            <v>0.19</v>
          </cell>
          <cell r="H378" t="str">
            <v>X</v>
          </cell>
          <cell r="L378" t="str">
            <v>no aplica</v>
          </cell>
          <cell r="M378" t="str">
            <v>no aplica</v>
          </cell>
          <cell r="N378">
            <v>41608</v>
          </cell>
        </row>
        <row r="379">
          <cell r="A379" t="str">
            <v>L20</v>
          </cell>
          <cell r="B379" t="str">
            <v>SUMINISTRO, TRANSPORTE E INSTALACIÓN SISTEMA DE PRESION PARA RED CONTRA INCENDIOS</v>
          </cell>
          <cell r="C379" t="str">
            <v>Insumo</v>
          </cell>
          <cell r="D379" t="str">
            <v>und</v>
          </cell>
          <cell r="E379">
            <v>17039227</v>
          </cell>
          <cell r="F379">
            <v>14318677.76846721</v>
          </cell>
          <cell r="G379">
            <v>0.19</v>
          </cell>
          <cell r="H379" t="str">
            <v>X</v>
          </cell>
          <cell r="L379" t="str">
            <v>no aplica</v>
          </cell>
          <cell r="M379" t="str">
            <v>no aplica</v>
          </cell>
          <cell r="N379">
            <v>41608</v>
          </cell>
        </row>
        <row r="380">
          <cell r="A380" t="str">
            <v>L21</v>
          </cell>
          <cell r="B380" t="str">
            <v>SUMINISTRO, TRANSPORTE E INSTALACIÓN EQUIPO DE PRESION CONSTANTE</v>
          </cell>
          <cell r="C380" t="str">
            <v>Insumo</v>
          </cell>
          <cell r="D380" t="str">
            <v>und</v>
          </cell>
          <cell r="E380">
            <v>17354768</v>
          </cell>
          <cell r="F380">
            <v>14583838.467883274</v>
          </cell>
          <cell r="G380">
            <v>0.19</v>
          </cell>
          <cell r="H380" t="str">
            <v>X</v>
          </cell>
          <cell r="L380" t="str">
            <v>no aplica</v>
          </cell>
          <cell r="M380" t="str">
            <v>no aplica</v>
          </cell>
          <cell r="N380">
            <v>41608</v>
          </cell>
        </row>
        <row r="381">
          <cell r="A381" t="str">
            <v>M</v>
          </cell>
          <cell r="B381" t="str">
            <v>EQUIPOS Y HERRAMIENTAS</v>
          </cell>
          <cell r="E381">
            <v>0</v>
          </cell>
          <cell r="F381">
            <v>0</v>
          </cell>
          <cell r="N381">
            <v>41608</v>
          </cell>
        </row>
        <row r="382">
          <cell r="A382" t="str">
            <v>M01</v>
          </cell>
          <cell r="B382" t="str">
            <v>ANDAMIO METALICO CERTIFICADO, INCLUYE ESCALERILLA CON BARANDAS Y PLATAFORMAS DE TRABAJO</v>
          </cell>
          <cell r="C382" t="str">
            <v>Equipo</v>
          </cell>
          <cell r="D382" t="str">
            <v>dia</v>
          </cell>
          <cell r="E382">
            <v>7255</v>
          </cell>
          <cell r="F382">
            <v>6096.9566569378521</v>
          </cell>
          <cell r="G382">
            <v>0.19</v>
          </cell>
          <cell r="H382" t="str">
            <v>X</v>
          </cell>
          <cell r="I382" t="str">
            <v>X</v>
          </cell>
          <cell r="J382" t="str">
            <v>X</v>
          </cell>
          <cell r="K382" t="str">
            <v>X</v>
          </cell>
          <cell r="L382" t="str">
            <v>no aplica</v>
          </cell>
          <cell r="M382" t="str">
            <v>no aplica</v>
          </cell>
          <cell r="N382">
            <v>41608</v>
          </cell>
        </row>
        <row r="383">
          <cell r="A383" t="str">
            <v>M02</v>
          </cell>
          <cell r="B383" t="str">
            <v>BULLDOZER D-5</v>
          </cell>
          <cell r="C383" t="str">
            <v>Equipo</v>
          </cell>
          <cell r="D383" t="str">
            <v>hr</v>
          </cell>
          <cell r="E383">
            <v>138377</v>
          </cell>
          <cell r="F383">
            <v>116283.4288515787</v>
          </cell>
          <cell r="G383">
            <v>0.19</v>
          </cell>
          <cell r="H383" t="str">
            <v>X</v>
          </cell>
          <cell r="I383" t="str">
            <v>X</v>
          </cell>
          <cell r="J383" t="str">
            <v>X</v>
          </cell>
          <cell r="L383" t="str">
            <v>no aplica</v>
          </cell>
          <cell r="M383" t="str">
            <v>no aplica</v>
          </cell>
          <cell r="N383">
            <v>41608</v>
          </cell>
        </row>
        <row r="384">
          <cell r="A384" t="str">
            <v>M19</v>
          </cell>
          <cell r="B384" t="str">
            <v>CARROTANQUE DE AGUA 10.000 LTS.</v>
          </cell>
          <cell r="C384" t="str">
            <v>Equipo</v>
          </cell>
          <cell r="D384" t="str">
            <v>hr</v>
          </cell>
          <cell r="E384">
            <v>62270</v>
          </cell>
          <cell r="F384">
            <v>52327.41508397281</v>
          </cell>
          <cell r="G384">
            <v>0.19</v>
          </cell>
          <cell r="H384" t="str">
            <v>X</v>
          </cell>
          <cell r="I384" t="str">
            <v>X</v>
          </cell>
          <cell r="J384" t="str">
            <v>X</v>
          </cell>
          <cell r="L384" t="str">
            <v>no aplica</v>
          </cell>
          <cell r="M384" t="str">
            <v>no aplica</v>
          </cell>
          <cell r="N384">
            <v>41608</v>
          </cell>
        </row>
        <row r="385">
          <cell r="A385" t="str">
            <v>M23</v>
          </cell>
          <cell r="B385" t="str">
            <v>CARROTANQUE IRRIGADOR DE ASFALTO</v>
          </cell>
          <cell r="C385" t="str">
            <v>Equipo</v>
          </cell>
          <cell r="D385" t="str">
            <v>hr</v>
          </cell>
          <cell r="E385">
            <v>71956</v>
          </cell>
          <cell r="F385">
            <v>60466.922565565517</v>
          </cell>
          <cell r="G385">
            <v>0.19</v>
          </cell>
          <cell r="H385" t="str">
            <v>X</v>
          </cell>
          <cell r="I385" t="str">
            <v>X</v>
          </cell>
          <cell r="J385" t="str">
            <v>X</v>
          </cell>
          <cell r="L385" t="str">
            <v>no aplica</v>
          </cell>
          <cell r="M385" t="str">
            <v>no aplica</v>
          </cell>
          <cell r="N385">
            <v>41608</v>
          </cell>
        </row>
        <row r="386">
          <cell r="A386" t="str">
            <v>M12</v>
          </cell>
          <cell r="B386" t="str">
            <v>COMPACTADOR DE ASFALTO</v>
          </cell>
          <cell r="C386" t="str">
            <v>Equipo</v>
          </cell>
          <cell r="D386" t="str">
            <v>hr</v>
          </cell>
          <cell r="E386">
            <v>110703</v>
          </cell>
          <cell r="F386">
            <v>93027.510476688622</v>
          </cell>
          <cell r="G386">
            <v>0.19</v>
          </cell>
          <cell r="H386" t="str">
            <v>X</v>
          </cell>
          <cell r="I386" t="str">
            <v>X</v>
          </cell>
          <cell r="J386" t="str">
            <v>X</v>
          </cell>
          <cell r="L386" t="str">
            <v>no aplica</v>
          </cell>
          <cell r="M386" t="str">
            <v>no aplica</v>
          </cell>
          <cell r="N386">
            <v>41608</v>
          </cell>
        </row>
        <row r="387">
          <cell r="A387" t="str">
            <v>M24</v>
          </cell>
          <cell r="B387" t="str">
            <v>COMPRESOR (BARRIDO Y/O SOPLADO DE LA SUPERFICIE PAVIMENTO)</v>
          </cell>
          <cell r="C387" t="str">
            <v>Equipo</v>
          </cell>
          <cell r="D387" t="str">
            <v>hr</v>
          </cell>
          <cell r="E387">
            <v>74724</v>
          </cell>
          <cell r="F387">
            <v>62793.40969771782</v>
          </cell>
          <cell r="G387">
            <v>0.19</v>
          </cell>
          <cell r="H387" t="str">
            <v>X</v>
          </cell>
          <cell r="I387" t="str">
            <v>X</v>
          </cell>
          <cell r="J387" t="str">
            <v>X</v>
          </cell>
          <cell r="K387" t="str">
            <v>X</v>
          </cell>
          <cell r="L387" t="str">
            <v>no aplica</v>
          </cell>
          <cell r="M387" t="str">
            <v>no aplica</v>
          </cell>
          <cell r="N387">
            <v>41608</v>
          </cell>
        </row>
        <row r="388">
          <cell r="A388" t="str">
            <v>M14</v>
          </cell>
          <cell r="B388" t="str">
            <v>COMPRESOR 2 MARTILLOS (INCLUYE ACPM Y TRANSPORTE)</v>
          </cell>
          <cell r="C388" t="str">
            <v>Equipo</v>
          </cell>
          <cell r="D388" t="str">
            <v>hr</v>
          </cell>
          <cell r="E388">
            <v>76108</v>
          </cell>
          <cell r="F388">
            <v>63956.013767605902</v>
          </cell>
          <cell r="G388">
            <v>0.19</v>
          </cell>
          <cell r="H388" t="str">
            <v>X</v>
          </cell>
          <cell r="I388" t="str">
            <v>X</v>
          </cell>
          <cell r="J388" t="str">
            <v>X</v>
          </cell>
          <cell r="K388" t="str">
            <v>X</v>
          </cell>
          <cell r="L388" t="str">
            <v>no aplica</v>
          </cell>
          <cell r="M388" t="str">
            <v>no aplica</v>
          </cell>
          <cell r="N388">
            <v>41608</v>
          </cell>
        </row>
        <row r="389">
          <cell r="A389" t="str">
            <v>M11</v>
          </cell>
          <cell r="B389" t="str">
            <v xml:space="preserve">CORTADORA INCLUYE DISCO </v>
          </cell>
          <cell r="C389" t="str">
            <v>Equipo</v>
          </cell>
          <cell r="D389" t="str">
            <v>dia</v>
          </cell>
          <cell r="E389">
            <v>48432</v>
          </cell>
          <cell r="F389">
            <v>40698.816400339703</v>
          </cell>
          <cell r="G389">
            <v>0.19</v>
          </cell>
          <cell r="H389" t="str">
            <v>X</v>
          </cell>
          <cell r="I389" t="str">
            <v>X</v>
          </cell>
          <cell r="J389" t="str">
            <v>X</v>
          </cell>
          <cell r="K389" t="str">
            <v>X</v>
          </cell>
          <cell r="L389" t="str">
            <v>no aplica</v>
          </cell>
          <cell r="M389" t="str">
            <v>no aplica</v>
          </cell>
          <cell r="N389">
            <v>41608</v>
          </cell>
        </row>
        <row r="390">
          <cell r="A390" t="str">
            <v>M16</v>
          </cell>
          <cell r="B390" t="str">
            <v>PLUMA  GRUA 250KG CON BALDE</v>
          </cell>
          <cell r="C390" t="str">
            <v>Equipo</v>
          </cell>
          <cell r="D390" t="str">
            <v>dia</v>
          </cell>
          <cell r="E390">
            <v>30440</v>
          </cell>
          <cell r="F390">
            <v>25579.847522290132</v>
          </cell>
          <cell r="G390">
            <v>0.19</v>
          </cell>
          <cell r="H390" t="str">
            <v>X</v>
          </cell>
          <cell r="I390" t="str">
            <v>X</v>
          </cell>
          <cell r="J390" t="str">
            <v>X</v>
          </cell>
          <cell r="K390" t="str">
            <v>X</v>
          </cell>
          <cell r="L390" t="str">
            <v>no aplica</v>
          </cell>
          <cell r="M390" t="str">
            <v>no aplica</v>
          </cell>
          <cell r="N390">
            <v>41608</v>
          </cell>
        </row>
        <row r="391">
          <cell r="A391" t="str">
            <v>M21</v>
          </cell>
          <cell r="B391" t="str">
            <v xml:space="preserve">EQUIPO DE TERMOFUSION </v>
          </cell>
          <cell r="C391" t="str">
            <v>Equipo</v>
          </cell>
          <cell r="D391" t="str">
            <v>dia</v>
          </cell>
          <cell r="E391">
            <v>345948</v>
          </cell>
          <cell r="F391">
            <v>290712.40910607512</v>
          </cell>
          <cell r="G391">
            <v>0.19</v>
          </cell>
          <cell r="H391" t="str">
            <v>X</v>
          </cell>
          <cell r="I391" t="str">
            <v>X</v>
          </cell>
          <cell r="J391" t="str">
            <v>X</v>
          </cell>
          <cell r="L391" t="str">
            <v>no aplica</v>
          </cell>
          <cell r="M391" t="str">
            <v>no aplica</v>
          </cell>
          <cell r="N391">
            <v>41608</v>
          </cell>
        </row>
        <row r="392">
          <cell r="A392" t="str">
            <v>M17</v>
          </cell>
          <cell r="B392" t="str">
            <v>EQUIPO HIDROLAVADORA</v>
          </cell>
          <cell r="C392" t="str">
            <v>Equipo</v>
          </cell>
          <cell r="D392" t="str">
            <v>dia</v>
          </cell>
          <cell r="E392">
            <v>48432</v>
          </cell>
          <cell r="F392">
            <v>40698.816400339703</v>
          </cell>
          <cell r="G392">
            <v>0.19</v>
          </cell>
          <cell r="H392" t="str">
            <v>X</v>
          </cell>
          <cell r="I392" t="str">
            <v>X</v>
          </cell>
          <cell r="J392" t="str">
            <v>X</v>
          </cell>
          <cell r="L392" t="str">
            <v>no aplica</v>
          </cell>
          <cell r="M392" t="str">
            <v>no aplica</v>
          </cell>
          <cell r="N392">
            <v>41608</v>
          </cell>
        </row>
        <row r="393">
          <cell r="A393" t="str">
            <v>M18</v>
          </cell>
          <cell r="B393" t="str">
            <v>EQUIPO DE TRANSPORTE</v>
          </cell>
          <cell r="C393" t="str">
            <v>Equipo</v>
          </cell>
          <cell r="D393" t="str">
            <v>dia</v>
          </cell>
          <cell r="E393">
            <v>131206</v>
          </cell>
          <cell r="F393">
            <v>110256.81677532713</v>
          </cell>
          <cell r="G393">
            <v>0.19</v>
          </cell>
          <cell r="H393" t="str">
            <v>X</v>
          </cell>
          <cell r="I393" t="str">
            <v>X</v>
          </cell>
          <cell r="J393" t="str">
            <v>X</v>
          </cell>
          <cell r="K393" t="str">
            <v>X</v>
          </cell>
          <cell r="L393" t="str">
            <v>no aplica</v>
          </cell>
          <cell r="M393" t="str">
            <v>no aplica</v>
          </cell>
          <cell r="N393">
            <v>41608</v>
          </cell>
        </row>
        <row r="394">
          <cell r="A394" t="str">
            <v>M22</v>
          </cell>
          <cell r="B394" t="str">
            <v>GRUA CON BRAZO HIDRAULICO</v>
          </cell>
          <cell r="C394" t="str">
            <v>Equipo</v>
          </cell>
          <cell r="D394" t="str">
            <v>dia</v>
          </cell>
          <cell r="E394">
            <v>3044002</v>
          </cell>
          <cell r="F394">
            <v>2557984.7522290121</v>
          </cell>
          <cell r="G394">
            <v>0.19</v>
          </cell>
          <cell r="H394" t="str">
            <v>X</v>
          </cell>
          <cell r="I394" t="str">
            <v>X</v>
          </cell>
          <cell r="J394" t="str">
            <v>X</v>
          </cell>
          <cell r="K394" t="str">
            <v>X</v>
          </cell>
          <cell r="L394" t="str">
            <v>no aplica</v>
          </cell>
          <cell r="M394" t="str">
            <v>no aplica</v>
          </cell>
          <cell r="N394">
            <v>41608</v>
          </cell>
        </row>
        <row r="395">
          <cell r="A395" t="str">
            <v>M09</v>
          </cell>
          <cell r="B395" t="str">
            <v>MEZCLADORA A GASOLINA 1 SACO</v>
          </cell>
          <cell r="C395" t="str">
            <v>Equipo</v>
          </cell>
          <cell r="D395" t="str">
            <v>dia</v>
          </cell>
          <cell r="E395">
            <v>34594</v>
          </cell>
          <cell r="F395">
            <v>29070.217716706615</v>
          </cell>
          <cell r="G395">
            <v>0.19</v>
          </cell>
          <cell r="H395" t="str">
            <v>X</v>
          </cell>
          <cell r="I395" t="str">
            <v>X</v>
          </cell>
          <cell r="J395" t="str">
            <v>X</v>
          </cell>
          <cell r="K395" t="str">
            <v>X</v>
          </cell>
          <cell r="L395" t="str">
            <v>no aplica</v>
          </cell>
          <cell r="M395" t="str">
            <v>no aplica</v>
          </cell>
          <cell r="N395">
            <v>41608</v>
          </cell>
        </row>
        <row r="396">
          <cell r="A396" t="str">
            <v>M13</v>
          </cell>
          <cell r="B396" t="str">
            <v>MOTONIVELADORA 120 HP.</v>
          </cell>
          <cell r="C396" t="str">
            <v>Equipo</v>
          </cell>
          <cell r="D396" t="str">
            <v>hr</v>
          </cell>
          <cell r="E396">
            <v>213080</v>
          </cell>
          <cell r="F396">
            <v>179058.9326560309</v>
          </cell>
          <cell r="G396">
            <v>0.19</v>
          </cell>
          <cell r="H396" t="str">
            <v>X</v>
          </cell>
          <cell r="I396" t="str">
            <v>X</v>
          </cell>
          <cell r="J396" t="str">
            <v>X</v>
          </cell>
          <cell r="L396" t="str">
            <v>no aplica</v>
          </cell>
          <cell r="M396" t="str">
            <v>no aplica</v>
          </cell>
          <cell r="N396">
            <v>41608</v>
          </cell>
        </row>
        <row r="397">
          <cell r="A397" t="str">
            <v>M26</v>
          </cell>
          <cell r="B397" t="str">
            <v>REGLA VIBRATORIA</v>
          </cell>
          <cell r="C397" t="str">
            <v>Equipo</v>
          </cell>
          <cell r="D397" t="str">
            <v>dia</v>
          </cell>
          <cell r="E397">
            <v>76108</v>
          </cell>
          <cell r="F397">
            <v>63956.013767605902</v>
          </cell>
          <cell r="G397">
            <v>0.19</v>
          </cell>
          <cell r="H397" t="str">
            <v>X</v>
          </cell>
          <cell r="I397" t="str">
            <v>X</v>
          </cell>
          <cell r="J397" t="str">
            <v>X</v>
          </cell>
          <cell r="K397" t="str">
            <v>X</v>
          </cell>
          <cell r="L397" t="str">
            <v>no aplica</v>
          </cell>
          <cell r="M397" t="str">
            <v>no aplica</v>
          </cell>
          <cell r="N397">
            <v>41608</v>
          </cell>
        </row>
        <row r="398">
          <cell r="A398" t="str">
            <v>M04</v>
          </cell>
          <cell r="B398" t="str">
            <v>RETIRO DE ESCOMBROS (TRANSPORTE HORIZONTAL, CARGUE Y DESCARGUE).</v>
          </cell>
          <cell r="C398" t="str">
            <v>Equipo</v>
          </cell>
          <cell r="D398" t="str">
            <v>m3</v>
          </cell>
          <cell r="E398">
            <v>22620</v>
          </cell>
          <cell r="F398">
            <v>19008.384693813798</v>
          </cell>
          <cell r="G398">
            <v>0.19</v>
          </cell>
          <cell r="H398" t="str">
            <v>X</v>
          </cell>
          <cell r="I398" t="str">
            <v>X</v>
          </cell>
          <cell r="J398" t="str">
            <v>X</v>
          </cell>
          <cell r="K398" t="str">
            <v>X</v>
          </cell>
          <cell r="L398" t="str">
            <v>no aplica</v>
          </cell>
          <cell r="M398" t="str">
            <v>no aplica</v>
          </cell>
          <cell r="N398">
            <v>41608</v>
          </cell>
        </row>
        <row r="399">
          <cell r="A399" t="str">
            <v>M05</v>
          </cell>
          <cell r="B399" t="str">
            <v>RETROEXCAVADORA SOBRE ORUGAS</v>
          </cell>
          <cell r="C399" t="str">
            <v>Equipo</v>
          </cell>
          <cell r="D399" t="str">
            <v>hr</v>
          </cell>
          <cell r="E399">
            <v>213080</v>
          </cell>
          <cell r="F399">
            <v>179058.9326560309</v>
          </cell>
          <cell r="G399">
            <v>0.19</v>
          </cell>
          <cell r="H399" t="str">
            <v>X</v>
          </cell>
          <cell r="I399" t="str">
            <v>X</v>
          </cell>
          <cell r="J399" t="str">
            <v>X</v>
          </cell>
          <cell r="K399" t="str">
            <v>X</v>
          </cell>
          <cell r="L399" t="str">
            <v>no aplica</v>
          </cell>
          <cell r="M399" t="str">
            <v>no aplica</v>
          </cell>
          <cell r="N399">
            <v>41608</v>
          </cell>
        </row>
        <row r="400">
          <cell r="A400" t="str">
            <v>M15</v>
          </cell>
          <cell r="B400" t="str">
            <v>TALADRO ROTO PERCUTOR</v>
          </cell>
          <cell r="C400" t="str">
            <v>Equipo</v>
          </cell>
          <cell r="D400" t="str">
            <v>dia</v>
          </cell>
          <cell r="E400">
            <v>14529</v>
          </cell>
          <cell r="F400">
            <v>12209.261222389081</v>
          </cell>
          <cell r="G400">
            <v>0.19</v>
          </cell>
          <cell r="H400" t="str">
            <v>X</v>
          </cell>
          <cell r="I400" t="str">
            <v>X</v>
          </cell>
          <cell r="J400" t="str">
            <v>X</v>
          </cell>
          <cell r="K400" t="str">
            <v>X</v>
          </cell>
          <cell r="L400" t="str">
            <v>no aplica</v>
          </cell>
          <cell r="M400" t="str">
            <v>no aplica</v>
          </cell>
          <cell r="N400">
            <v>41608</v>
          </cell>
        </row>
        <row r="401">
          <cell r="A401" t="str">
            <v>M25</v>
          </cell>
          <cell r="B401" t="str">
            <v>TERMINADORA DE ASFALTO</v>
          </cell>
          <cell r="C401" t="str">
            <v>Equipo</v>
          </cell>
          <cell r="D401" t="str">
            <v>hr</v>
          </cell>
          <cell r="E401">
            <v>145298</v>
          </cell>
          <cell r="F401">
            <v>122099.00718577135</v>
          </cell>
          <cell r="G401">
            <v>0.19</v>
          </cell>
          <cell r="H401" t="str">
            <v>X</v>
          </cell>
          <cell r="I401" t="str">
            <v>X</v>
          </cell>
          <cell r="J401" t="str">
            <v>X</v>
          </cell>
          <cell r="K401" t="str">
            <v>X</v>
          </cell>
          <cell r="L401" t="str">
            <v>no aplica</v>
          </cell>
          <cell r="M401" t="str">
            <v>no aplica</v>
          </cell>
          <cell r="N401">
            <v>41608</v>
          </cell>
        </row>
        <row r="402">
          <cell r="A402" t="str">
            <v>M06</v>
          </cell>
          <cell r="B402" t="str">
            <v>VIBRADOR A GASOLINA</v>
          </cell>
          <cell r="C402" t="str">
            <v>Equipo</v>
          </cell>
          <cell r="D402" t="str">
            <v>dia</v>
          </cell>
          <cell r="E402">
            <v>51947</v>
          </cell>
          <cell r="F402">
            <v>43653.288789164224</v>
          </cell>
          <cell r="G402">
            <v>0.19</v>
          </cell>
          <cell r="H402" t="str">
            <v>X</v>
          </cell>
          <cell r="I402" t="str">
            <v>X</v>
          </cell>
          <cell r="J402" t="str">
            <v>X</v>
          </cell>
          <cell r="L402" t="str">
            <v>no aplica</v>
          </cell>
          <cell r="M402" t="str">
            <v>no aplica</v>
          </cell>
          <cell r="N402">
            <v>41608</v>
          </cell>
        </row>
        <row r="403">
          <cell r="A403" t="str">
            <v>M20</v>
          </cell>
          <cell r="B403" t="str">
            <v>VIBROCOMPACTADOR DE SUELO</v>
          </cell>
          <cell r="C403" t="str">
            <v>Equipo</v>
          </cell>
          <cell r="D403" t="str">
            <v>hr</v>
          </cell>
          <cell r="E403">
            <v>117622</v>
          </cell>
          <cell r="F403">
            <v>98841.809818505179</v>
          </cell>
          <cell r="G403">
            <v>0.19</v>
          </cell>
          <cell r="H403" t="str">
            <v>X</v>
          </cell>
          <cell r="I403" t="str">
            <v>X</v>
          </cell>
          <cell r="J403" t="str">
            <v>X</v>
          </cell>
          <cell r="L403" t="str">
            <v>no aplica</v>
          </cell>
          <cell r="M403" t="str">
            <v>no aplica</v>
          </cell>
          <cell r="N403">
            <v>41608</v>
          </cell>
        </row>
        <row r="404">
          <cell r="A404" t="str">
            <v>M07</v>
          </cell>
          <cell r="B404" t="str">
            <v>VIBROCOMPACTADOR MANUAL SALTARÍN</v>
          </cell>
          <cell r="C404" t="str">
            <v>Equipo</v>
          </cell>
          <cell r="D404" t="str">
            <v>dia</v>
          </cell>
          <cell r="E404">
            <v>44557</v>
          </cell>
          <cell r="F404">
            <v>37442.501810752168</v>
          </cell>
          <cell r="G404">
            <v>0.19</v>
          </cell>
          <cell r="H404" t="str">
            <v>X</v>
          </cell>
          <cell r="I404" t="str">
            <v>X</v>
          </cell>
          <cell r="J404" t="str">
            <v>X</v>
          </cell>
          <cell r="L404" t="str">
            <v>no aplica</v>
          </cell>
          <cell r="M404" t="str">
            <v>no aplica</v>
          </cell>
          <cell r="N404">
            <v>41608</v>
          </cell>
        </row>
        <row r="405">
          <cell r="A405" t="str">
            <v>M08</v>
          </cell>
          <cell r="B405" t="str">
            <v>VOLQUETA  6M3 (CARGUE A MANO)</v>
          </cell>
          <cell r="C405" t="str">
            <v>Equipo</v>
          </cell>
          <cell r="D405" t="str">
            <v>vje</v>
          </cell>
          <cell r="E405">
            <v>118086</v>
          </cell>
          <cell r="F405">
            <v>99231.902493220128</v>
          </cell>
          <cell r="G405">
            <v>0.19</v>
          </cell>
          <cell r="H405" t="str">
            <v>X</v>
          </cell>
          <cell r="I405" t="str">
            <v>X</v>
          </cell>
          <cell r="J405" t="str">
            <v>X</v>
          </cell>
          <cell r="K405" t="str">
            <v>X</v>
          </cell>
          <cell r="L405" t="str">
            <v>no aplica</v>
          </cell>
          <cell r="M405" t="str">
            <v>no aplica</v>
          </cell>
          <cell r="N405">
            <v>41608</v>
          </cell>
        </row>
        <row r="406">
          <cell r="A406" t="str">
            <v>M75</v>
          </cell>
          <cell r="B406" t="str">
            <v>VOLQUETA  6M3 (CARGUE MECÁNICO)</v>
          </cell>
          <cell r="C406" t="str">
            <v>Equipo</v>
          </cell>
          <cell r="D406" t="str">
            <v>vje</v>
          </cell>
          <cell r="E406">
            <v>62979</v>
          </cell>
          <cell r="F406">
            <v>52923.425531242166</v>
          </cell>
          <cell r="G406">
            <v>0.19</v>
          </cell>
          <cell r="H406" t="str">
            <v>X</v>
          </cell>
          <cell r="I406" t="str">
            <v>X</v>
          </cell>
          <cell r="J406" t="str">
            <v>X</v>
          </cell>
          <cell r="K406" t="str">
            <v>X</v>
          </cell>
          <cell r="L406" t="str">
            <v>no aplica</v>
          </cell>
          <cell r="M406" t="str">
            <v>no aplica</v>
          </cell>
          <cell r="N406">
            <v>41608</v>
          </cell>
        </row>
        <row r="407">
          <cell r="A407" t="str">
            <v>M27</v>
          </cell>
          <cell r="B407" t="str">
            <v>EQUIPO COLOCACION CONCRETO (BOMBEO)</v>
          </cell>
          <cell r="C407" t="str">
            <v>Equipo</v>
          </cell>
          <cell r="D407" t="str">
            <v>m3</v>
          </cell>
          <cell r="E407">
            <v>40129</v>
          </cell>
          <cell r="F407">
            <v>33721.912988635078</v>
          </cell>
          <cell r="G407">
            <v>0.19</v>
          </cell>
          <cell r="H407" t="str">
            <v>X</v>
          </cell>
          <cell r="I407" t="str">
            <v>X</v>
          </cell>
          <cell r="J407" t="str">
            <v>X</v>
          </cell>
          <cell r="K407" t="str">
            <v>X</v>
          </cell>
          <cell r="L407" t="str">
            <v>no aplica</v>
          </cell>
          <cell r="M407" t="str">
            <v>no aplica</v>
          </cell>
          <cell r="N407">
            <v>41608</v>
          </cell>
        </row>
        <row r="408">
          <cell r="A408" t="str">
            <v>M28</v>
          </cell>
          <cell r="B408" t="str">
            <v>VOLQUETA  6M3 (CARGUE A MANO) RETIRO INTERNO</v>
          </cell>
          <cell r="C408" t="str">
            <v>Equipo</v>
          </cell>
          <cell r="D408" t="str">
            <v>vje</v>
          </cell>
          <cell r="E408">
            <v>166055</v>
          </cell>
          <cell r="F408">
            <v>139541.90521122102</v>
          </cell>
          <cell r="G408">
            <v>0.19</v>
          </cell>
          <cell r="H408" t="str">
            <v>X</v>
          </cell>
          <cell r="I408" t="str">
            <v>X</v>
          </cell>
          <cell r="J408" t="str">
            <v>X</v>
          </cell>
          <cell r="K408" t="str">
            <v>X</v>
          </cell>
          <cell r="L408" t="str">
            <v>no aplica</v>
          </cell>
          <cell r="M408" t="str">
            <v>no aplica</v>
          </cell>
          <cell r="N408">
            <v>41608</v>
          </cell>
        </row>
        <row r="409">
          <cell r="A409" t="str">
            <v>M29</v>
          </cell>
          <cell r="B409" t="str">
            <v>VOLQUETA  6M3 (CARGUE A MECANICO) RETIRO INTERNO</v>
          </cell>
          <cell r="C409" t="str">
            <v>Equipo</v>
          </cell>
          <cell r="D409" t="str">
            <v>vje</v>
          </cell>
          <cell r="E409">
            <v>91320</v>
          </cell>
          <cell r="F409">
            <v>76739.542566870397</v>
          </cell>
          <cell r="G409">
            <v>0.19</v>
          </cell>
          <cell r="H409" t="str">
            <v>X</v>
          </cell>
          <cell r="I409" t="str">
            <v>X</v>
          </cell>
          <cell r="J409" t="str">
            <v>X</v>
          </cell>
          <cell r="K409" t="str">
            <v>X</v>
          </cell>
          <cell r="L409" t="str">
            <v>no aplica</v>
          </cell>
          <cell r="M409" t="str">
            <v>no aplica</v>
          </cell>
          <cell r="N409">
            <v>41608</v>
          </cell>
        </row>
        <row r="410">
          <cell r="A410" t="str">
            <v>M30</v>
          </cell>
          <cell r="B410" t="str">
            <v>CORTADORA DE CONCRETO</v>
          </cell>
          <cell r="C410" t="str">
            <v>Equipo</v>
          </cell>
          <cell r="D410" t="str">
            <v>hr</v>
          </cell>
          <cell r="E410">
            <v>2767</v>
          </cell>
          <cell r="F410">
            <v>2325.2081397761731</v>
          </cell>
          <cell r="G410">
            <v>0.19</v>
          </cell>
          <cell r="H410" t="str">
            <v>X</v>
          </cell>
          <cell r="I410" t="str">
            <v>X</v>
          </cell>
          <cell r="J410" t="str">
            <v>X</v>
          </cell>
          <cell r="K410" t="str">
            <v>X</v>
          </cell>
          <cell r="L410" t="str">
            <v>no aplica</v>
          </cell>
          <cell r="M410" t="str">
            <v>no aplica</v>
          </cell>
          <cell r="N410">
            <v>41608</v>
          </cell>
        </row>
        <row r="411">
          <cell r="A411" t="str">
            <v>M53</v>
          </cell>
          <cell r="B411" t="str">
            <v>CORTADORA CON DISCO DIAMANTADO (INCLUYE OPERARIO)</v>
          </cell>
          <cell r="C411" t="str">
            <v>Equipo</v>
          </cell>
          <cell r="D411" t="str">
            <v>hr</v>
          </cell>
          <cell r="E411">
            <v>29521</v>
          </cell>
          <cell r="F411">
            <v>24807.336127116971</v>
          </cell>
          <cell r="G411">
            <v>0.19</v>
          </cell>
          <cell r="H411" t="str">
            <v>X</v>
          </cell>
          <cell r="I411" t="str">
            <v>X</v>
          </cell>
          <cell r="J411" t="str">
            <v>X</v>
          </cell>
          <cell r="K411" t="str">
            <v>X</v>
          </cell>
          <cell r="L411" t="str">
            <v>no aplica</v>
          </cell>
          <cell r="M411" t="str">
            <v>no aplica</v>
          </cell>
          <cell r="N411">
            <v>41608</v>
          </cell>
        </row>
        <row r="412">
          <cell r="A412" t="str">
            <v>M31</v>
          </cell>
          <cell r="B412" t="str">
            <v>DISCO DIAMANTADO DE 14"</v>
          </cell>
          <cell r="C412" t="str">
            <v>Equipo</v>
          </cell>
          <cell r="D412" t="str">
            <v>und</v>
          </cell>
          <cell r="E412">
            <v>167268</v>
          </cell>
          <cell r="F412">
            <v>140561.26213498428</v>
          </cell>
          <cell r="G412">
            <v>0.19</v>
          </cell>
          <cell r="H412" t="str">
            <v>X</v>
          </cell>
          <cell r="I412" t="str">
            <v>X</v>
          </cell>
          <cell r="J412" t="str">
            <v>X</v>
          </cell>
          <cell r="K412" t="str">
            <v>X</v>
          </cell>
          <cell r="L412" t="str">
            <v>no aplica</v>
          </cell>
          <cell r="M412" t="str">
            <v>no aplica</v>
          </cell>
          <cell r="N412">
            <v>41608</v>
          </cell>
        </row>
        <row r="413">
          <cell r="A413" t="str">
            <v>M32</v>
          </cell>
          <cell r="B413" t="str">
            <v>ALLANADORA MECANICA CON CUCHILLAS</v>
          </cell>
          <cell r="C413" t="str">
            <v>Equipo</v>
          </cell>
          <cell r="D413" t="str">
            <v>dia</v>
          </cell>
          <cell r="E413">
            <v>79144</v>
          </cell>
          <cell r="F413">
            <v>66507.603557954339</v>
          </cell>
          <cell r="G413">
            <v>0.19</v>
          </cell>
          <cell r="H413" t="str">
            <v>X</v>
          </cell>
          <cell r="I413" t="str">
            <v>X</v>
          </cell>
          <cell r="J413" t="str">
            <v>X</v>
          </cell>
          <cell r="K413" t="str">
            <v>X</v>
          </cell>
          <cell r="L413" t="str">
            <v>no aplica</v>
          </cell>
          <cell r="M413" t="str">
            <v>no aplica</v>
          </cell>
          <cell r="N413">
            <v>41608</v>
          </cell>
        </row>
        <row r="414">
          <cell r="A414" t="str">
            <v>M33</v>
          </cell>
          <cell r="B414" t="str">
            <v>MONTACARGA</v>
          </cell>
          <cell r="C414" t="str">
            <v>Equipo</v>
          </cell>
          <cell r="D414" t="str">
            <v>dia</v>
          </cell>
          <cell r="E414">
            <v>207569</v>
          </cell>
          <cell r="F414">
            <v>174427.70126212027</v>
          </cell>
          <cell r="G414">
            <v>0.19</v>
          </cell>
          <cell r="H414" t="str">
            <v>X</v>
          </cell>
          <cell r="I414" t="str">
            <v>X</v>
          </cell>
          <cell r="J414" t="str">
            <v>X</v>
          </cell>
          <cell r="L414" t="str">
            <v>no aplica</v>
          </cell>
          <cell r="M414" t="str">
            <v>no aplica</v>
          </cell>
          <cell r="N414">
            <v>41608</v>
          </cell>
        </row>
        <row r="415">
          <cell r="A415" t="str">
            <v>M34</v>
          </cell>
          <cell r="B415" t="str">
            <v>CAMABAJA</v>
          </cell>
          <cell r="C415" t="str">
            <v>Equipo</v>
          </cell>
          <cell r="D415" t="str">
            <v>dia</v>
          </cell>
          <cell r="E415">
            <v>1968104</v>
          </cell>
          <cell r="F415">
            <v>1653868.8785307969</v>
          </cell>
          <cell r="G415">
            <v>0.19</v>
          </cell>
          <cell r="H415" t="str">
            <v>X</v>
          </cell>
          <cell r="I415" t="str">
            <v>X</v>
          </cell>
          <cell r="J415" t="str">
            <v>X</v>
          </cell>
          <cell r="L415" t="str">
            <v>no aplica</v>
          </cell>
          <cell r="M415" t="str">
            <v>no aplica</v>
          </cell>
          <cell r="N415">
            <v>41608</v>
          </cell>
        </row>
        <row r="416">
          <cell r="A416" t="str">
            <v>M35</v>
          </cell>
          <cell r="B416" t="str">
            <v>TABLERO  1.40 X 0,70</v>
          </cell>
          <cell r="C416" t="str">
            <v>Equipo</v>
          </cell>
          <cell r="D416" t="str">
            <v>dia</v>
          </cell>
          <cell r="E416">
            <v>344</v>
          </cell>
          <cell r="F416">
            <v>289.05227700187851</v>
          </cell>
          <cell r="G416">
            <v>0.19</v>
          </cell>
          <cell r="H416" t="str">
            <v>X</v>
          </cell>
          <cell r="I416" t="str">
            <v>X</v>
          </cell>
          <cell r="J416" t="str">
            <v>X</v>
          </cell>
          <cell r="K416" t="str">
            <v>X</v>
          </cell>
          <cell r="L416" t="str">
            <v>no aplica</v>
          </cell>
          <cell r="M416" t="str">
            <v>no aplica</v>
          </cell>
          <cell r="N416">
            <v>41608</v>
          </cell>
        </row>
        <row r="417">
          <cell r="A417" t="str">
            <v>M36</v>
          </cell>
          <cell r="B417" t="str">
            <v>EQUIPO MANEJO DE AGUAS DIFERENTE A AGUAS RESIDUALES</v>
          </cell>
          <cell r="C417" t="str">
            <v>Equipo</v>
          </cell>
          <cell r="D417" t="str">
            <v>dia</v>
          </cell>
          <cell r="E417">
            <v>48432</v>
          </cell>
          <cell r="F417">
            <v>40698.816400339703</v>
          </cell>
          <cell r="G417">
            <v>0.19</v>
          </cell>
          <cell r="H417" t="str">
            <v>X</v>
          </cell>
          <cell r="I417" t="str">
            <v>X</v>
          </cell>
          <cell r="J417" t="str">
            <v>X</v>
          </cell>
          <cell r="L417" t="str">
            <v>no aplica</v>
          </cell>
          <cell r="M417" t="str">
            <v>no aplica</v>
          </cell>
          <cell r="N417">
            <v>41608</v>
          </cell>
        </row>
        <row r="418">
          <cell r="A418" t="str">
            <v>M37</v>
          </cell>
          <cell r="B418" t="str">
            <v>MOTOBOMBA DE 2" A GASOLINA</v>
          </cell>
          <cell r="C418" t="str">
            <v>Equipo</v>
          </cell>
          <cell r="D418" t="str">
            <v>dia</v>
          </cell>
          <cell r="E418">
            <v>48432</v>
          </cell>
          <cell r="F418">
            <v>40698.816400339703</v>
          </cell>
          <cell r="G418">
            <v>0.19</v>
          </cell>
          <cell r="H418" t="str">
            <v>X</v>
          </cell>
          <cell r="I418" t="str">
            <v>X</v>
          </cell>
          <cell r="J418" t="str">
            <v>X</v>
          </cell>
          <cell r="K418" t="str">
            <v>X</v>
          </cell>
          <cell r="L418" t="str">
            <v>no aplica</v>
          </cell>
          <cell r="M418" t="str">
            <v>no aplica</v>
          </cell>
          <cell r="N418">
            <v>41608</v>
          </cell>
        </row>
        <row r="419">
          <cell r="A419" t="str">
            <v>M38</v>
          </cell>
          <cell r="B419" t="str">
            <v>EXPLOSIVOS (INCLUYE PERFORACIÓN, ESTOPINES, CORDON DETONANTE, MECHA LENTA Y DINAMITA)</v>
          </cell>
          <cell r="C419" t="str">
            <v>Equipo</v>
          </cell>
          <cell r="D419" t="str">
            <v>tiro</v>
          </cell>
          <cell r="E419">
            <v>34594</v>
          </cell>
          <cell r="F419">
            <v>29070.217716706615</v>
          </cell>
          <cell r="G419">
            <v>0.19</v>
          </cell>
          <cell r="H419" t="str">
            <v>X</v>
          </cell>
          <cell r="I419" t="str">
            <v>X</v>
          </cell>
          <cell r="J419" t="str">
            <v>X</v>
          </cell>
          <cell r="K419" t="str">
            <v>X</v>
          </cell>
          <cell r="L419" t="str">
            <v>no aplica</v>
          </cell>
          <cell r="M419" t="str">
            <v>no aplica</v>
          </cell>
          <cell r="N419">
            <v>41608</v>
          </cell>
        </row>
        <row r="420">
          <cell r="A420" t="str">
            <v>M39</v>
          </cell>
          <cell r="B420" t="str">
            <v>EQUIPOS-HERRAMIENTA /PRUEBA HIDROSTATICA</v>
          </cell>
          <cell r="C420" t="str">
            <v>Equipo</v>
          </cell>
          <cell r="D420" t="str">
            <v>m</v>
          </cell>
          <cell r="E420">
            <v>1968</v>
          </cell>
          <cell r="F420">
            <v>1653.7371423160569</v>
          </cell>
          <cell r="G420">
            <v>0.19</v>
          </cell>
          <cell r="H420" t="str">
            <v>X</v>
          </cell>
          <cell r="I420" t="str">
            <v>X</v>
          </cell>
          <cell r="J420" t="str">
            <v>X</v>
          </cell>
          <cell r="K420" t="str">
            <v>X</v>
          </cell>
          <cell r="L420" t="str">
            <v>no aplica</v>
          </cell>
          <cell r="M420" t="str">
            <v>no aplica</v>
          </cell>
          <cell r="N420">
            <v>41608</v>
          </cell>
        </row>
        <row r="421">
          <cell r="A421" t="str">
            <v>M40</v>
          </cell>
          <cell r="B421" t="str">
            <v>EQUIPOS-HERRAMIENTA P/FUSION DE TUBERIA</v>
          </cell>
          <cell r="C421" t="str">
            <v>Equipo</v>
          </cell>
          <cell r="D421" t="str">
            <v>m</v>
          </cell>
          <cell r="E421">
            <v>13120</v>
          </cell>
          <cell r="F421">
            <v>11024.914282107047</v>
          </cell>
          <cell r="G421">
            <v>0.19</v>
          </cell>
          <cell r="H421" t="str">
            <v>X</v>
          </cell>
          <cell r="I421" t="str">
            <v>X</v>
          </cell>
          <cell r="J421" t="str">
            <v>X</v>
          </cell>
          <cell r="K421" t="str">
            <v>X</v>
          </cell>
          <cell r="L421" t="str">
            <v>no aplica</v>
          </cell>
          <cell r="M421" t="str">
            <v>no aplica</v>
          </cell>
          <cell r="N421">
            <v>41608</v>
          </cell>
        </row>
        <row r="422">
          <cell r="A422" t="str">
            <v>M41</v>
          </cell>
          <cell r="B422" t="str">
            <v>FUSION TUBERIA SOCKET</v>
          </cell>
          <cell r="C422" t="str">
            <v>Equipo</v>
          </cell>
          <cell r="D422" t="str">
            <v>und</v>
          </cell>
          <cell r="E422">
            <v>32801</v>
          </cell>
          <cell r="F422">
            <v>27563.564697643727</v>
          </cell>
          <cell r="G422">
            <v>0.19</v>
          </cell>
          <cell r="H422" t="str">
            <v>X</v>
          </cell>
          <cell r="I422" t="str">
            <v>X</v>
          </cell>
          <cell r="J422" t="str">
            <v>X</v>
          </cell>
          <cell r="K422" t="str">
            <v>X</v>
          </cell>
          <cell r="L422" t="str">
            <v>no aplica</v>
          </cell>
          <cell r="M422" t="str">
            <v>no aplica</v>
          </cell>
          <cell r="N422">
            <v>41608</v>
          </cell>
        </row>
        <row r="423">
          <cell r="A423" t="str">
            <v>M42</v>
          </cell>
          <cell r="B423" t="str">
            <v>MATERIALES VARIOS PARA LA MOVILIZACION Y ALINEACION DEL MEDIDOR</v>
          </cell>
          <cell r="C423" t="str">
            <v>Equipo</v>
          </cell>
          <cell r="D423" t="str">
            <v>und</v>
          </cell>
          <cell r="E423">
            <v>2886</v>
          </cell>
          <cell r="F423">
            <v>2424.9695451131042</v>
          </cell>
          <cell r="G423">
            <v>0.19</v>
          </cell>
          <cell r="H423" t="str">
            <v>X</v>
          </cell>
          <cell r="I423" t="str">
            <v>X</v>
          </cell>
          <cell r="J423" t="str">
            <v>X</v>
          </cell>
          <cell r="K423" t="str">
            <v>X</v>
          </cell>
          <cell r="L423" t="str">
            <v>no aplica</v>
          </cell>
          <cell r="M423" t="str">
            <v>no aplica</v>
          </cell>
          <cell r="N423">
            <v>41608</v>
          </cell>
        </row>
        <row r="424">
          <cell r="A424" t="str">
            <v>M43</v>
          </cell>
          <cell r="B424" t="str">
            <v>RETROCARGADORA DE LLANTAS</v>
          </cell>
          <cell r="C424" t="str">
            <v>Equipo</v>
          </cell>
          <cell r="D424" t="str">
            <v>hr</v>
          </cell>
          <cell r="E424">
            <v>116445</v>
          </cell>
          <cell r="F424">
            <v>97853.148711768677</v>
          </cell>
          <cell r="G424">
            <v>0.19</v>
          </cell>
          <cell r="H424" t="str">
            <v>X</v>
          </cell>
          <cell r="I424" t="str">
            <v>X</v>
          </cell>
          <cell r="J424" t="str">
            <v>X</v>
          </cell>
          <cell r="K424" t="str">
            <v>X</v>
          </cell>
          <cell r="L424" t="str">
            <v>no aplica</v>
          </cell>
          <cell r="M424" t="str">
            <v>no aplica</v>
          </cell>
          <cell r="N424">
            <v>41608</v>
          </cell>
        </row>
        <row r="425">
          <cell r="A425" t="str">
            <v>M44</v>
          </cell>
          <cell r="B425" t="str">
            <v xml:space="preserve">EQUIPO DE COMPACTACION </v>
          </cell>
          <cell r="C425" t="str">
            <v>Equipo</v>
          </cell>
          <cell r="D425" t="str">
            <v>dia</v>
          </cell>
          <cell r="E425">
            <v>55553</v>
          </cell>
          <cell r="F425">
            <v>46683.221728179495</v>
          </cell>
          <cell r="G425">
            <v>0.19</v>
          </cell>
          <cell r="H425" t="str">
            <v>X</v>
          </cell>
          <cell r="I425" t="str">
            <v>X</v>
          </cell>
          <cell r="J425" t="str">
            <v>X</v>
          </cell>
          <cell r="K425" t="str">
            <v>X</v>
          </cell>
          <cell r="L425" t="str">
            <v>no aplica</v>
          </cell>
          <cell r="M425" t="str">
            <v>no aplica</v>
          </cell>
          <cell r="N425">
            <v>41608</v>
          </cell>
        </row>
        <row r="426">
          <cell r="A426" t="str">
            <v>M45</v>
          </cell>
          <cell r="B426" t="str">
            <v>RETROEXCAVADORA CARGADORA JD-510</v>
          </cell>
          <cell r="C426" t="str">
            <v>Equipo</v>
          </cell>
          <cell r="D426" t="str">
            <v>hr</v>
          </cell>
          <cell r="E426">
            <v>213080</v>
          </cell>
          <cell r="F426">
            <v>179058.9326560309</v>
          </cell>
          <cell r="G426">
            <v>0.19</v>
          </cell>
          <cell r="H426" t="str">
            <v>X</v>
          </cell>
          <cell r="I426" t="str">
            <v>X</v>
          </cell>
          <cell r="J426" t="str">
            <v>X</v>
          </cell>
          <cell r="K426" t="str">
            <v>X</v>
          </cell>
          <cell r="L426" t="str">
            <v>no aplica</v>
          </cell>
          <cell r="M426" t="str">
            <v>no aplica</v>
          </cell>
          <cell r="N426">
            <v>41608</v>
          </cell>
        </row>
        <row r="427">
          <cell r="A427" t="str">
            <v>M46</v>
          </cell>
          <cell r="B427" t="str">
            <v>COMPRESOR 175 Q 2 MARTILLOS</v>
          </cell>
          <cell r="C427" t="str">
            <v>Equipo</v>
          </cell>
          <cell r="D427" t="str">
            <v>hr</v>
          </cell>
          <cell r="E427">
            <v>76108</v>
          </cell>
          <cell r="F427">
            <v>63956.013767605902</v>
          </cell>
          <cell r="G427">
            <v>0.19</v>
          </cell>
          <cell r="H427" t="str">
            <v>X</v>
          </cell>
          <cell r="I427" t="str">
            <v>X</v>
          </cell>
          <cell r="J427" t="str">
            <v>X</v>
          </cell>
          <cell r="K427" t="str">
            <v>X</v>
          </cell>
          <cell r="L427" t="str">
            <v>no aplica</v>
          </cell>
          <cell r="M427" t="str">
            <v>no aplica</v>
          </cell>
          <cell r="N427">
            <v>41608</v>
          </cell>
        </row>
        <row r="428">
          <cell r="A428" t="str">
            <v>M47</v>
          </cell>
          <cell r="B428" t="str">
            <v>VIBROCOMPACTADOR TIPO RANA</v>
          </cell>
          <cell r="C428" t="str">
            <v>Equipo</v>
          </cell>
          <cell r="D428" t="str">
            <v>dia</v>
          </cell>
          <cell r="E428">
            <v>43298</v>
          </cell>
          <cell r="F428">
            <v>36384.775115705474</v>
          </cell>
          <cell r="G428">
            <v>0.19</v>
          </cell>
          <cell r="H428" t="str">
            <v>X</v>
          </cell>
          <cell r="I428" t="str">
            <v>X</v>
          </cell>
          <cell r="J428" t="str">
            <v>X</v>
          </cell>
          <cell r="K428" t="str">
            <v>X</v>
          </cell>
          <cell r="L428" t="str">
            <v>no aplica</v>
          </cell>
          <cell r="M428" t="str">
            <v>no aplica</v>
          </cell>
          <cell r="N428">
            <v>41608</v>
          </cell>
        </row>
        <row r="429">
          <cell r="A429" t="str">
            <v>M48</v>
          </cell>
          <cell r="B429" t="str">
            <v>CANGURO</v>
          </cell>
          <cell r="C429" t="str">
            <v>Equipo</v>
          </cell>
          <cell r="D429" t="str">
            <v>dia</v>
          </cell>
          <cell r="E429">
            <v>47234</v>
          </cell>
          <cell r="F429">
            <v>39692.249400337605</v>
          </cell>
          <cell r="G429">
            <v>0.19</v>
          </cell>
          <cell r="H429" t="str">
            <v>X</v>
          </cell>
          <cell r="I429" t="str">
            <v>X</v>
          </cell>
          <cell r="J429" t="str">
            <v>X</v>
          </cell>
          <cell r="K429" t="str">
            <v>X</v>
          </cell>
          <cell r="L429" t="str">
            <v>no aplica</v>
          </cell>
          <cell r="M429" t="str">
            <v>no aplica</v>
          </cell>
          <cell r="N429">
            <v>41608</v>
          </cell>
        </row>
        <row r="430">
          <cell r="A430" t="str">
            <v>M49</v>
          </cell>
          <cell r="B430" t="str">
            <v>CILINDRO COMPACTADOR 6 TONELADAS</v>
          </cell>
          <cell r="C430" t="str">
            <v>Equipo</v>
          </cell>
          <cell r="D430" t="str">
            <v>hr</v>
          </cell>
          <cell r="E430">
            <v>213080</v>
          </cell>
          <cell r="F430">
            <v>179058.9326560309</v>
          </cell>
          <cell r="G430">
            <v>0.19</v>
          </cell>
          <cell r="H430" t="str">
            <v>X</v>
          </cell>
          <cell r="I430" t="str">
            <v>X</v>
          </cell>
          <cell r="J430" t="str">
            <v>X</v>
          </cell>
          <cell r="L430" t="str">
            <v>no aplica</v>
          </cell>
          <cell r="M430" t="str">
            <v>no aplica</v>
          </cell>
          <cell r="N430">
            <v>41608</v>
          </cell>
        </row>
        <row r="431">
          <cell r="A431" t="str">
            <v>M50</v>
          </cell>
          <cell r="B431" t="str">
            <v>MOTONIVELADORA CAT-12 -F</v>
          </cell>
          <cell r="C431" t="str">
            <v>Equipo</v>
          </cell>
          <cell r="D431" t="str">
            <v>hr</v>
          </cell>
          <cell r="E431">
            <v>213080</v>
          </cell>
          <cell r="F431">
            <v>179058.9326560309</v>
          </cell>
          <cell r="G431">
            <v>0.19</v>
          </cell>
          <cell r="H431" t="str">
            <v>X</v>
          </cell>
          <cell r="I431" t="str">
            <v>X</v>
          </cell>
          <cell r="J431" t="str">
            <v>X</v>
          </cell>
          <cell r="K431" t="str">
            <v>X</v>
          </cell>
          <cell r="L431" t="str">
            <v>no aplica</v>
          </cell>
          <cell r="M431" t="str">
            <v>no aplica</v>
          </cell>
          <cell r="N431">
            <v>41608</v>
          </cell>
        </row>
        <row r="432">
          <cell r="A432" t="str">
            <v>M51</v>
          </cell>
          <cell r="B432" t="str">
            <v>VIBROCOMPACTADOR  TANDEM</v>
          </cell>
          <cell r="C432" t="str">
            <v>Equipo</v>
          </cell>
          <cell r="D432" t="str">
            <v>hr</v>
          </cell>
          <cell r="E432">
            <v>121760</v>
          </cell>
          <cell r="F432">
            <v>102319.39008916053</v>
          </cell>
          <cell r="G432">
            <v>0.19</v>
          </cell>
          <cell r="H432" t="str">
            <v>X</v>
          </cell>
          <cell r="I432" t="str">
            <v>X</v>
          </cell>
          <cell r="J432" t="str">
            <v>X</v>
          </cell>
          <cell r="K432" t="str">
            <v>X</v>
          </cell>
          <cell r="L432" t="str">
            <v>no aplica</v>
          </cell>
          <cell r="M432" t="str">
            <v>no aplica</v>
          </cell>
          <cell r="N432">
            <v>41608</v>
          </cell>
        </row>
        <row r="433">
          <cell r="A433" t="str">
            <v>M52</v>
          </cell>
          <cell r="B433" t="str">
            <v>VIBRADOR</v>
          </cell>
          <cell r="C433" t="str">
            <v>Equipo</v>
          </cell>
          <cell r="D433" t="str">
            <v>hr</v>
          </cell>
          <cell r="E433">
            <v>5904</v>
          </cell>
          <cell r="F433">
            <v>4961.2114269481708</v>
          </cell>
          <cell r="G433">
            <v>0.19</v>
          </cell>
          <cell r="H433" t="str">
            <v>X</v>
          </cell>
          <cell r="I433" t="str">
            <v>X</v>
          </cell>
          <cell r="J433" t="str">
            <v>X</v>
          </cell>
          <cell r="K433" t="str">
            <v>X</v>
          </cell>
          <cell r="L433" t="str">
            <v>no aplica</v>
          </cell>
          <cell r="M433" t="str">
            <v>no aplica</v>
          </cell>
          <cell r="N433">
            <v>41608</v>
          </cell>
        </row>
        <row r="434">
          <cell r="A434" t="str">
            <v>M54</v>
          </cell>
          <cell r="B434" t="str">
            <v>CANASTILLA SOPORTE DOVELAS EN HIERRO DE 1/4"</v>
          </cell>
          <cell r="C434" t="str">
            <v>Equipo</v>
          </cell>
          <cell r="D434" t="str">
            <v>kg</v>
          </cell>
          <cell r="E434">
            <v>5510</v>
          </cell>
          <cell r="F434">
            <v>4629.9524015345141</v>
          </cell>
          <cell r="G434">
            <v>0.19</v>
          </cell>
          <cell r="H434" t="str">
            <v>X</v>
          </cell>
          <cell r="I434" t="str">
            <v>X</v>
          </cell>
          <cell r="J434" t="str">
            <v>X</v>
          </cell>
          <cell r="K434" t="str">
            <v>X</v>
          </cell>
          <cell r="L434" t="str">
            <v>no aplica</v>
          </cell>
          <cell r="M434" t="str">
            <v>no aplica</v>
          </cell>
          <cell r="N434">
            <v>41608</v>
          </cell>
        </row>
        <row r="435">
          <cell r="A435" t="str">
            <v>M55</v>
          </cell>
          <cell r="B435" t="str">
            <v xml:space="preserve">EQUIPO DE EXCAVACION </v>
          </cell>
          <cell r="C435" t="str">
            <v>Equipo</v>
          </cell>
          <cell r="D435" t="str">
            <v>hr</v>
          </cell>
          <cell r="E435">
            <v>1213663</v>
          </cell>
          <cell r="F435">
            <v>1019885.1476145969</v>
          </cell>
          <cell r="G435">
            <v>0.19</v>
          </cell>
          <cell r="H435" t="str">
            <v>X</v>
          </cell>
          <cell r="I435" t="str">
            <v>X</v>
          </cell>
          <cell r="J435" t="str">
            <v>X</v>
          </cell>
          <cell r="K435" t="str">
            <v>X</v>
          </cell>
          <cell r="L435" t="str">
            <v>no aplica</v>
          </cell>
          <cell r="M435" t="str">
            <v>no aplica</v>
          </cell>
          <cell r="N435">
            <v>41608</v>
          </cell>
        </row>
        <row r="436">
          <cell r="A436" t="str">
            <v>M56</v>
          </cell>
          <cell r="B436" t="str">
            <v>PLANCHON Y REMOLCADOR</v>
          </cell>
          <cell r="C436" t="str">
            <v>Equipo</v>
          </cell>
          <cell r="D436" t="str">
            <v>hr</v>
          </cell>
          <cell r="E436">
            <v>537948</v>
          </cell>
          <cell r="F436">
            <v>452057.29735292005</v>
          </cell>
          <cell r="G436">
            <v>0.19</v>
          </cell>
          <cell r="H436" t="str">
            <v>X</v>
          </cell>
          <cell r="I436" t="str">
            <v>X</v>
          </cell>
          <cell r="J436" t="str">
            <v>X</v>
          </cell>
          <cell r="K436" t="str">
            <v>X</v>
          </cell>
          <cell r="L436" t="str">
            <v>no aplica</v>
          </cell>
          <cell r="M436" t="str">
            <v>no aplica</v>
          </cell>
          <cell r="N436">
            <v>41608</v>
          </cell>
        </row>
        <row r="437">
          <cell r="A437" t="str">
            <v>M57</v>
          </cell>
          <cell r="B437" t="str">
            <v>OBRA FALSA Y PUNTALES PARA PILOTES</v>
          </cell>
          <cell r="C437" t="str">
            <v>Equipo</v>
          </cell>
          <cell r="D437" t="str">
            <v>hr</v>
          </cell>
          <cell r="E437">
            <v>61404</v>
          </cell>
          <cell r="F437">
            <v>51599.668421963652</v>
          </cell>
          <cell r="G437">
            <v>0.19</v>
          </cell>
          <cell r="H437" t="str">
            <v>X</v>
          </cell>
          <cell r="I437" t="str">
            <v>X</v>
          </cell>
          <cell r="J437" t="str">
            <v>X</v>
          </cell>
          <cell r="K437" t="str">
            <v>X</v>
          </cell>
          <cell r="L437" t="str">
            <v>no aplica</v>
          </cell>
          <cell r="M437" t="str">
            <v>no aplica</v>
          </cell>
          <cell r="N437">
            <v>41608</v>
          </cell>
        </row>
        <row r="438">
          <cell r="A438" t="str">
            <v>M58</v>
          </cell>
          <cell r="B438" t="str">
            <v>MIXER DE 6 M3 CONCRETO PREMEZCLADO</v>
          </cell>
          <cell r="C438" t="str">
            <v>Equipo</v>
          </cell>
          <cell r="D438" t="str">
            <v>m3</v>
          </cell>
          <cell r="E438">
            <v>1517</v>
          </cell>
          <cell r="F438">
            <v>1275.1553989861632</v>
          </cell>
          <cell r="G438">
            <v>0.19</v>
          </cell>
          <cell r="H438" t="str">
            <v>X</v>
          </cell>
          <cell r="I438" t="str">
            <v>X</v>
          </cell>
          <cell r="J438" t="str">
            <v>X</v>
          </cell>
          <cell r="K438" t="str">
            <v>X</v>
          </cell>
          <cell r="L438" t="str">
            <v>no aplica</v>
          </cell>
          <cell r="M438" t="str">
            <v>no aplica</v>
          </cell>
          <cell r="N438">
            <v>41608</v>
          </cell>
        </row>
        <row r="439">
          <cell r="A439" t="str">
            <v>M59</v>
          </cell>
          <cell r="B439" t="str">
            <v>ANDAMIOS METALICO CERTIFICADO Y FORMALETA PARA SUPERESTRUCTURA</v>
          </cell>
          <cell r="C439" t="str">
            <v>Equipo</v>
          </cell>
          <cell r="D439" t="str">
            <v>und</v>
          </cell>
          <cell r="E439">
            <v>328017</v>
          </cell>
          <cell r="F439">
            <v>275644.59992307005</v>
          </cell>
          <cell r="G439">
            <v>0.19</v>
          </cell>
          <cell r="H439" t="str">
            <v>X</v>
          </cell>
          <cell r="I439" t="str">
            <v>X</v>
          </cell>
          <cell r="J439" t="str">
            <v>X</v>
          </cell>
          <cell r="K439" t="str">
            <v>X</v>
          </cell>
          <cell r="L439" t="str">
            <v>no aplica</v>
          </cell>
          <cell r="M439" t="str">
            <v>no aplica</v>
          </cell>
          <cell r="N439">
            <v>41608</v>
          </cell>
        </row>
        <row r="440">
          <cell r="A440" t="str">
            <v>M60</v>
          </cell>
          <cell r="B440" t="str">
            <v>EQUIPO DE SOLDADURA</v>
          </cell>
          <cell r="C440" t="str">
            <v>Equipo</v>
          </cell>
          <cell r="D440" t="str">
            <v>hr</v>
          </cell>
          <cell r="E440">
            <v>32801</v>
          </cell>
          <cell r="F440">
            <v>27563.564697643727</v>
          </cell>
          <cell r="G440">
            <v>0.19</v>
          </cell>
          <cell r="H440" t="str">
            <v>X</v>
          </cell>
          <cell r="I440" t="str">
            <v>X</v>
          </cell>
          <cell r="J440" t="str">
            <v>X</v>
          </cell>
          <cell r="K440" t="str">
            <v>X</v>
          </cell>
          <cell r="L440" t="str">
            <v>no aplica</v>
          </cell>
          <cell r="M440" t="str">
            <v>no aplica</v>
          </cell>
          <cell r="N440">
            <v>41608</v>
          </cell>
        </row>
        <row r="441">
          <cell r="A441" t="str">
            <v>M61</v>
          </cell>
          <cell r="B441" t="str">
            <v>TALADRO DE PERCUCION</v>
          </cell>
          <cell r="C441" t="str">
            <v>Equipo</v>
          </cell>
          <cell r="D441" t="str">
            <v>hr</v>
          </cell>
          <cell r="E441">
            <v>5739</v>
          </cell>
          <cell r="F441">
            <v>4823.0802503278046</v>
          </cell>
          <cell r="G441">
            <v>0.19</v>
          </cell>
          <cell r="H441" t="str">
            <v>X</v>
          </cell>
          <cell r="I441" t="str">
            <v>X</v>
          </cell>
          <cell r="J441" t="str">
            <v>X</v>
          </cell>
          <cell r="K441" t="str">
            <v>X</v>
          </cell>
          <cell r="L441" t="str">
            <v>no aplica</v>
          </cell>
          <cell r="M441" t="str">
            <v>no aplica</v>
          </cell>
          <cell r="N441">
            <v>41608</v>
          </cell>
        </row>
        <row r="442">
          <cell r="A442" t="str">
            <v>M62</v>
          </cell>
          <cell r="B442" t="str">
            <v>GATO PARA TENSIONAMIENTO</v>
          </cell>
          <cell r="C442" t="str">
            <v>Equipo</v>
          </cell>
          <cell r="D442" t="str">
            <v>hr</v>
          </cell>
          <cell r="E442">
            <v>59043</v>
          </cell>
          <cell r="F442">
            <v>49615.951246610064</v>
          </cell>
          <cell r="G442">
            <v>0.19</v>
          </cell>
          <cell r="H442" t="str">
            <v>X</v>
          </cell>
          <cell r="I442" t="str">
            <v>X</v>
          </cell>
          <cell r="J442" t="str">
            <v>X</v>
          </cell>
          <cell r="K442" t="str">
            <v>X</v>
          </cell>
          <cell r="L442" t="str">
            <v>no aplica</v>
          </cell>
          <cell r="M442" t="str">
            <v>no aplica</v>
          </cell>
          <cell r="N442">
            <v>41608</v>
          </cell>
        </row>
        <row r="443">
          <cell r="A443" t="str">
            <v>M63</v>
          </cell>
          <cell r="B443" t="str">
            <v>BOMBA PARA INYECTAR LECHADA</v>
          </cell>
          <cell r="C443" t="str">
            <v>Equipo</v>
          </cell>
          <cell r="D443" t="str">
            <v>hr</v>
          </cell>
          <cell r="E443">
            <v>39362</v>
          </cell>
          <cell r="F443">
            <v>33077.300831073364</v>
          </cell>
          <cell r="G443">
            <v>0.19</v>
          </cell>
          <cell r="H443" t="str">
            <v>X</v>
          </cell>
          <cell r="I443" t="str">
            <v>X</v>
          </cell>
          <cell r="J443" t="str">
            <v>X</v>
          </cell>
          <cell r="K443" t="str">
            <v>X</v>
          </cell>
          <cell r="L443" t="str">
            <v>no aplica</v>
          </cell>
          <cell r="M443" t="str">
            <v>no aplica</v>
          </cell>
          <cell r="N443">
            <v>41608</v>
          </cell>
        </row>
        <row r="444">
          <cell r="A444" t="str">
            <v>M65</v>
          </cell>
          <cell r="B444" t="str">
            <v>CUÑAS</v>
          </cell>
          <cell r="C444" t="str">
            <v>Equipo</v>
          </cell>
          <cell r="D444" t="str">
            <v>und</v>
          </cell>
          <cell r="E444">
            <v>7872</v>
          </cell>
          <cell r="F444">
            <v>6614.9485692642274</v>
          </cell>
          <cell r="G444">
            <v>0.19</v>
          </cell>
          <cell r="H444" t="str">
            <v>X</v>
          </cell>
          <cell r="I444" t="str">
            <v>X</v>
          </cell>
          <cell r="J444" t="str">
            <v>X</v>
          </cell>
          <cell r="K444" t="str">
            <v>X</v>
          </cell>
          <cell r="L444" t="str">
            <v>no aplica</v>
          </cell>
          <cell r="M444" t="str">
            <v>no aplica</v>
          </cell>
          <cell r="N444">
            <v>41608</v>
          </cell>
        </row>
        <row r="445">
          <cell r="A445" t="str">
            <v>M66</v>
          </cell>
          <cell r="B445" t="str">
            <v>BLOQUE (GALLETA) PARA POSTENSADO 12 TORONES N° 15 E= 75 MM D=170MM</v>
          </cell>
          <cell r="C445" t="str">
            <v>Equipo</v>
          </cell>
          <cell r="D445" t="str">
            <v>und</v>
          </cell>
          <cell r="E445">
            <v>393620</v>
          </cell>
          <cell r="F445">
            <v>330773.0083107336</v>
          </cell>
          <cell r="G445">
            <v>0.19</v>
          </cell>
          <cell r="H445" t="str">
            <v>X</v>
          </cell>
          <cell r="I445" t="str">
            <v>X</v>
          </cell>
          <cell r="J445" t="str">
            <v>X</v>
          </cell>
          <cell r="K445" t="str">
            <v>X</v>
          </cell>
          <cell r="L445" t="str">
            <v>no aplica</v>
          </cell>
          <cell r="M445" t="str">
            <v>no aplica</v>
          </cell>
          <cell r="N445">
            <v>41608</v>
          </cell>
        </row>
        <row r="446">
          <cell r="A446" t="str">
            <v>M67</v>
          </cell>
          <cell r="B446" t="str">
            <v>TORON N°15  GRADO 1860 D =0,6"</v>
          </cell>
          <cell r="C446" t="str">
            <v>Insumo</v>
          </cell>
          <cell r="D446" t="str">
            <v>m</v>
          </cell>
          <cell r="E446">
            <v>5643</v>
          </cell>
          <cell r="F446">
            <v>4742.399109056224</v>
          </cell>
          <cell r="G446">
            <v>0.19</v>
          </cell>
          <cell r="H446" t="str">
            <v>X</v>
          </cell>
          <cell r="I446" t="str">
            <v>X</v>
          </cell>
          <cell r="J446" t="str">
            <v>X</v>
          </cell>
          <cell r="K446" t="str">
            <v>X</v>
          </cell>
          <cell r="L446" t="str">
            <v>no aplica</v>
          </cell>
          <cell r="M446" t="str">
            <v>no aplica</v>
          </cell>
          <cell r="N446">
            <v>41608</v>
          </cell>
        </row>
        <row r="447">
          <cell r="A447" t="str">
            <v>M68</v>
          </cell>
          <cell r="B447" t="str">
            <v>DUCTO METALICO D = 87 MM PARA CLABLE</v>
          </cell>
          <cell r="C447" t="str">
            <v>Equipo</v>
          </cell>
          <cell r="D447" t="str">
            <v>m</v>
          </cell>
          <cell r="E447">
            <v>12464</v>
          </cell>
          <cell r="F447">
            <v>10473.668568001693</v>
          </cell>
          <cell r="G447">
            <v>0.19</v>
          </cell>
          <cell r="H447" t="str">
            <v>X</v>
          </cell>
          <cell r="I447" t="str">
            <v>X</v>
          </cell>
          <cell r="J447" t="str">
            <v>X</v>
          </cell>
          <cell r="K447" t="str">
            <v>X</v>
          </cell>
          <cell r="L447" t="str">
            <v>no aplica</v>
          </cell>
          <cell r="M447" t="str">
            <v>no aplica</v>
          </cell>
          <cell r="N447">
            <v>41608</v>
          </cell>
        </row>
        <row r="448">
          <cell r="A448" t="str">
            <v>M69</v>
          </cell>
          <cell r="B448" t="str">
            <v>PLACA DE 270MM X270 MM X 40 MM</v>
          </cell>
          <cell r="C448" t="str">
            <v>Equipo</v>
          </cell>
          <cell r="D448" t="str">
            <v>und</v>
          </cell>
          <cell r="E448">
            <v>256903</v>
          </cell>
          <cell r="F448">
            <v>215884.96014149592</v>
          </cell>
          <cell r="G448">
            <v>0.19</v>
          </cell>
          <cell r="H448" t="str">
            <v>X</v>
          </cell>
          <cell r="I448" t="str">
            <v>X</v>
          </cell>
          <cell r="J448" t="str">
            <v>X</v>
          </cell>
          <cell r="K448" t="str">
            <v>X</v>
          </cell>
          <cell r="L448" t="str">
            <v>no aplica</v>
          </cell>
          <cell r="M448" t="str">
            <v>no aplica</v>
          </cell>
          <cell r="N448">
            <v>41608</v>
          </cell>
        </row>
        <row r="449">
          <cell r="A449" t="str">
            <v>M70</v>
          </cell>
          <cell r="B449" t="str">
            <v>TROMPETA LONG 460 MM D1=118 MM D2 = 87 MM</v>
          </cell>
          <cell r="C449" t="str">
            <v>Equipo</v>
          </cell>
          <cell r="D449" t="str">
            <v>und</v>
          </cell>
          <cell r="E449">
            <v>164008</v>
          </cell>
          <cell r="F449">
            <v>137821.660465347</v>
          </cell>
          <cell r="G449">
            <v>0.19</v>
          </cell>
          <cell r="H449" t="str">
            <v>X</v>
          </cell>
          <cell r="I449" t="str">
            <v>X</v>
          </cell>
          <cell r="J449" t="str">
            <v>X</v>
          </cell>
          <cell r="K449" t="str">
            <v>X</v>
          </cell>
          <cell r="L449" t="str">
            <v>no aplica</v>
          </cell>
          <cell r="M449" t="str">
            <v>no aplica</v>
          </cell>
          <cell r="N449">
            <v>41608</v>
          </cell>
        </row>
        <row r="450">
          <cell r="A450" t="str">
            <v>M71</v>
          </cell>
          <cell r="B450" t="str">
            <v>TUBO DE INYECCION</v>
          </cell>
          <cell r="C450" t="str">
            <v>Equipo</v>
          </cell>
          <cell r="D450" t="str">
            <v>und</v>
          </cell>
          <cell r="E450">
            <v>20730</v>
          </cell>
          <cell r="F450">
            <v>17419.876162679575</v>
          </cell>
          <cell r="G450">
            <v>0.19</v>
          </cell>
          <cell r="H450" t="str">
            <v>X</v>
          </cell>
          <cell r="I450" t="str">
            <v>X</v>
          </cell>
          <cell r="J450" t="str">
            <v>X</v>
          </cell>
          <cell r="K450" t="str">
            <v>X</v>
          </cell>
          <cell r="L450" t="str">
            <v>no aplica</v>
          </cell>
          <cell r="M450" t="str">
            <v>no aplica</v>
          </cell>
          <cell r="N450">
            <v>41608</v>
          </cell>
        </row>
        <row r="451">
          <cell r="A451" t="str">
            <v>M72</v>
          </cell>
          <cell r="B451" t="str">
            <v>RANA COMPACTADORA (INCLUYE COMBUSTIBLE)</v>
          </cell>
          <cell r="C451" t="str">
            <v>Equipo</v>
          </cell>
          <cell r="D451" t="str">
            <v>hr</v>
          </cell>
          <cell r="E451">
            <v>9840</v>
          </cell>
          <cell r="F451">
            <v>8268.685711580285</v>
          </cell>
          <cell r="G451">
            <v>0.19</v>
          </cell>
          <cell r="H451" t="str">
            <v>X</v>
          </cell>
          <cell r="I451" t="str">
            <v>X</v>
          </cell>
          <cell r="J451" t="str">
            <v>X</v>
          </cell>
          <cell r="K451" t="str">
            <v>X</v>
          </cell>
          <cell r="L451" t="str">
            <v>no aplica</v>
          </cell>
          <cell r="M451" t="str">
            <v>no aplica</v>
          </cell>
          <cell r="N451">
            <v>41608</v>
          </cell>
        </row>
        <row r="452">
          <cell r="A452" t="str">
            <v>M73</v>
          </cell>
          <cell r="B452" t="str">
            <v>CARRETA O BUGGY</v>
          </cell>
          <cell r="C452" t="str">
            <v>Equipo</v>
          </cell>
          <cell r="D452" t="str">
            <v>und</v>
          </cell>
          <cell r="E452">
            <v>170568</v>
          </cell>
          <cell r="F452">
            <v>143334.11760640054</v>
          </cell>
          <cell r="G452">
            <v>0.19</v>
          </cell>
          <cell r="H452" t="str">
            <v>X</v>
          </cell>
          <cell r="I452" t="str">
            <v>X</v>
          </cell>
          <cell r="J452" t="str">
            <v>X</v>
          </cell>
          <cell r="K452" t="str">
            <v>X</v>
          </cell>
          <cell r="L452" t="str">
            <v>no aplica</v>
          </cell>
          <cell r="M452" t="str">
            <v>no aplica</v>
          </cell>
          <cell r="N452">
            <v>41608</v>
          </cell>
        </row>
        <row r="453">
          <cell r="A453" t="str">
            <v>M74</v>
          </cell>
          <cell r="B453" t="str">
            <v>CAMABAJA</v>
          </cell>
          <cell r="C453" t="str">
            <v>Equipo</v>
          </cell>
          <cell r="D453" t="str">
            <v>vje</v>
          </cell>
          <cell r="E453">
            <v>787241</v>
          </cell>
          <cell r="F453">
            <v>661547.29561384325</v>
          </cell>
          <cell r="G453">
            <v>0.19</v>
          </cell>
          <cell r="H453" t="str">
            <v>X</v>
          </cell>
          <cell r="I453" t="str">
            <v>X</v>
          </cell>
          <cell r="J453" t="str">
            <v>X</v>
          </cell>
          <cell r="K453" t="str">
            <v>X</v>
          </cell>
          <cell r="L453" t="str">
            <v>no aplica</v>
          </cell>
          <cell r="M453" t="str">
            <v>no aplica</v>
          </cell>
          <cell r="N453">
            <v>41608</v>
          </cell>
        </row>
        <row r="454">
          <cell r="A454" t="str">
            <v>M76</v>
          </cell>
          <cell r="B454" t="str">
            <v>ACARREO CAMIONETA</v>
          </cell>
          <cell r="C454" t="str">
            <v>Equipo</v>
          </cell>
          <cell r="D454" t="str">
            <v>vje</v>
          </cell>
          <cell r="E454">
            <v>54792</v>
          </cell>
          <cell r="F454">
            <v>46043.725540122236</v>
          </cell>
          <cell r="G454">
            <v>0.19</v>
          </cell>
          <cell r="H454" t="str">
            <v>X</v>
          </cell>
          <cell r="I454" t="str">
            <v>X</v>
          </cell>
          <cell r="J454" t="str">
            <v>X</v>
          </cell>
          <cell r="K454" t="str">
            <v>X</v>
          </cell>
          <cell r="L454" t="str">
            <v>no aplica</v>
          </cell>
          <cell r="M454" t="str">
            <v>no aplica</v>
          </cell>
          <cell r="N454">
            <v>41608</v>
          </cell>
        </row>
        <row r="455">
          <cell r="A455" t="str">
            <v>M77</v>
          </cell>
          <cell r="B455" t="str">
            <v>DESTRONCADORA DE PISOS 10HP</v>
          </cell>
          <cell r="C455" t="str">
            <v>Equipo</v>
          </cell>
          <cell r="D455" t="str">
            <v>dia</v>
          </cell>
          <cell r="E455">
            <v>44138</v>
          </cell>
          <cell r="F455">
            <v>37090.778907320695</v>
          </cell>
          <cell r="G455">
            <v>0.19</v>
          </cell>
          <cell r="H455" t="str">
            <v>X</v>
          </cell>
          <cell r="I455" t="str">
            <v>X</v>
          </cell>
          <cell r="J455" t="str">
            <v>X</v>
          </cell>
          <cell r="K455" t="str">
            <v>X</v>
          </cell>
          <cell r="L455" t="str">
            <v>no aplica</v>
          </cell>
          <cell r="M455" t="str">
            <v>no aplica</v>
          </cell>
          <cell r="N455">
            <v>41608</v>
          </cell>
        </row>
        <row r="456">
          <cell r="A456" t="str">
            <v>M78</v>
          </cell>
          <cell r="B456" t="str">
            <v>PULIDORA PISOS</v>
          </cell>
          <cell r="C456" t="str">
            <v>Equipo</v>
          </cell>
          <cell r="D456" t="str">
            <v>dia</v>
          </cell>
          <cell r="E456">
            <v>44138</v>
          </cell>
          <cell r="F456">
            <v>37090.778907320695</v>
          </cell>
          <cell r="G456">
            <v>0.19</v>
          </cell>
          <cell r="H456" t="str">
            <v>X</v>
          </cell>
          <cell r="I456" t="str">
            <v>X</v>
          </cell>
          <cell r="J456" t="str">
            <v>X</v>
          </cell>
          <cell r="K456" t="str">
            <v>X</v>
          </cell>
          <cell r="L456" t="str">
            <v>no aplica</v>
          </cell>
          <cell r="M456" t="str">
            <v>no aplica</v>
          </cell>
          <cell r="N456">
            <v>41608</v>
          </cell>
        </row>
        <row r="457">
          <cell r="A457" t="str">
            <v>M79</v>
          </cell>
          <cell r="B457" t="str">
            <v>BRILLADORA</v>
          </cell>
          <cell r="C457" t="str">
            <v>Equipo</v>
          </cell>
          <cell r="D457" t="str">
            <v>dia</v>
          </cell>
          <cell r="E457">
            <v>44138</v>
          </cell>
          <cell r="F457">
            <v>37090.778907320695</v>
          </cell>
          <cell r="G457">
            <v>0.19</v>
          </cell>
          <cell r="H457" t="str">
            <v>X</v>
          </cell>
          <cell r="I457" t="str">
            <v>X</v>
          </cell>
          <cell r="J457" t="str">
            <v>X</v>
          </cell>
          <cell r="K457" t="str">
            <v>X</v>
          </cell>
          <cell r="L457" t="str">
            <v>no aplica</v>
          </cell>
          <cell r="M457" t="str">
            <v>no aplica</v>
          </cell>
          <cell r="N457">
            <v>41608</v>
          </cell>
        </row>
        <row r="458">
          <cell r="A458" t="str">
            <v>M80</v>
          </cell>
          <cell r="B458" t="str">
            <v>MOTOSIERRA GRANDE</v>
          </cell>
          <cell r="C458" t="str">
            <v>Equipo</v>
          </cell>
          <cell r="D458" t="str">
            <v>dia</v>
          </cell>
          <cell r="E458">
            <v>41094</v>
          </cell>
          <cell r="F458">
            <v>34532.794155091673</v>
          </cell>
          <cell r="G458">
            <v>0.19</v>
          </cell>
          <cell r="H458" t="str">
            <v>X</v>
          </cell>
          <cell r="I458" t="str">
            <v>X</v>
          </cell>
          <cell r="J458" t="str">
            <v>X</v>
          </cell>
          <cell r="K458" t="str">
            <v>X</v>
          </cell>
          <cell r="L458" t="str">
            <v>no aplica</v>
          </cell>
          <cell r="M458" t="str">
            <v>no aplica</v>
          </cell>
          <cell r="N458">
            <v>41608</v>
          </cell>
        </row>
        <row r="459">
          <cell r="A459" t="str">
            <v>M81</v>
          </cell>
          <cell r="B459" t="str">
            <v>EQUIPO DE PERFORACION 6"</v>
          </cell>
          <cell r="C459" t="str">
            <v>Equipo</v>
          </cell>
          <cell r="D459" t="str">
            <v>hr</v>
          </cell>
          <cell r="E459">
            <v>152200</v>
          </cell>
          <cell r="F459">
            <v>127899.23761145066</v>
          </cell>
          <cell r="G459">
            <v>0.19</v>
          </cell>
          <cell r="H459" t="str">
            <v>X</v>
          </cell>
          <cell r="I459" t="str">
            <v>X</v>
          </cell>
          <cell r="J459" t="str">
            <v>X</v>
          </cell>
          <cell r="K459" t="str">
            <v>X</v>
          </cell>
          <cell r="L459" t="str">
            <v>no aplica</v>
          </cell>
          <cell r="M459" t="str">
            <v>no aplica</v>
          </cell>
          <cell r="N459">
            <v>41608</v>
          </cell>
        </row>
        <row r="460">
          <cell r="A460" t="str">
            <v>M82</v>
          </cell>
          <cell r="B460" t="str">
            <v>COMPRESOR</v>
          </cell>
          <cell r="C460" t="str">
            <v>Equipo</v>
          </cell>
          <cell r="D460" t="str">
            <v>hr</v>
          </cell>
          <cell r="E460">
            <v>45660</v>
          </cell>
          <cell r="F460">
            <v>38369.771283435199</v>
          </cell>
          <cell r="G460">
            <v>0.19</v>
          </cell>
          <cell r="H460" t="str">
            <v>X</v>
          </cell>
          <cell r="I460" t="str">
            <v>X</v>
          </cell>
          <cell r="J460" t="str">
            <v>X</v>
          </cell>
          <cell r="K460" t="str">
            <v>X</v>
          </cell>
          <cell r="L460" t="str">
            <v>no aplica</v>
          </cell>
          <cell r="M460" t="str">
            <v>no aplica</v>
          </cell>
          <cell r="N460">
            <v>41608</v>
          </cell>
        </row>
        <row r="461">
          <cell r="A461" t="str">
            <v>M83</v>
          </cell>
          <cell r="B461" t="str">
            <v>ANDAMIO COLGANTE</v>
          </cell>
          <cell r="C461" t="str">
            <v>Equipo</v>
          </cell>
          <cell r="D461" t="str">
            <v>dia</v>
          </cell>
          <cell r="E461">
            <v>2283</v>
          </cell>
          <cell r="F461">
            <v>1918.4885641717599</v>
          </cell>
          <cell r="G461">
            <v>0.19</v>
          </cell>
          <cell r="H461" t="str">
            <v>X</v>
          </cell>
          <cell r="I461" t="str">
            <v>X</v>
          </cell>
          <cell r="J461" t="str">
            <v>X</v>
          </cell>
          <cell r="K461" t="str">
            <v>X</v>
          </cell>
          <cell r="L461" t="str">
            <v>no aplica</v>
          </cell>
          <cell r="M461" t="str">
            <v>no aplica</v>
          </cell>
          <cell r="N461">
            <v>41608</v>
          </cell>
        </row>
        <row r="462">
          <cell r="A462" t="str">
            <v>M84</v>
          </cell>
          <cell r="B462" t="str">
            <v>ALQUILER DE MULA</v>
          </cell>
          <cell r="C462" t="str">
            <v>Equipo</v>
          </cell>
          <cell r="D462" t="str">
            <v>m3</v>
          </cell>
          <cell r="E462">
            <v>22830</v>
          </cell>
          <cell r="F462">
            <v>19184.885641717599</v>
          </cell>
          <cell r="G462">
            <v>0.19</v>
          </cell>
          <cell r="H462" t="str">
            <v>X</v>
          </cell>
          <cell r="I462" t="str">
            <v>X</v>
          </cell>
          <cell r="J462" t="str">
            <v>X</v>
          </cell>
          <cell r="K462" t="str">
            <v>X</v>
          </cell>
          <cell r="L462" t="str">
            <v>no aplica</v>
          </cell>
          <cell r="M462" t="str">
            <v>no aplica</v>
          </cell>
          <cell r="N462">
            <v>41608</v>
          </cell>
        </row>
        <row r="463">
          <cell r="A463" t="str">
            <v>M85</v>
          </cell>
          <cell r="B463" t="str">
            <v>VEHICULO DE APOYO DEMARCACION VIAS</v>
          </cell>
          <cell r="C463" t="str">
            <v>Equipo</v>
          </cell>
          <cell r="D463" t="str">
            <v>vje</v>
          </cell>
          <cell r="E463">
            <v>197860</v>
          </cell>
          <cell r="F463">
            <v>166269.00889488586</v>
          </cell>
          <cell r="G463">
            <v>0.19</v>
          </cell>
          <cell r="H463" t="str">
            <v>X</v>
          </cell>
          <cell r="I463" t="str">
            <v>X</v>
          </cell>
          <cell r="J463" t="str">
            <v>X</v>
          </cell>
          <cell r="K463" t="str">
            <v>X</v>
          </cell>
          <cell r="L463" t="str">
            <v>no aplica</v>
          </cell>
          <cell r="M463" t="str">
            <v>no aplica</v>
          </cell>
          <cell r="N463">
            <v>41608</v>
          </cell>
        </row>
        <row r="464">
          <cell r="A464" t="str">
            <v>M86</v>
          </cell>
          <cell r="B464" t="str">
            <v>ESCALERA CERTIFICADA</v>
          </cell>
          <cell r="C464" t="str">
            <v>Equipo</v>
          </cell>
          <cell r="D464" t="str">
            <v>dia</v>
          </cell>
          <cell r="E464">
            <v>38050</v>
          </cell>
          <cell r="F464">
            <v>31974.809402862666</v>
          </cell>
          <cell r="G464">
            <v>0.19</v>
          </cell>
          <cell r="H464" t="str">
            <v>X</v>
          </cell>
          <cell r="I464" t="str">
            <v>X</v>
          </cell>
          <cell r="J464" t="str">
            <v>X</v>
          </cell>
          <cell r="K464" t="str">
            <v>X</v>
          </cell>
          <cell r="L464" t="str">
            <v>no aplica</v>
          </cell>
          <cell r="M464" t="str">
            <v>no aplica</v>
          </cell>
          <cell r="N464">
            <v>41608</v>
          </cell>
        </row>
        <row r="465">
          <cell r="A465" t="str">
            <v>M87</v>
          </cell>
          <cell r="B465" t="str">
            <v>SOPLETE GAS CON GATILLO QUEMADOR 25-35-50MM</v>
          </cell>
          <cell r="C465" t="str">
            <v>Equipo</v>
          </cell>
          <cell r="D465" t="str">
            <v>dia</v>
          </cell>
          <cell r="E465">
            <v>38050</v>
          </cell>
          <cell r="F465">
            <v>31974.809402862666</v>
          </cell>
          <cell r="G465">
            <v>0.19</v>
          </cell>
          <cell r="H465" t="str">
            <v>X</v>
          </cell>
          <cell r="I465" t="str">
            <v>X</v>
          </cell>
          <cell r="J465" t="str">
            <v>X</v>
          </cell>
          <cell r="K465" t="str">
            <v>X</v>
          </cell>
          <cell r="L465" t="str">
            <v>no aplica</v>
          </cell>
          <cell r="M465" t="str">
            <v>no aplica</v>
          </cell>
          <cell r="N465">
            <v>41608</v>
          </cell>
        </row>
        <row r="466">
          <cell r="A466" t="str">
            <v>M88</v>
          </cell>
          <cell r="B466" t="str">
            <v>CAMIONETA ALQUILER</v>
          </cell>
          <cell r="C466" t="str">
            <v>Equipo</v>
          </cell>
          <cell r="D466" t="str">
            <v>dia</v>
          </cell>
          <cell r="E466">
            <v>159810</v>
          </cell>
          <cell r="F466">
            <v>134294.19949202321</v>
          </cell>
          <cell r="G466">
            <v>0.19</v>
          </cell>
          <cell r="H466" t="str">
            <v>X</v>
          </cell>
          <cell r="I466" t="str">
            <v>X</v>
          </cell>
          <cell r="J466" t="str">
            <v>X</v>
          </cell>
          <cell r="K466" t="str">
            <v>X</v>
          </cell>
          <cell r="L466" t="str">
            <v>no aplica</v>
          </cell>
          <cell r="M466" t="str">
            <v>no aplica</v>
          </cell>
          <cell r="N466">
            <v>41608</v>
          </cell>
        </row>
        <row r="467">
          <cell r="A467" t="str">
            <v>M89</v>
          </cell>
          <cell r="B467" t="str">
            <v>EQUIPO DE TRANSPORTE PARA MAQUINARIA PESADA</v>
          </cell>
          <cell r="C467" t="str">
            <v>Equipo</v>
          </cell>
          <cell r="D467" t="str">
            <v>vje</v>
          </cell>
          <cell r="E467">
            <v>799050</v>
          </cell>
          <cell r="F467">
            <v>671470.99746011582</v>
          </cell>
          <cell r="G467">
            <v>0.19</v>
          </cell>
          <cell r="H467" t="str">
            <v>X</v>
          </cell>
          <cell r="I467" t="str">
            <v>X</v>
          </cell>
          <cell r="J467" t="str">
            <v>X</v>
          </cell>
          <cell r="K467" t="str">
            <v>X</v>
          </cell>
          <cell r="L467" t="str">
            <v>no aplica</v>
          </cell>
          <cell r="M467" t="str">
            <v>no aplica</v>
          </cell>
          <cell r="N467">
            <v>41608</v>
          </cell>
        </row>
        <row r="468">
          <cell r="A468" t="str">
            <v>M90</v>
          </cell>
          <cell r="B468" t="str">
            <v>PULIDORA INDUSTRIAL</v>
          </cell>
          <cell r="C468" t="str">
            <v>Equipo</v>
          </cell>
          <cell r="D468" t="str">
            <v>dia</v>
          </cell>
          <cell r="E468">
            <v>39572</v>
          </cell>
          <cell r="F468">
            <v>33253.801778977169</v>
          </cell>
          <cell r="G468">
            <v>0.19</v>
          </cell>
          <cell r="H468" t="str">
            <v>X</v>
          </cell>
          <cell r="I468" t="str">
            <v>X</v>
          </cell>
          <cell r="J468" t="str">
            <v>X</v>
          </cell>
          <cell r="K468" t="str">
            <v>X</v>
          </cell>
          <cell r="L468" t="str">
            <v>no aplica</v>
          </cell>
          <cell r="M468" t="str">
            <v>no aplica</v>
          </cell>
          <cell r="N468">
            <v>41608</v>
          </cell>
        </row>
        <row r="469">
          <cell r="A469" t="str">
            <v>M91</v>
          </cell>
          <cell r="B469" t="str">
            <v>BALDE DE CONSTRUCCIÓN</v>
          </cell>
          <cell r="C469" t="str">
            <v>Equipo</v>
          </cell>
          <cell r="D469" t="str">
            <v>und</v>
          </cell>
          <cell r="E469">
            <v>3044</v>
          </cell>
          <cell r="F469">
            <v>2557.9847522290133</v>
          </cell>
          <cell r="G469">
            <v>0.19</v>
          </cell>
          <cell r="H469" t="str">
            <v>X</v>
          </cell>
          <cell r="I469" t="str">
            <v>X</v>
          </cell>
          <cell r="J469" t="str">
            <v>X</v>
          </cell>
          <cell r="L469" t="str">
            <v>no aplica</v>
          </cell>
          <cell r="M469" t="str">
            <v>no aplica</v>
          </cell>
          <cell r="N469">
            <v>41608</v>
          </cell>
        </row>
        <row r="470">
          <cell r="A470" t="str">
            <v>M92</v>
          </cell>
          <cell r="B470" t="str">
            <v xml:space="preserve">CUÑETE </v>
          </cell>
          <cell r="C470" t="str">
            <v>Equipo</v>
          </cell>
          <cell r="D470" t="str">
            <v>und</v>
          </cell>
          <cell r="E470">
            <v>895</v>
          </cell>
          <cell r="F470">
            <v>895.29466328015451</v>
          </cell>
          <cell r="G470">
            <v>0</v>
          </cell>
          <cell r="H470" t="str">
            <v>X</v>
          </cell>
          <cell r="I470" t="str">
            <v>X</v>
          </cell>
          <cell r="J470" t="str">
            <v>X</v>
          </cell>
          <cell r="L470" t="str">
            <v>no aplica</v>
          </cell>
          <cell r="M470" t="str">
            <v>no aplica</v>
          </cell>
          <cell r="N470">
            <v>41608</v>
          </cell>
        </row>
        <row r="471">
          <cell r="A471" t="str">
            <v>M93</v>
          </cell>
          <cell r="B471" t="str">
            <v>MARTILLO HIDRAULICO BOBCAT</v>
          </cell>
          <cell r="C471" t="str">
            <v>Equipo</v>
          </cell>
          <cell r="D471" t="str">
            <v>hr</v>
          </cell>
          <cell r="E471">
            <v>91320</v>
          </cell>
          <cell r="F471">
            <v>76739.542566870397</v>
          </cell>
          <cell r="G471">
            <v>0.19</v>
          </cell>
          <cell r="H471" t="str">
            <v>X</v>
          </cell>
          <cell r="I471" t="str">
            <v>X</v>
          </cell>
          <cell r="J471" t="str">
            <v>X</v>
          </cell>
          <cell r="L471" t="str">
            <v>no aplica</v>
          </cell>
          <cell r="M471" t="str">
            <v>no aplica</v>
          </cell>
          <cell r="N471">
            <v>41608</v>
          </cell>
        </row>
        <row r="472">
          <cell r="A472" t="str">
            <v>M94</v>
          </cell>
          <cell r="B472" t="str">
            <v>BARRENO</v>
          </cell>
          <cell r="C472" t="str">
            <v>Equipo</v>
          </cell>
          <cell r="D472" t="str">
            <v>dia</v>
          </cell>
          <cell r="E472">
            <v>22830</v>
          </cell>
          <cell r="F472">
            <v>19184.885641717599</v>
          </cell>
          <cell r="G472">
            <v>0.19</v>
          </cell>
          <cell r="H472" t="str">
            <v>X</v>
          </cell>
          <cell r="I472" t="str">
            <v>X</v>
          </cell>
          <cell r="J472" t="str">
            <v>X</v>
          </cell>
          <cell r="L472" t="str">
            <v>no aplica</v>
          </cell>
          <cell r="M472" t="str">
            <v>no aplica</v>
          </cell>
          <cell r="N472">
            <v>41608</v>
          </cell>
        </row>
        <row r="473">
          <cell r="A473" t="str">
            <v>M95</v>
          </cell>
          <cell r="B473" t="str">
            <v>EQUIPO DE PINTURA DE ALTA PRESION</v>
          </cell>
          <cell r="C473" t="str">
            <v>Equipo</v>
          </cell>
          <cell r="D473" t="str">
            <v>dia</v>
          </cell>
          <cell r="E473">
            <v>38050</v>
          </cell>
          <cell r="F473">
            <v>31974.809402862666</v>
          </cell>
          <cell r="G473">
            <v>0.19</v>
          </cell>
          <cell r="H473" t="str">
            <v>X</v>
          </cell>
          <cell r="I473" t="str">
            <v>X</v>
          </cell>
          <cell r="J473" t="str">
            <v>X</v>
          </cell>
          <cell r="L473" t="str">
            <v>no aplica</v>
          </cell>
          <cell r="M473" t="str">
            <v>no aplica</v>
          </cell>
          <cell r="N473">
            <v>41608</v>
          </cell>
        </row>
        <row r="474">
          <cell r="A474" t="str">
            <v>M96</v>
          </cell>
          <cell r="B474" t="str">
            <v>EQUIPO DE LIMPIEZA MECANICA</v>
          </cell>
          <cell r="C474" t="str">
            <v>Equipo</v>
          </cell>
          <cell r="D474" t="str">
            <v>dia</v>
          </cell>
          <cell r="E474">
            <v>38050</v>
          </cell>
          <cell r="F474">
            <v>31974.809402862666</v>
          </cell>
          <cell r="G474">
            <v>0.19</v>
          </cell>
          <cell r="H474" t="str">
            <v>X</v>
          </cell>
          <cell r="I474" t="str">
            <v>X</v>
          </cell>
          <cell r="J474" t="str">
            <v>X</v>
          </cell>
          <cell r="L474" t="str">
            <v>no aplica</v>
          </cell>
          <cell r="M474" t="str">
            <v>no aplica</v>
          </cell>
          <cell r="N474">
            <v>41608</v>
          </cell>
        </row>
        <row r="475">
          <cell r="A475" t="str">
            <v>N</v>
          </cell>
          <cell r="B475" t="str">
            <v>EXTERIORES Y VIAS</v>
          </cell>
          <cell r="E475">
            <v>0</v>
          </cell>
          <cell r="F475">
            <v>0</v>
          </cell>
          <cell r="N475">
            <v>41608</v>
          </cell>
        </row>
        <row r="476">
          <cell r="A476" t="str">
            <v>N04</v>
          </cell>
          <cell r="B476" t="str">
            <v>EMULSION ASFALTICA TIPO CRL-1</v>
          </cell>
          <cell r="C476" t="str">
            <v>Insumo</v>
          </cell>
          <cell r="D476" t="str">
            <v>lt</v>
          </cell>
          <cell r="E476">
            <v>2740</v>
          </cell>
          <cell r="F476">
            <v>2740.4358284649747</v>
          </cell>
          <cell r="G476">
            <v>0</v>
          </cell>
          <cell r="H476" t="str">
            <v>X</v>
          </cell>
          <cell r="I476" t="str">
            <v>X</v>
          </cell>
          <cell r="J476" t="str">
            <v>X</v>
          </cell>
          <cell r="L476" t="str">
            <v>emulsiones_asfalticas</v>
          </cell>
          <cell r="M476" t="str">
            <v>VER ARCHIVO ANEXO</v>
          </cell>
          <cell r="N476">
            <v>41608</v>
          </cell>
        </row>
        <row r="477">
          <cell r="A477" t="str">
            <v>N05</v>
          </cell>
          <cell r="B477" t="str">
            <v>EMULSION ASFALTICA TIPO CRR-1</v>
          </cell>
          <cell r="C477" t="str">
            <v>Insumo</v>
          </cell>
          <cell r="D477" t="str">
            <v>lt</v>
          </cell>
          <cell r="E477">
            <v>2760</v>
          </cell>
          <cell r="F477">
            <v>2760.3228809211796</v>
          </cell>
          <cell r="G477">
            <v>0</v>
          </cell>
          <cell r="H477" t="str">
            <v>X</v>
          </cell>
          <cell r="I477" t="str">
            <v>X</v>
          </cell>
          <cell r="J477" t="str">
            <v>X</v>
          </cell>
          <cell r="L477" t="str">
            <v>emulsiones_asfalticas</v>
          </cell>
          <cell r="M477" t="str">
            <v>VER ARCHIVO ANEXO</v>
          </cell>
          <cell r="N477">
            <v>41608</v>
          </cell>
        </row>
        <row r="478">
          <cell r="A478" t="str">
            <v>N06</v>
          </cell>
          <cell r="B478" t="str">
            <v>MEZCLA ASFALTICA TIPO MDC-1</v>
          </cell>
          <cell r="C478" t="str">
            <v>Insumo</v>
          </cell>
          <cell r="D478" t="str">
            <v>m3</v>
          </cell>
          <cell r="E478">
            <v>544905</v>
          </cell>
          <cell r="F478">
            <v>544905.23730000225</v>
          </cell>
          <cell r="G478">
            <v>0</v>
          </cell>
          <cell r="H478" t="str">
            <v>X</v>
          </cell>
          <cell r="I478" t="str">
            <v>X</v>
          </cell>
          <cell r="J478" t="str">
            <v>X</v>
          </cell>
          <cell r="L478" t="str">
            <v>diseñosMDC</v>
          </cell>
          <cell r="M478" t="str">
            <v>VER ARCHIVO ANEXO</v>
          </cell>
          <cell r="N478">
            <v>41608</v>
          </cell>
        </row>
        <row r="479">
          <cell r="A479" t="str">
            <v>N07</v>
          </cell>
          <cell r="B479" t="str">
            <v xml:space="preserve">MEZCLA ASFALTICA TIPO MDC-2 </v>
          </cell>
          <cell r="C479" t="str">
            <v>Insumo</v>
          </cell>
          <cell r="D479" t="str">
            <v>m3</v>
          </cell>
          <cell r="E479">
            <v>562141</v>
          </cell>
          <cell r="F479">
            <v>562140.68276204611</v>
          </cell>
          <cell r="G479">
            <v>0</v>
          </cell>
          <cell r="H479" t="str">
            <v>X</v>
          </cell>
          <cell r="I479" t="str">
            <v>X</v>
          </cell>
          <cell r="J479" t="str">
            <v>X</v>
          </cell>
          <cell r="L479" t="str">
            <v>diseñosMDC</v>
          </cell>
          <cell r="M479" t="str">
            <v>VER ARCHIVO ANEXO</v>
          </cell>
          <cell r="N479">
            <v>41608</v>
          </cell>
        </row>
        <row r="480">
          <cell r="A480" t="str">
            <v>N08</v>
          </cell>
          <cell r="B480" t="str">
            <v>MEZCLA ASFALTICA TIPO MDC-3</v>
          </cell>
          <cell r="C480" t="str">
            <v>Insumo</v>
          </cell>
          <cell r="D480" t="str">
            <v>m3</v>
          </cell>
          <cell r="E480">
            <v>601915</v>
          </cell>
          <cell r="F480">
            <v>601914.78767445497</v>
          </cell>
          <cell r="G480">
            <v>0</v>
          </cell>
          <cell r="H480" t="str">
            <v>X</v>
          </cell>
          <cell r="I480" t="str">
            <v>X</v>
          </cell>
          <cell r="J480" t="str">
            <v>X</v>
          </cell>
          <cell r="L480" t="str">
            <v>diseñosMDC</v>
          </cell>
          <cell r="M480" t="str">
            <v>VER ARCHIVO ANEXO</v>
          </cell>
          <cell r="N480">
            <v>41608</v>
          </cell>
        </row>
        <row r="481">
          <cell r="A481" t="str">
            <v>N02</v>
          </cell>
          <cell r="B481" t="str">
            <v>PASTO KIKUYO (CORTADO)</v>
          </cell>
          <cell r="C481" t="str">
            <v>Insumo</v>
          </cell>
          <cell r="D481" t="str">
            <v>m2</v>
          </cell>
          <cell r="E481">
            <v>9088</v>
          </cell>
          <cell r="F481">
            <v>9088.3829724854386</v>
          </cell>
          <cell r="G481">
            <v>0</v>
          </cell>
          <cell r="H481" t="str">
            <v>X</v>
          </cell>
          <cell r="I481" t="str">
            <v>X</v>
          </cell>
          <cell r="J481" t="str">
            <v>X</v>
          </cell>
          <cell r="L481" t="str">
            <v>pasto kikuyo</v>
          </cell>
          <cell r="M481" t="str">
            <v>VER ARCHIVO ANEXO</v>
          </cell>
          <cell r="N481">
            <v>41608</v>
          </cell>
        </row>
        <row r="482">
          <cell r="A482" t="str">
            <v>N03</v>
          </cell>
          <cell r="B482" t="str">
            <v>PLANTAS ORNAMENTALES VARIAS</v>
          </cell>
          <cell r="C482" t="str">
            <v>Insumo</v>
          </cell>
          <cell r="D482" t="str">
            <v>und</v>
          </cell>
          <cell r="E482">
            <v>2935</v>
          </cell>
          <cell r="F482">
            <v>2935.3289425357784</v>
          </cell>
          <cell r="G482">
            <v>0</v>
          </cell>
          <cell r="H482" t="str">
            <v>X</v>
          </cell>
          <cell r="I482" t="str">
            <v>X</v>
          </cell>
          <cell r="J482" t="str">
            <v>X</v>
          </cell>
          <cell r="L482" t="str">
            <v>catalogo plantas ornamentales</v>
          </cell>
          <cell r="M482" t="str">
            <v>VER ARCHIVO ANEXO</v>
          </cell>
          <cell r="N482">
            <v>41608</v>
          </cell>
        </row>
        <row r="483">
          <cell r="A483" t="str">
            <v>N01</v>
          </cell>
          <cell r="B483" t="str">
            <v>TIERRA NEGRA</v>
          </cell>
          <cell r="C483" t="str">
            <v>Insumo</v>
          </cell>
          <cell r="D483" t="str">
            <v>m3</v>
          </cell>
          <cell r="E483">
            <v>88557</v>
          </cell>
          <cell r="F483">
            <v>88557.044587478464</v>
          </cell>
          <cell r="G483">
            <v>0</v>
          </cell>
          <cell r="H483" t="str">
            <v>X</v>
          </cell>
          <cell r="I483" t="str">
            <v>X</v>
          </cell>
          <cell r="J483" t="str">
            <v>X</v>
          </cell>
          <cell r="L483" t="str">
            <v>no aplica</v>
          </cell>
          <cell r="M483" t="str">
            <v>no aplica</v>
          </cell>
          <cell r="N483">
            <v>41608</v>
          </cell>
        </row>
        <row r="484">
          <cell r="A484" t="str">
            <v>N09</v>
          </cell>
          <cell r="B484" t="str">
            <v>GRAMA TIPO BERMUDA GRASS</v>
          </cell>
          <cell r="C484" t="str">
            <v>Insumo</v>
          </cell>
          <cell r="D484" t="str">
            <v>m2</v>
          </cell>
          <cell r="E484">
            <v>8110</v>
          </cell>
          <cell r="F484">
            <v>8109.9399916401799</v>
          </cell>
          <cell r="G484">
            <v>0</v>
          </cell>
          <cell r="H484" t="str">
            <v>X</v>
          </cell>
          <cell r="I484" t="str">
            <v>X</v>
          </cell>
          <cell r="J484" t="str">
            <v>X</v>
          </cell>
          <cell r="L484" t="str">
            <v>no aplica</v>
          </cell>
          <cell r="M484" t="str">
            <v>no aplica</v>
          </cell>
          <cell r="N484">
            <v>41608</v>
          </cell>
        </row>
        <row r="485">
          <cell r="A485" t="str">
            <v>N10</v>
          </cell>
          <cell r="B485" t="str">
            <v>AISLADOR SISMICO DIS DI=650</v>
          </cell>
          <cell r="C485" t="str">
            <v>Insumo</v>
          </cell>
          <cell r="D485" t="str">
            <v>und</v>
          </cell>
          <cell r="E485">
            <v>33730269</v>
          </cell>
          <cell r="F485">
            <v>28344763.963163774</v>
          </cell>
          <cell r="G485">
            <v>0.19</v>
          </cell>
          <cell r="H485" t="str">
            <v>X</v>
          </cell>
          <cell r="I485" t="str">
            <v>X</v>
          </cell>
          <cell r="J485" t="str">
            <v>X</v>
          </cell>
          <cell r="L485" t="str">
            <v>no aplica</v>
          </cell>
          <cell r="M485" t="str">
            <v>no aplica</v>
          </cell>
          <cell r="N485">
            <v>41608</v>
          </cell>
        </row>
        <row r="486">
          <cell r="A486" t="str">
            <v>N11</v>
          </cell>
          <cell r="B486" t="str">
            <v>PERNOS, TUERCA Y ARANDELA PARA FIJACION DE AISLADORES</v>
          </cell>
          <cell r="C486" t="str">
            <v>Insumo</v>
          </cell>
          <cell r="D486" t="str">
            <v>und</v>
          </cell>
          <cell r="E486">
            <v>4760</v>
          </cell>
          <cell r="F486">
            <v>3999.9491506912577</v>
          </cell>
          <cell r="G486">
            <v>0.19</v>
          </cell>
          <cell r="H486" t="str">
            <v>X</v>
          </cell>
          <cell r="I486" t="str">
            <v>X</v>
          </cell>
          <cell r="J486" t="str">
            <v>X</v>
          </cell>
          <cell r="L486" t="str">
            <v>no aplica</v>
          </cell>
          <cell r="M486" t="str">
            <v>no aplica</v>
          </cell>
          <cell r="N486">
            <v>41608</v>
          </cell>
        </row>
        <row r="487">
          <cell r="A487" t="str">
            <v>N12</v>
          </cell>
          <cell r="B487" t="str">
            <v>PLANTILLA PARA UBICACIÓN DE PERNOS PARA FIJAR AISLADOR SISMICO</v>
          </cell>
          <cell r="C487" t="str">
            <v>Insumo</v>
          </cell>
          <cell r="D487" t="str">
            <v>und</v>
          </cell>
          <cell r="E487">
            <v>244816</v>
          </cell>
          <cell r="F487">
            <v>205727.58024894388</v>
          </cell>
          <cell r="G487">
            <v>0.19</v>
          </cell>
          <cell r="H487" t="str">
            <v>X</v>
          </cell>
          <cell r="I487" t="str">
            <v>X</v>
          </cell>
          <cell r="J487" t="str">
            <v>X</v>
          </cell>
          <cell r="L487" t="str">
            <v>no aplica</v>
          </cell>
          <cell r="M487" t="str">
            <v>no aplica</v>
          </cell>
          <cell r="N487">
            <v>41608</v>
          </cell>
        </row>
        <row r="488">
          <cell r="A488" t="str">
            <v>N13</v>
          </cell>
          <cell r="B488" t="str">
            <v>AISLADOR SISMICO DIS DI=1000</v>
          </cell>
          <cell r="C488" t="str">
            <v>Insumo</v>
          </cell>
          <cell r="D488" t="str">
            <v>und</v>
          </cell>
          <cell r="E488">
            <v>39306645</v>
          </cell>
          <cell r="F488">
            <v>33030793.884934634</v>
          </cell>
          <cell r="G488">
            <v>0.19</v>
          </cell>
          <cell r="H488" t="str">
            <v>X</v>
          </cell>
          <cell r="I488" t="str">
            <v>X</v>
          </cell>
          <cell r="J488" t="str">
            <v>X</v>
          </cell>
          <cell r="L488" t="str">
            <v>no aplica</v>
          </cell>
          <cell r="M488" t="str">
            <v>no aplica</v>
          </cell>
          <cell r="N488">
            <v>41608</v>
          </cell>
        </row>
        <row r="489">
          <cell r="A489" t="str">
            <v>N14</v>
          </cell>
          <cell r="B489" t="str">
            <v>TUBO GALVANIZADO 4"</v>
          </cell>
          <cell r="C489" t="str">
            <v>Insumo</v>
          </cell>
          <cell r="D489" t="str">
            <v>und</v>
          </cell>
          <cell r="E489">
            <v>394427</v>
          </cell>
          <cell r="F489">
            <v>331450.87427007436</v>
          </cell>
          <cell r="G489">
            <v>0.19</v>
          </cell>
          <cell r="H489" t="str">
            <v>X</v>
          </cell>
          <cell r="I489" t="str">
            <v>X</v>
          </cell>
          <cell r="J489" t="str">
            <v>X</v>
          </cell>
          <cell r="L489" t="str">
            <v>no aplica</v>
          </cell>
          <cell r="M489" t="str">
            <v>no aplica</v>
          </cell>
          <cell r="N489">
            <v>41608</v>
          </cell>
        </row>
        <row r="490">
          <cell r="A490" t="str">
            <v>N15</v>
          </cell>
          <cell r="B490" t="str">
            <v>LAMINA METALICA DE 1/2"</v>
          </cell>
          <cell r="C490" t="str">
            <v>Insumo</v>
          </cell>
          <cell r="D490" t="str">
            <v>und</v>
          </cell>
          <cell r="E490">
            <v>497113</v>
          </cell>
          <cell r="F490">
            <v>417742.12068104255</v>
          </cell>
          <cell r="G490">
            <v>0.19</v>
          </cell>
          <cell r="H490" t="str">
            <v>X</v>
          </cell>
          <cell r="I490" t="str">
            <v>X</v>
          </cell>
          <cell r="J490" t="str">
            <v>X</v>
          </cell>
          <cell r="L490" t="str">
            <v>no aplica</v>
          </cell>
          <cell r="M490" t="str">
            <v>no aplica</v>
          </cell>
          <cell r="N490">
            <v>41608</v>
          </cell>
        </row>
        <row r="491">
          <cell r="A491" t="str">
            <v>N16</v>
          </cell>
          <cell r="B491" t="str">
            <v>JUNTA TIPO VSL T -100 O SIMILAR</v>
          </cell>
          <cell r="C491" t="str">
            <v>Insumo</v>
          </cell>
          <cell r="D491" t="str">
            <v>m</v>
          </cell>
          <cell r="E491">
            <v>2287674</v>
          </cell>
          <cell r="F491">
            <v>1922415.0707664315</v>
          </cell>
          <cell r="G491">
            <v>0.19</v>
          </cell>
          <cell r="H491" t="str">
            <v>X</v>
          </cell>
          <cell r="I491" t="str">
            <v>X</v>
          </cell>
          <cell r="J491" t="str">
            <v>X</v>
          </cell>
          <cell r="L491" t="str">
            <v>no aplica</v>
          </cell>
          <cell r="M491" t="str">
            <v>no aplica</v>
          </cell>
          <cell r="N491">
            <v>41608</v>
          </cell>
        </row>
        <row r="492">
          <cell r="A492" t="str">
            <v>N17</v>
          </cell>
          <cell r="B492" t="str">
            <v>BLOQUES DE CESPED</v>
          </cell>
          <cell r="C492" t="str">
            <v>Insumo</v>
          </cell>
          <cell r="D492" t="str">
            <v>m2</v>
          </cell>
          <cell r="E492">
            <v>6894</v>
          </cell>
          <cell r="F492">
            <v>6894.178184817546</v>
          </cell>
          <cell r="G492">
            <v>0</v>
          </cell>
          <cell r="H492" t="str">
            <v>X</v>
          </cell>
          <cell r="I492" t="str">
            <v>X</v>
          </cell>
          <cell r="J492" t="str">
            <v>X</v>
          </cell>
          <cell r="L492" t="str">
            <v>no aplica</v>
          </cell>
          <cell r="M492" t="str">
            <v>no aplica</v>
          </cell>
          <cell r="N492">
            <v>41608</v>
          </cell>
        </row>
        <row r="493">
          <cell r="A493" t="str">
            <v>N18</v>
          </cell>
          <cell r="B493" t="str">
            <v>ARBOL DE GRAN PORTE</v>
          </cell>
          <cell r="C493" t="str">
            <v>Insumo</v>
          </cell>
          <cell r="D493" t="str">
            <v>und</v>
          </cell>
          <cell r="E493">
            <v>172354</v>
          </cell>
          <cell r="F493">
            <v>172354.45462043863</v>
          </cell>
          <cell r="G493">
            <v>0</v>
          </cell>
          <cell r="H493" t="str">
            <v>X</v>
          </cell>
          <cell r="I493" t="str">
            <v>X</v>
          </cell>
          <cell r="J493" t="str">
            <v>X</v>
          </cell>
          <cell r="L493" t="str">
            <v>no aplica</v>
          </cell>
          <cell r="M493" t="str">
            <v>no aplica</v>
          </cell>
          <cell r="N493">
            <v>41608</v>
          </cell>
        </row>
        <row r="494">
          <cell r="A494" t="str">
            <v>N19</v>
          </cell>
          <cell r="B494" t="str">
            <v>CANECA METALICA PARA BASUREROS</v>
          </cell>
          <cell r="C494" t="str">
            <v>Insumo</v>
          </cell>
          <cell r="D494" t="str">
            <v>und</v>
          </cell>
          <cell r="E494">
            <v>251616</v>
          </cell>
          <cell r="F494">
            <v>211441.79332136002</v>
          </cell>
          <cell r="G494">
            <v>0.19</v>
          </cell>
          <cell r="H494" t="str">
            <v>X</v>
          </cell>
          <cell r="I494" t="str">
            <v>X</v>
          </cell>
          <cell r="J494" t="str">
            <v>X</v>
          </cell>
          <cell r="L494" t="str">
            <v>no aplica</v>
          </cell>
          <cell r="M494" t="str">
            <v>no aplica</v>
          </cell>
          <cell r="N494">
            <v>41608</v>
          </cell>
        </row>
        <row r="495">
          <cell r="A495" t="str">
            <v>N20</v>
          </cell>
          <cell r="B495" t="str">
            <v>TUBO PVC CONDUIT 2"</v>
          </cell>
          <cell r="C495" t="str">
            <v>Insumo</v>
          </cell>
          <cell r="D495" t="str">
            <v>m</v>
          </cell>
          <cell r="E495">
            <v>5711</v>
          </cell>
          <cell r="F495">
            <v>4799.4086594306764</v>
          </cell>
          <cell r="G495">
            <v>0.19</v>
          </cell>
          <cell r="H495" t="str">
            <v>X</v>
          </cell>
          <cell r="I495" t="str">
            <v>X</v>
          </cell>
          <cell r="J495" t="str">
            <v>X</v>
          </cell>
          <cell r="L495" t="str">
            <v>Centelsa</v>
          </cell>
          <cell r="M495" t="str">
            <v>VER ARCHIVO ANEXO</v>
          </cell>
          <cell r="N495">
            <v>41608</v>
          </cell>
        </row>
        <row r="496">
          <cell r="A496" t="str">
            <v>N21</v>
          </cell>
          <cell r="B496" t="str">
            <v>SOLUCION</v>
          </cell>
          <cell r="C496" t="str">
            <v>Insumo</v>
          </cell>
          <cell r="D496" t="str">
            <v>lt</v>
          </cell>
          <cell r="E496">
            <v>70724</v>
          </cell>
          <cell r="F496">
            <v>59431.79336361849</v>
          </cell>
          <cell r="G496">
            <v>0.19</v>
          </cell>
          <cell r="H496" t="str">
            <v>X</v>
          </cell>
          <cell r="I496" t="str">
            <v>X</v>
          </cell>
          <cell r="J496" t="str">
            <v>X</v>
          </cell>
          <cell r="L496" t="str">
            <v>no aplica</v>
          </cell>
          <cell r="M496" t="str">
            <v>no aplica</v>
          </cell>
          <cell r="N496">
            <v>41608</v>
          </cell>
        </row>
        <row r="497">
          <cell r="A497" t="str">
            <v>N22</v>
          </cell>
          <cell r="B497" t="str">
            <v>VARILLA DE 1" ROSCADA PARA ANCLAJES DE LUMINARIA</v>
          </cell>
          <cell r="C497" t="str">
            <v>Insumo</v>
          </cell>
          <cell r="D497" t="str">
            <v>m</v>
          </cell>
          <cell r="E497">
            <v>21488</v>
          </cell>
          <cell r="F497">
            <v>18057.443630233651</v>
          </cell>
          <cell r="G497">
            <v>0.19</v>
          </cell>
          <cell r="H497" t="str">
            <v>X</v>
          </cell>
          <cell r="I497" t="str">
            <v>X</v>
          </cell>
          <cell r="J497" t="str">
            <v>X</v>
          </cell>
          <cell r="L497" t="str">
            <v>aceros,mallas,tubo estructural, y catalogo de producto 2012 acesco</v>
          </cell>
          <cell r="M497" t="str">
            <v>VER ARCHIVO ANEXO</v>
          </cell>
          <cell r="N497">
            <v>41608</v>
          </cell>
        </row>
        <row r="498">
          <cell r="A498" t="str">
            <v>N23</v>
          </cell>
          <cell r="B498" t="str">
            <v xml:space="preserve">PLANTILLA PARA UBICACIÓN  DE PERNOS BASES LUMINARIAS </v>
          </cell>
          <cell r="C498" t="str">
            <v>Insumo</v>
          </cell>
          <cell r="D498" t="str">
            <v>und</v>
          </cell>
          <cell r="E498">
            <v>68004</v>
          </cell>
          <cell r="F498">
            <v>57146.108134652059</v>
          </cell>
          <cell r="G498">
            <v>0.19</v>
          </cell>
          <cell r="H498" t="str">
            <v>X</v>
          </cell>
          <cell r="I498" t="str">
            <v>X</v>
          </cell>
          <cell r="J498" t="str">
            <v>X</v>
          </cell>
          <cell r="L498" t="str">
            <v>aceros,mallas,tubo estructural, y catalogo de producto 2012 acesco</v>
          </cell>
          <cell r="M498" t="str">
            <v>VER ARCHIVO ANEXO</v>
          </cell>
          <cell r="N498">
            <v>41608</v>
          </cell>
        </row>
        <row r="499">
          <cell r="A499" t="str">
            <v>N24</v>
          </cell>
          <cell r="B499" t="str">
            <v>POSTE EN CONCRETO PREFABRICADO</v>
          </cell>
          <cell r="C499" t="str">
            <v>Insumo</v>
          </cell>
          <cell r="D499" t="str">
            <v>m</v>
          </cell>
          <cell r="E499">
            <v>55220</v>
          </cell>
          <cell r="F499">
            <v>46403.12239781041</v>
          </cell>
          <cell r="G499">
            <v>0.19</v>
          </cell>
          <cell r="H499" t="str">
            <v>X</v>
          </cell>
          <cell r="I499" t="str">
            <v>X</v>
          </cell>
          <cell r="J499" t="str">
            <v>X</v>
          </cell>
          <cell r="L499" t="str">
            <v>postes prefabricados</v>
          </cell>
          <cell r="M499" t="str">
            <v>VER ARCHIVO ANEXO</v>
          </cell>
          <cell r="N499">
            <v>41608</v>
          </cell>
        </row>
        <row r="500">
          <cell r="A500" t="str">
            <v>N25</v>
          </cell>
          <cell r="B500" t="str">
            <v>PLANTULA DE  LIMONCILLO Y/O CITRONELA O SIMILAR</v>
          </cell>
          <cell r="C500" t="str">
            <v>Insumo</v>
          </cell>
          <cell r="D500" t="str">
            <v>und</v>
          </cell>
          <cell r="E500">
            <v>1061</v>
          </cell>
          <cell r="F500">
            <v>1060.6427976642378</v>
          </cell>
          <cell r="G500">
            <v>0</v>
          </cell>
          <cell r="H500" t="str">
            <v>X</v>
          </cell>
          <cell r="I500" t="str">
            <v>X</v>
          </cell>
          <cell r="J500" t="str">
            <v>X</v>
          </cell>
          <cell r="L500" t="str">
            <v>filtros vivos</v>
          </cell>
          <cell r="M500" t="str">
            <v>VER ARCHIVO ANEXO</v>
          </cell>
          <cell r="N500">
            <v>41608</v>
          </cell>
        </row>
        <row r="501">
          <cell r="A501" t="str">
            <v>N26</v>
          </cell>
          <cell r="B501" t="str">
            <v>REPOSICION PLANTULAS</v>
          </cell>
          <cell r="C501" t="str">
            <v>Insumo</v>
          </cell>
          <cell r="D501" t="str">
            <v>und</v>
          </cell>
          <cell r="E501">
            <v>3315</v>
          </cell>
          <cell r="F501">
            <v>3314.5087427007434</v>
          </cell>
          <cell r="G501">
            <v>0</v>
          </cell>
          <cell r="H501" t="str">
            <v>X</v>
          </cell>
          <cell r="I501" t="str">
            <v>X</v>
          </cell>
          <cell r="J501" t="str">
            <v>X</v>
          </cell>
          <cell r="L501" t="str">
            <v>filtros vivos</v>
          </cell>
          <cell r="M501" t="str">
            <v>VER ARCHIVO ANEXO</v>
          </cell>
          <cell r="N501">
            <v>41608</v>
          </cell>
        </row>
        <row r="502">
          <cell r="A502" t="str">
            <v>N27</v>
          </cell>
          <cell r="B502" t="str">
            <v>SEMILLAS PARA BIOMANTO</v>
          </cell>
          <cell r="C502" t="str">
            <v>Insumo</v>
          </cell>
          <cell r="D502" t="str">
            <v>kg</v>
          </cell>
          <cell r="E502">
            <v>53032</v>
          </cell>
          <cell r="F502">
            <v>53032.139883211894</v>
          </cell>
          <cell r="G502">
            <v>0</v>
          </cell>
          <cell r="H502" t="str">
            <v>X</v>
          </cell>
          <cell r="I502" t="str">
            <v>X</v>
          </cell>
          <cell r="J502" t="str">
            <v>X</v>
          </cell>
          <cell r="L502" t="str">
            <v>filtros vivos</v>
          </cell>
          <cell r="M502" t="str">
            <v>VER ARCHIVO ANEXO</v>
          </cell>
          <cell r="N502">
            <v>41608</v>
          </cell>
        </row>
        <row r="503">
          <cell r="A503" t="str">
            <v>N28</v>
          </cell>
          <cell r="B503" t="str">
            <v>GALLINAZA</v>
          </cell>
          <cell r="C503" t="str">
            <v>Insumo</v>
          </cell>
          <cell r="D503" t="str">
            <v>kg</v>
          </cell>
          <cell r="E503">
            <v>398</v>
          </cell>
          <cell r="F503">
            <v>397.74104912408933</v>
          </cell>
          <cell r="G503">
            <v>0</v>
          </cell>
          <cell r="H503" t="str">
            <v>X</v>
          </cell>
          <cell r="I503" t="str">
            <v>X</v>
          </cell>
          <cell r="J503" t="str">
            <v>X</v>
          </cell>
          <cell r="L503" t="str">
            <v>filtros vivos</v>
          </cell>
          <cell r="M503" t="str">
            <v>VER ARCHIVO ANEXO</v>
          </cell>
          <cell r="N503">
            <v>41608</v>
          </cell>
        </row>
        <row r="504">
          <cell r="A504" t="str">
            <v>N29</v>
          </cell>
          <cell r="B504" t="str">
            <v>PLANTULA DE CAÑABRAVA O SIMILAR</v>
          </cell>
          <cell r="C504" t="str">
            <v>Insumo</v>
          </cell>
          <cell r="D504" t="str">
            <v>und</v>
          </cell>
          <cell r="E504">
            <v>663</v>
          </cell>
          <cell r="F504">
            <v>662.90174854014867</v>
          </cell>
          <cell r="G504">
            <v>0</v>
          </cell>
          <cell r="H504" t="str">
            <v>X</v>
          </cell>
          <cell r="I504" t="str">
            <v>X</v>
          </cell>
          <cell r="J504" t="str">
            <v>X</v>
          </cell>
          <cell r="L504" t="str">
            <v>filtros vivos</v>
          </cell>
          <cell r="M504" t="str">
            <v>VER ARCHIVO ANEXO</v>
          </cell>
          <cell r="N504">
            <v>41608</v>
          </cell>
        </row>
        <row r="505">
          <cell r="A505" t="str">
            <v>N30</v>
          </cell>
          <cell r="B505" t="str">
            <v>ESTACAS DE MARATON</v>
          </cell>
          <cell r="C505" t="str">
            <v>Insumo</v>
          </cell>
          <cell r="D505" t="str">
            <v>und</v>
          </cell>
          <cell r="E505">
            <v>928</v>
          </cell>
          <cell r="F505">
            <v>928.06244795620819</v>
          </cell>
          <cell r="G505">
            <v>0</v>
          </cell>
          <cell r="H505" t="str">
            <v>X</v>
          </cell>
          <cell r="I505" t="str">
            <v>X</v>
          </cell>
          <cell r="J505" t="str">
            <v>X</v>
          </cell>
          <cell r="L505" t="str">
            <v>filtros vivos</v>
          </cell>
          <cell r="M505" t="str">
            <v>VER ARCHIVO ANEXO</v>
          </cell>
          <cell r="N505">
            <v>41608</v>
          </cell>
        </row>
        <row r="506">
          <cell r="A506" t="str">
            <v>N31</v>
          </cell>
          <cell r="B506" t="str">
            <v>ESTACAS DE GUADUA</v>
          </cell>
          <cell r="C506" t="str">
            <v>Insumo</v>
          </cell>
          <cell r="D506" t="str">
            <v>und</v>
          </cell>
          <cell r="E506">
            <v>3315</v>
          </cell>
          <cell r="F506">
            <v>3314.5087427007434</v>
          </cell>
          <cell r="G506">
            <v>0</v>
          </cell>
          <cell r="H506" t="str">
            <v>X</v>
          </cell>
          <cell r="I506" t="str">
            <v>X</v>
          </cell>
          <cell r="J506" t="str">
            <v>X</v>
          </cell>
          <cell r="L506" t="str">
            <v>filtros vivos</v>
          </cell>
          <cell r="M506" t="str">
            <v>VER ARCHIVO ANEXO</v>
          </cell>
          <cell r="N506">
            <v>41608</v>
          </cell>
        </row>
        <row r="507">
          <cell r="A507" t="str">
            <v>O</v>
          </cell>
          <cell r="B507" t="str">
            <v>FERRETERIA Y OTROS</v>
          </cell>
          <cell r="E507">
            <v>0</v>
          </cell>
          <cell r="F507">
            <v>0</v>
          </cell>
          <cell r="N507">
            <v>41608</v>
          </cell>
        </row>
        <row r="508">
          <cell r="A508" t="str">
            <v>O36</v>
          </cell>
          <cell r="B508" t="str">
            <v>ALFALISTO BLANCO O SIMILAR</v>
          </cell>
          <cell r="C508" t="str">
            <v>Insumo</v>
          </cell>
          <cell r="D508" t="str">
            <v>kg</v>
          </cell>
          <cell r="E508">
            <v>2105</v>
          </cell>
          <cell r="F508">
            <v>1768.621865105117</v>
          </cell>
          <cell r="G508">
            <v>0.19</v>
          </cell>
          <cell r="H508" t="str">
            <v>X</v>
          </cell>
          <cell r="I508" t="str">
            <v>X</v>
          </cell>
          <cell r="J508" t="str">
            <v>X</v>
          </cell>
          <cell r="K508" t="str">
            <v>X</v>
          </cell>
          <cell r="L508" t="str">
            <v>alfalisto</v>
          </cell>
          <cell r="M508" t="str">
            <v>VER ARCHIVO ANEXO</v>
          </cell>
          <cell r="N508">
            <v>41608</v>
          </cell>
        </row>
        <row r="509">
          <cell r="A509" t="str">
            <v>O12</v>
          </cell>
          <cell r="B509" t="str">
            <v>ALFALISTO GRIS O SIMILAR.</v>
          </cell>
          <cell r="C509" t="str">
            <v>Insumo</v>
          </cell>
          <cell r="D509" t="str">
            <v>kg</v>
          </cell>
          <cell r="E509">
            <v>1606</v>
          </cell>
          <cell r="F509">
            <v>1349.6679600277428</v>
          </cell>
          <cell r="G509">
            <v>0.19</v>
          </cell>
          <cell r="H509" t="str">
            <v>X</v>
          </cell>
          <cell r="I509" t="str">
            <v>X</v>
          </cell>
          <cell r="J509" t="str">
            <v>X</v>
          </cell>
          <cell r="K509" t="str">
            <v>X</v>
          </cell>
          <cell r="L509" t="str">
            <v>alfalisto</v>
          </cell>
          <cell r="M509" t="str">
            <v>VER ARCHIVO ANEXO</v>
          </cell>
          <cell r="N509">
            <v>41608</v>
          </cell>
        </row>
        <row r="510">
          <cell r="A510" t="str">
            <v>O32</v>
          </cell>
          <cell r="B510" t="str">
            <v>ALFALISTOPLUS O SIMILAR.</v>
          </cell>
          <cell r="C510" t="str">
            <v>Insumo</v>
          </cell>
          <cell r="D510" t="str">
            <v>kg</v>
          </cell>
          <cell r="E510">
            <v>3892</v>
          </cell>
          <cell r="F510">
            <v>3270.7572272970938</v>
          </cell>
          <cell r="G510">
            <v>0.19</v>
          </cell>
          <cell r="H510" t="str">
            <v>X</v>
          </cell>
          <cell r="I510" t="str">
            <v>X</v>
          </cell>
          <cell r="J510" t="str">
            <v>X</v>
          </cell>
          <cell r="K510" t="str">
            <v>X</v>
          </cell>
          <cell r="L510" t="str">
            <v>alfalisto</v>
          </cell>
          <cell r="M510" t="str">
            <v>VER ARCHIVO ANEXO</v>
          </cell>
          <cell r="N510">
            <v>41608</v>
          </cell>
        </row>
        <row r="511">
          <cell r="A511" t="str">
            <v>O39</v>
          </cell>
          <cell r="B511" t="str">
            <v>BISAGRAS ALUMINIO 3"</v>
          </cell>
          <cell r="C511" t="str">
            <v>Insumo</v>
          </cell>
          <cell r="D511" t="str">
            <v>und</v>
          </cell>
          <cell r="E511">
            <v>3585</v>
          </cell>
          <cell r="F511">
            <v>3012.2255453664361</v>
          </cell>
          <cell r="G511">
            <v>0.19</v>
          </cell>
          <cell r="H511" t="str">
            <v>X</v>
          </cell>
          <cell r="I511" t="str">
            <v>X</v>
          </cell>
          <cell r="J511" t="str">
            <v>X</v>
          </cell>
          <cell r="K511" t="str">
            <v>X</v>
          </cell>
          <cell r="L511" t="str">
            <v>herrajes</v>
          </cell>
          <cell r="M511" t="str">
            <v>VER ARCHIVO ANEXO</v>
          </cell>
          <cell r="N511">
            <v>41608</v>
          </cell>
        </row>
        <row r="512">
          <cell r="A512" t="str">
            <v>O28</v>
          </cell>
          <cell r="B512" t="str">
            <v>BROCA PARA MURO 5/8" X 8"</v>
          </cell>
          <cell r="C512" t="str">
            <v>Insumo</v>
          </cell>
          <cell r="D512" t="str">
            <v>und</v>
          </cell>
          <cell r="E512">
            <v>12191</v>
          </cell>
          <cell r="F512">
            <v>10244.483621939458</v>
          </cell>
          <cell r="G512">
            <v>0.19</v>
          </cell>
          <cell r="H512" t="str">
            <v>X</v>
          </cell>
          <cell r="I512" t="str">
            <v>X</v>
          </cell>
          <cell r="J512" t="str">
            <v>X</v>
          </cell>
          <cell r="K512" t="str">
            <v>X</v>
          </cell>
          <cell r="L512" t="str">
            <v>herramienta electrica y accesorios</v>
          </cell>
          <cell r="M512" t="str">
            <v>VER ARCHIVO ANEXO</v>
          </cell>
          <cell r="N512">
            <v>41608</v>
          </cell>
        </row>
        <row r="513">
          <cell r="A513" t="str">
            <v>O28A</v>
          </cell>
          <cell r="B513" t="str">
            <v>BROCA PARA MURO 7/8" X 8"</v>
          </cell>
          <cell r="C513" t="str">
            <v>Insumo</v>
          </cell>
          <cell r="D513" t="str">
            <v>und</v>
          </cell>
          <cell r="E513">
            <v>12191</v>
          </cell>
          <cell r="F513">
            <v>10244.483621939458</v>
          </cell>
          <cell r="G513">
            <v>0.19</v>
          </cell>
          <cell r="H513" t="str">
            <v>X</v>
          </cell>
          <cell r="I513" t="str">
            <v>X</v>
          </cell>
          <cell r="J513" t="str">
            <v>X</v>
          </cell>
          <cell r="K513" t="str">
            <v>X</v>
          </cell>
          <cell r="L513" t="str">
            <v>herramienta electrica y accesorios</v>
          </cell>
          <cell r="M513" t="str">
            <v>VER ARCHIVO ANEXO</v>
          </cell>
          <cell r="N513">
            <v>41608</v>
          </cell>
        </row>
        <row r="514">
          <cell r="A514" t="str">
            <v>O01</v>
          </cell>
          <cell r="B514" t="str">
            <v>CEMENTO BLANCO</v>
          </cell>
          <cell r="C514" t="str">
            <v>Insumo</v>
          </cell>
          <cell r="D514" t="str">
            <v>kg</v>
          </cell>
          <cell r="E514">
            <v>2150</v>
          </cell>
          <cell r="F514">
            <v>1807.0701665204454</v>
          </cell>
          <cell r="G514">
            <v>0.19</v>
          </cell>
          <cell r="H514" t="str">
            <v>X</v>
          </cell>
          <cell r="I514" t="str">
            <v>X</v>
          </cell>
          <cell r="J514" t="str">
            <v>X</v>
          </cell>
          <cell r="K514" t="str">
            <v>X</v>
          </cell>
          <cell r="L514" t="str">
            <v>cemento blanco</v>
          </cell>
          <cell r="M514" t="str">
            <v>VER ARCHIVO ANEXO</v>
          </cell>
          <cell r="N514">
            <v>41608</v>
          </cell>
        </row>
        <row r="515">
          <cell r="A515" t="str">
            <v>O33</v>
          </cell>
          <cell r="B515" t="str">
            <v>CHAZO PUNTILLA</v>
          </cell>
          <cell r="C515" t="str">
            <v>Insumo</v>
          </cell>
          <cell r="D515" t="str">
            <v>und</v>
          </cell>
          <cell r="E515">
            <v>286</v>
          </cell>
          <cell r="F515">
            <v>239.97043297153385</v>
          </cell>
          <cell r="G515">
            <v>0.19</v>
          </cell>
          <cell r="H515" t="str">
            <v>X</v>
          </cell>
          <cell r="I515" t="str">
            <v>X</v>
          </cell>
          <cell r="J515" t="str">
            <v>X</v>
          </cell>
          <cell r="K515" t="str">
            <v>X</v>
          </cell>
          <cell r="L515" t="str">
            <v>fijaciones mecanicas</v>
          </cell>
          <cell r="M515" t="str">
            <v>VER ARCHIVO ANEXO</v>
          </cell>
          <cell r="N515">
            <v>41608</v>
          </cell>
        </row>
        <row r="516">
          <cell r="A516" t="str">
            <v>O24</v>
          </cell>
          <cell r="B516" t="str">
            <v xml:space="preserve">CHAZOS 3/8 X 2" </v>
          </cell>
          <cell r="C516" t="str">
            <v>Insumo</v>
          </cell>
          <cell r="D516" t="str">
            <v>und</v>
          </cell>
          <cell r="E516">
            <v>1074</v>
          </cell>
          <cell r="F516">
            <v>902.87218151168247</v>
          </cell>
          <cell r="G516">
            <v>0.19</v>
          </cell>
          <cell r="H516" t="str">
            <v>X</v>
          </cell>
          <cell r="I516" t="str">
            <v>X</v>
          </cell>
          <cell r="J516" t="str">
            <v>X</v>
          </cell>
          <cell r="K516" t="str">
            <v>X</v>
          </cell>
          <cell r="L516" t="str">
            <v>fijaciones mecanicas</v>
          </cell>
          <cell r="M516" t="str">
            <v>VER ARCHIVO ANEXO</v>
          </cell>
          <cell r="N516">
            <v>41608</v>
          </cell>
        </row>
        <row r="517">
          <cell r="A517" t="str">
            <v>O02</v>
          </cell>
          <cell r="B517" t="str">
            <v>CINTA DE DEMARCACION * 10 M.</v>
          </cell>
          <cell r="C517" t="str">
            <v>Insumo</v>
          </cell>
          <cell r="D517" t="str">
            <v>m</v>
          </cell>
          <cell r="E517">
            <v>142</v>
          </cell>
          <cell r="F517">
            <v>119.32231473722676</v>
          </cell>
          <cell r="G517">
            <v>0.19</v>
          </cell>
          <cell r="H517" t="str">
            <v>X</v>
          </cell>
          <cell r="I517" t="str">
            <v>X</v>
          </cell>
          <cell r="J517" t="str">
            <v>X</v>
          </cell>
          <cell r="K517" t="str">
            <v>X</v>
          </cell>
          <cell r="L517" t="str">
            <v>DEL3M</v>
          </cell>
          <cell r="M517" t="str">
            <v>VER ARCHIVO ANEXO</v>
          </cell>
          <cell r="N517">
            <v>41608</v>
          </cell>
        </row>
        <row r="518">
          <cell r="A518" t="str">
            <v>O03</v>
          </cell>
          <cell r="B518" t="str">
            <v>COLOR MINERAL</v>
          </cell>
          <cell r="C518" t="str">
            <v>Insumo</v>
          </cell>
          <cell r="D518" t="str">
            <v>kg</v>
          </cell>
          <cell r="E518">
            <v>15204</v>
          </cell>
          <cell r="F518">
            <v>12776.768301362827</v>
          </cell>
          <cell r="G518">
            <v>0.19</v>
          </cell>
          <cell r="H518" t="str">
            <v>X</v>
          </cell>
          <cell r="I518" t="str">
            <v>X</v>
          </cell>
          <cell r="J518" t="str">
            <v>X</v>
          </cell>
          <cell r="K518" t="str">
            <v>X</v>
          </cell>
          <cell r="L518" t="str">
            <v>no aplica</v>
          </cell>
          <cell r="M518" t="str">
            <v>no aplica</v>
          </cell>
          <cell r="N518">
            <v>41608</v>
          </cell>
        </row>
        <row r="519">
          <cell r="A519" t="str">
            <v>O22</v>
          </cell>
          <cell r="B519" t="str">
            <v>DILATACION EN BRONCE PC09</v>
          </cell>
          <cell r="C519" t="str">
            <v>Insumo</v>
          </cell>
          <cell r="D519" t="str">
            <v>m</v>
          </cell>
          <cell r="E519">
            <v>14343</v>
          </cell>
          <cell r="F519">
            <v>12052.879591956982</v>
          </cell>
          <cell r="G519">
            <v>0.19</v>
          </cell>
          <cell r="H519" t="str">
            <v>X</v>
          </cell>
          <cell r="I519" t="str">
            <v>X</v>
          </cell>
          <cell r="J519" t="str">
            <v>X</v>
          </cell>
          <cell r="K519" t="str">
            <v>X</v>
          </cell>
          <cell r="L519" t="str">
            <v>Dilatacionesbronce</v>
          </cell>
          <cell r="M519" t="str">
            <v>VER ARCHIVO ANEXO</v>
          </cell>
          <cell r="N519">
            <v>41608</v>
          </cell>
        </row>
        <row r="520">
          <cell r="A520" t="str">
            <v>O06</v>
          </cell>
          <cell r="B520" t="str">
            <v>ENDURECEDOR COLOR GRIS  TIPO ROCKTOP DE TOXEMENT O SIMILAR.</v>
          </cell>
          <cell r="C520" t="str">
            <v>Insumo</v>
          </cell>
          <cell r="D520" t="str">
            <v>kg</v>
          </cell>
          <cell r="E520">
            <v>1139</v>
          </cell>
          <cell r="F520">
            <v>957.23012489197481</v>
          </cell>
          <cell r="G520">
            <v>0.19</v>
          </cell>
          <cell r="H520" t="str">
            <v>X</v>
          </cell>
          <cell r="I520" t="str">
            <v>X</v>
          </cell>
          <cell r="J520" t="str">
            <v>X</v>
          </cell>
          <cell r="K520" t="str">
            <v>X</v>
          </cell>
          <cell r="L520" t="str">
            <v>rocktop</v>
          </cell>
          <cell r="M520" t="str">
            <v>VER ARCHIVO ANEXO</v>
          </cell>
          <cell r="N520">
            <v>41608</v>
          </cell>
        </row>
        <row r="521">
          <cell r="A521" t="str">
            <v>O27</v>
          </cell>
          <cell r="B521" t="str">
            <v>ESTOPA</v>
          </cell>
          <cell r="C521" t="str">
            <v>Insumo</v>
          </cell>
          <cell r="D521" t="str">
            <v>kg</v>
          </cell>
          <cell r="E521">
            <v>63115</v>
          </cell>
          <cell r="F521">
            <v>53037.443097200223</v>
          </cell>
          <cell r="G521">
            <v>0.19</v>
          </cell>
          <cell r="H521" t="str">
            <v>X</v>
          </cell>
          <cell r="I521" t="str">
            <v>X</v>
          </cell>
          <cell r="J521" t="str">
            <v>X</v>
          </cell>
          <cell r="K521" t="str">
            <v>X</v>
          </cell>
          <cell r="L521" t="str">
            <v>no aplica</v>
          </cell>
          <cell r="M521" t="str">
            <v>no aplica</v>
          </cell>
          <cell r="N521">
            <v>41608</v>
          </cell>
        </row>
        <row r="522">
          <cell r="A522" t="str">
            <v>O26</v>
          </cell>
          <cell r="B522" t="str">
            <v>EXTRACTOR EOLICO VERTICAL DE 12"</v>
          </cell>
          <cell r="C522" t="str">
            <v>Insumo</v>
          </cell>
          <cell r="D522" t="str">
            <v>und</v>
          </cell>
          <cell r="E522">
            <v>171989</v>
          </cell>
          <cell r="F522">
            <v>144528.49082371744</v>
          </cell>
          <cell r="G522">
            <v>0.19</v>
          </cell>
          <cell r="H522" t="str">
            <v>X</v>
          </cell>
          <cell r="I522" t="str">
            <v>X</v>
          </cell>
          <cell r="J522" t="str">
            <v>X</v>
          </cell>
          <cell r="K522" t="str">
            <v>X</v>
          </cell>
          <cell r="L522" t="str">
            <v>no aplica</v>
          </cell>
          <cell r="M522" t="str">
            <v>no aplica</v>
          </cell>
          <cell r="N522">
            <v>41608</v>
          </cell>
        </row>
        <row r="523">
          <cell r="A523" t="str">
            <v>O07</v>
          </cell>
          <cell r="B523" t="str">
            <v>GRAVILLA MONA ( 25 KILOS )</v>
          </cell>
          <cell r="C523" t="str">
            <v>Insumo</v>
          </cell>
          <cell r="D523" t="str">
            <v>bul</v>
          </cell>
          <cell r="E523">
            <v>6884</v>
          </cell>
          <cell r="F523">
            <v>5784.4806577613381</v>
          </cell>
          <cell r="G523">
            <v>0.19</v>
          </cell>
          <cell r="H523" t="str">
            <v>X</v>
          </cell>
          <cell r="I523" t="str">
            <v>X</v>
          </cell>
          <cell r="J523" t="str">
            <v>X</v>
          </cell>
          <cell r="K523" t="str">
            <v>X</v>
          </cell>
          <cell r="L523" t="str">
            <v>no aplica</v>
          </cell>
          <cell r="M523" t="str">
            <v>no aplica</v>
          </cell>
          <cell r="N523">
            <v>41608</v>
          </cell>
        </row>
        <row r="524">
          <cell r="A524" t="str">
            <v>O08</v>
          </cell>
          <cell r="B524" t="str">
            <v xml:space="preserve">LAMINA METAL DECK  LAMINA 2"  CAL.16  - TIPO ACESCO O SIMILAR. </v>
          </cell>
          <cell r="C524" t="str">
            <v>Insumo</v>
          </cell>
          <cell r="D524" t="str">
            <v>m2</v>
          </cell>
          <cell r="E524">
            <v>29469</v>
          </cell>
          <cell r="F524">
            <v>24763.571066154978</v>
          </cell>
          <cell r="G524">
            <v>0.19</v>
          </cell>
          <cell r="H524" t="str">
            <v>X</v>
          </cell>
          <cell r="I524" t="str">
            <v>X</v>
          </cell>
          <cell r="J524" t="str">
            <v>X</v>
          </cell>
          <cell r="K524" t="str">
            <v>X</v>
          </cell>
          <cell r="L524" t="str">
            <v>aceros,mallas,tubo estructural, y catalogo de producto 2012 acesco</v>
          </cell>
          <cell r="M524" t="str">
            <v>VER ARCHIVO ANEXO</v>
          </cell>
          <cell r="N524">
            <v>41608</v>
          </cell>
        </row>
        <row r="525">
          <cell r="A525" t="str">
            <v>O08A</v>
          </cell>
          <cell r="B525" t="str">
            <v xml:space="preserve">LAMINA CORPALOSA </v>
          </cell>
          <cell r="C525" t="str">
            <v>Insumo</v>
          </cell>
          <cell r="D525" t="str">
            <v>m2</v>
          </cell>
          <cell r="E525">
            <v>40449</v>
          </cell>
          <cell r="F525">
            <v>33990.95005814467</v>
          </cell>
          <cell r="G525">
            <v>0.19</v>
          </cell>
          <cell r="H525" t="str">
            <v>X</v>
          </cell>
          <cell r="I525" t="str">
            <v>X</v>
          </cell>
          <cell r="J525" t="str">
            <v>X</v>
          </cell>
          <cell r="K525" t="str">
            <v>X</v>
          </cell>
          <cell r="L525" t="str">
            <v>corpalosa</v>
          </cell>
          <cell r="M525" t="str">
            <v>VER ARCHIVO ANEXO</v>
          </cell>
          <cell r="N525">
            <v>41608</v>
          </cell>
        </row>
        <row r="526">
          <cell r="A526" t="str">
            <v>O09</v>
          </cell>
          <cell r="B526" t="str">
            <v>LLAVE TERMINAL MANGUERA 1/2"</v>
          </cell>
          <cell r="C526" t="str">
            <v>Insumo</v>
          </cell>
          <cell r="D526" t="str">
            <v>und</v>
          </cell>
          <cell r="E526">
            <v>22807</v>
          </cell>
          <cell r="F526">
            <v>19165.815353792779</v>
          </cell>
          <cell r="G526">
            <v>0.19</v>
          </cell>
          <cell r="H526" t="str">
            <v>X</v>
          </cell>
          <cell r="I526" t="str">
            <v>X</v>
          </cell>
          <cell r="J526" t="str">
            <v>X</v>
          </cell>
          <cell r="K526" t="str">
            <v>X</v>
          </cell>
          <cell r="L526" t="str">
            <v>llave terminal</v>
          </cell>
          <cell r="M526" t="str">
            <v>VER ARCHIVO ANEXO</v>
          </cell>
          <cell r="N526">
            <v>41608</v>
          </cell>
        </row>
        <row r="527">
          <cell r="A527" t="str">
            <v>O10</v>
          </cell>
          <cell r="B527" t="str">
            <v>PABMERIL PLIEGO 9" X 11"</v>
          </cell>
          <cell r="C527" t="str">
            <v>Insumo</v>
          </cell>
          <cell r="D527" t="str">
            <v>und</v>
          </cell>
          <cell r="E527">
            <v>3392</v>
          </cell>
          <cell r="F527">
            <v>2850.4775187226392</v>
          </cell>
          <cell r="G527">
            <v>0.19</v>
          </cell>
          <cell r="H527" t="str">
            <v>X</v>
          </cell>
          <cell r="I527" t="str">
            <v>X</v>
          </cell>
          <cell r="J527" t="str">
            <v>X</v>
          </cell>
          <cell r="K527" t="str">
            <v>X</v>
          </cell>
          <cell r="L527" t="str">
            <v>no aplica</v>
          </cell>
          <cell r="M527" t="str">
            <v>no aplica</v>
          </cell>
          <cell r="N527">
            <v>41608</v>
          </cell>
        </row>
        <row r="528">
          <cell r="A528" t="str">
            <v>O11</v>
          </cell>
          <cell r="B528" t="str">
            <v>PEGACOR BLANCO</v>
          </cell>
          <cell r="C528" t="str">
            <v>Insumo</v>
          </cell>
          <cell r="D528" t="str">
            <v>kg</v>
          </cell>
          <cell r="E528">
            <v>2294</v>
          </cell>
          <cell r="F528">
            <v>1927.7182847547526</v>
          </cell>
          <cell r="G528">
            <v>0.19</v>
          </cell>
          <cell r="H528" t="str">
            <v>X</v>
          </cell>
          <cell r="I528" t="str">
            <v>X</v>
          </cell>
          <cell r="J528" t="str">
            <v>X</v>
          </cell>
          <cell r="K528" t="str">
            <v>X</v>
          </cell>
          <cell r="L528" t="str">
            <v>pegacor</v>
          </cell>
          <cell r="M528" t="str">
            <v>VER ARCHIVO ANEXO</v>
          </cell>
          <cell r="N528">
            <v>41608</v>
          </cell>
        </row>
        <row r="529">
          <cell r="A529" t="str">
            <v>O38</v>
          </cell>
          <cell r="B529" t="str">
            <v>PEGANTE BOXER</v>
          </cell>
          <cell r="C529" t="str">
            <v>Insumo</v>
          </cell>
          <cell r="D529" t="str">
            <v>gal</v>
          </cell>
          <cell r="E529">
            <v>86065</v>
          </cell>
          <cell r="F529">
            <v>72323.906569227314</v>
          </cell>
          <cell r="G529">
            <v>0.19</v>
          </cell>
          <cell r="H529" t="str">
            <v>X</v>
          </cell>
          <cell r="I529" t="str">
            <v>X</v>
          </cell>
          <cell r="J529" t="str">
            <v>X</v>
          </cell>
          <cell r="K529" t="str">
            <v>X</v>
          </cell>
          <cell r="L529" t="str">
            <v>boxer</v>
          </cell>
          <cell r="M529" t="str">
            <v>VER ARCHIVO ANEXO</v>
          </cell>
          <cell r="N529">
            <v>41608</v>
          </cell>
        </row>
        <row r="530">
          <cell r="A530" t="str">
            <v>O29</v>
          </cell>
          <cell r="B530" t="str">
            <v>PISTOLA INYECTOR PARA EPOXICO</v>
          </cell>
          <cell r="C530" t="str">
            <v>Insumo</v>
          </cell>
          <cell r="D530" t="str">
            <v>und</v>
          </cell>
          <cell r="E530">
            <v>416275</v>
          </cell>
          <cell r="F530">
            <v>349810.60109764233</v>
          </cell>
          <cell r="G530">
            <v>0.19</v>
          </cell>
          <cell r="H530" t="str">
            <v>X</v>
          </cell>
          <cell r="I530" t="str">
            <v>X</v>
          </cell>
          <cell r="J530" t="str">
            <v>X</v>
          </cell>
          <cell r="K530" t="str">
            <v>X</v>
          </cell>
          <cell r="L530" t="str">
            <v>otros</v>
          </cell>
          <cell r="M530" t="str">
            <v>VER ARCHIVO ANEXO</v>
          </cell>
          <cell r="N530">
            <v>41608</v>
          </cell>
        </row>
        <row r="531">
          <cell r="A531" t="str">
            <v>O05</v>
          </cell>
          <cell r="B531" t="str">
            <v>PLACA DE IDENTIFICACION EN ALUMINIO ALTO RELIEVE DE 12 X 5 CM. SEGÚN NORMA CS 278-1</v>
          </cell>
          <cell r="C531" t="str">
            <v>Insumo</v>
          </cell>
          <cell r="D531" t="str">
            <v>und</v>
          </cell>
          <cell r="E531">
            <v>5019</v>
          </cell>
          <cell r="F531">
            <v>4217.3809242124262</v>
          </cell>
          <cell r="G531">
            <v>0.19</v>
          </cell>
          <cell r="H531" t="str">
            <v>X</v>
          </cell>
          <cell r="I531" t="str">
            <v>X</v>
          </cell>
          <cell r="J531" t="str">
            <v>X</v>
          </cell>
          <cell r="K531" t="str">
            <v>X</v>
          </cell>
          <cell r="L531" t="str">
            <v>no aplica</v>
          </cell>
          <cell r="M531" t="str">
            <v>no aplica</v>
          </cell>
          <cell r="N531">
            <v>41608</v>
          </cell>
        </row>
        <row r="532">
          <cell r="A532" t="str">
            <v>O31</v>
          </cell>
          <cell r="B532" t="str">
            <v>PLASTOCRETE DM DE SIKA IMPERMEABILIZANTE PARA CONCRETOS O SIMILAR.</v>
          </cell>
          <cell r="C532" t="str">
            <v>Insumo</v>
          </cell>
          <cell r="D532" t="str">
            <v>kg</v>
          </cell>
          <cell r="E532">
            <v>10315</v>
          </cell>
          <cell r="F532">
            <v>8668.1032639109835</v>
          </cell>
          <cell r="G532">
            <v>0.19</v>
          </cell>
          <cell r="H532" t="str">
            <v>X</v>
          </cell>
          <cell r="I532" t="str">
            <v>X</v>
          </cell>
          <cell r="J532" t="str">
            <v>X</v>
          </cell>
          <cell r="K532" t="str">
            <v>X</v>
          </cell>
          <cell r="L532" t="str">
            <v>Manual de producto sika</v>
          </cell>
          <cell r="M532" t="str">
            <v>VER ARCHIVO ANEXO</v>
          </cell>
          <cell r="N532">
            <v>41608</v>
          </cell>
        </row>
        <row r="533">
          <cell r="A533" t="str">
            <v>O13</v>
          </cell>
          <cell r="B533" t="str">
            <v>POLIETILENO NO. 6</v>
          </cell>
          <cell r="C533" t="str">
            <v>Insumo</v>
          </cell>
          <cell r="D533" t="str">
            <v>m2</v>
          </cell>
          <cell r="E533">
            <v>3585</v>
          </cell>
          <cell r="F533">
            <v>3012.2255453664361</v>
          </cell>
          <cell r="G533">
            <v>0.19</v>
          </cell>
          <cell r="H533" t="str">
            <v>X</v>
          </cell>
          <cell r="I533" t="str">
            <v>X</v>
          </cell>
          <cell r="J533" t="str">
            <v>X</v>
          </cell>
          <cell r="K533" t="str">
            <v>X</v>
          </cell>
          <cell r="L533" t="str">
            <v>tubosistemas pead pavco</v>
          </cell>
          <cell r="M533" t="str">
            <v>VER ARCHIVO ANEXO</v>
          </cell>
          <cell r="N533">
            <v>41608</v>
          </cell>
        </row>
        <row r="534">
          <cell r="A534" t="str">
            <v>O14</v>
          </cell>
          <cell r="B534" t="str">
            <v>PUNTILLA CON CABEZA 1"</v>
          </cell>
          <cell r="C534" t="str">
            <v>Insumo</v>
          </cell>
          <cell r="D534" t="str">
            <v>lb</v>
          </cell>
          <cell r="E534">
            <v>3585</v>
          </cell>
          <cell r="F534">
            <v>3012.2255453664361</v>
          </cell>
          <cell r="G534">
            <v>0.19</v>
          </cell>
          <cell r="H534" t="str">
            <v>X</v>
          </cell>
          <cell r="I534" t="str">
            <v>X</v>
          </cell>
          <cell r="J534" t="str">
            <v>X</v>
          </cell>
          <cell r="K534" t="str">
            <v>X</v>
          </cell>
          <cell r="L534" t="str">
            <v>puntillas</v>
          </cell>
          <cell r="M534" t="str">
            <v>VER ARCHIVO ANEXO</v>
          </cell>
          <cell r="N534">
            <v>41608</v>
          </cell>
        </row>
        <row r="535">
          <cell r="A535" t="str">
            <v>O15</v>
          </cell>
          <cell r="B535" t="str">
            <v>PUNTILLA CON CABEZA 2"</v>
          </cell>
          <cell r="C535" t="str">
            <v>Insumo</v>
          </cell>
          <cell r="D535" t="str">
            <v>lb</v>
          </cell>
          <cell r="E535">
            <v>3585</v>
          </cell>
          <cell r="F535">
            <v>3012.2255453664361</v>
          </cell>
          <cell r="G535">
            <v>0.19</v>
          </cell>
          <cell r="H535" t="str">
            <v>X</v>
          </cell>
          <cell r="I535" t="str">
            <v>X</v>
          </cell>
          <cell r="J535" t="str">
            <v>X</v>
          </cell>
          <cell r="K535" t="str">
            <v>X</v>
          </cell>
          <cell r="L535" t="str">
            <v>puntillas</v>
          </cell>
          <cell r="M535" t="str">
            <v>VER ARCHIVO ANEXO</v>
          </cell>
          <cell r="N535">
            <v>41608</v>
          </cell>
        </row>
        <row r="536">
          <cell r="A536" t="str">
            <v>O04</v>
          </cell>
          <cell r="B536" t="str">
            <v>PUNTILLA CON CABEZA 3"</v>
          </cell>
          <cell r="C536" t="str">
            <v>Insumo</v>
          </cell>
          <cell r="D536" t="str">
            <v>lb</v>
          </cell>
          <cell r="E536">
            <v>3585</v>
          </cell>
          <cell r="F536">
            <v>3012.2255453664361</v>
          </cell>
          <cell r="G536">
            <v>0.19</v>
          </cell>
          <cell r="H536" t="str">
            <v>X</v>
          </cell>
          <cell r="I536" t="str">
            <v>X</v>
          </cell>
          <cell r="J536" t="str">
            <v>X</v>
          </cell>
          <cell r="K536" t="str">
            <v>X</v>
          </cell>
          <cell r="L536" t="str">
            <v>puntillas</v>
          </cell>
          <cell r="M536" t="str">
            <v>VER ARCHIVO ANEXO</v>
          </cell>
          <cell r="N536">
            <v>41608</v>
          </cell>
        </row>
        <row r="537">
          <cell r="A537" t="str">
            <v>O16</v>
          </cell>
          <cell r="B537" t="str">
            <v>SIKA-1 IMPERMEABILIZANTE INTEGRAL MORTEROS O SIMILAR.</v>
          </cell>
          <cell r="C537" t="str">
            <v>Insumo</v>
          </cell>
          <cell r="D537" t="str">
            <v>kg</v>
          </cell>
          <cell r="E537">
            <v>10148</v>
          </cell>
          <cell r="F537">
            <v>8527.5680932204723</v>
          </cell>
          <cell r="G537">
            <v>0.19</v>
          </cell>
          <cell r="H537" t="str">
            <v>X</v>
          </cell>
          <cell r="I537" t="str">
            <v>X</v>
          </cell>
          <cell r="J537" t="str">
            <v>X</v>
          </cell>
          <cell r="K537" t="str">
            <v>X</v>
          </cell>
          <cell r="L537" t="str">
            <v>Manual de producto sika</v>
          </cell>
          <cell r="M537" t="str">
            <v>VER ARCHIVO ANEXO</v>
          </cell>
          <cell r="N537">
            <v>41608</v>
          </cell>
        </row>
        <row r="538">
          <cell r="A538" t="str">
            <v>O17</v>
          </cell>
          <cell r="B538" t="str">
            <v>SIKADUR -42  ANCLAJE O SIMILAR.</v>
          </cell>
          <cell r="C538" t="str">
            <v>Insumo</v>
          </cell>
          <cell r="D538" t="str">
            <v>kg</v>
          </cell>
          <cell r="E538">
            <v>32944</v>
          </cell>
          <cell r="F538">
            <v>27684.102822533692</v>
          </cell>
          <cell r="G538">
            <v>0.19</v>
          </cell>
          <cell r="H538" t="str">
            <v>X</v>
          </cell>
          <cell r="I538" t="str">
            <v>X</v>
          </cell>
          <cell r="J538" t="str">
            <v>X</v>
          </cell>
          <cell r="K538" t="str">
            <v>X</v>
          </cell>
          <cell r="L538" t="str">
            <v>Manual de producto sika</v>
          </cell>
          <cell r="M538" t="str">
            <v>VER ARCHIVO ANEXO</v>
          </cell>
          <cell r="N538">
            <v>41608</v>
          </cell>
        </row>
        <row r="539">
          <cell r="A539" t="str">
            <v>O17A</v>
          </cell>
          <cell r="B539" t="str">
            <v>SIKADUR -32 PRIMER</v>
          </cell>
          <cell r="C539" t="str">
            <v>Insumo</v>
          </cell>
          <cell r="D539" t="str">
            <v>kg</v>
          </cell>
          <cell r="E539">
            <v>82041</v>
          </cell>
          <cell r="F539">
            <v>68941.781848175466</v>
          </cell>
          <cell r="G539">
            <v>0.19</v>
          </cell>
          <cell r="H539" t="str">
            <v>X</v>
          </cell>
          <cell r="I539" t="str">
            <v>X</v>
          </cell>
          <cell r="J539" t="str">
            <v>X</v>
          </cell>
          <cell r="K539" t="str">
            <v>X</v>
          </cell>
          <cell r="L539" t="str">
            <v>Manual de producto sika</v>
          </cell>
          <cell r="M539" t="str">
            <v>VER ARCHIVO ANEXO</v>
          </cell>
          <cell r="N539">
            <v>41608</v>
          </cell>
        </row>
        <row r="540">
          <cell r="A540" t="str">
            <v>O30</v>
          </cell>
          <cell r="B540" t="str">
            <v>SIKADUR PANEL O SIMILAR.</v>
          </cell>
          <cell r="C540" t="str">
            <v>Insumo</v>
          </cell>
          <cell r="D540" t="str">
            <v>kg</v>
          </cell>
          <cell r="E540">
            <v>48585</v>
          </cell>
          <cell r="F540">
            <v>40828.118692587763</v>
          </cell>
          <cell r="G540">
            <v>0.19</v>
          </cell>
          <cell r="H540" t="str">
            <v>X</v>
          </cell>
          <cell r="I540" t="str">
            <v>X</v>
          </cell>
          <cell r="J540" t="str">
            <v>X</v>
          </cell>
          <cell r="K540" t="str">
            <v>X</v>
          </cell>
          <cell r="L540" t="str">
            <v>Manual de producto sika</v>
          </cell>
          <cell r="M540" t="str">
            <v>VER ARCHIVO ANEXO</v>
          </cell>
          <cell r="N540">
            <v>41608</v>
          </cell>
        </row>
        <row r="541">
          <cell r="A541" t="str">
            <v>O35</v>
          </cell>
          <cell r="B541" t="str">
            <v>SIKAFLEX 1A TUBO 305 CC O SIMILAR.</v>
          </cell>
          <cell r="C541" t="str">
            <v>Insumo</v>
          </cell>
          <cell r="D541" t="str">
            <v>und</v>
          </cell>
          <cell r="E541">
            <v>32280</v>
          </cell>
          <cell r="F541">
            <v>27125.939550262883</v>
          </cell>
          <cell r="G541">
            <v>0.19</v>
          </cell>
          <cell r="H541" t="str">
            <v>X</v>
          </cell>
          <cell r="I541" t="str">
            <v>X</v>
          </cell>
          <cell r="J541" t="str">
            <v>X</v>
          </cell>
          <cell r="K541" t="str">
            <v>X</v>
          </cell>
          <cell r="L541" t="str">
            <v>Manual de producto sika</v>
          </cell>
          <cell r="M541" t="str">
            <v>VER ARCHIVO ANEXO</v>
          </cell>
          <cell r="N541">
            <v>41608</v>
          </cell>
        </row>
        <row r="542">
          <cell r="A542" t="str">
            <v>O25</v>
          </cell>
          <cell r="B542" t="str">
            <v>SIKAFLEX PRO 3 WF TUBO 600 CC O SIMILAR.</v>
          </cell>
          <cell r="C542" t="str">
            <v>Insumo</v>
          </cell>
          <cell r="D542" t="str">
            <v>und</v>
          </cell>
          <cell r="E542">
            <v>76706</v>
          </cell>
          <cell r="F542">
            <v>64459.240224546986</v>
          </cell>
          <cell r="G542">
            <v>0.19</v>
          </cell>
          <cell r="H542" t="str">
            <v>X</v>
          </cell>
          <cell r="I542" t="str">
            <v>X</v>
          </cell>
          <cell r="J542" t="str">
            <v>X</v>
          </cell>
          <cell r="K542" t="str">
            <v>X</v>
          </cell>
          <cell r="L542" t="str">
            <v>Manual de producto sika</v>
          </cell>
          <cell r="M542" t="str">
            <v>VER ARCHIVO ANEXO</v>
          </cell>
          <cell r="N542">
            <v>41608</v>
          </cell>
        </row>
        <row r="543">
          <cell r="A543" t="str">
            <v>O18</v>
          </cell>
          <cell r="B543" t="str">
            <v>SILICONA TUBO 280 ML</v>
          </cell>
          <cell r="C543" t="str">
            <v>Insumo</v>
          </cell>
          <cell r="D543" t="str">
            <v>und</v>
          </cell>
          <cell r="E543">
            <v>11188</v>
          </cell>
          <cell r="F543">
            <v>9401.2725977963892</v>
          </cell>
          <cell r="G543">
            <v>0.19</v>
          </cell>
          <cell r="H543" t="str">
            <v>X</v>
          </cell>
          <cell r="I543" t="str">
            <v>X</v>
          </cell>
          <cell r="J543" t="str">
            <v>X</v>
          </cell>
          <cell r="K543" t="str">
            <v>X</v>
          </cell>
          <cell r="L543" t="str">
            <v>Manual de producto sika</v>
          </cell>
          <cell r="M543" t="str">
            <v>VER ARCHIVO ANEXO</v>
          </cell>
          <cell r="N543">
            <v>41608</v>
          </cell>
        </row>
        <row r="544">
          <cell r="A544" t="str">
            <v>O34</v>
          </cell>
          <cell r="B544" t="str">
            <v>SOLDADURA DE ESTAÑO 60-40 250GR 1/16"  (1.6 MM)</v>
          </cell>
          <cell r="C544" t="str">
            <v>Insumo</v>
          </cell>
          <cell r="D544" t="str">
            <v>und</v>
          </cell>
          <cell r="E544">
            <v>26105</v>
          </cell>
          <cell r="F544">
            <v>21936.744662690602</v>
          </cell>
          <cell r="G544">
            <v>0.19</v>
          </cell>
          <cell r="H544" t="str">
            <v>X</v>
          </cell>
          <cell r="I544" t="str">
            <v>X</v>
          </cell>
          <cell r="J544" t="str">
            <v>X</v>
          </cell>
          <cell r="K544" t="str">
            <v>X</v>
          </cell>
          <cell r="L544" t="str">
            <v>soldadura</v>
          </cell>
          <cell r="M544" t="str">
            <v>VER ARCHIVO ANEXO</v>
          </cell>
          <cell r="N544">
            <v>41608</v>
          </cell>
        </row>
        <row r="545">
          <cell r="A545" t="str">
            <v>O19</v>
          </cell>
          <cell r="B545" t="str">
            <v>SOLDADURA ELECTRICA TIPO WESTARCO SUPER E- 6013  DE 1/8 O SIMILAR.</v>
          </cell>
          <cell r="C545" t="str">
            <v>Insumo</v>
          </cell>
          <cell r="D545" t="str">
            <v>kg</v>
          </cell>
          <cell r="E545">
            <v>10757</v>
          </cell>
          <cell r="F545">
            <v>9039.3282430934669</v>
          </cell>
          <cell r="G545">
            <v>0.19</v>
          </cell>
          <cell r="H545" t="str">
            <v>X</v>
          </cell>
          <cell r="I545" t="str">
            <v>X</v>
          </cell>
          <cell r="J545" t="str">
            <v>X</v>
          </cell>
          <cell r="K545" t="str">
            <v>X</v>
          </cell>
          <cell r="L545" t="str">
            <v>soldadura</v>
          </cell>
          <cell r="M545" t="str">
            <v>VER ARCHIVO ANEXO</v>
          </cell>
          <cell r="N545">
            <v>41608</v>
          </cell>
        </row>
        <row r="546">
          <cell r="A546" t="str">
            <v>O20</v>
          </cell>
          <cell r="B546" t="str">
            <v>SOLDADURA EXOTERMICA TIPO CADWELD O SIMILAR  DE 115 GRADOS</v>
          </cell>
          <cell r="C546" t="str">
            <v>Insumo</v>
          </cell>
          <cell r="D546" t="str">
            <v>und</v>
          </cell>
          <cell r="E546">
            <v>28687</v>
          </cell>
          <cell r="F546">
            <v>24107.08498741105</v>
          </cell>
          <cell r="G546">
            <v>0.19</v>
          </cell>
          <cell r="H546" t="str">
            <v>X</v>
          </cell>
          <cell r="I546" t="str">
            <v>X</v>
          </cell>
          <cell r="J546" t="str">
            <v>X</v>
          </cell>
          <cell r="K546" t="str">
            <v>X</v>
          </cell>
          <cell r="L546" t="str">
            <v>soldadura</v>
          </cell>
          <cell r="M546" t="str">
            <v>VER ARCHIVO ANEXO</v>
          </cell>
          <cell r="N546">
            <v>41608</v>
          </cell>
        </row>
        <row r="547">
          <cell r="A547" t="str">
            <v>O20A</v>
          </cell>
          <cell r="B547" t="str">
            <v xml:space="preserve">SOLDADURA E 6013 </v>
          </cell>
          <cell r="C547" t="str">
            <v>Insumo</v>
          </cell>
          <cell r="D547" t="str">
            <v>kg</v>
          </cell>
          <cell r="E547">
            <v>9036</v>
          </cell>
          <cell r="F547">
            <v>7592.8766277788636</v>
          </cell>
          <cell r="G547">
            <v>0.19</v>
          </cell>
          <cell r="H547" t="str">
            <v>X</v>
          </cell>
          <cell r="I547" t="str">
            <v>X</v>
          </cell>
          <cell r="J547" t="str">
            <v>X</v>
          </cell>
          <cell r="K547" t="str">
            <v>X</v>
          </cell>
          <cell r="L547" t="str">
            <v>soldadura</v>
          </cell>
          <cell r="M547" t="str">
            <v>VER ARCHIVO ANEXO</v>
          </cell>
          <cell r="N547">
            <v>41608</v>
          </cell>
        </row>
        <row r="548">
          <cell r="A548" t="str">
            <v>O20B</v>
          </cell>
          <cell r="B548" t="str">
            <v>SOLDADURA Y LIMPIADOR</v>
          </cell>
          <cell r="C548" t="str">
            <v>Insumo</v>
          </cell>
          <cell r="D548" t="str">
            <v>und</v>
          </cell>
          <cell r="E548">
            <v>2119</v>
          </cell>
          <cell r="F548">
            <v>1780.5540965788398</v>
          </cell>
          <cell r="G548">
            <v>0.19</v>
          </cell>
          <cell r="H548" t="str">
            <v>X</v>
          </cell>
          <cell r="I548" t="str">
            <v>X</v>
          </cell>
          <cell r="J548" t="str">
            <v>X</v>
          </cell>
          <cell r="K548" t="str">
            <v>X</v>
          </cell>
          <cell r="L548" t="str">
            <v>soldadura</v>
          </cell>
          <cell r="M548" t="str">
            <v>VER ARCHIVO ANEXO</v>
          </cell>
          <cell r="N548">
            <v>41608</v>
          </cell>
        </row>
        <row r="549">
          <cell r="A549" t="str">
            <v>O20C</v>
          </cell>
          <cell r="B549" t="str">
            <v>SOLDADURA E7018</v>
          </cell>
          <cell r="C549" t="str">
            <v>Insumo</v>
          </cell>
          <cell r="D549" t="str">
            <v>kg</v>
          </cell>
          <cell r="E549">
            <v>12920</v>
          </cell>
          <cell r="F549">
            <v>10857.004837590555</v>
          </cell>
          <cell r="G549">
            <v>0.19</v>
          </cell>
          <cell r="H549" t="str">
            <v>X</v>
          </cell>
          <cell r="I549" t="str">
            <v>X</v>
          </cell>
          <cell r="J549" t="str">
            <v>X</v>
          </cell>
          <cell r="K549" t="str">
            <v>X</v>
          </cell>
          <cell r="L549" t="str">
            <v>soldadura</v>
          </cell>
          <cell r="M549" t="str">
            <v>VER ARCHIVO ANEXO</v>
          </cell>
          <cell r="N549">
            <v>41608</v>
          </cell>
        </row>
        <row r="550">
          <cell r="A550" t="str">
            <v>O21</v>
          </cell>
          <cell r="B550" t="str">
            <v>WIN PLASTICO</v>
          </cell>
          <cell r="C550" t="str">
            <v>Insumo</v>
          </cell>
          <cell r="D550" t="str">
            <v>m</v>
          </cell>
          <cell r="E550">
            <v>4015</v>
          </cell>
          <cell r="F550">
            <v>3374.1699000693575</v>
          </cell>
          <cell r="G550">
            <v>0.19</v>
          </cell>
          <cell r="H550" t="str">
            <v>X</v>
          </cell>
          <cell r="I550" t="str">
            <v>X</v>
          </cell>
          <cell r="J550" t="str">
            <v>X</v>
          </cell>
          <cell r="K550" t="str">
            <v>X</v>
          </cell>
          <cell r="L550" t="str">
            <v>Manual de producto sika</v>
          </cell>
          <cell r="M550" t="str">
            <v>VER ARCHIVO ANEXO</v>
          </cell>
          <cell r="N550">
            <v>41608</v>
          </cell>
        </row>
        <row r="551">
          <cell r="A551" t="str">
            <v>O23</v>
          </cell>
          <cell r="B551" t="str">
            <v xml:space="preserve">SIKA ANTISOL ROJO </v>
          </cell>
          <cell r="C551" t="str">
            <v>Insumo</v>
          </cell>
          <cell r="D551" t="str">
            <v>kg</v>
          </cell>
          <cell r="E551">
            <v>14890</v>
          </cell>
          <cell r="F551">
            <v>12512.933405443848</v>
          </cell>
          <cell r="G551">
            <v>0.19</v>
          </cell>
          <cell r="H551" t="str">
            <v>X</v>
          </cell>
          <cell r="I551" t="str">
            <v>X</v>
          </cell>
          <cell r="J551" t="str">
            <v>X</v>
          </cell>
          <cell r="K551" t="str">
            <v>X</v>
          </cell>
          <cell r="L551" t="str">
            <v>Manual de producto sika</v>
          </cell>
          <cell r="M551" t="str">
            <v>VER ARCHIVO ANEXO</v>
          </cell>
          <cell r="N551">
            <v>41608</v>
          </cell>
        </row>
        <row r="552">
          <cell r="A552" t="str">
            <v>O40</v>
          </cell>
          <cell r="B552" t="str">
            <v xml:space="preserve">SIKA SEPAROL </v>
          </cell>
          <cell r="C552" t="str">
            <v>Insumo</v>
          </cell>
          <cell r="D552" t="str">
            <v>kg</v>
          </cell>
          <cell r="E552">
            <v>19300</v>
          </cell>
          <cell r="F552">
            <v>16218.554179783279</v>
          </cell>
          <cell r="G552">
            <v>0.19</v>
          </cell>
          <cell r="H552" t="str">
            <v>X</v>
          </cell>
          <cell r="I552" t="str">
            <v>X</v>
          </cell>
          <cell r="J552" t="str">
            <v>X</v>
          </cell>
          <cell r="K552" t="str">
            <v>X</v>
          </cell>
          <cell r="L552" t="str">
            <v>Manual de producto sika</v>
          </cell>
          <cell r="M552" t="str">
            <v>VER ARCHIVO ANEXO</v>
          </cell>
          <cell r="N552">
            <v>41608</v>
          </cell>
        </row>
        <row r="553">
          <cell r="A553" t="str">
            <v>O41</v>
          </cell>
          <cell r="B553" t="str">
            <v xml:space="preserve">POLIETILENO NEGRO CAL 3.5 </v>
          </cell>
          <cell r="C553" t="str">
            <v>Insumo</v>
          </cell>
          <cell r="D553" t="str">
            <v>m</v>
          </cell>
          <cell r="E553">
            <v>5306</v>
          </cell>
          <cell r="F553">
            <v>4458.6771606810407</v>
          </cell>
          <cell r="G553">
            <v>0.19</v>
          </cell>
          <cell r="H553" t="str">
            <v>X</v>
          </cell>
          <cell r="I553" t="str">
            <v>X</v>
          </cell>
          <cell r="J553" t="str">
            <v>X</v>
          </cell>
          <cell r="K553" t="str">
            <v>X</v>
          </cell>
          <cell r="L553" t="str">
            <v>no aplica</v>
          </cell>
          <cell r="M553" t="str">
            <v>no aplica</v>
          </cell>
          <cell r="N553">
            <v>41608</v>
          </cell>
        </row>
        <row r="554">
          <cell r="A554" t="str">
            <v>O42</v>
          </cell>
          <cell r="B554" t="str">
            <v>FALLEBA +PORTA CANDADO</v>
          </cell>
          <cell r="C554" t="str">
            <v>Insumo</v>
          </cell>
          <cell r="D554" t="str">
            <v>und</v>
          </cell>
          <cell r="E554">
            <v>50204</v>
          </cell>
          <cell r="F554">
            <v>42188.393080592148</v>
          </cell>
          <cell r="G554">
            <v>0.19</v>
          </cell>
          <cell r="H554" t="str">
            <v>X</v>
          </cell>
          <cell r="I554" t="str">
            <v>X</v>
          </cell>
          <cell r="J554" t="str">
            <v>X</v>
          </cell>
          <cell r="K554" t="str">
            <v>X</v>
          </cell>
          <cell r="L554" t="str">
            <v>herrajes</v>
          </cell>
          <cell r="M554" t="str">
            <v>VER ARCHIVO ANEXO</v>
          </cell>
          <cell r="N554">
            <v>41608</v>
          </cell>
        </row>
        <row r="555">
          <cell r="A555" t="str">
            <v>O43</v>
          </cell>
          <cell r="B555" t="str">
            <v xml:space="preserve">BISAGRA EN TUBO </v>
          </cell>
          <cell r="C555" t="str">
            <v>Insumo</v>
          </cell>
          <cell r="D555" t="str">
            <v>und</v>
          </cell>
          <cell r="E555">
            <v>35860</v>
          </cell>
          <cell r="F555">
            <v>30134.18768513808</v>
          </cell>
          <cell r="G555">
            <v>0.19</v>
          </cell>
          <cell r="H555" t="str">
            <v>X</v>
          </cell>
          <cell r="I555" t="str">
            <v>X</v>
          </cell>
          <cell r="J555" t="str">
            <v>X</v>
          </cell>
          <cell r="K555" t="str">
            <v>X</v>
          </cell>
          <cell r="L555" t="str">
            <v>herrajes</v>
          </cell>
          <cell r="M555" t="str">
            <v>VER ARCHIVO ANEXO</v>
          </cell>
          <cell r="N555">
            <v>41608</v>
          </cell>
        </row>
        <row r="556">
          <cell r="A556" t="str">
            <v>O44</v>
          </cell>
          <cell r="B556" t="str">
            <v>BISAGRAS ALUMINIO VAIVEN 3"</v>
          </cell>
          <cell r="C556" t="str">
            <v>Insumo</v>
          </cell>
          <cell r="D556" t="str">
            <v>und</v>
          </cell>
          <cell r="E556">
            <v>22233</v>
          </cell>
          <cell r="F556">
            <v>18683.222880855552</v>
          </cell>
          <cell r="G556">
            <v>0.19</v>
          </cell>
          <cell r="H556" t="str">
            <v>X</v>
          </cell>
          <cell r="I556" t="str">
            <v>X</v>
          </cell>
          <cell r="J556" t="str">
            <v>X</v>
          </cell>
          <cell r="K556" t="str">
            <v>X</v>
          </cell>
          <cell r="L556" t="str">
            <v>herrajes</v>
          </cell>
          <cell r="M556" t="str">
            <v>VER ARCHIVO ANEXO</v>
          </cell>
          <cell r="N556">
            <v>41608</v>
          </cell>
        </row>
        <row r="557">
          <cell r="A557" t="str">
            <v>O45</v>
          </cell>
          <cell r="B557" t="str">
            <v>FIBRA PARA CERRAMIENTO PROVISIONAL H=2,1M</v>
          </cell>
          <cell r="C557" t="str">
            <v>Insumo</v>
          </cell>
          <cell r="D557" t="str">
            <v>m</v>
          </cell>
          <cell r="E557">
            <v>3155</v>
          </cell>
          <cell r="F557">
            <v>2651.6069941605947</v>
          </cell>
          <cell r="G557">
            <v>0.19</v>
          </cell>
          <cell r="H557" t="str">
            <v>X</v>
          </cell>
          <cell r="I557" t="str">
            <v>X</v>
          </cell>
          <cell r="J557" t="str">
            <v>X</v>
          </cell>
          <cell r="K557" t="str">
            <v>X</v>
          </cell>
          <cell r="L557" t="str">
            <v>no aplica</v>
          </cell>
          <cell r="M557" t="str">
            <v>no aplica</v>
          </cell>
          <cell r="N557">
            <v>41608</v>
          </cell>
        </row>
        <row r="558">
          <cell r="A558" t="str">
            <v>O46</v>
          </cell>
          <cell r="B558" t="str">
            <v>VALLA EN LONA</v>
          </cell>
          <cell r="C558" t="str">
            <v>Insumo</v>
          </cell>
          <cell r="D558" t="str">
            <v>m2</v>
          </cell>
          <cell r="E558">
            <v>71721</v>
          </cell>
          <cell r="F558">
            <v>60269.701173773246</v>
          </cell>
          <cell r="G558">
            <v>0.19</v>
          </cell>
          <cell r="H558" t="str">
            <v>X</v>
          </cell>
          <cell r="I558" t="str">
            <v>X</v>
          </cell>
          <cell r="J558" t="str">
            <v>X</v>
          </cell>
          <cell r="K558" t="str">
            <v>X</v>
          </cell>
          <cell r="L558" t="str">
            <v>no aplica</v>
          </cell>
          <cell r="M558" t="str">
            <v>no aplica</v>
          </cell>
          <cell r="N558">
            <v>41608</v>
          </cell>
        </row>
        <row r="559">
          <cell r="A559" t="str">
            <v>O47</v>
          </cell>
          <cell r="B559" t="str">
            <v>VALLA EN LONA TIPO TRIPODE (3 USOS)</v>
          </cell>
          <cell r="C559" t="str">
            <v>Insumo</v>
          </cell>
          <cell r="D559" t="str">
            <v>und</v>
          </cell>
          <cell r="E559">
            <v>258200</v>
          </cell>
          <cell r="F559">
            <v>216974.3713146761</v>
          </cell>
          <cell r="G559">
            <v>0.19</v>
          </cell>
          <cell r="H559" t="str">
            <v>X</v>
          </cell>
          <cell r="I559" t="str">
            <v>X</v>
          </cell>
          <cell r="J559" t="str">
            <v>X</v>
          </cell>
          <cell r="K559" t="str">
            <v>X</v>
          </cell>
          <cell r="L559" t="str">
            <v>no aplica</v>
          </cell>
          <cell r="M559" t="str">
            <v>no aplica</v>
          </cell>
          <cell r="N559">
            <v>41608</v>
          </cell>
        </row>
        <row r="560">
          <cell r="A560" t="str">
            <v>O48</v>
          </cell>
          <cell r="B560" t="str">
            <v>SEÑAL PREVENTIVA, REGLAMENTARIA E INFORMATIVA (2 USOS)</v>
          </cell>
          <cell r="C560" t="str">
            <v>Insumo</v>
          </cell>
          <cell r="D560" t="str">
            <v>und</v>
          </cell>
          <cell r="E560">
            <v>143442</v>
          </cell>
          <cell r="F560">
            <v>120539.40234754649</v>
          </cell>
          <cell r="G560">
            <v>0.19</v>
          </cell>
          <cell r="H560" t="str">
            <v>X</v>
          </cell>
          <cell r="I560" t="str">
            <v>X</v>
          </cell>
          <cell r="J560" t="str">
            <v>X</v>
          </cell>
          <cell r="K560" t="str">
            <v>X</v>
          </cell>
          <cell r="L560" t="str">
            <v>no aplica</v>
          </cell>
          <cell r="M560" t="str">
            <v>no aplica</v>
          </cell>
          <cell r="N560">
            <v>41608</v>
          </cell>
        </row>
        <row r="561">
          <cell r="A561" t="str">
            <v>048A</v>
          </cell>
          <cell r="B561" t="str">
            <v xml:space="preserve">SEÑAL PREVENTIVA, REGLAMENTARIA E INFORMATIVA (4 USOS) tipo invias minimo 0,70 m </v>
          </cell>
          <cell r="C561" t="str">
            <v>Insumo</v>
          </cell>
          <cell r="D561" t="str">
            <v>und</v>
          </cell>
          <cell r="E561">
            <v>262154</v>
          </cell>
          <cell r="F561">
            <v>220297.59270000001</v>
          </cell>
          <cell r="G561">
            <v>0.19</v>
          </cell>
          <cell r="H561" t="str">
            <v>X</v>
          </cell>
          <cell r="I561" t="str">
            <v>X</v>
          </cell>
          <cell r="J561" t="str">
            <v>X</v>
          </cell>
          <cell r="K561" t="str">
            <v>X</v>
          </cell>
          <cell r="L561" t="str">
            <v>no aplica</v>
          </cell>
          <cell r="M561" t="str">
            <v>no aplica</v>
          </cell>
          <cell r="N561">
            <v>43937</v>
          </cell>
        </row>
        <row r="562">
          <cell r="A562" t="str">
            <v>O49</v>
          </cell>
          <cell r="B562" t="str">
            <v>DELINEADOR PLASTICO ( 8  USOS)</v>
          </cell>
          <cell r="C562" t="str">
            <v>Insumo</v>
          </cell>
          <cell r="D562" t="str">
            <v>und</v>
          </cell>
          <cell r="E562">
            <v>43032</v>
          </cell>
          <cell r="F562">
            <v>36161.290382865103</v>
          </cell>
          <cell r="G562">
            <v>0.19</v>
          </cell>
          <cell r="H562" t="str">
            <v>X</v>
          </cell>
          <cell r="I562" t="str">
            <v>X</v>
          </cell>
          <cell r="J562" t="str">
            <v>X</v>
          </cell>
          <cell r="K562" t="str">
            <v>X</v>
          </cell>
          <cell r="L562" t="str">
            <v>no aplica</v>
          </cell>
          <cell r="M562" t="str">
            <v>no aplica</v>
          </cell>
          <cell r="N562">
            <v>41608</v>
          </cell>
        </row>
        <row r="563">
          <cell r="A563" t="str">
            <v>O50</v>
          </cell>
          <cell r="B563" t="str">
            <v>CINTA REFLECTIVA DE SEGURIDAD (2 HILERAS)</v>
          </cell>
          <cell r="C563" t="str">
            <v>Insumo</v>
          </cell>
          <cell r="D563" t="str">
            <v>m</v>
          </cell>
          <cell r="E563">
            <v>114</v>
          </cell>
          <cell r="F563">
            <v>95.457851789781401</v>
          </cell>
          <cell r="G563">
            <v>0.19</v>
          </cell>
          <cell r="H563" t="str">
            <v>X</v>
          </cell>
          <cell r="I563" t="str">
            <v>X</v>
          </cell>
          <cell r="J563" t="str">
            <v>X</v>
          </cell>
          <cell r="K563" t="str">
            <v>X</v>
          </cell>
          <cell r="L563" t="str">
            <v>no aplica</v>
          </cell>
          <cell r="M563" t="str">
            <v>no aplica</v>
          </cell>
          <cell r="N563">
            <v>41608</v>
          </cell>
        </row>
        <row r="564">
          <cell r="A564" t="str">
            <v>O51</v>
          </cell>
          <cell r="B564" t="str">
            <v>ESTRUCTURA EN GUADUA-CUARTÓN</v>
          </cell>
          <cell r="C564" t="str">
            <v>Insumo</v>
          </cell>
          <cell r="D564" t="str">
            <v>m</v>
          </cell>
          <cell r="E564">
            <v>28687</v>
          </cell>
          <cell r="F564">
            <v>24107.08498741105</v>
          </cell>
          <cell r="G564">
            <v>0.19</v>
          </cell>
          <cell r="H564" t="str">
            <v>X</v>
          </cell>
          <cell r="I564" t="str">
            <v>X</v>
          </cell>
          <cell r="J564" t="str">
            <v>X</v>
          </cell>
          <cell r="K564" t="str">
            <v>X</v>
          </cell>
          <cell r="L564" t="str">
            <v>no aplica</v>
          </cell>
          <cell r="M564" t="str">
            <v>no aplica</v>
          </cell>
          <cell r="N564">
            <v>41608</v>
          </cell>
        </row>
        <row r="565">
          <cell r="A565" t="str">
            <v>O52</v>
          </cell>
          <cell r="B565" t="str">
            <v>PASAMANOS EN LISTÓN</v>
          </cell>
          <cell r="C565" t="str">
            <v>Insumo</v>
          </cell>
          <cell r="D565" t="str">
            <v>m</v>
          </cell>
          <cell r="E565">
            <v>10039</v>
          </cell>
          <cell r="F565">
            <v>8436.0876519219328</v>
          </cell>
          <cell r="G565">
            <v>0.19</v>
          </cell>
          <cell r="H565" t="str">
            <v>X</v>
          </cell>
          <cell r="I565" t="str">
            <v>X</v>
          </cell>
          <cell r="J565" t="str">
            <v>X</v>
          </cell>
          <cell r="K565" t="str">
            <v>X</v>
          </cell>
          <cell r="L565" t="str">
            <v>no aplica</v>
          </cell>
          <cell r="M565" t="str">
            <v>no aplica</v>
          </cell>
          <cell r="N565">
            <v>41608</v>
          </cell>
        </row>
        <row r="566">
          <cell r="A566" t="str">
            <v>O53</v>
          </cell>
          <cell r="B566" t="str">
            <v>ESTRUCTURA EN GUADUA</v>
          </cell>
          <cell r="C566" t="str">
            <v>Insumo</v>
          </cell>
          <cell r="D566" t="str">
            <v>m2</v>
          </cell>
          <cell r="E566">
            <v>2294</v>
          </cell>
          <cell r="F566">
            <v>1927.7182847547526</v>
          </cell>
          <cell r="G566">
            <v>0.19</v>
          </cell>
          <cell r="H566" t="str">
            <v>X</v>
          </cell>
          <cell r="I566" t="str">
            <v>X</v>
          </cell>
          <cell r="J566" t="str">
            <v>X</v>
          </cell>
          <cell r="K566" t="str">
            <v>X</v>
          </cell>
          <cell r="L566" t="str">
            <v>no aplica</v>
          </cell>
          <cell r="M566" t="str">
            <v>no aplica</v>
          </cell>
          <cell r="N566">
            <v>41608</v>
          </cell>
        </row>
        <row r="567">
          <cell r="A567" t="str">
            <v>O54</v>
          </cell>
          <cell r="B567" t="str">
            <v>PLÁSTICO TRANSPARENTE CALIBRE 6</v>
          </cell>
          <cell r="C567" t="str">
            <v>Insumo</v>
          </cell>
          <cell r="D567" t="str">
            <v>m2</v>
          </cell>
          <cell r="E567">
            <v>2581</v>
          </cell>
          <cell r="F567">
            <v>2169.014521223367</v>
          </cell>
          <cell r="G567">
            <v>0.19</v>
          </cell>
          <cell r="H567" t="str">
            <v>X</v>
          </cell>
          <cell r="I567" t="str">
            <v>X</v>
          </cell>
          <cell r="J567" t="str">
            <v>X</v>
          </cell>
          <cell r="K567" t="str">
            <v>X</v>
          </cell>
          <cell r="L567" t="str">
            <v>no aplica</v>
          </cell>
          <cell r="M567" t="str">
            <v>no aplica</v>
          </cell>
          <cell r="N567">
            <v>41608</v>
          </cell>
        </row>
        <row r="568">
          <cell r="A568" t="str">
            <v>O55</v>
          </cell>
          <cell r="B568" t="str">
            <v>MATERIALES VARIOS PARA RANSPORTE/INSTALACION/FIJACION  DE CAMARAS CIRCULARES</v>
          </cell>
          <cell r="C568" t="str">
            <v>Insumo</v>
          </cell>
          <cell r="D568" t="str">
            <v>und</v>
          </cell>
          <cell r="E568">
            <v>8160</v>
          </cell>
          <cell r="F568">
            <v>6857.0556868992981</v>
          </cell>
          <cell r="G568">
            <v>0.19</v>
          </cell>
          <cell r="I568" t="str">
            <v>X</v>
          </cell>
          <cell r="L568" t="str">
            <v>no aplica</v>
          </cell>
          <cell r="M568" t="str">
            <v>no aplica</v>
          </cell>
          <cell r="N568">
            <v>41608</v>
          </cell>
        </row>
        <row r="569">
          <cell r="A569" t="str">
            <v>O56</v>
          </cell>
          <cell r="B569" t="str">
            <v>ARO-TAPA HD DE 0.58 M - SELLO ELASTICO - LLAVE SEGURIDAD</v>
          </cell>
          <cell r="C569" t="str">
            <v>Insumo</v>
          </cell>
          <cell r="D569" t="str">
            <v>und</v>
          </cell>
          <cell r="E569">
            <v>970289</v>
          </cell>
          <cell r="F569">
            <v>815369.15070438292</v>
          </cell>
          <cell r="G569">
            <v>0.19</v>
          </cell>
          <cell r="I569" t="str">
            <v>X</v>
          </cell>
          <cell r="L569" t="str">
            <v>Anexo especificaciones tecnicas aguas</v>
          </cell>
          <cell r="M569" t="str">
            <v>VER ARCHIVO ANEXO</v>
          </cell>
          <cell r="N569">
            <v>41608</v>
          </cell>
        </row>
        <row r="570">
          <cell r="A570" t="str">
            <v>O57</v>
          </cell>
          <cell r="B570" t="str">
            <v>ARO-TAPA HFDE 0.60X 100 KG</v>
          </cell>
          <cell r="C570" t="str">
            <v>Insumo</v>
          </cell>
          <cell r="D570" t="str">
            <v>und</v>
          </cell>
          <cell r="E570">
            <v>473312</v>
          </cell>
          <cell r="F570">
            <v>397741.04912408924</v>
          </cell>
          <cell r="G570">
            <v>0.19</v>
          </cell>
          <cell r="I570" t="str">
            <v>X</v>
          </cell>
          <cell r="L570" t="str">
            <v>Anexo especificaciones tecnicas aguas</v>
          </cell>
          <cell r="M570" t="str">
            <v>VER ARCHIVO ANEXO</v>
          </cell>
          <cell r="N570">
            <v>41608</v>
          </cell>
        </row>
        <row r="571">
          <cell r="A571" t="str">
            <v>O58</v>
          </cell>
          <cell r="B571" t="str">
            <v>ARO EN POLIPROPILENO RECICLADO CUELLO 13 CM</v>
          </cell>
          <cell r="C571" t="str">
            <v>Insumo</v>
          </cell>
          <cell r="D571" t="str">
            <v>und</v>
          </cell>
          <cell r="E571">
            <v>198791</v>
          </cell>
          <cell r="F571">
            <v>167051.24063211746</v>
          </cell>
          <cell r="G571">
            <v>0.19</v>
          </cell>
          <cell r="I571" t="str">
            <v>X</v>
          </cell>
          <cell r="L571" t="str">
            <v>Anexo especificaciones tecnicas aguas</v>
          </cell>
          <cell r="M571" t="str">
            <v>VER ARCHIVO ANEXO</v>
          </cell>
          <cell r="N571">
            <v>41608</v>
          </cell>
        </row>
        <row r="572">
          <cell r="A572" t="str">
            <v>O59</v>
          </cell>
          <cell r="B572" t="str">
            <v>TAPA D= 0,70 M POLIPROPILENO RECICLADO</v>
          </cell>
          <cell r="C572" t="str">
            <v>Insumo</v>
          </cell>
          <cell r="D572" t="str">
            <v>und</v>
          </cell>
          <cell r="E572">
            <v>173548</v>
          </cell>
          <cell r="F572">
            <v>145838.38467883275</v>
          </cell>
          <cell r="G572">
            <v>0.19</v>
          </cell>
          <cell r="I572" t="str">
            <v>X</v>
          </cell>
          <cell r="L572" t="str">
            <v>Anexo especificaciones tecnicas aguas</v>
          </cell>
          <cell r="M572" t="str">
            <v>VER ARCHIVO ANEXO</v>
          </cell>
          <cell r="N572">
            <v>41608</v>
          </cell>
        </row>
        <row r="573">
          <cell r="A573" t="str">
            <v>O60</v>
          </cell>
          <cell r="B573" t="str">
            <v>ARO EN POLIPROPILENO RECICLADO CUELLO 20 CM</v>
          </cell>
          <cell r="C573" t="str">
            <v>Insumo</v>
          </cell>
          <cell r="D573" t="str">
            <v>und</v>
          </cell>
          <cell r="E573">
            <v>243456</v>
          </cell>
          <cell r="F573">
            <v>204584.7376344607</v>
          </cell>
          <cell r="G573">
            <v>0.19</v>
          </cell>
          <cell r="I573" t="str">
            <v>X</v>
          </cell>
          <cell r="L573" t="str">
            <v>Anexo especificaciones tecnicas aguas</v>
          </cell>
          <cell r="M573" t="str">
            <v>VER ARCHIVO ANEXO</v>
          </cell>
          <cell r="N573">
            <v>41608</v>
          </cell>
        </row>
        <row r="574">
          <cell r="A574" t="str">
            <v>O60A</v>
          </cell>
          <cell r="B574" t="str">
            <v>LAMINA DE POLIPROPILENO PARA CAMARAS DE INSPECCION</v>
          </cell>
          <cell r="C574" t="str">
            <v>Insumo</v>
          </cell>
          <cell r="D574" t="str">
            <v>m2</v>
          </cell>
          <cell r="E574">
            <v>181436</v>
          </cell>
          <cell r="F574">
            <v>152467.40216423417</v>
          </cell>
          <cell r="G574">
            <v>0.19</v>
          </cell>
          <cell r="I574" t="str">
            <v>X</v>
          </cell>
          <cell r="L574" t="str">
            <v>Anexo especificaciones tecnicas aguas</v>
          </cell>
          <cell r="M574" t="str">
            <v>VER ARCHIVO ANEXO</v>
          </cell>
          <cell r="N574">
            <v>41608</v>
          </cell>
        </row>
        <row r="575">
          <cell r="A575" t="str">
            <v>O61</v>
          </cell>
          <cell r="B575" t="str">
            <v>HIDROSELLO DE 24 "</v>
          </cell>
          <cell r="C575" t="str">
            <v>Insumo</v>
          </cell>
          <cell r="D575" t="str">
            <v>und</v>
          </cell>
          <cell r="E575">
            <v>59869</v>
          </cell>
          <cell r="F575">
            <v>50310.265303706045</v>
          </cell>
          <cell r="G575">
            <v>0.19</v>
          </cell>
          <cell r="I575" t="str">
            <v>X</v>
          </cell>
          <cell r="L575" t="str">
            <v>Tuberia novafort y novaloc</v>
          </cell>
          <cell r="M575" t="str">
            <v>VER ARCHIVO ANEXO</v>
          </cell>
          <cell r="N575">
            <v>41608</v>
          </cell>
        </row>
        <row r="576">
          <cell r="A576" t="str">
            <v>O62</v>
          </cell>
          <cell r="B576" t="str">
            <v>HIDROSELLO DE 27 "</v>
          </cell>
          <cell r="C576" t="str">
            <v>Insumo</v>
          </cell>
          <cell r="D576" t="str">
            <v>und</v>
          </cell>
          <cell r="E576">
            <v>65128</v>
          </cell>
          <cell r="F576">
            <v>54729.168359474679</v>
          </cell>
          <cell r="G576">
            <v>0.19</v>
          </cell>
          <cell r="I576" t="str">
            <v>X</v>
          </cell>
          <cell r="L576" t="str">
            <v>Tuberia novafort y novaloc</v>
          </cell>
          <cell r="M576" t="str">
            <v>VER ARCHIVO ANEXO</v>
          </cell>
          <cell r="N576">
            <v>41608</v>
          </cell>
        </row>
        <row r="577">
          <cell r="A577" t="str">
            <v>O63</v>
          </cell>
          <cell r="B577" t="str">
            <v>HIDROSELLO DE 30 "</v>
          </cell>
          <cell r="C577" t="str">
            <v>Insumo</v>
          </cell>
          <cell r="D577" t="str">
            <v>und</v>
          </cell>
          <cell r="E577">
            <v>71794</v>
          </cell>
          <cell r="F577">
            <v>60330.688134638935</v>
          </cell>
          <cell r="G577">
            <v>0.19</v>
          </cell>
          <cell r="I577" t="str">
            <v>X</v>
          </cell>
          <cell r="L577" t="str">
            <v>Tuberia novafort y novaloc</v>
          </cell>
          <cell r="M577" t="str">
            <v>VER ARCHIVO ANEXO</v>
          </cell>
          <cell r="N577">
            <v>41608</v>
          </cell>
        </row>
        <row r="578">
          <cell r="A578" t="str">
            <v>O64</v>
          </cell>
          <cell r="B578" t="str">
            <v>HIDROSELLO DE 33"</v>
          </cell>
          <cell r="C578" t="str">
            <v>Insumo</v>
          </cell>
          <cell r="D578" t="str">
            <v>und</v>
          </cell>
          <cell r="E578">
            <v>76727</v>
          </cell>
          <cell r="F578">
            <v>64476.475670009022</v>
          </cell>
          <cell r="G578">
            <v>0.19</v>
          </cell>
          <cell r="I578" t="str">
            <v>X</v>
          </cell>
          <cell r="L578" t="str">
            <v>Tuberia novafort y novaloc</v>
          </cell>
          <cell r="M578" t="str">
            <v>VER ARCHIVO ANEXO</v>
          </cell>
          <cell r="N578">
            <v>41608</v>
          </cell>
        </row>
        <row r="579">
          <cell r="A579" t="str">
            <v>O65</v>
          </cell>
          <cell r="B579" t="str">
            <v>HIDROSELLO DE 36 "</v>
          </cell>
          <cell r="C579" t="str">
            <v>Insumo</v>
          </cell>
          <cell r="D579" t="str">
            <v>und</v>
          </cell>
          <cell r="E579">
            <v>86409</v>
          </cell>
          <cell r="F579">
            <v>72612.931731590797</v>
          </cell>
          <cell r="G579">
            <v>0.19</v>
          </cell>
          <cell r="I579" t="str">
            <v>X</v>
          </cell>
          <cell r="L579" t="str">
            <v>Tuberia novafort y novaloc</v>
          </cell>
          <cell r="M579" t="str">
            <v>VER ARCHIVO ANEXO</v>
          </cell>
          <cell r="N579">
            <v>41608</v>
          </cell>
        </row>
        <row r="580">
          <cell r="A580" t="str">
            <v>O66</v>
          </cell>
          <cell r="B580" t="str">
            <v>HIDROSELLO DE 39 "</v>
          </cell>
          <cell r="C580" t="str">
            <v>Insumo</v>
          </cell>
          <cell r="D580" t="str">
            <v>und</v>
          </cell>
          <cell r="E580">
            <v>93011</v>
          </cell>
          <cell r="F580">
            <v>78160.093563374772</v>
          </cell>
          <cell r="G580">
            <v>0.19</v>
          </cell>
          <cell r="I580" t="str">
            <v>X</v>
          </cell>
          <cell r="L580" t="str">
            <v>Tuberia novafort y novaloc</v>
          </cell>
          <cell r="M580" t="str">
            <v>VER ARCHIVO ANEXO</v>
          </cell>
          <cell r="N580">
            <v>41608</v>
          </cell>
        </row>
        <row r="581">
          <cell r="A581" t="str">
            <v>O67</v>
          </cell>
          <cell r="B581" t="str">
            <v>HIDROSELLO DE 42 "</v>
          </cell>
          <cell r="C581" t="str">
            <v>Insumo</v>
          </cell>
          <cell r="D581" t="str">
            <v>und</v>
          </cell>
          <cell r="E581">
            <v>104113</v>
          </cell>
          <cell r="F581">
            <v>87489.772772328841</v>
          </cell>
          <cell r="G581">
            <v>0.19</v>
          </cell>
          <cell r="I581" t="str">
            <v>X</v>
          </cell>
          <cell r="L581" t="str">
            <v>Tuberia novafort y novaloc</v>
          </cell>
          <cell r="M581" t="str">
            <v>VER ARCHIVO ANEXO</v>
          </cell>
          <cell r="N581">
            <v>41608</v>
          </cell>
        </row>
        <row r="582">
          <cell r="A582" t="str">
            <v>O68</v>
          </cell>
          <cell r="B582" t="str">
            <v>HIDROSELLO DE 45 "</v>
          </cell>
          <cell r="C582" t="str">
            <v>Insumo</v>
          </cell>
          <cell r="D582" t="str">
            <v>und</v>
          </cell>
          <cell r="E582">
            <v>113562</v>
          </cell>
          <cell r="F582">
            <v>95430.009916342722</v>
          </cell>
          <cell r="G582">
            <v>0.19</v>
          </cell>
          <cell r="I582" t="str">
            <v>X</v>
          </cell>
          <cell r="L582" t="str">
            <v>Tuberia novafort y novaloc</v>
          </cell>
          <cell r="M582" t="str">
            <v>VER ARCHIVO ANEXO</v>
          </cell>
          <cell r="N582">
            <v>41608</v>
          </cell>
        </row>
        <row r="583">
          <cell r="A583" t="str">
            <v>O69</v>
          </cell>
          <cell r="B583" t="str">
            <v>HIDROSELLO DE 48 "</v>
          </cell>
          <cell r="C583" t="str">
            <v>Insumo</v>
          </cell>
          <cell r="D583" t="str">
            <v>und</v>
          </cell>
          <cell r="E583">
            <v>113562</v>
          </cell>
          <cell r="F583">
            <v>95430.009916342722</v>
          </cell>
          <cell r="G583">
            <v>0.19</v>
          </cell>
          <cell r="I583" t="str">
            <v>X</v>
          </cell>
          <cell r="L583" t="str">
            <v>Tuberia novafort y novaloc</v>
          </cell>
          <cell r="M583" t="str">
            <v>VER ARCHIVO ANEXO</v>
          </cell>
          <cell r="N583">
            <v>41608</v>
          </cell>
        </row>
        <row r="584">
          <cell r="A584" t="str">
            <v>O70</v>
          </cell>
          <cell r="B584" t="str">
            <v>HIDROSELLO DE 51 "</v>
          </cell>
          <cell r="C584" t="str">
            <v>Insumo</v>
          </cell>
          <cell r="D584" t="str">
            <v>und</v>
          </cell>
          <cell r="E584">
            <v>117272</v>
          </cell>
          <cell r="F584">
            <v>98548.299741475581</v>
          </cell>
          <cell r="G584">
            <v>0.19</v>
          </cell>
          <cell r="I584" t="str">
            <v>X</v>
          </cell>
          <cell r="L584" t="str">
            <v>Tuberia novafort y novaloc</v>
          </cell>
          <cell r="M584" t="str">
            <v>VER ARCHIVO ANEXO</v>
          </cell>
          <cell r="N584">
            <v>41608</v>
          </cell>
        </row>
        <row r="585">
          <cell r="A585" t="str">
            <v>O71</v>
          </cell>
          <cell r="B585" t="str">
            <v>HIDROSELLO DE 57 "</v>
          </cell>
          <cell r="C585" t="str">
            <v>Insumo</v>
          </cell>
          <cell r="D585" t="str">
            <v>und</v>
          </cell>
          <cell r="E585">
            <v>126401</v>
          </cell>
          <cell r="F585">
            <v>106219.39877558219</v>
          </cell>
          <cell r="G585">
            <v>0.19</v>
          </cell>
          <cell r="I585" t="str">
            <v>X</v>
          </cell>
          <cell r="L585" t="str">
            <v>Tuberia novafort y novaloc</v>
          </cell>
          <cell r="M585" t="str">
            <v>VER ARCHIVO ANEXO</v>
          </cell>
          <cell r="N585">
            <v>41608</v>
          </cell>
        </row>
        <row r="586">
          <cell r="A586" t="str">
            <v>O72</v>
          </cell>
          <cell r="B586" t="str">
            <v>HIDROSELLO DE 60 "</v>
          </cell>
          <cell r="C586" t="str">
            <v>Insumo</v>
          </cell>
          <cell r="D586" t="str">
            <v>und</v>
          </cell>
          <cell r="E586">
            <v>139526</v>
          </cell>
          <cell r="F586">
            <v>117248.75806779317</v>
          </cell>
          <cell r="G586">
            <v>0.19</v>
          </cell>
          <cell r="I586" t="str">
            <v>X</v>
          </cell>
          <cell r="L586" t="str">
            <v>Tuberia novafort y novaloc</v>
          </cell>
          <cell r="M586" t="str">
            <v>VER ARCHIVO ANEXO</v>
          </cell>
          <cell r="N586">
            <v>41608</v>
          </cell>
        </row>
        <row r="587">
          <cell r="A587" t="str">
            <v>O73</v>
          </cell>
          <cell r="B587" t="str">
            <v>HIDROSELLO DE 68 "</v>
          </cell>
          <cell r="C587" t="str">
            <v>Insumo</v>
          </cell>
          <cell r="D587" t="str">
            <v>und</v>
          </cell>
          <cell r="E587">
            <v>139526</v>
          </cell>
          <cell r="F587">
            <v>117248.75806779317</v>
          </cell>
          <cell r="G587">
            <v>0.19</v>
          </cell>
          <cell r="I587" t="str">
            <v>X</v>
          </cell>
          <cell r="L587" t="str">
            <v>Tuberia novafort y novaloc</v>
          </cell>
          <cell r="M587" t="str">
            <v>VER ARCHIVO ANEXO</v>
          </cell>
          <cell r="N587">
            <v>41608</v>
          </cell>
        </row>
        <row r="588">
          <cell r="A588" t="str">
            <v>O74</v>
          </cell>
          <cell r="B588" t="str">
            <v>PUNTILLA CC PUMA 2.1/2 X 500</v>
          </cell>
          <cell r="C588" t="str">
            <v>Insumo</v>
          </cell>
          <cell r="D588" t="str">
            <v>und</v>
          </cell>
          <cell r="E588">
            <v>2868</v>
          </cell>
          <cell r="F588">
            <v>2410.3107576919811</v>
          </cell>
          <cell r="G588">
            <v>0.19</v>
          </cell>
          <cell r="I588" t="str">
            <v>X</v>
          </cell>
          <cell r="L588" t="str">
            <v>no aplica</v>
          </cell>
          <cell r="M588" t="str">
            <v>no aplica</v>
          </cell>
          <cell r="N588">
            <v>41608</v>
          </cell>
        </row>
        <row r="589">
          <cell r="A589" t="str">
            <v>O75</v>
          </cell>
          <cell r="B589" t="str">
            <v>ADITIVO PARA CURAR EL CONCRETO</v>
          </cell>
          <cell r="C589" t="str">
            <v>Insumo</v>
          </cell>
          <cell r="D589" t="str">
            <v>und</v>
          </cell>
          <cell r="E589">
            <v>34001</v>
          </cell>
          <cell r="F589">
            <v>28572.391165577494</v>
          </cell>
          <cell r="G589">
            <v>0.19</v>
          </cell>
          <cell r="H589" t="str">
            <v>X</v>
          </cell>
          <cell r="I589" t="str">
            <v>X</v>
          </cell>
          <cell r="J589" t="str">
            <v>X</v>
          </cell>
          <cell r="K589" t="str">
            <v>X</v>
          </cell>
          <cell r="L589" t="str">
            <v>no aplica</v>
          </cell>
          <cell r="M589" t="str">
            <v>no aplica</v>
          </cell>
          <cell r="N589">
            <v>41608</v>
          </cell>
        </row>
        <row r="590">
          <cell r="A590" t="str">
            <v>O76</v>
          </cell>
          <cell r="B590" t="str">
            <v>SELLO ELASTOMERICO</v>
          </cell>
          <cell r="C590" t="str">
            <v>Insumo</v>
          </cell>
          <cell r="D590" t="str">
            <v>m</v>
          </cell>
          <cell r="E590">
            <v>5049</v>
          </cell>
          <cell r="F590">
            <v>4242.5711906569513</v>
          </cell>
          <cell r="G590">
            <v>0.19</v>
          </cell>
          <cell r="I590" t="str">
            <v>X</v>
          </cell>
          <cell r="L590" t="str">
            <v>no aplica</v>
          </cell>
          <cell r="M590" t="str">
            <v>no aplica</v>
          </cell>
          <cell r="N590">
            <v>41608</v>
          </cell>
        </row>
        <row r="591">
          <cell r="A591" t="str">
            <v>O77</v>
          </cell>
          <cell r="B591" t="str">
            <v>BENTONITA</v>
          </cell>
          <cell r="C591" t="str">
            <v>Insumo</v>
          </cell>
          <cell r="D591" t="str">
            <v>kg</v>
          </cell>
          <cell r="E591">
            <v>23528</v>
          </cell>
          <cell r="F591">
            <v>19771.707551958476</v>
          </cell>
          <cell r="G591">
            <v>0.19</v>
          </cell>
          <cell r="I591" t="str">
            <v>X</v>
          </cell>
          <cell r="L591" t="str">
            <v>espacio publico titan</v>
          </cell>
          <cell r="M591" t="str">
            <v>VER ARCHIVO ANEXO</v>
          </cell>
          <cell r="N591">
            <v>41608</v>
          </cell>
        </row>
        <row r="592">
          <cell r="A592" t="str">
            <v>O78</v>
          </cell>
          <cell r="B592" t="str">
            <v>RIGIDIZADORES</v>
          </cell>
          <cell r="C592" t="str">
            <v>Insumo</v>
          </cell>
          <cell r="D592" t="str">
            <v>kg</v>
          </cell>
          <cell r="E592">
            <v>3536</v>
          </cell>
          <cell r="F592">
            <v>2971.1256369569464</v>
          </cell>
          <cell r="G592">
            <v>0.19</v>
          </cell>
          <cell r="I592" t="str">
            <v>X</v>
          </cell>
          <cell r="L592" t="str">
            <v>tubosistemas pead pavco</v>
          </cell>
          <cell r="M592" t="str">
            <v>VER ARCHIVO ANEXO</v>
          </cell>
          <cell r="N592">
            <v>41608</v>
          </cell>
        </row>
        <row r="593">
          <cell r="A593" t="str">
            <v>O79</v>
          </cell>
          <cell r="B593" t="str">
            <v>PASARELA</v>
          </cell>
          <cell r="C593" t="str">
            <v>Insumo</v>
          </cell>
          <cell r="D593" t="str">
            <v>und</v>
          </cell>
          <cell r="E593">
            <v>14063346</v>
          </cell>
          <cell r="F593">
            <v>11817937.931649877</v>
          </cell>
          <cell r="G593">
            <v>0.19</v>
          </cell>
          <cell r="I593" t="str">
            <v>X</v>
          </cell>
          <cell r="L593" t="str">
            <v>Manual de producto sika</v>
          </cell>
          <cell r="M593" t="str">
            <v>VER ARCHIVO ANEXO</v>
          </cell>
          <cell r="N593">
            <v>41608</v>
          </cell>
        </row>
        <row r="594">
          <cell r="A594" t="str">
            <v>O80</v>
          </cell>
          <cell r="B594" t="str">
            <v>OXIGENO</v>
          </cell>
          <cell r="C594" t="str">
            <v>Insumo</v>
          </cell>
          <cell r="D594" t="str">
            <v>bul</v>
          </cell>
          <cell r="E594">
            <v>102007</v>
          </cell>
          <cell r="F594">
            <v>85719.825103726616</v>
          </cell>
          <cell r="G594">
            <v>0.19</v>
          </cell>
          <cell r="I594" t="str">
            <v>X</v>
          </cell>
          <cell r="L594" t="str">
            <v>no aplica</v>
          </cell>
          <cell r="M594" t="str">
            <v>no aplica</v>
          </cell>
          <cell r="N594">
            <v>41608</v>
          </cell>
        </row>
        <row r="595">
          <cell r="A595" t="str">
            <v>O81</v>
          </cell>
          <cell r="B595" t="str">
            <v>MUERTOS Y BOYAS</v>
          </cell>
          <cell r="C595" t="str">
            <v>Insumo</v>
          </cell>
          <cell r="D595" t="str">
            <v>und</v>
          </cell>
          <cell r="E595">
            <v>829656</v>
          </cell>
          <cell r="F595">
            <v>697189.67858163943</v>
          </cell>
          <cell r="G595">
            <v>0.19</v>
          </cell>
          <cell r="I595" t="str">
            <v>X</v>
          </cell>
          <cell r="L595" t="str">
            <v>no aplica</v>
          </cell>
          <cell r="M595" t="str">
            <v>no aplica</v>
          </cell>
          <cell r="N595">
            <v>41608</v>
          </cell>
        </row>
        <row r="596">
          <cell r="A596" t="str">
            <v>O82</v>
          </cell>
          <cell r="B596" t="str">
            <v>CABOS</v>
          </cell>
          <cell r="C596" t="str">
            <v>Insumo</v>
          </cell>
          <cell r="D596" t="str">
            <v>und</v>
          </cell>
          <cell r="E596">
            <v>6800</v>
          </cell>
          <cell r="F596">
            <v>5714.2130724160825</v>
          </cell>
          <cell r="G596">
            <v>0.19</v>
          </cell>
          <cell r="I596" t="str">
            <v>X</v>
          </cell>
          <cell r="L596" t="str">
            <v>no aplica</v>
          </cell>
          <cell r="M596" t="str">
            <v>no aplica</v>
          </cell>
          <cell r="N596">
            <v>41608</v>
          </cell>
        </row>
        <row r="597">
          <cell r="A597" t="str">
            <v>O83</v>
          </cell>
          <cell r="B597" t="str">
            <v>EMBARCADERO</v>
          </cell>
          <cell r="C597" t="str">
            <v>Insumo</v>
          </cell>
          <cell r="D597" t="str">
            <v>und</v>
          </cell>
          <cell r="E597">
            <v>51615473</v>
          </cell>
          <cell r="F597">
            <v>43374346.847389922</v>
          </cell>
          <cell r="G597">
            <v>0.19</v>
          </cell>
          <cell r="I597" t="str">
            <v>X</v>
          </cell>
          <cell r="L597" t="str">
            <v>no aplica</v>
          </cell>
          <cell r="M597" t="str">
            <v>no aplica</v>
          </cell>
          <cell r="N597">
            <v>41608</v>
          </cell>
        </row>
        <row r="598">
          <cell r="A598" t="str">
            <v>O84</v>
          </cell>
          <cell r="B598" t="str">
            <v>TORNILLO DE FIJACION M-24 INCLUYE TUERCA, ARANDELA Y RESINATIPO SIKA DUR 42 O SIMILAR</v>
          </cell>
          <cell r="C598" t="str">
            <v>Insumo</v>
          </cell>
          <cell r="D598" t="str">
            <v>und</v>
          </cell>
          <cell r="E598">
            <v>12920</v>
          </cell>
          <cell r="F598">
            <v>10857.004837590555</v>
          </cell>
          <cell r="G598">
            <v>0.19</v>
          </cell>
          <cell r="H598" t="str">
            <v>X</v>
          </cell>
          <cell r="I598" t="str">
            <v>X</v>
          </cell>
          <cell r="J598" t="str">
            <v>X</v>
          </cell>
          <cell r="K598" t="str">
            <v>X</v>
          </cell>
          <cell r="L598" t="str">
            <v>no aplica</v>
          </cell>
          <cell r="M598" t="str">
            <v>no aplica</v>
          </cell>
          <cell r="N598">
            <v>41608</v>
          </cell>
        </row>
        <row r="599">
          <cell r="A599" t="str">
            <v>O85</v>
          </cell>
          <cell r="B599" t="str">
            <v>LOSETA TACTIL GUIA</v>
          </cell>
          <cell r="C599" t="str">
            <v>Insumo</v>
          </cell>
          <cell r="D599" t="str">
            <v>und</v>
          </cell>
          <cell r="E599">
            <v>5522</v>
          </cell>
          <cell r="F599">
            <v>4640.3122397810421</v>
          </cell>
          <cell r="G599">
            <v>0.19</v>
          </cell>
          <cell r="I599" t="str">
            <v>X</v>
          </cell>
          <cell r="L599" t="str">
            <v>no aplica</v>
          </cell>
          <cell r="M599" t="str">
            <v>no aplica</v>
          </cell>
          <cell r="N599">
            <v>41608</v>
          </cell>
        </row>
        <row r="600">
          <cell r="A600" t="str">
            <v>O86</v>
          </cell>
          <cell r="B600" t="str">
            <v>POLIETILENO 1/2"</v>
          </cell>
          <cell r="C600" t="str">
            <v>Insumo</v>
          </cell>
          <cell r="D600" t="str">
            <v>ml</v>
          </cell>
          <cell r="E600">
            <v>1578</v>
          </cell>
          <cell r="F600">
            <v>1325.8034970802973</v>
          </cell>
          <cell r="G600">
            <v>0.19</v>
          </cell>
          <cell r="I600" t="str">
            <v>X</v>
          </cell>
          <cell r="L600" t="str">
            <v>no aplica</v>
          </cell>
          <cell r="M600" t="str">
            <v>no aplica</v>
          </cell>
          <cell r="N600">
            <v>41608</v>
          </cell>
        </row>
        <row r="601">
          <cell r="A601" t="str">
            <v>O87</v>
          </cell>
          <cell r="B601" t="str">
            <v>SIKAFLUID</v>
          </cell>
          <cell r="C601" t="str">
            <v>Insumo</v>
          </cell>
          <cell r="D601" t="str">
            <v>kg</v>
          </cell>
          <cell r="E601">
            <v>6626</v>
          </cell>
          <cell r="F601">
            <v>5568.3746877372505</v>
          </cell>
          <cell r="G601">
            <v>0.19</v>
          </cell>
          <cell r="I601" t="str">
            <v>X</v>
          </cell>
          <cell r="L601" t="str">
            <v>no aplica</v>
          </cell>
          <cell r="M601" t="str">
            <v>no aplica</v>
          </cell>
          <cell r="N601">
            <v>41608</v>
          </cell>
        </row>
        <row r="602">
          <cell r="A602" t="str">
            <v>O88</v>
          </cell>
          <cell r="B602" t="str">
            <v>COSTAL</v>
          </cell>
          <cell r="C602" t="str">
            <v>Insumo</v>
          </cell>
          <cell r="D602" t="str">
            <v>m3</v>
          </cell>
          <cell r="E602">
            <v>710</v>
          </cell>
          <cell r="F602">
            <v>596.61157368613385</v>
          </cell>
          <cell r="G602">
            <v>0.19</v>
          </cell>
          <cell r="I602" t="str">
            <v>X</v>
          </cell>
          <cell r="L602" t="str">
            <v>filtros vivos</v>
          </cell>
          <cell r="M602" t="str">
            <v>VER ARCHIVO ANEXO</v>
          </cell>
          <cell r="N602">
            <v>41608</v>
          </cell>
        </row>
        <row r="603">
          <cell r="A603" t="str">
            <v>O89</v>
          </cell>
          <cell r="B603" t="str">
            <v>ESTACAS PARA ANCLAJE</v>
          </cell>
          <cell r="C603" t="str">
            <v>Insumo</v>
          </cell>
          <cell r="D603" t="str">
            <v>und</v>
          </cell>
          <cell r="E603">
            <v>142</v>
          </cell>
          <cell r="F603">
            <v>119.32231473722676</v>
          </cell>
          <cell r="G603">
            <v>0.19</v>
          </cell>
          <cell r="I603" t="str">
            <v>X</v>
          </cell>
          <cell r="L603" t="str">
            <v>no aplica</v>
          </cell>
          <cell r="M603" t="str">
            <v>no aplica</v>
          </cell>
          <cell r="N603">
            <v>41608</v>
          </cell>
        </row>
        <row r="604">
          <cell r="A604" t="str">
            <v>O90</v>
          </cell>
          <cell r="B604" t="str">
            <v>COSTAL BIODEGRADABLE</v>
          </cell>
          <cell r="C604" t="str">
            <v>Insumo</v>
          </cell>
          <cell r="D604" t="str">
            <v>m3</v>
          </cell>
          <cell r="E604">
            <v>3629</v>
          </cell>
          <cell r="F604">
            <v>3049.3480432846845</v>
          </cell>
          <cell r="G604">
            <v>0.19</v>
          </cell>
          <cell r="I604" t="str">
            <v>X</v>
          </cell>
          <cell r="L604" t="str">
            <v>no aplica</v>
          </cell>
          <cell r="M604" t="str">
            <v>no aplica</v>
          </cell>
          <cell r="N604">
            <v>41608</v>
          </cell>
        </row>
        <row r="605">
          <cell r="A605" t="str">
            <v>O91</v>
          </cell>
          <cell r="B605" t="str">
            <v>PLASTICO DE PROTECCION</v>
          </cell>
          <cell r="C605" t="str">
            <v>Insumo</v>
          </cell>
          <cell r="D605" t="str">
            <v>m2</v>
          </cell>
          <cell r="E605">
            <v>2209</v>
          </cell>
          <cell r="F605">
            <v>1856.1248959124164</v>
          </cell>
          <cell r="G605">
            <v>0.19</v>
          </cell>
          <cell r="I605" t="str">
            <v>X</v>
          </cell>
          <cell r="L605" t="str">
            <v>no aplica</v>
          </cell>
          <cell r="M605" t="str">
            <v>no aplica</v>
          </cell>
          <cell r="N605">
            <v>41608</v>
          </cell>
        </row>
        <row r="606">
          <cell r="A606" t="str">
            <v>O92</v>
          </cell>
          <cell r="B606" t="str">
            <v>MOLDES GUIA METALICOS PINTURA</v>
          </cell>
          <cell r="C606" t="str">
            <v>Insumo</v>
          </cell>
          <cell r="D606" t="str">
            <v>m2</v>
          </cell>
          <cell r="E606">
            <v>2051</v>
          </cell>
          <cell r="F606">
            <v>1723.5445462043865</v>
          </cell>
          <cell r="G606">
            <v>0.19</v>
          </cell>
          <cell r="I606" t="str">
            <v>X</v>
          </cell>
          <cell r="L606" t="str">
            <v>no aplica</v>
          </cell>
          <cell r="M606" t="str">
            <v>no aplica</v>
          </cell>
          <cell r="N606">
            <v>41608</v>
          </cell>
        </row>
        <row r="607">
          <cell r="A607" t="str">
            <v>O93</v>
          </cell>
          <cell r="B607" t="str">
            <v>PEGANTE CERAMICO GRIS</v>
          </cell>
          <cell r="C607" t="str">
            <v>Insumo</v>
          </cell>
          <cell r="D607" t="str">
            <v>m2</v>
          </cell>
          <cell r="E607">
            <v>2051</v>
          </cell>
          <cell r="F607">
            <v>1723.5445462043865</v>
          </cell>
          <cell r="G607">
            <v>0.19</v>
          </cell>
          <cell r="I607" t="str">
            <v>X</v>
          </cell>
          <cell r="L607" t="str">
            <v>no aplica</v>
          </cell>
          <cell r="M607" t="str">
            <v>no aplica</v>
          </cell>
          <cell r="N607">
            <v>41608</v>
          </cell>
        </row>
        <row r="608">
          <cell r="A608" t="str">
            <v>O94</v>
          </cell>
          <cell r="B608" t="str">
            <v>LOSETA PREFABRICADA LISA</v>
          </cell>
          <cell r="C608" t="str">
            <v>Insumo</v>
          </cell>
          <cell r="D608" t="str">
            <v>und</v>
          </cell>
          <cell r="E608">
            <v>4733</v>
          </cell>
          <cell r="F608">
            <v>3977.4104912408916</v>
          </cell>
          <cell r="G608">
            <v>0.19</v>
          </cell>
          <cell r="I608" t="str">
            <v>X</v>
          </cell>
          <cell r="L608" t="str">
            <v>no aplica</v>
          </cell>
          <cell r="M608" t="str">
            <v>no aplica</v>
          </cell>
          <cell r="N608">
            <v>41608</v>
          </cell>
        </row>
        <row r="609">
          <cell r="A609" t="str">
            <v>O95</v>
          </cell>
          <cell r="B609" t="str">
            <v>SIKA SET X 5KG</v>
          </cell>
          <cell r="C609" t="str">
            <v>Insumo</v>
          </cell>
          <cell r="D609" t="str">
            <v>und</v>
          </cell>
          <cell r="E609">
            <v>61531</v>
          </cell>
          <cell r="F609">
            <v>51706.336386131603</v>
          </cell>
          <cell r="G609">
            <v>0.19</v>
          </cell>
          <cell r="I609" t="str">
            <v>X</v>
          </cell>
          <cell r="L609" t="str">
            <v>no aplica</v>
          </cell>
          <cell r="M609" t="str">
            <v>no aplica</v>
          </cell>
          <cell r="N609">
            <v>41608</v>
          </cell>
        </row>
        <row r="610">
          <cell r="A610" t="str">
            <v>O96</v>
          </cell>
          <cell r="B610" t="str">
            <v>BROCA 1*21 DW5819</v>
          </cell>
          <cell r="C610" t="str">
            <v>Insumo</v>
          </cell>
          <cell r="D610" t="str">
            <v>und</v>
          </cell>
          <cell r="E610">
            <v>329629</v>
          </cell>
          <cell r="F610">
            <v>276998.79884148942</v>
          </cell>
          <cell r="G610">
            <v>0.19</v>
          </cell>
          <cell r="H610" t="str">
            <v>X</v>
          </cell>
          <cell r="I610" t="str">
            <v>X</v>
          </cell>
          <cell r="J610" t="str">
            <v>X</v>
          </cell>
          <cell r="K610" t="str">
            <v>X</v>
          </cell>
          <cell r="L610" t="str">
            <v>no aplica</v>
          </cell>
          <cell r="M610" t="str">
            <v>no aplica</v>
          </cell>
          <cell r="N610">
            <v>41608</v>
          </cell>
        </row>
        <row r="611">
          <cell r="A611" t="str">
            <v>O97</v>
          </cell>
          <cell r="B611" t="str">
            <v>BROCA 1/2*21 HILTI</v>
          </cell>
          <cell r="C611" t="str">
            <v>Insumo</v>
          </cell>
          <cell r="D611" t="str">
            <v>und</v>
          </cell>
          <cell r="E611">
            <v>521094</v>
          </cell>
          <cell r="F611">
            <v>437894.33383666311</v>
          </cell>
          <cell r="G611">
            <v>0.19</v>
          </cell>
          <cell r="H611" t="str">
            <v>X</v>
          </cell>
          <cell r="I611" t="str">
            <v>X</v>
          </cell>
          <cell r="J611" t="str">
            <v>X</v>
          </cell>
          <cell r="K611" t="str">
            <v>X</v>
          </cell>
          <cell r="L611" t="str">
            <v>no aplica</v>
          </cell>
          <cell r="M611" t="str">
            <v>no aplica</v>
          </cell>
          <cell r="N611">
            <v>41608</v>
          </cell>
        </row>
        <row r="612">
          <cell r="A612" t="str">
            <v>O98</v>
          </cell>
          <cell r="B612" t="str">
            <v>BROCA 3/4*21 HILTI</v>
          </cell>
          <cell r="C612" t="str">
            <v>Insumo</v>
          </cell>
          <cell r="D612" t="str">
            <v>und</v>
          </cell>
          <cell r="E612">
            <v>766088</v>
          </cell>
          <cell r="F612">
            <v>643771.72988077719</v>
          </cell>
          <cell r="G612">
            <v>0.19</v>
          </cell>
          <cell r="H612" t="str">
            <v>X</v>
          </cell>
          <cell r="I612" t="str">
            <v>X</v>
          </cell>
          <cell r="J612" t="str">
            <v>X</v>
          </cell>
          <cell r="K612" t="str">
            <v>X</v>
          </cell>
          <cell r="L612" t="str">
            <v>ft_metcer</v>
          </cell>
          <cell r="M612" t="str">
            <v>VER ARCHIVO ANEXO</v>
          </cell>
          <cell r="N612">
            <v>41608</v>
          </cell>
        </row>
        <row r="613">
          <cell r="A613" t="str">
            <v>O99</v>
          </cell>
          <cell r="B613" t="str">
            <v>BOMBON</v>
          </cell>
          <cell r="C613" t="str">
            <v xml:space="preserve">Insumo </v>
          </cell>
          <cell r="D613" t="str">
            <v>und</v>
          </cell>
          <cell r="E613">
            <v>49698</v>
          </cell>
          <cell r="F613">
            <v>41762.810158029366</v>
          </cell>
          <cell r="G613">
            <v>0.19</v>
          </cell>
          <cell r="H613" t="str">
            <v>X</v>
          </cell>
          <cell r="I613" t="str">
            <v>X</v>
          </cell>
          <cell r="J613" t="str">
            <v>X</v>
          </cell>
          <cell r="K613" t="str">
            <v>X</v>
          </cell>
          <cell r="L613" t="str">
            <v>no aplica</v>
          </cell>
          <cell r="M613" t="str">
            <v>no aplica</v>
          </cell>
          <cell r="N613">
            <v>41608</v>
          </cell>
        </row>
        <row r="614">
          <cell r="A614" t="str">
            <v>O100</v>
          </cell>
          <cell r="B614" t="str">
            <v>MANGUERA PLASTICA LAVAMANOS - SANITARIOS</v>
          </cell>
          <cell r="C614" t="str">
            <v xml:space="preserve">Insumo </v>
          </cell>
          <cell r="D614" t="str">
            <v>und</v>
          </cell>
          <cell r="E614">
            <v>15777</v>
          </cell>
          <cell r="F614">
            <v>13258.034970802973</v>
          </cell>
          <cell r="G614">
            <v>0.19</v>
          </cell>
          <cell r="H614" t="str">
            <v>X</v>
          </cell>
          <cell r="I614" t="str">
            <v>X</v>
          </cell>
          <cell r="J614" t="str">
            <v>X</v>
          </cell>
          <cell r="K614" t="str">
            <v>X</v>
          </cell>
          <cell r="L614" t="str">
            <v>no aplica</v>
          </cell>
          <cell r="M614" t="str">
            <v>no aplica</v>
          </cell>
          <cell r="N614">
            <v>41608</v>
          </cell>
        </row>
        <row r="615">
          <cell r="A615" t="str">
            <v>O101</v>
          </cell>
          <cell r="B615" t="str">
            <v>CHAZO PLASTICO 1/4" ESTRIADO - BOLSA 100 UND</v>
          </cell>
          <cell r="C615" t="str">
            <v>Insumo</v>
          </cell>
          <cell r="D615" t="str">
            <v>und</v>
          </cell>
          <cell r="E615">
            <v>3155</v>
          </cell>
          <cell r="F615">
            <v>2651.6069941605947</v>
          </cell>
          <cell r="G615">
            <v>0.19</v>
          </cell>
          <cell r="H615" t="str">
            <v>X</v>
          </cell>
          <cell r="J615" t="str">
            <v>X</v>
          </cell>
          <cell r="L615" t="str">
            <v>no aplica</v>
          </cell>
          <cell r="M615" t="str">
            <v>no aplica</v>
          </cell>
          <cell r="N615">
            <v>41608</v>
          </cell>
        </row>
        <row r="616">
          <cell r="A616" t="str">
            <v>P</v>
          </cell>
          <cell r="B616" t="str">
            <v>FORMALETAS</v>
          </cell>
          <cell r="E616">
            <v>0</v>
          </cell>
          <cell r="F616">
            <v>0</v>
          </cell>
        </row>
        <row r="617">
          <cell r="A617" t="str">
            <v>P12</v>
          </cell>
          <cell r="B617" t="str">
            <v>CAMILLA MADERA  0.35 X 1.40 M.</v>
          </cell>
          <cell r="C617" t="str">
            <v>Equipo</v>
          </cell>
          <cell r="D617" t="str">
            <v>dia</v>
          </cell>
          <cell r="E617">
            <v>94</v>
          </cell>
          <cell r="F617">
            <v>79.297527319099402</v>
          </cell>
          <cell r="G617">
            <v>0.19</v>
          </cell>
          <cell r="H617" t="str">
            <v>X</v>
          </cell>
          <cell r="I617" t="str">
            <v>X</v>
          </cell>
          <cell r="J617" t="str">
            <v>X</v>
          </cell>
          <cell r="K617" t="str">
            <v>X</v>
          </cell>
          <cell r="L617" t="str">
            <v>no aplica</v>
          </cell>
          <cell r="M617" t="str">
            <v>no aplica</v>
          </cell>
          <cell r="N617">
            <v>41608</v>
          </cell>
        </row>
        <row r="618">
          <cell r="A618" t="str">
            <v>P11</v>
          </cell>
          <cell r="B618" t="str">
            <v>CAMILLA MADERA  0.70 X 1.40 M.</v>
          </cell>
          <cell r="C618" t="str">
            <v>Equipo</v>
          </cell>
          <cell r="D618" t="str">
            <v>dia</v>
          </cell>
          <cell r="E618">
            <v>122</v>
          </cell>
          <cell r="F618">
            <v>102.31939008916054</v>
          </cell>
          <cell r="G618">
            <v>0.19</v>
          </cell>
          <cell r="H618" t="str">
            <v>X</v>
          </cell>
          <cell r="I618" t="str">
            <v>X</v>
          </cell>
          <cell r="J618" t="str">
            <v>X</v>
          </cell>
          <cell r="K618" t="str">
            <v>X</v>
          </cell>
          <cell r="L618" t="str">
            <v>no aplica</v>
          </cell>
          <cell r="M618" t="str">
            <v>no aplica</v>
          </cell>
          <cell r="N618">
            <v>41608</v>
          </cell>
        </row>
        <row r="619">
          <cell r="A619" t="str">
            <v>P09</v>
          </cell>
          <cell r="B619" t="str">
            <v>CASETON DE GUADUA 80 X 27 CM. ( PLACA H=0.35 M. )</v>
          </cell>
          <cell r="C619" t="str">
            <v>Equipo</v>
          </cell>
          <cell r="D619" t="str">
            <v>m2</v>
          </cell>
          <cell r="E619">
            <v>48476</v>
          </cell>
          <cell r="F619">
            <v>40735.907179247028</v>
          </cell>
          <cell r="G619">
            <v>0.19</v>
          </cell>
          <cell r="H619" t="str">
            <v>X</v>
          </cell>
          <cell r="I619" t="str">
            <v>X</v>
          </cell>
          <cell r="J619" t="str">
            <v>X</v>
          </cell>
          <cell r="K619" t="str">
            <v>X</v>
          </cell>
          <cell r="L619" t="str">
            <v>no aplica</v>
          </cell>
          <cell r="M619" t="str">
            <v>no aplica</v>
          </cell>
          <cell r="N619">
            <v>41608</v>
          </cell>
        </row>
        <row r="620">
          <cell r="A620" t="str">
            <v>P01</v>
          </cell>
          <cell r="B620" t="str">
            <v>CASETON DE GUADUA 80 X 32 CM. ( PLACA H=0.40 M.)</v>
          </cell>
          <cell r="C620" t="str">
            <v>Equipo</v>
          </cell>
          <cell r="D620" t="str">
            <v>m2</v>
          </cell>
          <cell r="E620">
            <v>47352</v>
          </cell>
          <cell r="F620">
            <v>39792.01080567453</v>
          </cell>
          <cell r="G620">
            <v>0.19</v>
          </cell>
          <cell r="H620" t="str">
            <v>X</v>
          </cell>
          <cell r="I620" t="str">
            <v>X</v>
          </cell>
          <cell r="J620" t="str">
            <v>X</v>
          </cell>
          <cell r="K620" t="str">
            <v>X</v>
          </cell>
          <cell r="L620" t="str">
            <v>no aplica</v>
          </cell>
          <cell r="M620" t="str">
            <v>no aplica</v>
          </cell>
          <cell r="N620">
            <v>41608</v>
          </cell>
        </row>
        <row r="621">
          <cell r="A621" t="str">
            <v>P16</v>
          </cell>
          <cell r="B621" t="str">
            <v>CASETON DE GUADUA 80 X 37 CM. ( PLACA H=0.45 M.)</v>
          </cell>
          <cell r="C621" t="str">
            <v>Equipo</v>
          </cell>
          <cell r="D621" t="str">
            <v>m2</v>
          </cell>
          <cell r="E621">
            <v>46870</v>
          </cell>
          <cell r="F621">
            <v>39386.570222446237</v>
          </cell>
          <cell r="G621">
            <v>0.19</v>
          </cell>
          <cell r="H621" t="str">
            <v>X</v>
          </cell>
          <cell r="I621" t="str">
            <v>X</v>
          </cell>
          <cell r="J621" t="str">
            <v>X</v>
          </cell>
          <cell r="K621" t="str">
            <v>X</v>
          </cell>
          <cell r="L621" t="str">
            <v>no aplica</v>
          </cell>
          <cell r="M621" t="str">
            <v>no aplica</v>
          </cell>
          <cell r="N621">
            <v>41608</v>
          </cell>
        </row>
        <row r="622">
          <cell r="A622" t="str">
            <v>P17</v>
          </cell>
          <cell r="B622" t="str">
            <v>CASETON DE GUADUA 80 X 42 CM. ( PLACA H=0.50 M.)</v>
          </cell>
          <cell r="C622" t="str">
            <v>Equipo</v>
          </cell>
          <cell r="D622" t="str">
            <v>m2</v>
          </cell>
          <cell r="E622">
            <v>46710</v>
          </cell>
          <cell r="F622">
            <v>39252.276022954196</v>
          </cell>
          <cell r="G622">
            <v>0.19</v>
          </cell>
          <cell r="H622" t="str">
            <v>X</v>
          </cell>
          <cell r="I622" t="str">
            <v>X</v>
          </cell>
          <cell r="J622" t="str">
            <v>X</v>
          </cell>
          <cell r="K622" t="str">
            <v>X</v>
          </cell>
          <cell r="L622" t="str">
            <v>no aplica</v>
          </cell>
          <cell r="M622" t="str">
            <v>no aplica</v>
          </cell>
          <cell r="N622">
            <v>41608</v>
          </cell>
        </row>
        <row r="623">
          <cell r="A623" t="str">
            <v>P15</v>
          </cell>
          <cell r="B623" t="str">
            <v xml:space="preserve">CERCHA METALICA L=3 M. </v>
          </cell>
          <cell r="C623" t="str">
            <v>Equipo</v>
          </cell>
          <cell r="D623" t="str">
            <v>dia</v>
          </cell>
          <cell r="E623">
            <v>152</v>
          </cell>
          <cell r="F623">
            <v>127.89923761145067</v>
          </cell>
          <cell r="G623">
            <v>0.19</v>
          </cell>
          <cell r="H623" t="str">
            <v>X</v>
          </cell>
          <cell r="I623" t="str">
            <v>X</v>
          </cell>
          <cell r="J623" t="str">
            <v>X</v>
          </cell>
          <cell r="K623" t="str">
            <v>X</v>
          </cell>
          <cell r="L623" t="str">
            <v>no aplica</v>
          </cell>
          <cell r="M623" t="str">
            <v>no aplica</v>
          </cell>
          <cell r="N623">
            <v>41608</v>
          </cell>
        </row>
        <row r="624">
          <cell r="A624" t="str">
            <v>P02</v>
          </cell>
          <cell r="B624" t="str">
            <v>FORMALETA ENTREPISOS CON PARAL CORTO DE 1.50 A 2.50 M</v>
          </cell>
          <cell r="C624" t="str">
            <v>Equipo</v>
          </cell>
          <cell r="D624" t="str">
            <v>mes</v>
          </cell>
          <cell r="E624">
            <v>7210</v>
          </cell>
          <cell r="F624">
            <v>6058.5868856544184</v>
          </cell>
          <cell r="G624">
            <v>0.19</v>
          </cell>
          <cell r="H624" t="str">
            <v>X</v>
          </cell>
          <cell r="I624" t="str">
            <v>X</v>
          </cell>
          <cell r="J624" t="str">
            <v>X</v>
          </cell>
          <cell r="K624" t="str">
            <v>X</v>
          </cell>
          <cell r="L624" t="str">
            <v>no aplica</v>
          </cell>
          <cell r="M624" t="str">
            <v>no aplica</v>
          </cell>
          <cell r="N624">
            <v>41608</v>
          </cell>
        </row>
        <row r="625">
          <cell r="A625" t="str">
            <v>P04</v>
          </cell>
          <cell r="B625" t="str">
            <v>FORMALETA ENTREPISOS CON PARAL EXTRALARGO DE 3.00 A 4.50 M</v>
          </cell>
          <cell r="C625" t="str">
            <v>Equipo</v>
          </cell>
          <cell r="D625" t="str">
            <v>mes</v>
          </cell>
          <cell r="E625">
            <v>7860</v>
          </cell>
          <cell r="F625">
            <v>6604.7166302553123</v>
          </cell>
          <cell r="G625">
            <v>0.19</v>
          </cell>
          <cell r="H625" t="str">
            <v>X</v>
          </cell>
          <cell r="I625" t="str">
            <v>X</v>
          </cell>
          <cell r="J625" t="str">
            <v>X</v>
          </cell>
          <cell r="K625" t="str">
            <v>X</v>
          </cell>
          <cell r="L625" t="str">
            <v>no aplica</v>
          </cell>
          <cell r="M625" t="str">
            <v>no aplica</v>
          </cell>
          <cell r="N625">
            <v>41608</v>
          </cell>
        </row>
        <row r="626">
          <cell r="A626" t="str">
            <v>P03</v>
          </cell>
          <cell r="B626" t="str">
            <v>FORMALETA ENTREPISOS CON PARAL LARGO DE 2.00 A 3.50 M.</v>
          </cell>
          <cell r="C626" t="str">
            <v>Equipo</v>
          </cell>
          <cell r="D626" t="str">
            <v>mes</v>
          </cell>
          <cell r="E626">
            <v>7572</v>
          </cell>
          <cell r="F626">
            <v>6362.9870711696703</v>
          </cell>
          <cell r="G626">
            <v>0.19</v>
          </cell>
          <cell r="H626" t="str">
            <v>X</v>
          </cell>
          <cell r="I626" t="str">
            <v>X</v>
          </cell>
          <cell r="J626" t="str">
            <v>X</v>
          </cell>
          <cell r="K626" t="str">
            <v>X</v>
          </cell>
          <cell r="L626" t="str">
            <v>no aplica</v>
          </cell>
          <cell r="M626" t="str">
            <v>no aplica</v>
          </cell>
          <cell r="N626">
            <v>41608</v>
          </cell>
        </row>
        <row r="627">
          <cell r="A627" t="str">
            <v>P10</v>
          </cell>
          <cell r="B627" t="str">
            <v>FORMALETA METALICA - CARA DE CONTACTO</v>
          </cell>
          <cell r="C627" t="str">
            <v>Equipo</v>
          </cell>
          <cell r="D627" t="str">
            <v>dia</v>
          </cell>
          <cell r="E627">
            <v>1499</v>
          </cell>
          <cell r="F627">
            <v>1259.8074904727889</v>
          </cell>
          <cell r="G627">
            <v>0.19</v>
          </cell>
          <cell r="H627" t="str">
            <v>X</v>
          </cell>
          <cell r="I627" t="str">
            <v>X</v>
          </cell>
          <cell r="J627" t="str">
            <v>X</v>
          </cell>
          <cell r="K627" t="str">
            <v>X</v>
          </cell>
          <cell r="L627" t="str">
            <v>no aplica</v>
          </cell>
          <cell r="M627" t="str">
            <v>no aplica</v>
          </cell>
          <cell r="N627">
            <v>41608</v>
          </cell>
        </row>
        <row r="628">
          <cell r="A628" t="str">
            <v>P05</v>
          </cell>
          <cell r="B628" t="str">
            <v>FORMALETA SARDINEL DESDE 0.20 HASTA 0.60 M. DE ALTURA POR 2.00 M. DE LONGITUD</v>
          </cell>
          <cell r="C628" t="str">
            <v>Equipo</v>
          </cell>
          <cell r="D628" t="str">
            <v>dia</v>
          </cell>
          <cell r="E628">
            <v>352</v>
          </cell>
          <cell r="F628">
            <v>295.44723888245102</v>
          </cell>
          <cell r="G628">
            <v>0.19</v>
          </cell>
          <cell r="H628" t="str">
            <v>X</v>
          </cell>
          <cell r="I628" t="str">
            <v>X</v>
          </cell>
          <cell r="J628" t="str">
            <v>X</v>
          </cell>
          <cell r="K628" t="str">
            <v>X</v>
          </cell>
          <cell r="L628" t="str">
            <v>no aplica</v>
          </cell>
          <cell r="M628" t="str">
            <v>no aplica</v>
          </cell>
          <cell r="N628">
            <v>41608</v>
          </cell>
        </row>
        <row r="629">
          <cell r="A629" t="str">
            <v>P07</v>
          </cell>
          <cell r="B629" t="str">
            <v>MORDAZA METALICA</v>
          </cell>
          <cell r="C629" t="str">
            <v>Equipo</v>
          </cell>
          <cell r="D629" t="str">
            <v>dia</v>
          </cell>
          <cell r="E629">
            <v>103</v>
          </cell>
          <cell r="F629">
            <v>86.971481575786441</v>
          </cell>
          <cell r="G629">
            <v>0.19</v>
          </cell>
          <cell r="H629" t="str">
            <v>X</v>
          </cell>
          <cell r="I629" t="str">
            <v>X</v>
          </cell>
          <cell r="J629" t="str">
            <v>X</v>
          </cell>
          <cell r="K629" t="str">
            <v>X</v>
          </cell>
          <cell r="L629" t="str">
            <v>no aplica</v>
          </cell>
          <cell r="M629" t="str">
            <v>no aplica</v>
          </cell>
          <cell r="N629">
            <v>41608</v>
          </cell>
        </row>
        <row r="630">
          <cell r="A630" t="str">
            <v>P13</v>
          </cell>
          <cell r="B630" t="str">
            <v>PARAL CORTO 1.50 A 2.50 M</v>
          </cell>
          <cell r="C630" t="str">
            <v>Equipo</v>
          </cell>
          <cell r="D630" t="str">
            <v>dia</v>
          </cell>
          <cell r="E630">
            <v>134</v>
          </cell>
          <cell r="F630">
            <v>112.55132909807659</v>
          </cell>
          <cell r="G630">
            <v>0.19</v>
          </cell>
          <cell r="H630" t="str">
            <v>X</v>
          </cell>
          <cell r="I630" t="str">
            <v>X</v>
          </cell>
          <cell r="J630" t="str">
            <v>X</v>
          </cell>
          <cell r="K630" t="str">
            <v>X</v>
          </cell>
          <cell r="L630" t="str">
            <v>no aplica</v>
          </cell>
          <cell r="M630" t="str">
            <v>no aplica</v>
          </cell>
          <cell r="N630">
            <v>41608</v>
          </cell>
        </row>
        <row r="631">
          <cell r="A631" t="str">
            <v>P14</v>
          </cell>
          <cell r="B631" t="str">
            <v>PARAL EXTRALARGO 3.00 A 4.50 M</v>
          </cell>
          <cell r="C631" t="str">
            <v>Equipo</v>
          </cell>
          <cell r="D631" t="str">
            <v>dia</v>
          </cell>
          <cell r="E631">
            <v>207</v>
          </cell>
          <cell r="F631">
            <v>173.94296315157288</v>
          </cell>
          <cell r="G631">
            <v>0.19</v>
          </cell>
          <cell r="H631" t="str">
            <v>X</v>
          </cell>
          <cell r="I631" t="str">
            <v>X</v>
          </cell>
          <cell r="J631" t="str">
            <v>X</v>
          </cell>
          <cell r="K631" t="str">
            <v>X</v>
          </cell>
          <cell r="L631" t="str">
            <v>no aplica</v>
          </cell>
          <cell r="M631" t="str">
            <v>no aplica</v>
          </cell>
          <cell r="N631">
            <v>41608</v>
          </cell>
        </row>
        <row r="632">
          <cell r="A632" t="str">
            <v>P06</v>
          </cell>
          <cell r="B632" t="str">
            <v>PARAL LARGO 2.00 A 3.50 M</v>
          </cell>
          <cell r="C632" t="str">
            <v>Equipo</v>
          </cell>
          <cell r="D632" t="str">
            <v>dia</v>
          </cell>
          <cell r="E632">
            <v>174</v>
          </cell>
          <cell r="F632">
            <v>145.80513087705376</v>
          </cell>
          <cell r="G632">
            <v>0.19</v>
          </cell>
          <cell r="H632" t="str">
            <v>X</v>
          </cell>
          <cell r="I632" t="str">
            <v>X</v>
          </cell>
          <cell r="J632" t="str">
            <v>X</v>
          </cell>
          <cell r="K632" t="str">
            <v>X</v>
          </cell>
          <cell r="L632" t="str">
            <v>no aplica</v>
          </cell>
          <cell r="M632" t="str">
            <v>no aplica</v>
          </cell>
          <cell r="N632">
            <v>41608</v>
          </cell>
        </row>
        <row r="633">
          <cell r="A633" t="str">
            <v>P08</v>
          </cell>
          <cell r="B633" t="str">
            <v xml:space="preserve">FORMALETA TABLEMAC 4MM SUPER T O EQUIVALENTE </v>
          </cell>
          <cell r="C633" t="str">
            <v>Equipo</v>
          </cell>
          <cell r="D633" t="str">
            <v>m2</v>
          </cell>
          <cell r="E633">
            <v>7752</v>
          </cell>
          <cell r="F633">
            <v>6513.9081715511829</v>
          </cell>
          <cell r="G633">
            <v>0.19</v>
          </cell>
          <cell r="H633" t="str">
            <v>X</v>
          </cell>
          <cell r="I633" t="str">
            <v>X</v>
          </cell>
          <cell r="J633" t="str">
            <v>X</v>
          </cell>
          <cell r="K633" t="str">
            <v>X</v>
          </cell>
          <cell r="L633" t="str">
            <v>no aplica</v>
          </cell>
          <cell r="M633" t="str">
            <v>no aplica</v>
          </cell>
          <cell r="N633">
            <v>41608</v>
          </cell>
        </row>
        <row r="634">
          <cell r="A634" t="str">
            <v>P18</v>
          </cell>
          <cell r="B634" t="str">
            <v xml:space="preserve">FORMALETA BORDE VIGAS AEREAS INCLUYE PARAL </v>
          </cell>
          <cell r="C634" t="str">
            <v>Equipo</v>
          </cell>
          <cell r="D634" t="str">
            <v>und</v>
          </cell>
          <cell r="E634">
            <v>13080</v>
          </cell>
          <cell r="F634">
            <v>10991.66048032807</v>
          </cell>
          <cell r="G634">
            <v>0.19</v>
          </cell>
          <cell r="H634" t="str">
            <v>X</v>
          </cell>
          <cell r="I634" t="str">
            <v>X</v>
          </cell>
          <cell r="J634" t="str">
            <v>X</v>
          </cell>
          <cell r="K634" t="str">
            <v>X</v>
          </cell>
          <cell r="L634" t="str">
            <v>no aplica</v>
          </cell>
          <cell r="M634" t="str">
            <v>no aplica</v>
          </cell>
          <cell r="N634">
            <v>41608</v>
          </cell>
        </row>
        <row r="635">
          <cell r="A635" t="str">
            <v>P19</v>
          </cell>
          <cell r="B635" t="str">
            <v>FORMALETA PARA BASE DE CONCRETO</v>
          </cell>
          <cell r="C635" t="str">
            <v>Equipo</v>
          </cell>
          <cell r="D635" t="str">
            <v>und</v>
          </cell>
          <cell r="E635">
            <v>4150</v>
          </cell>
          <cell r="F635">
            <v>3487.8122096642596</v>
          </cell>
          <cell r="G635">
            <v>0.19</v>
          </cell>
          <cell r="H635" t="str">
            <v>X</v>
          </cell>
          <cell r="I635" t="str">
            <v>X</v>
          </cell>
          <cell r="J635" t="str">
            <v>X</v>
          </cell>
          <cell r="K635" t="str">
            <v>X</v>
          </cell>
          <cell r="L635" t="str">
            <v>no aplica</v>
          </cell>
          <cell r="M635" t="str">
            <v>no aplica</v>
          </cell>
          <cell r="N635">
            <v>41608</v>
          </cell>
        </row>
        <row r="636">
          <cell r="A636" t="str">
            <v>P20</v>
          </cell>
          <cell r="B636" t="str">
            <v>FORMALETA METALICA PARA CAMARA CIRCULAR</v>
          </cell>
          <cell r="C636" t="str">
            <v>Equipo</v>
          </cell>
          <cell r="D636" t="str">
            <v>und</v>
          </cell>
          <cell r="E636">
            <v>1312</v>
          </cell>
          <cell r="F636">
            <v>1102.4914282107047</v>
          </cell>
          <cell r="G636">
            <v>0.19</v>
          </cell>
          <cell r="H636" t="str">
            <v>X</v>
          </cell>
          <cell r="I636" t="str">
            <v>X</v>
          </cell>
          <cell r="J636" t="str">
            <v>X</v>
          </cell>
          <cell r="K636" t="str">
            <v>X</v>
          </cell>
          <cell r="L636" t="str">
            <v>no aplica</v>
          </cell>
          <cell r="M636" t="str">
            <v>no aplica</v>
          </cell>
          <cell r="N636">
            <v>41608</v>
          </cell>
        </row>
        <row r="637">
          <cell r="A637" t="str">
            <v>P21</v>
          </cell>
          <cell r="B637" t="str">
            <v>PELDAÑOS  EN 3/4 DE FC=420 MPA INCLUYE PERFORACION Y ANCLAJE</v>
          </cell>
          <cell r="C637" t="str">
            <v>Equipo</v>
          </cell>
          <cell r="D637" t="str">
            <v>dia</v>
          </cell>
          <cell r="E637">
            <v>2755</v>
          </cell>
          <cell r="F637">
            <v>2314.9762007672571</v>
          </cell>
          <cell r="G637">
            <v>0.19</v>
          </cell>
          <cell r="H637" t="str">
            <v>X</v>
          </cell>
          <cell r="I637" t="str">
            <v>X</v>
          </cell>
          <cell r="J637" t="str">
            <v>X</v>
          </cell>
          <cell r="K637" t="str">
            <v>X</v>
          </cell>
          <cell r="L637" t="str">
            <v>no aplica</v>
          </cell>
          <cell r="M637" t="str">
            <v>no aplica</v>
          </cell>
          <cell r="N637">
            <v>41608</v>
          </cell>
        </row>
        <row r="638">
          <cell r="A638" t="str">
            <v>P22</v>
          </cell>
          <cell r="B638" t="str">
            <v>FORMALETA METALICA PARA CAISSONS</v>
          </cell>
          <cell r="C638" t="str">
            <v>Equipo</v>
          </cell>
          <cell r="D638" t="str">
            <v>dia</v>
          </cell>
          <cell r="E638">
            <v>18264</v>
          </cell>
          <cell r="F638">
            <v>15347.908513374079</v>
          </cell>
          <cell r="G638">
            <v>0.19</v>
          </cell>
          <cell r="H638" t="str">
            <v>X</v>
          </cell>
          <cell r="I638" t="str">
            <v>X</v>
          </cell>
          <cell r="J638" t="str">
            <v>X</v>
          </cell>
          <cell r="K638" t="str">
            <v>X</v>
          </cell>
          <cell r="L638" t="str">
            <v>no aplica</v>
          </cell>
          <cell r="M638" t="str">
            <v>no aplica</v>
          </cell>
          <cell r="N638">
            <v>41608</v>
          </cell>
        </row>
        <row r="639">
          <cell r="A639" t="str">
            <v>P23</v>
          </cell>
          <cell r="B639" t="str">
            <v>LAMINA  DE SUPER T FORMALETA</v>
          </cell>
          <cell r="C639" t="str">
            <v>Equipo</v>
          </cell>
          <cell r="D639" t="str">
            <v>und</v>
          </cell>
          <cell r="E639">
            <v>129894</v>
          </cell>
          <cell r="F639">
            <v>109154.32534711645</v>
          </cell>
          <cell r="G639">
            <v>0.19</v>
          </cell>
          <cell r="H639" t="str">
            <v>X</v>
          </cell>
          <cell r="I639" t="str">
            <v>X</v>
          </cell>
          <cell r="J639" t="str">
            <v>X</v>
          </cell>
          <cell r="K639" t="str">
            <v>X</v>
          </cell>
          <cell r="L639" t="str">
            <v>no aplica</v>
          </cell>
          <cell r="M639" t="str">
            <v>no aplica</v>
          </cell>
          <cell r="N639">
            <v>41608</v>
          </cell>
        </row>
        <row r="640">
          <cell r="A640" t="str">
            <v>P24</v>
          </cell>
          <cell r="B640" t="str">
            <v>FORMALETA PARA PILARES DEL PUENTE</v>
          </cell>
          <cell r="C640" t="str">
            <v>Equipo</v>
          </cell>
          <cell r="D640" t="str">
            <v>und</v>
          </cell>
          <cell r="E640">
            <v>3673795</v>
          </cell>
          <cell r="F640">
            <v>3087222.8445185632</v>
          </cell>
          <cell r="G640">
            <v>0.19</v>
          </cell>
          <cell r="H640" t="str">
            <v>X</v>
          </cell>
          <cell r="I640" t="str">
            <v>X</v>
          </cell>
          <cell r="J640" t="str">
            <v>X</v>
          </cell>
          <cell r="K640" t="str">
            <v>X</v>
          </cell>
          <cell r="L640" t="str">
            <v>no aplica</v>
          </cell>
          <cell r="M640" t="str">
            <v>no aplica</v>
          </cell>
          <cell r="N640">
            <v>41608</v>
          </cell>
        </row>
        <row r="641">
          <cell r="A641" t="str">
            <v>P25</v>
          </cell>
          <cell r="B641" t="str">
            <v>CERCHA VIGA METALICA</v>
          </cell>
          <cell r="C641" t="str">
            <v>Equipo</v>
          </cell>
          <cell r="D641" t="str">
            <v>dia</v>
          </cell>
          <cell r="E641">
            <v>152</v>
          </cell>
          <cell r="F641">
            <v>127.89923761145067</v>
          </cell>
          <cell r="G641">
            <v>0.19</v>
          </cell>
          <cell r="H641" t="str">
            <v>X</v>
          </cell>
          <cell r="I641" t="str">
            <v>X</v>
          </cell>
          <cell r="J641" t="str">
            <v>X</v>
          </cell>
          <cell r="K641" t="str">
            <v>X</v>
          </cell>
          <cell r="L641" t="str">
            <v>no aplica</v>
          </cell>
          <cell r="M641" t="str">
            <v>no aplica</v>
          </cell>
          <cell r="N641">
            <v>41608</v>
          </cell>
        </row>
        <row r="642">
          <cell r="A642" t="str">
            <v>P26</v>
          </cell>
          <cell r="B642" t="str">
            <v>IGOL IMPRIMANTE 3KG</v>
          </cell>
          <cell r="C642" t="str">
            <v>Insumo</v>
          </cell>
          <cell r="D642" t="str">
            <v>und</v>
          </cell>
          <cell r="E642">
            <v>69179</v>
          </cell>
          <cell r="F642">
            <v>58133.831739976886</v>
          </cell>
          <cell r="G642">
            <v>0.19</v>
          </cell>
          <cell r="H642" t="str">
            <v>X</v>
          </cell>
          <cell r="I642" t="str">
            <v>X</v>
          </cell>
          <cell r="J642" t="str">
            <v>X</v>
          </cell>
          <cell r="K642" t="str">
            <v>X</v>
          </cell>
          <cell r="L642" t="str">
            <v>no aplica</v>
          </cell>
          <cell r="M642" t="str">
            <v>no aplica</v>
          </cell>
          <cell r="N642">
            <v>41608</v>
          </cell>
        </row>
        <row r="643">
          <cell r="A643" t="str">
            <v>P27</v>
          </cell>
          <cell r="B643" t="str">
            <v>MANILA 13 MM ECON</v>
          </cell>
          <cell r="C643" t="str">
            <v>Insumo</v>
          </cell>
          <cell r="D643" t="str">
            <v>m</v>
          </cell>
          <cell r="E643">
            <v>1262</v>
          </cell>
          <cell r="F643">
            <v>1060.6427976642378</v>
          </cell>
          <cell r="G643">
            <v>0.19</v>
          </cell>
          <cell r="H643" t="str">
            <v>X</v>
          </cell>
          <cell r="I643" t="str">
            <v>X</v>
          </cell>
          <cell r="J643" t="str">
            <v>X</v>
          </cell>
          <cell r="K643" t="str">
            <v>X</v>
          </cell>
          <cell r="L643" t="str">
            <v>no aplica</v>
          </cell>
        </row>
        <row r="644">
          <cell r="A644" t="str">
            <v>Q</v>
          </cell>
          <cell r="B644" t="str">
            <v>GEOSINTETICOS</v>
          </cell>
          <cell r="E644">
            <v>0</v>
          </cell>
          <cell r="F644">
            <v>0</v>
          </cell>
          <cell r="N644">
            <v>41608</v>
          </cell>
        </row>
        <row r="645">
          <cell r="A645" t="str">
            <v>Q06</v>
          </cell>
          <cell r="B645" t="str">
            <v>GEODREN PLANAR 0,5 M. PAVCO O SIMILAR</v>
          </cell>
          <cell r="C645" t="str">
            <v>Insumo</v>
          </cell>
          <cell r="D645" t="str">
            <v>m</v>
          </cell>
          <cell r="E645">
            <v>15640</v>
          </cell>
          <cell r="F645">
            <v>13142.690066556988</v>
          </cell>
          <cell r="G645">
            <v>0.19</v>
          </cell>
          <cell r="H645" t="str">
            <v>X</v>
          </cell>
          <cell r="I645" t="str">
            <v>X</v>
          </cell>
          <cell r="J645" t="str">
            <v>X</v>
          </cell>
          <cell r="L645" t="str">
            <v>ficha tecnica geodren planar</v>
          </cell>
          <cell r="M645" t="str">
            <v>VER ARCHIVO ANEXO</v>
          </cell>
          <cell r="N645">
            <v>41608</v>
          </cell>
        </row>
        <row r="646">
          <cell r="A646" t="str">
            <v>Q02</v>
          </cell>
          <cell r="B646" t="str">
            <v>GEODREN PLANAR 1,0 M. PAVCO O SIMILAR</v>
          </cell>
          <cell r="C646" t="str">
            <v>Insumo</v>
          </cell>
          <cell r="D646" t="str">
            <v>m</v>
          </cell>
          <cell r="E646">
            <v>54795</v>
          </cell>
          <cell r="F646">
            <v>46046.481257095809</v>
          </cell>
          <cell r="G646">
            <v>0.19</v>
          </cell>
          <cell r="H646" t="str">
            <v>X</v>
          </cell>
          <cell r="I646" t="str">
            <v>X</v>
          </cell>
          <cell r="J646" t="str">
            <v>X</v>
          </cell>
          <cell r="L646" t="str">
            <v>ficha tecnica geodren planar</v>
          </cell>
          <cell r="M646" t="str">
            <v>VER ARCHIVO ANEXO</v>
          </cell>
          <cell r="N646">
            <v>41608</v>
          </cell>
        </row>
        <row r="647">
          <cell r="A647" t="str">
            <v>Q03</v>
          </cell>
          <cell r="B647" t="str">
            <v>GEODREN VIAL TB 100 MM. 1,0 M. PAVCO O SIMILAR</v>
          </cell>
          <cell r="C647" t="str">
            <v>Insumo</v>
          </cell>
          <cell r="D647" t="str">
            <v>m</v>
          </cell>
          <cell r="E647">
            <v>45036</v>
          </cell>
          <cell r="F647">
            <v>37845.060824157081</v>
          </cell>
          <cell r="G647">
            <v>0.19</v>
          </cell>
          <cell r="H647" t="str">
            <v>X</v>
          </cell>
          <cell r="I647" t="str">
            <v>X</v>
          </cell>
          <cell r="J647" t="str">
            <v>X</v>
          </cell>
          <cell r="L647" t="str">
            <v>ficha tecnica geodren planar</v>
          </cell>
          <cell r="M647" t="str">
            <v>VER ARCHIVO ANEXO</v>
          </cell>
          <cell r="N647">
            <v>41608</v>
          </cell>
        </row>
        <row r="648">
          <cell r="A648" t="str">
            <v>Q05</v>
          </cell>
          <cell r="B648" t="str">
            <v>GEODREN VIAL TB 160 MM. 1,0 M. PAVCO O SIMILAR</v>
          </cell>
          <cell r="C648" t="str">
            <v>Insumo</v>
          </cell>
          <cell r="D648" t="str">
            <v>m</v>
          </cell>
          <cell r="E648">
            <v>71805</v>
          </cell>
          <cell r="F648">
            <v>60339.968759118477</v>
          </cell>
          <cell r="G648">
            <v>0.19</v>
          </cell>
          <cell r="H648" t="str">
            <v>X</v>
          </cell>
          <cell r="I648" t="str">
            <v>X</v>
          </cell>
          <cell r="J648" t="str">
            <v>X</v>
          </cell>
          <cell r="L648" t="str">
            <v>ficha tecnica geodren planar</v>
          </cell>
          <cell r="M648" t="str">
            <v>VER ARCHIVO ANEXO</v>
          </cell>
          <cell r="N648">
            <v>41608</v>
          </cell>
        </row>
        <row r="649">
          <cell r="A649" t="str">
            <v>Q01</v>
          </cell>
          <cell r="B649" t="str">
            <v>GEOTEXTIL NO TEJIDO  1600 PAVCO O SIMILAR</v>
          </cell>
          <cell r="C649" t="str">
            <v>Insumo</v>
          </cell>
          <cell r="D649" t="str">
            <v>m2</v>
          </cell>
          <cell r="E649">
            <v>4452</v>
          </cell>
          <cell r="F649">
            <v>3741.4174687605996</v>
          </cell>
          <cell r="G649">
            <v>0.19</v>
          </cell>
          <cell r="H649" t="str">
            <v>X</v>
          </cell>
          <cell r="I649" t="str">
            <v>X</v>
          </cell>
          <cell r="J649" t="str">
            <v>X</v>
          </cell>
          <cell r="L649" t="str">
            <v>geotextiles</v>
          </cell>
          <cell r="M649" t="str">
            <v>VER ARCHIVO ANEXO</v>
          </cell>
          <cell r="N649">
            <v>41608</v>
          </cell>
        </row>
        <row r="650">
          <cell r="A650" t="str">
            <v>Q01A</v>
          </cell>
          <cell r="B650" t="str">
            <v>GEOTEXTIL NO TEJIDO  2000 PAVCO O SIMILAR</v>
          </cell>
          <cell r="C650" t="str">
            <v>Insumo</v>
          </cell>
          <cell r="D650" t="str">
            <v>m2</v>
          </cell>
          <cell r="E650">
            <v>6311</v>
          </cell>
          <cell r="F650">
            <v>5303.2139883211894</v>
          </cell>
          <cell r="G650">
            <v>0.19</v>
          </cell>
          <cell r="H650" t="str">
            <v>X</v>
          </cell>
          <cell r="I650" t="str">
            <v>X</v>
          </cell>
          <cell r="J650" t="str">
            <v>X</v>
          </cell>
          <cell r="L650" t="str">
            <v>geotextiles</v>
          </cell>
          <cell r="M650" t="str">
            <v>VER ARCHIVO ANEXO</v>
          </cell>
          <cell r="N650">
            <v>41608</v>
          </cell>
        </row>
        <row r="651">
          <cell r="A651" t="str">
            <v>Q04</v>
          </cell>
          <cell r="B651" t="str">
            <v>GEOTEXTIL NO TEJIDO  3000 PAVCO O SIMILAR</v>
          </cell>
          <cell r="C651" t="str">
            <v>Insumo</v>
          </cell>
          <cell r="D651" t="str">
            <v>m2</v>
          </cell>
          <cell r="E651">
            <v>7382</v>
          </cell>
          <cell r="F651">
            <v>6203.4345628387109</v>
          </cell>
          <cell r="G651">
            <v>0.19</v>
          </cell>
          <cell r="H651" t="str">
            <v>X</v>
          </cell>
          <cell r="I651" t="str">
            <v>X</v>
          </cell>
          <cell r="J651" t="str">
            <v>X</v>
          </cell>
          <cell r="L651" t="str">
            <v>geotextiles</v>
          </cell>
          <cell r="M651" t="str">
            <v>VER ARCHIVO ANEXO</v>
          </cell>
          <cell r="N651">
            <v>41608</v>
          </cell>
        </row>
        <row r="652">
          <cell r="A652" t="str">
            <v>Q07</v>
          </cell>
          <cell r="B652" t="str">
            <v>GEOTEXTIL TEJIDO (RESITENCIA ULTIMA 60 KN/M)</v>
          </cell>
          <cell r="C652" t="str">
            <v>Insumo</v>
          </cell>
          <cell r="D652" t="str">
            <v>m2</v>
          </cell>
          <cell r="E652">
            <v>8024</v>
          </cell>
          <cell r="F652">
            <v>6743.0365861503942</v>
          </cell>
          <cell r="G652">
            <v>0.19</v>
          </cell>
          <cell r="H652" t="str">
            <v>X</v>
          </cell>
          <cell r="I652" t="str">
            <v>X</v>
          </cell>
          <cell r="J652" t="str">
            <v>X</v>
          </cell>
          <cell r="L652" t="str">
            <v>geotextiles</v>
          </cell>
          <cell r="M652" t="str">
            <v>VER ARCHIVO ANEXO</v>
          </cell>
          <cell r="N652">
            <v>41608</v>
          </cell>
        </row>
        <row r="653">
          <cell r="A653" t="str">
            <v>Q08</v>
          </cell>
          <cell r="B653" t="str">
            <v>GEOTEXTIL NO TEJIDO  4000 PAVCO O SIMILAR</v>
          </cell>
          <cell r="C653" t="str">
            <v>Insumo</v>
          </cell>
          <cell r="D653" t="str">
            <v>m2</v>
          </cell>
          <cell r="E653">
            <v>15640</v>
          </cell>
          <cell r="F653">
            <v>13142.690066556988</v>
          </cell>
          <cell r="G653">
            <v>0.19</v>
          </cell>
          <cell r="H653" t="str">
            <v>X</v>
          </cell>
          <cell r="I653" t="str">
            <v>X</v>
          </cell>
          <cell r="J653" t="str">
            <v>X</v>
          </cell>
          <cell r="L653" t="str">
            <v>geotextiles</v>
          </cell>
          <cell r="M653" t="str">
            <v>VER ARCHIVO ANEXO</v>
          </cell>
          <cell r="N653">
            <v>41608</v>
          </cell>
        </row>
        <row r="654">
          <cell r="A654" t="str">
            <v>Q09</v>
          </cell>
          <cell r="B654" t="str">
            <v>GEODREN CIRCULAR 1,0 M PAVCO O SIMILAR</v>
          </cell>
          <cell r="C654" t="str">
            <v>Insumo</v>
          </cell>
          <cell r="D654" t="str">
            <v>m2</v>
          </cell>
          <cell r="E654">
            <v>56444</v>
          </cell>
          <cell r="F654">
            <v>47431.763042096849</v>
          </cell>
          <cell r="G654">
            <v>0.19</v>
          </cell>
          <cell r="H654" t="str">
            <v>X</v>
          </cell>
          <cell r="I654" t="str">
            <v>X</v>
          </cell>
          <cell r="J654" t="str">
            <v>X</v>
          </cell>
          <cell r="L654" t="str">
            <v>ficha tecnica geodren circular</v>
          </cell>
          <cell r="M654" t="str">
            <v>VER ARCHIVO ANEXO</v>
          </cell>
          <cell r="N654">
            <v>41608</v>
          </cell>
        </row>
        <row r="655">
          <cell r="A655" t="str">
            <v>R</v>
          </cell>
          <cell r="B655" t="str">
            <v>IMPERMEABILIZANTES Y LAVADOS</v>
          </cell>
          <cell r="E655">
            <v>0</v>
          </cell>
          <cell r="F655">
            <v>0</v>
          </cell>
          <cell r="N655">
            <v>41608</v>
          </cell>
        </row>
        <row r="656">
          <cell r="A656" t="str">
            <v>R02</v>
          </cell>
          <cell r="B656" t="str">
            <v>IMPERMEABILIZACION TIPO MANTO MORTER PLAS AL - 300 E=3 MM O SIMILAR.</v>
          </cell>
          <cell r="C656" t="str">
            <v>Insumo</v>
          </cell>
          <cell r="D656" t="str">
            <v>m2</v>
          </cell>
          <cell r="E656">
            <v>22698</v>
          </cell>
          <cell r="F656">
            <v>19074.334912494236</v>
          </cell>
          <cell r="G656">
            <v>0.19</v>
          </cell>
          <cell r="H656" t="str">
            <v>X</v>
          </cell>
          <cell r="K656" t="str">
            <v>X</v>
          </cell>
          <cell r="L656" t="str">
            <v>no aplica</v>
          </cell>
          <cell r="M656" t="str">
            <v>no aplica</v>
          </cell>
          <cell r="N656">
            <v>41608</v>
          </cell>
        </row>
        <row r="657">
          <cell r="A657" t="str">
            <v>R01</v>
          </cell>
          <cell r="B657" t="str">
            <v>IMPERMEABILIZACION TIPO MANTO MORTER PLAS AL - 80 E=3.5 MM O SIMILAR.</v>
          </cell>
          <cell r="C657" t="str">
            <v>Insumo</v>
          </cell>
          <cell r="D657" t="str">
            <v>m2</v>
          </cell>
          <cell r="E657">
            <v>24693</v>
          </cell>
          <cell r="F657">
            <v>20750.150532803738</v>
          </cell>
          <cell r="G657">
            <v>0.19</v>
          </cell>
          <cell r="H657" t="str">
            <v>X</v>
          </cell>
          <cell r="K657" t="str">
            <v>X</v>
          </cell>
          <cell r="L657" t="str">
            <v>no aplica</v>
          </cell>
          <cell r="M657" t="str">
            <v>no aplica</v>
          </cell>
          <cell r="N657">
            <v>41608</v>
          </cell>
        </row>
        <row r="658">
          <cell r="A658" t="str">
            <v>R03</v>
          </cell>
          <cell r="B658" t="str">
            <v>IMPERMEABILIZACION FIBER GLASS PLAS P-3  CON REFUERZO EN POLIESTER . (REMATES, PINTURA BITUMINOSA)</v>
          </cell>
          <cell r="C658" t="str">
            <v>Insumo</v>
          </cell>
          <cell r="D658" t="str">
            <v>m2</v>
          </cell>
          <cell r="E658">
            <v>41024</v>
          </cell>
          <cell r="F658">
            <v>34473.542531081897</v>
          </cell>
          <cell r="G658">
            <v>0.19</v>
          </cell>
          <cell r="H658" t="str">
            <v>X</v>
          </cell>
          <cell r="K658" t="str">
            <v>X</v>
          </cell>
          <cell r="L658" t="str">
            <v>no aplica</v>
          </cell>
          <cell r="M658" t="str">
            <v>no aplica</v>
          </cell>
          <cell r="N658">
            <v>41608</v>
          </cell>
        </row>
        <row r="659">
          <cell r="A659" t="str">
            <v>R04</v>
          </cell>
          <cell r="B659" t="str">
            <v>LAVADO E IMPERMEABILIZADO CON PRODUCTO HIDROFUGADO</v>
          </cell>
          <cell r="C659" t="str">
            <v>Insumo</v>
          </cell>
          <cell r="D659" t="str">
            <v>m2</v>
          </cell>
          <cell r="E659">
            <v>12335</v>
          </cell>
          <cell r="F659">
            <v>10365.131740173765</v>
          </cell>
          <cell r="G659">
            <v>0.19</v>
          </cell>
          <cell r="H659" t="str">
            <v>X</v>
          </cell>
          <cell r="K659" t="str">
            <v>X</v>
          </cell>
          <cell r="L659" t="str">
            <v>no aplica</v>
          </cell>
          <cell r="M659" t="str">
            <v>no aplica</v>
          </cell>
          <cell r="N659">
            <v>41608</v>
          </cell>
        </row>
        <row r="660">
          <cell r="A660" t="str">
            <v>S</v>
          </cell>
          <cell r="B660" t="str">
            <v>INSTALACIONES HIDROSANITARIAS</v>
          </cell>
          <cell r="E660">
            <v>0</v>
          </cell>
          <cell r="F660">
            <v>0</v>
          </cell>
          <cell r="N660">
            <v>41608</v>
          </cell>
        </row>
        <row r="661">
          <cell r="A661" t="str">
            <v>S108</v>
          </cell>
          <cell r="B661" t="str">
            <v>ABRAZADERA EN ACERO</v>
          </cell>
          <cell r="C661" t="str">
            <v>Insumo</v>
          </cell>
          <cell r="D661" t="str">
            <v>und</v>
          </cell>
          <cell r="E661">
            <v>2073</v>
          </cell>
          <cell r="F661">
            <v>1742.1057951635109</v>
          </cell>
          <cell r="G661">
            <v>0.19</v>
          </cell>
          <cell r="H661" t="str">
            <v>X</v>
          </cell>
          <cell r="I661" t="str">
            <v>X</v>
          </cell>
          <cell r="K661" t="str">
            <v>X</v>
          </cell>
          <cell r="L661" t="str">
            <v>accesorios union mecanica</v>
          </cell>
          <cell r="M661" t="str">
            <v>VER ARCHIVO ANEXO</v>
          </cell>
          <cell r="N661">
            <v>41608</v>
          </cell>
        </row>
        <row r="662">
          <cell r="A662" t="str">
            <v>S122</v>
          </cell>
          <cell r="B662" t="str">
            <v>ABRAZADERA PLASTICA 5/8</v>
          </cell>
          <cell r="C662" t="str">
            <v>Insumo</v>
          </cell>
          <cell r="D662" t="str">
            <v>und</v>
          </cell>
          <cell r="E662">
            <v>4990</v>
          </cell>
          <cell r="F662">
            <v>4193.5164612649805</v>
          </cell>
          <cell r="G662">
            <v>0.19</v>
          </cell>
          <cell r="H662" t="str">
            <v>X</v>
          </cell>
          <cell r="I662" t="str">
            <v>X</v>
          </cell>
          <cell r="K662" t="str">
            <v>X</v>
          </cell>
          <cell r="L662" t="str">
            <v>accesorios union mecanica</v>
          </cell>
          <cell r="M662" t="str">
            <v>VER ARCHIVO ANEXO</v>
          </cell>
          <cell r="N662">
            <v>41608</v>
          </cell>
        </row>
        <row r="663">
          <cell r="A663" t="str">
            <v>S169</v>
          </cell>
          <cell r="B663" t="str">
            <v>ACCESORIOS CPVC  1/2" ( CODO , UNIÓN Y TAPÓN )</v>
          </cell>
          <cell r="C663" t="str">
            <v>Insumo</v>
          </cell>
          <cell r="D663" t="str">
            <v>und</v>
          </cell>
          <cell r="E663">
            <v>3195</v>
          </cell>
          <cell r="F663">
            <v>2684.7520815876019</v>
          </cell>
          <cell r="G663">
            <v>0.19</v>
          </cell>
          <cell r="H663" t="str">
            <v>X</v>
          </cell>
          <cell r="I663" t="str">
            <v>X</v>
          </cell>
          <cell r="K663" t="str">
            <v>X</v>
          </cell>
          <cell r="L663" t="str">
            <v>accesorios union mecanica</v>
          </cell>
          <cell r="M663" t="str">
            <v>VER ARCHIVO ANEXO</v>
          </cell>
          <cell r="N663">
            <v>41608</v>
          </cell>
        </row>
        <row r="664">
          <cell r="A664" t="str">
            <v>S170</v>
          </cell>
          <cell r="B664" t="str">
            <v>ACCESORIOS CPVC  3/4" ( CODO , UNIÓN Y TAPÓN )</v>
          </cell>
          <cell r="C664" t="str">
            <v>Insumo</v>
          </cell>
          <cell r="D664" t="str">
            <v>und</v>
          </cell>
          <cell r="E664">
            <v>4575</v>
          </cell>
          <cell r="F664">
            <v>3844.8301415328624</v>
          </cell>
          <cell r="G664">
            <v>0.19</v>
          </cell>
          <cell r="H664" t="str">
            <v>X</v>
          </cell>
          <cell r="I664" t="str">
            <v>X</v>
          </cell>
          <cell r="K664" t="str">
            <v>X</v>
          </cell>
          <cell r="L664" t="str">
            <v>accesorios union mecanica</v>
          </cell>
          <cell r="M664" t="str">
            <v>VER ARCHIVO ANEXO</v>
          </cell>
          <cell r="N664">
            <v>41608</v>
          </cell>
        </row>
        <row r="665">
          <cell r="A665" t="str">
            <v>S90</v>
          </cell>
          <cell r="B665" t="str">
            <v>ACCESORIOS PVC-P  1 1/2"  ( CODO , UNIÓN Y TAPÓN )</v>
          </cell>
          <cell r="C665" t="str">
            <v>Insumo</v>
          </cell>
          <cell r="D665" t="str">
            <v>und</v>
          </cell>
          <cell r="E665">
            <v>12915</v>
          </cell>
          <cell r="F665">
            <v>10853.027427099316</v>
          </cell>
          <cell r="G665">
            <v>0.19</v>
          </cell>
          <cell r="H665" t="str">
            <v>X</v>
          </cell>
          <cell r="I665" t="str">
            <v>X</v>
          </cell>
          <cell r="K665" t="str">
            <v>X</v>
          </cell>
          <cell r="L665" t="str">
            <v>accesorios union mecanica</v>
          </cell>
          <cell r="M665" t="str">
            <v>VER ARCHIVO ANEXO</v>
          </cell>
          <cell r="N665">
            <v>41608</v>
          </cell>
        </row>
        <row r="666">
          <cell r="A666" t="str">
            <v>S163</v>
          </cell>
          <cell r="B666" t="str">
            <v>ACCESORIOS PVC-P  1 1/4" ( CODO , UNIÓN Y TAPÓN )</v>
          </cell>
          <cell r="C666" t="str">
            <v>Insumo</v>
          </cell>
          <cell r="D666" t="str">
            <v>und</v>
          </cell>
          <cell r="E666">
            <v>8255</v>
          </cell>
          <cell r="F666">
            <v>6936.6038967241157</v>
          </cell>
          <cell r="G666">
            <v>0.19</v>
          </cell>
          <cell r="H666" t="str">
            <v>X</v>
          </cell>
          <cell r="I666" t="str">
            <v>X</v>
          </cell>
          <cell r="K666" t="str">
            <v>X</v>
          </cell>
          <cell r="L666" t="str">
            <v>accesorios union mecanica</v>
          </cell>
          <cell r="M666" t="str">
            <v>VER ARCHIVO ANEXO</v>
          </cell>
          <cell r="N666">
            <v>41608</v>
          </cell>
        </row>
        <row r="667">
          <cell r="A667" t="str">
            <v>S91</v>
          </cell>
          <cell r="B667" t="str">
            <v>ACCESORIOS PVC-P  1" ( CODO, UNIÓN Y TAPÓN )</v>
          </cell>
          <cell r="C667" t="str">
            <v>Insumo</v>
          </cell>
          <cell r="D667" t="str">
            <v>und</v>
          </cell>
          <cell r="E667">
            <v>4047</v>
          </cell>
          <cell r="F667">
            <v>3400.6859700109626</v>
          </cell>
          <cell r="G667">
            <v>0.19</v>
          </cell>
          <cell r="H667" t="str">
            <v>X</v>
          </cell>
          <cell r="I667" t="str">
            <v>X</v>
          </cell>
          <cell r="K667" t="str">
            <v>X</v>
          </cell>
          <cell r="L667" t="str">
            <v>accesorios union mecanica</v>
          </cell>
          <cell r="M667" t="str">
            <v>VER ARCHIVO ANEXO</v>
          </cell>
          <cell r="N667">
            <v>41608</v>
          </cell>
        </row>
        <row r="668">
          <cell r="A668" t="str">
            <v>S89</v>
          </cell>
          <cell r="B668" t="str">
            <v>ACCESORIOS PVC-P  1/2" ( CODO , UNIÓN Y TAPÓN )</v>
          </cell>
          <cell r="C668" t="str">
            <v>Insumo</v>
          </cell>
          <cell r="D668" t="str">
            <v>und</v>
          </cell>
          <cell r="E668">
            <v>1328</v>
          </cell>
          <cell r="F668">
            <v>1116.3265445416105</v>
          </cell>
          <cell r="G668">
            <v>0.19</v>
          </cell>
          <cell r="H668" t="str">
            <v>X</v>
          </cell>
          <cell r="I668" t="str">
            <v>X</v>
          </cell>
          <cell r="K668" t="str">
            <v>X</v>
          </cell>
          <cell r="L668" t="str">
            <v>accesorios union mecanica</v>
          </cell>
          <cell r="M668" t="str">
            <v>VER ARCHIVO ANEXO</v>
          </cell>
          <cell r="N668">
            <v>41608</v>
          </cell>
        </row>
        <row r="669">
          <cell r="A669" t="str">
            <v>S235</v>
          </cell>
          <cell r="B669" t="str">
            <v>ACCESORIOS PVC-P  2 1/2" ( CODO , UNIÓN Y TAPÓN )</v>
          </cell>
          <cell r="C669" t="str">
            <v>Insumo</v>
          </cell>
          <cell r="D669" t="str">
            <v>und</v>
          </cell>
          <cell r="E669">
            <v>61835</v>
          </cell>
          <cell r="F669">
            <v>51962.216461068092</v>
          </cell>
          <cell r="G669">
            <v>0.19</v>
          </cell>
          <cell r="H669" t="str">
            <v>X</v>
          </cell>
          <cell r="I669" t="str">
            <v>X</v>
          </cell>
          <cell r="K669" t="str">
            <v>X</v>
          </cell>
          <cell r="L669" t="str">
            <v>accesorios union mecanica</v>
          </cell>
          <cell r="M669" t="str">
            <v>VER ARCHIVO ANEXO</v>
          </cell>
          <cell r="N669">
            <v>41608</v>
          </cell>
        </row>
        <row r="670">
          <cell r="A670" t="str">
            <v>S92</v>
          </cell>
          <cell r="B670" t="str">
            <v>ACCESORIOS PVC-P  2" ( CODO , UNIÓN Y TAPÓN )</v>
          </cell>
          <cell r="C670" t="str">
            <v>Insumo</v>
          </cell>
          <cell r="D670" t="str">
            <v>und</v>
          </cell>
          <cell r="E670">
            <v>20995</v>
          </cell>
          <cell r="F670">
            <v>17642.467135647516</v>
          </cell>
          <cell r="G670">
            <v>0.19</v>
          </cell>
          <cell r="H670" t="str">
            <v>X</v>
          </cell>
          <cell r="I670" t="str">
            <v>X</v>
          </cell>
          <cell r="K670" t="str">
            <v>X</v>
          </cell>
          <cell r="L670" t="str">
            <v>accesorios union mecanica</v>
          </cell>
          <cell r="M670" t="str">
            <v>VER ARCHIVO ANEXO</v>
          </cell>
          <cell r="N670">
            <v>41608</v>
          </cell>
        </row>
        <row r="671">
          <cell r="A671" t="str">
            <v>S177</v>
          </cell>
          <cell r="B671" t="str">
            <v>ACCESORIOS PVC-P  3" ( CODO , UNIÓN Y TAPÓN )</v>
          </cell>
          <cell r="C671" t="str">
            <v>Insumo</v>
          </cell>
          <cell r="D671" t="str">
            <v>und</v>
          </cell>
          <cell r="E671">
            <v>83629</v>
          </cell>
          <cell r="F671">
            <v>70276.865969735329</v>
          </cell>
          <cell r="G671">
            <v>0.19</v>
          </cell>
          <cell r="H671" t="str">
            <v>X</v>
          </cell>
          <cell r="I671" t="str">
            <v>X</v>
          </cell>
          <cell r="K671" t="str">
            <v>X</v>
          </cell>
          <cell r="L671" t="str">
            <v>accesorios union mecanica</v>
          </cell>
          <cell r="M671" t="str">
            <v>VER ARCHIVO ANEXO</v>
          </cell>
          <cell r="N671">
            <v>41608</v>
          </cell>
        </row>
        <row r="672">
          <cell r="A672" t="str">
            <v>S93</v>
          </cell>
          <cell r="B672" t="str">
            <v>ACCESORIOS PVC-P  3/4" ( CODO , UNIÓN Y TAPÓN )</v>
          </cell>
          <cell r="C672" t="str">
            <v>Insumo</v>
          </cell>
          <cell r="D672" t="str">
            <v>und</v>
          </cell>
          <cell r="E672">
            <v>2266</v>
          </cell>
          <cell r="F672">
            <v>1903.853821807307</v>
          </cell>
          <cell r="G672">
            <v>0.19</v>
          </cell>
          <cell r="H672" t="str">
            <v>X</v>
          </cell>
          <cell r="I672" t="str">
            <v>X</v>
          </cell>
          <cell r="K672" t="str">
            <v>X</v>
          </cell>
          <cell r="L672" t="str">
            <v>accesorios union mecanica</v>
          </cell>
          <cell r="M672" t="str">
            <v>VER ARCHIVO ANEXO</v>
          </cell>
          <cell r="N672">
            <v>41608</v>
          </cell>
        </row>
        <row r="673">
          <cell r="A673" t="str">
            <v>S178</v>
          </cell>
          <cell r="B673" t="str">
            <v>ACCESORIOS PVC-P  4" ( CODO , UNIÓN Y TAPÓN )</v>
          </cell>
          <cell r="C673" t="str">
            <v>Insumo</v>
          </cell>
          <cell r="D673" t="str">
            <v>und</v>
          </cell>
          <cell r="E673">
            <v>173713</v>
          </cell>
          <cell r="F673">
            <v>145977.59404602612</v>
          </cell>
          <cell r="G673">
            <v>0.19</v>
          </cell>
          <cell r="H673" t="str">
            <v>X</v>
          </cell>
          <cell r="I673" t="str">
            <v>X</v>
          </cell>
          <cell r="K673" t="str">
            <v>X</v>
          </cell>
          <cell r="L673" t="str">
            <v>accesorios union mecanica</v>
          </cell>
          <cell r="M673" t="str">
            <v>VER ARCHIVO ANEXO</v>
          </cell>
          <cell r="N673">
            <v>41608</v>
          </cell>
        </row>
        <row r="674">
          <cell r="A674" t="str">
            <v>S01</v>
          </cell>
          <cell r="B674" t="str">
            <v>ACONDICIONADOR NOVAFORT  TARRO 500 GRS. O SIMILAR.</v>
          </cell>
          <cell r="C674" t="str">
            <v>Insumo</v>
          </cell>
          <cell r="D674" t="str">
            <v>und</v>
          </cell>
          <cell r="E674">
            <v>112863</v>
          </cell>
          <cell r="F674">
            <v>94842.678967136162</v>
          </cell>
          <cell r="G674">
            <v>0.19</v>
          </cell>
          <cell r="H674" t="str">
            <v>X</v>
          </cell>
          <cell r="I674" t="str">
            <v>X</v>
          </cell>
          <cell r="K674" t="str">
            <v>X</v>
          </cell>
          <cell r="L674" t="str">
            <v>Tuberia novafort y novaloc</v>
          </cell>
          <cell r="M674" t="str">
            <v>VER ARCHIVO ANEXO</v>
          </cell>
          <cell r="N674">
            <v>41608</v>
          </cell>
        </row>
        <row r="675">
          <cell r="A675" t="str">
            <v>S01A</v>
          </cell>
          <cell r="B675" t="str">
            <v>ADHESIVO NOVAFORT 300 ML</v>
          </cell>
          <cell r="C675" t="str">
            <v>Insumo</v>
          </cell>
          <cell r="D675" t="str">
            <v>und</v>
          </cell>
          <cell r="E675">
            <v>56564</v>
          </cell>
          <cell r="F675">
            <v>47532.706977322821</v>
          </cell>
          <cell r="G675">
            <v>0.19</v>
          </cell>
          <cell r="H675" t="str">
            <v>X</v>
          </cell>
          <cell r="I675" t="str">
            <v>X</v>
          </cell>
          <cell r="K675" t="str">
            <v>X</v>
          </cell>
          <cell r="L675" t="str">
            <v>Tuberia novafort y novaloc</v>
          </cell>
          <cell r="M675" t="str">
            <v>VER ARCHIVO ANEXO</v>
          </cell>
          <cell r="N675">
            <v>41608</v>
          </cell>
        </row>
        <row r="676">
          <cell r="A676" t="str">
            <v>S02</v>
          </cell>
          <cell r="B676" t="str">
            <v>ACOPLE 1/2"  PARA LAVAMANOS EN ACERO DE 40 CM.</v>
          </cell>
          <cell r="C676" t="str">
            <v>Insumo</v>
          </cell>
          <cell r="D676" t="str">
            <v>und</v>
          </cell>
          <cell r="E676">
            <v>3807</v>
          </cell>
          <cell r="F676">
            <v>3199.1638384547573</v>
          </cell>
          <cell r="G676">
            <v>0.19</v>
          </cell>
          <cell r="H676" t="str">
            <v>X</v>
          </cell>
          <cell r="I676" t="str">
            <v>X</v>
          </cell>
          <cell r="K676" t="str">
            <v>X</v>
          </cell>
          <cell r="L676" t="str">
            <v>accesorios union mecanica</v>
          </cell>
          <cell r="M676" t="str">
            <v>VER ARCHIVO ANEXO</v>
          </cell>
          <cell r="N676">
            <v>41608</v>
          </cell>
        </row>
        <row r="677">
          <cell r="A677" t="str">
            <v>S130</v>
          </cell>
          <cell r="B677" t="str">
            <v>ACOPLE 3" A PVC</v>
          </cell>
          <cell r="C677" t="str">
            <v>Insumo</v>
          </cell>
          <cell r="D677" t="str">
            <v>und</v>
          </cell>
          <cell r="E677">
            <v>107573</v>
          </cell>
          <cell r="F677">
            <v>90397.259841425926</v>
          </cell>
          <cell r="G677">
            <v>0.19</v>
          </cell>
          <cell r="H677" t="str">
            <v>X</v>
          </cell>
          <cell r="I677" t="str">
            <v>X</v>
          </cell>
          <cell r="K677" t="str">
            <v>X</v>
          </cell>
          <cell r="L677" t="str">
            <v>accesorios union mecanica</v>
          </cell>
          <cell r="M677" t="str">
            <v>VER ARCHIVO ANEXO</v>
          </cell>
          <cell r="N677">
            <v>41608</v>
          </cell>
        </row>
        <row r="678">
          <cell r="A678" t="str">
            <v>S133</v>
          </cell>
          <cell r="B678" t="str">
            <v>ACOPLE 6" A PVC</v>
          </cell>
          <cell r="C678" t="str">
            <v>Insumo</v>
          </cell>
          <cell r="D678" t="str">
            <v>und</v>
          </cell>
          <cell r="E678">
            <v>207077</v>
          </cell>
          <cell r="F678">
            <v>174014.36059878318</v>
          </cell>
          <cell r="G678">
            <v>0.19</v>
          </cell>
          <cell r="H678" t="str">
            <v>X</v>
          </cell>
          <cell r="I678" t="str">
            <v>X</v>
          </cell>
          <cell r="K678" t="str">
            <v>X</v>
          </cell>
          <cell r="L678" t="str">
            <v>accesorios union mecanica</v>
          </cell>
          <cell r="M678" t="str">
            <v>VER ARCHIVO ANEXO</v>
          </cell>
          <cell r="N678">
            <v>41608</v>
          </cell>
        </row>
        <row r="679">
          <cell r="A679" t="str">
            <v>S98</v>
          </cell>
          <cell r="B679" t="str">
            <v>ADAPTADOR DE LIMPIEZA PVC  - 3"</v>
          </cell>
          <cell r="C679" t="str">
            <v>Insumo</v>
          </cell>
          <cell r="D679" t="str">
            <v>und</v>
          </cell>
          <cell r="E679">
            <v>12836</v>
          </cell>
          <cell r="F679">
            <v>10786.737252245301</v>
          </cell>
          <cell r="G679">
            <v>0.19</v>
          </cell>
          <cell r="H679" t="str">
            <v>X</v>
          </cell>
          <cell r="I679" t="str">
            <v>X</v>
          </cell>
          <cell r="K679" t="str">
            <v>X</v>
          </cell>
          <cell r="L679" t="str">
            <v>Tuberia novafort y novaloc</v>
          </cell>
          <cell r="M679" t="str">
            <v>VER ARCHIVO ANEXO</v>
          </cell>
          <cell r="N679">
            <v>41608</v>
          </cell>
        </row>
        <row r="680">
          <cell r="A680" t="str">
            <v>S99</v>
          </cell>
          <cell r="B680" t="str">
            <v>ADAPTADOR DE LIMPIEZA PVC  - 4"</v>
          </cell>
          <cell r="C680" t="str">
            <v>Insumo</v>
          </cell>
          <cell r="D680" t="str">
            <v>und</v>
          </cell>
          <cell r="E680">
            <v>18906</v>
          </cell>
          <cell r="F680">
            <v>15887.103305513207</v>
          </cell>
          <cell r="G680">
            <v>0.19</v>
          </cell>
          <cell r="H680" t="str">
            <v>X</v>
          </cell>
          <cell r="I680" t="str">
            <v>X</v>
          </cell>
          <cell r="K680" t="str">
            <v>X</v>
          </cell>
          <cell r="L680" t="str">
            <v>tubosistemas pavco</v>
          </cell>
          <cell r="M680" t="str">
            <v>VER ARCHIVO ANEXO</v>
          </cell>
          <cell r="N680">
            <v>41608</v>
          </cell>
        </row>
        <row r="681">
          <cell r="A681" t="str">
            <v>S136</v>
          </cell>
          <cell r="B681" t="str">
            <v>ADAPTADOR DE LIMPIEZA PVC  - 6"</v>
          </cell>
          <cell r="C681" t="str">
            <v>Insumo</v>
          </cell>
          <cell r="D681" t="str">
            <v>und</v>
          </cell>
          <cell r="E681">
            <v>54142</v>
          </cell>
          <cell r="F681">
            <v>45497.598609304565</v>
          </cell>
          <cell r="G681">
            <v>0.19</v>
          </cell>
          <cell r="H681" t="str">
            <v>X</v>
          </cell>
          <cell r="I681" t="str">
            <v>X</v>
          </cell>
          <cell r="K681" t="str">
            <v>X</v>
          </cell>
          <cell r="L681" t="str">
            <v>tubosistemas pavco</v>
          </cell>
          <cell r="M681" t="str">
            <v>VER ARCHIVO ANEXO</v>
          </cell>
          <cell r="N681">
            <v>41608</v>
          </cell>
        </row>
        <row r="682">
          <cell r="A682" t="str">
            <v>S117</v>
          </cell>
          <cell r="B682" t="str">
            <v>ADAPTADOR MACHO PRESION PVC - 1 1/2"</v>
          </cell>
          <cell r="C682" t="str">
            <v>Insumo</v>
          </cell>
          <cell r="D682" t="str">
            <v>und</v>
          </cell>
          <cell r="E682">
            <v>3891</v>
          </cell>
          <cell r="F682">
            <v>3269.4314238000134</v>
          </cell>
          <cell r="G682">
            <v>0.19</v>
          </cell>
          <cell r="H682" t="str">
            <v>X</v>
          </cell>
          <cell r="I682" t="str">
            <v>X</v>
          </cell>
          <cell r="K682" t="str">
            <v>X</v>
          </cell>
          <cell r="L682" t="str">
            <v>tubosistemas pavco</v>
          </cell>
          <cell r="M682" t="str">
            <v>VER ARCHIVO ANEXO</v>
          </cell>
          <cell r="N682">
            <v>41608</v>
          </cell>
        </row>
        <row r="683">
          <cell r="A683" t="str">
            <v>S116</v>
          </cell>
          <cell r="B683" t="str">
            <v>ADAPTADOR MACHO PRESION PVC - 1 1/4"</v>
          </cell>
          <cell r="C683" t="str">
            <v>Insumo</v>
          </cell>
          <cell r="D683" t="str">
            <v>und</v>
          </cell>
          <cell r="E683">
            <v>3319</v>
          </cell>
          <cell r="F683">
            <v>2789.4905578569455</v>
          </cell>
          <cell r="G683">
            <v>0.19</v>
          </cell>
          <cell r="H683" t="str">
            <v>X</v>
          </cell>
          <cell r="I683" t="str">
            <v>X</v>
          </cell>
          <cell r="K683" t="str">
            <v>X</v>
          </cell>
          <cell r="L683" t="str">
            <v>tubosistemas pavco</v>
          </cell>
          <cell r="M683" t="str">
            <v>VER ARCHIVO ANEXO</v>
          </cell>
          <cell r="N683">
            <v>41608</v>
          </cell>
        </row>
        <row r="684">
          <cell r="A684" t="str">
            <v>S04</v>
          </cell>
          <cell r="B684" t="str">
            <v>ADAPTADOR MACHO PRESION PVC - 1"</v>
          </cell>
          <cell r="C684" t="str">
            <v>Insumo</v>
          </cell>
          <cell r="D684" t="str">
            <v>und</v>
          </cell>
          <cell r="E684">
            <v>1578</v>
          </cell>
          <cell r="F684">
            <v>1325.8034970802973</v>
          </cell>
          <cell r="G684">
            <v>0.19</v>
          </cell>
          <cell r="H684" t="str">
            <v>X</v>
          </cell>
          <cell r="I684" t="str">
            <v>X</v>
          </cell>
          <cell r="K684" t="str">
            <v>X</v>
          </cell>
          <cell r="L684" t="str">
            <v>tubosistemas pavco</v>
          </cell>
          <cell r="M684" t="str">
            <v>VER ARCHIVO ANEXO</v>
          </cell>
          <cell r="N684">
            <v>41608</v>
          </cell>
        </row>
        <row r="685">
          <cell r="A685" t="str">
            <v>S115</v>
          </cell>
          <cell r="B685" t="str">
            <v>ADAPTADOR MACHO PRESION PVC - 1/2</v>
          </cell>
          <cell r="C685" t="str">
            <v>Insumo</v>
          </cell>
          <cell r="D685" t="str">
            <v>und</v>
          </cell>
          <cell r="E685">
            <v>413</v>
          </cell>
          <cell r="F685">
            <v>347.36051623503795</v>
          </cell>
          <cell r="G685">
            <v>0.19</v>
          </cell>
          <cell r="H685" t="str">
            <v>X</v>
          </cell>
          <cell r="I685" t="str">
            <v>X</v>
          </cell>
          <cell r="K685" t="str">
            <v>X</v>
          </cell>
          <cell r="L685" t="str">
            <v>tubosistemas pavco</v>
          </cell>
          <cell r="M685" t="str">
            <v>VER ARCHIVO ANEXO</v>
          </cell>
          <cell r="N685">
            <v>41608</v>
          </cell>
        </row>
        <row r="686">
          <cell r="A686" t="str">
            <v>S03</v>
          </cell>
          <cell r="B686" t="str">
            <v>ADAPTADOR MACHO PRESION PVC - 2 1/2"</v>
          </cell>
          <cell r="C686" t="str">
            <v>Insumo</v>
          </cell>
          <cell r="D686" t="str">
            <v>und</v>
          </cell>
          <cell r="E686">
            <v>14455</v>
          </cell>
          <cell r="F686">
            <v>12147.011640249684</v>
          </cell>
          <cell r="G686">
            <v>0.19</v>
          </cell>
          <cell r="H686" t="str">
            <v>X</v>
          </cell>
          <cell r="I686" t="str">
            <v>X</v>
          </cell>
          <cell r="K686" t="str">
            <v>X</v>
          </cell>
          <cell r="L686" t="str">
            <v>tubosistemas pavco</v>
          </cell>
          <cell r="M686" t="str">
            <v>VER ARCHIVO ANEXO</v>
          </cell>
          <cell r="N686">
            <v>41608</v>
          </cell>
        </row>
        <row r="687">
          <cell r="A687" t="str">
            <v>S05</v>
          </cell>
          <cell r="B687" t="str">
            <v>ADAPTADOR MACHO PRESION PVC - 2"1</v>
          </cell>
          <cell r="C687" t="str">
            <v>Insumo</v>
          </cell>
          <cell r="D687" t="str">
            <v>und</v>
          </cell>
          <cell r="E687">
            <v>5558</v>
          </cell>
          <cell r="F687">
            <v>4670.805720213888</v>
          </cell>
          <cell r="G687">
            <v>0.19</v>
          </cell>
          <cell r="H687" t="str">
            <v>X</v>
          </cell>
          <cell r="I687" t="str">
            <v>X</v>
          </cell>
          <cell r="K687" t="str">
            <v>X</v>
          </cell>
          <cell r="L687" t="str">
            <v>tubosistemas pavco</v>
          </cell>
          <cell r="M687" t="str">
            <v>VER ARCHIVO ANEXO</v>
          </cell>
          <cell r="N687">
            <v>41608</v>
          </cell>
        </row>
        <row r="688">
          <cell r="A688" t="str">
            <v>S145</v>
          </cell>
          <cell r="B688" t="str">
            <v>ADAPTADOR MACHO PRESION PVC - 3"</v>
          </cell>
          <cell r="C688" t="str">
            <v>Insumo</v>
          </cell>
          <cell r="D688" t="str">
            <v>und</v>
          </cell>
          <cell r="E688">
            <v>21854</v>
          </cell>
          <cell r="F688">
            <v>18365.030041556285</v>
          </cell>
          <cell r="G688">
            <v>0.19</v>
          </cell>
          <cell r="H688" t="str">
            <v>X</v>
          </cell>
          <cell r="I688" t="str">
            <v>X</v>
          </cell>
          <cell r="K688" t="str">
            <v>X</v>
          </cell>
          <cell r="L688" t="str">
            <v>tubosistemas pavco</v>
          </cell>
          <cell r="M688" t="str">
            <v>VER ARCHIVO ANEXO</v>
          </cell>
          <cell r="N688">
            <v>41608</v>
          </cell>
        </row>
        <row r="689">
          <cell r="A689" t="str">
            <v>S06</v>
          </cell>
          <cell r="B689" t="str">
            <v>ADAPTADOR MACHO PRESION PVC - 3/4"</v>
          </cell>
          <cell r="C689" t="str">
            <v>Insumo</v>
          </cell>
          <cell r="D689" t="str">
            <v>und</v>
          </cell>
          <cell r="E689">
            <v>753</v>
          </cell>
          <cell r="F689">
            <v>632.40826810730186</v>
          </cell>
          <cell r="G689">
            <v>0.19</v>
          </cell>
          <cell r="H689" t="str">
            <v>X</v>
          </cell>
          <cell r="I689" t="str">
            <v>X</v>
          </cell>
          <cell r="K689" t="str">
            <v>X</v>
          </cell>
          <cell r="L689" t="str">
            <v>tubosistemas pavco</v>
          </cell>
          <cell r="M689" t="str">
            <v>VER ARCHIVO ANEXO</v>
          </cell>
          <cell r="N689">
            <v>41608</v>
          </cell>
        </row>
        <row r="690">
          <cell r="A690" t="str">
            <v>S146</v>
          </cell>
          <cell r="B690" t="str">
            <v>ADAPTADOR MACHO PRESION PVC - 4"</v>
          </cell>
          <cell r="C690" t="str">
            <v>Insumo</v>
          </cell>
          <cell r="D690" t="str">
            <v>und</v>
          </cell>
          <cell r="E690">
            <v>40203</v>
          </cell>
          <cell r="F690">
            <v>33784.124712600133</v>
          </cell>
          <cell r="G690">
            <v>0.19</v>
          </cell>
          <cell r="H690" t="str">
            <v>X</v>
          </cell>
          <cell r="I690" t="str">
            <v>X</v>
          </cell>
          <cell r="K690" t="str">
            <v>X</v>
          </cell>
          <cell r="L690" t="str">
            <v>tubosistemas pavco</v>
          </cell>
          <cell r="M690" t="str">
            <v>VER ARCHIVO ANEXO</v>
          </cell>
          <cell r="N690">
            <v>41608</v>
          </cell>
        </row>
        <row r="691">
          <cell r="A691" t="str">
            <v>S147</v>
          </cell>
          <cell r="B691" t="str">
            <v xml:space="preserve">ADAPTADOR HEMBRA </v>
          </cell>
          <cell r="C691" t="str">
            <v>Insumo</v>
          </cell>
          <cell r="D691" t="str">
            <v>und</v>
          </cell>
          <cell r="E691">
            <v>20177</v>
          </cell>
          <cell r="F691">
            <v>16955.700924159923</v>
          </cell>
          <cell r="G691">
            <v>0.19</v>
          </cell>
          <cell r="H691" t="str">
            <v>X</v>
          </cell>
          <cell r="I691" t="str">
            <v>X</v>
          </cell>
          <cell r="K691" t="str">
            <v>X</v>
          </cell>
          <cell r="L691" t="str">
            <v>tubosistemas pavco</v>
          </cell>
          <cell r="M691" t="str">
            <v>VER ARCHIVO ANEXO</v>
          </cell>
          <cell r="N691">
            <v>41608</v>
          </cell>
        </row>
        <row r="692">
          <cell r="A692" t="str">
            <v>S10</v>
          </cell>
          <cell r="B692" t="str">
            <v xml:space="preserve">ADHESIVO NOVAFORT 500 GRS. </v>
          </cell>
          <cell r="C692" t="str">
            <v>Insumo</v>
          </cell>
          <cell r="D692" t="str">
            <v>und</v>
          </cell>
          <cell r="E692">
            <v>56577</v>
          </cell>
          <cell r="F692">
            <v>47543.313405299465</v>
          </cell>
          <cell r="G692">
            <v>0.19</v>
          </cell>
          <cell r="H692" t="str">
            <v>X</v>
          </cell>
          <cell r="I692" t="str">
            <v>X</v>
          </cell>
          <cell r="K692" t="str">
            <v>X</v>
          </cell>
          <cell r="L692" t="str">
            <v>Tuberia novafort y novaloc</v>
          </cell>
          <cell r="M692" t="str">
            <v>VER ARCHIVO ANEXO</v>
          </cell>
          <cell r="N692">
            <v>41608</v>
          </cell>
        </row>
        <row r="693">
          <cell r="A693" t="str">
            <v>S196</v>
          </cell>
          <cell r="B693" t="str">
            <v>BRIDAS LOCAS 10"</v>
          </cell>
          <cell r="C693" t="str">
            <v>Insumo</v>
          </cell>
          <cell r="D693" t="str">
            <v>und</v>
          </cell>
          <cell r="E693">
            <v>205930</v>
          </cell>
          <cell r="F693">
            <v>173050.50145640579</v>
          </cell>
          <cell r="G693">
            <v>0.19</v>
          </cell>
          <cell r="H693" t="str">
            <v>X</v>
          </cell>
          <cell r="I693" t="str">
            <v>X</v>
          </cell>
          <cell r="K693" t="str">
            <v>X</v>
          </cell>
          <cell r="L693" t="str">
            <v>accesorios bridados</v>
          </cell>
          <cell r="M693" t="str">
            <v>VER ARCHIVO ANEXO</v>
          </cell>
          <cell r="N693">
            <v>41608</v>
          </cell>
        </row>
        <row r="694">
          <cell r="A694" t="str">
            <v>S113</v>
          </cell>
          <cell r="B694" t="str">
            <v>CAJA MEDIDOR DE AGUA 60 X 60 X 14 A TODO COSTO CON TAPA HG</v>
          </cell>
          <cell r="C694" t="str">
            <v>Insumo</v>
          </cell>
          <cell r="D694" t="str">
            <v>und</v>
          </cell>
          <cell r="E694">
            <v>90651</v>
          </cell>
          <cell r="F694">
            <v>76177.614466800005</v>
          </cell>
          <cell r="G694">
            <v>0.19</v>
          </cell>
          <cell r="H694" t="str">
            <v>X</v>
          </cell>
          <cell r="I694" t="str">
            <v>X</v>
          </cell>
          <cell r="K694" t="str">
            <v>X</v>
          </cell>
          <cell r="L694" t="str">
            <v>Anexo especificaciones tecnicas aguas</v>
          </cell>
          <cell r="M694" t="str">
            <v>VER ARCHIVO ANEXO</v>
          </cell>
          <cell r="N694">
            <v>41608</v>
          </cell>
        </row>
        <row r="695">
          <cell r="A695" t="str">
            <v>S11</v>
          </cell>
          <cell r="B695" t="str">
            <v>CAJA MEDIDOR DE AGUA 80 X 80 X 14 A TODO COSTO CON TAPA HG</v>
          </cell>
          <cell r="C695" t="str">
            <v>Insumo</v>
          </cell>
          <cell r="D695" t="str">
            <v>und</v>
          </cell>
          <cell r="E695">
            <v>150898</v>
          </cell>
          <cell r="F695">
            <v>126805.14967474797</v>
          </cell>
          <cell r="G695">
            <v>0.19</v>
          </cell>
          <cell r="H695" t="str">
            <v>X</v>
          </cell>
          <cell r="I695" t="str">
            <v>X</v>
          </cell>
          <cell r="K695" t="str">
            <v>X</v>
          </cell>
          <cell r="L695" t="str">
            <v>Anexo especificaciones tecnicas aguas</v>
          </cell>
          <cell r="M695" t="str">
            <v>VER ARCHIVO ANEXO</v>
          </cell>
          <cell r="N695">
            <v>41608</v>
          </cell>
        </row>
        <row r="696">
          <cell r="A696" t="str">
            <v>S188</v>
          </cell>
          <cell r="B696" t="str">
            <v>CAJA PARA VALVULA TIPO CHOROTE EN HIERRO DUCTIL</v>
          </cell>
          <cell r="C696" t="str">
            <v>Insumo</v>
          </cell>
          <cell r="D696" t="str">
            <v>und</v>
          </cell>
          <cell r="E696">
            <v>466479</v>
          </cell>
          <cell r="F696">
            <v>391998.99417823454</v>
          </cell>
          <cell r="G696">
            <v>0.19</v>
          </cell>
          <cell r="H696" t="str">
            <v>X</v>
          </cell>
          <cell r="I696" t="str">
            <v>X</v>
          </cell>
          <cell r="K696" t="str">
            <v>X</v>
          </cell>
          <cell r="L696" t="str">
            <v>Anexo especificaciones tecnicas aguas</v>
          </cell>
          <cell r="M696" t="str">
            <v>VER ARCHIVO ANEXO</v>
          </cell>
          <cell r="N696">
            <v>41608</v>
          </cell>
        </row>
        <row r="697">
          <cell r="A697" t="str">
            <v>S152</v>
          </cell>
          <cell r="B697" t="str">
            <v>CHEQUE TIPO R&amp;W ROSCADO  1 1/2" REF. 236 O SIMILAR</v>
          </cell>
          <cell r="C697" t="str">
            <v>Insumo</v>
          </cell>
          <cell r="D697" t="str">
            <v>und</v>
          </cell>
          <cell r="E697">
            <v>149754</v>
          </cell>
          <cell r="F697">
            <v>125843.94213936474</v>
          </cell>
          <cell r="G697">
            <v>0.19</v>
          </cell>
          <cell r="H697" t="str">
            <v>X</v>
          </cell>
          <cell r="I697" t="str">
            <v>X</v>
          </cell>
          <cell r="K697" t="str">
            <v>X</v>
          </cell>
          <cell r="L697" t="str">
            <v>helbert 2013</v>
          </cell>
          <cell r="M697" t="str">
            <v>VER ARCHIVO ANEXO</v>
          </cell>
          <cell r="N697">
            <v>41608</v>
          </cell>
        </row>
        <row r="698">
          <cell r="A698" t="str">
            <v>S152A</v>
          </cell>
          <cell r="B698" t="str">
            <v>CHEQUE TIPO R&amp;W ROSCADO  1 1/4" REF. 236 O SIMILAR</v>
          </cell>
          <cell r="C698" t="str">
            <v>Insumo</v>
          </cell>
          <cell r="D698" t="str">
            <v>und</v>
          </cell>
          <cell r="E698">
            <v>109734</v>
          </cell>
          <cell r="F698">
            <v>92213.610632425945</v>
          </cell>
          <cell r="G698">
            <v>0.19</v>
          </cell>
          <cell r="H698" t="str">
            <v>X</v>
          </cell>
          <cell r="I698" t="str">
            <v>X</v>
          </cell>
          <cell r="K698" t="str">
            <v>X</v>
          </cell>
          <cell r="L698" t="str">
            <v>helbert 2013</v>
          </cell>
          <cell r="M698" t="str">
            <v>VER ARCHIVO ANEXO</v>
          </cell>
          <cell r="N698">
            <v>41608</v>
          </cell>
        </row>
        <row r="699">
          <cell r="A699" t="str">
            <v>S151</v>
          </cell>
          <cell r="B699" t="str">
            <v>CHEQUE TIPO R&amp;W ROSCADO  1" REF. 236 O SIMILAR</v>
          </cell>
          <cell r="C699" t="str">
            <v>Insumo</v>
          </cell>
          <cell r="D699" t="str">
            <v>und</v>
          </cell>
          <cell r="E699">
            <v>78204</v>
          </cell>
          <cell r="F699">
            <v>65717.427743276188</v>
          </cell>
          <cell r="G699">
            <v>0.19</v>
          </cell>
          <cell r="H699" t="str">
            <v>X</v>
          </cell>
          <cell r="I699" t="str">
            <v>X</v>
          </cell>
          <cell r="K699" t="str">
            <v>X</v>
          </cell>
          <cell r="L699" t="str">
            <v>helbert 2013</v>
          </cell>
          <cell r="M699" t="str">
            <v>VER ARCHIVO ANEXO</v>
          </cell>
          <cell r="N699">
            <v>41608</v>
          </cell>
        </row>
        <row r="700">
          <cell r="A700" t="str">
            <v>S149</v>
          </cell>
          <cell r="B700" t="str">
            <v>CHEQUE TIPO R&amp;W ROSCADO  1/2" REF. 236 O SIMILAR</v>
          </cell>
          <cell r="C700" t="str">
            <v>Insumo</v>
          </cell>
          <cell r="D700" t="str">
            <v>und</v>
          </cell>
          <cell r="E700">
            <v>39518</v>
          </cell>
          <cell r="F700">
            <v>33208.725994867295</v>
          </cell>
          <cell r="G700">
            <v>0.19</v>
          </cell>
          <cell r="H700" t="str">
            <v>X</v>
          </cell>
          <cell r="I700" t="str">
            <v>X</v>
          </cell>
          <cell r="K700" t="str">
            <v>X</v>
          </cell>
          <cell r="L700" t="str">
            <v>helbert 2013</v>
          </cell>
          <cell r="M700" t="str">
            <v>VER ARCHIVO ANEXO</v>
          </cell>
          <cell r="N700">
            <v>41608</v>
          </cell>
        </row>
        <row r="701">
          <cell r="A701" t="str">
            <v>S239</v>
          </cell>
          <cell r="B701" t="str">
            <v>CHEQUE TIPO R&amp;W ROSCADO  2 1/2" REF. 236 O SIMILAR</v>
          </cell>
          <cell r="C701" t="str">
            <v>Insumo</v>
          </cell>
          <cell r="D701" t="str">
            <v>und</v>
          </cell>
          <cell r="E701">
            <v>402074</v>
          </cell>
          <cell r="F701">
            <v>337877.04382042249</v>
          </cell>
          <cell r="G701">
            <v>0.19</v>
          </cell>
          <cell r="H701" t="str">
            <v>X</v>
          </cell>
          <cell r="I701" t="str">
            <v>X</v>
          </cell>
          <cell r="K701" t="str">
            <v>X</v>
          </cell>
          <cell r="L701" t="str">
            <v>helbert 2013</v>
          </cell>
          <cell r="M701" t="str">
            <v>VER ARCHIVO ANEXO</v>
          </cell>
          <cell r="N701">
            <v>41608</v>
          </cell>
        </row>
        <row r="702">
          <cell r="A702" t="str">
            <v>S153</v>
          </cell>
          <cell r="B702" t="str">
            <v>CHEQUE TIPO R&amp;W ROSCADO  2" REF. 236 O SIMILAR</v>
          </cell>
          <cell r="C702" t="str">
            <v>Insumo</v>
          </cell>
          <cell r="D702" t="str">
            <v>und</v>
          </cell>
          <cell r="E702">
            <v>241271</v>
          </cell>
          <cell r="F702">
            <v>202748.49979100443</v>
          </cell>
          <cell r="G702">
            <v>0.19</v>
          </cell>
          <cell r="H702" t="str">
            <v>X</v>
          </cell>
          <cell r="I702" t="str">
            <v>X</v>
          </cell>
          <cell r="K702" t="str">
            <v>X</v>
          </cell>
          <cell r="L702" t="str">
            <v>helbert 2013</v>
          </cell>
          <cell r="M702" t="str">
            <v>VER ARCHIVO ANEXO</v>
          </cell>
          <cell r="N702">
            <v>41608</v>
          </cell>
        </row>
        <row r="703">
          <cell r="A703" t="str">
            <v>S234</v>
          </cell>
          <cell r="B703" t="str">
            <v>CHEQUE TIPO R&amp;W ROSCADO  3" REF. 236 O SIMILAR</v>
          </cell>
          <cell r="C703" t="str">
            <v>Insumo</v>
          </cell>
          <cell r="D703" t="str">
            <v>und</v>
          </cell>
          <cell r="E703">
            <v>645113</v>
          </cell>
          <cell r="F703">
            <v>542111.76933165418</v>
          </cell>
          <cell r="G703">
            <v>0.19</v>
          </cell>
          <cell r="H703" t="str">
            <v>X</v>
          </cell>
          <cell r="I703" t="str">
            <v>X</v>
          </cell>
          <cell r="K703" t="str">
            <v>X</v>
          </cell>
          <cell r="L703" t="str">
            <v>helbert 2013</v>
          </cell>
          <cell r="M703" t="str">
            <v>VER ARCHIVO ANEXO</v>
          </cell>
          <cell r="N703">
            <v>41608</v>
          </cell>
        </row>
        <row r="704">
          <cell r="A704" t="str">
            <v>S150</v>
          </cell>
          <cell r="B704" t="str">
            <v>CHEQUE TIPO R&amp;W ROSCADO  3/4" REF. 236 O SIMILAR</v>
          </cell>
          <cell r="C704" t="str">
            <v>Insumo</v>
          </cell>
          <cell r="D704" t="str">
            <v>und</v>
          </cell>
          <cell r="E704">
            <v>54909</v>
          </cell>
          <cell r="F704">
            <v>46141.939108885592</v>
          </cell>
          <cell r="G704">
            <v>0.19</v>
          </cell>
          <cell r="H704" t="str">
            <v>X</v>
          </cell>
          <cell r="I704" t="str">
            <v>X</v>
          </cell>
          <cell r="K704" t="str">
            <v>X</v>
          </cell>
          <cell r="L704" t="str">
            <v>helbert 2013</v>
          </cell>
          <cell r="M704" t="str">
            <v>VER ARCHIVO ANEXO</v>
          </cell>
          <cell r="N704">
            <v>41608</v>
          </cell>
        </row>
        <row r="705">
          <cell r="A705" t="str">
            <v>S217</v>
          </cell>
          <cell r="B705" t="str">
            <v>CHEQUE TIPO R&amp;W ROSCADO  4" REF. 236 O SIMILAR</v>
          </cell>
          <cell r="C705" t="str">
            <v>Insumo</v>
          </cell>
          <cell r="D705" t="str">
            <v>und</v>
          </cell>
          <cell r="E705">
            <v>1514030</v>
          </cell>
          <cell r="F705">
            <v>1272294.0679381364</v>
          </cell>
          <cell r="G705">
            <v>0.19</v>
          </cell>
          <cell r="H705" t="str">
            <v>X</v>
          </cell>
          <cell r="I705" t="str">
            <v>X</v>
          </cell>
          <cell r="K705" t="str">
            <v>X</v>
          </cell>
          <cell r="L705" t="str">
            <v>helbert 2013</v>
          </cell>
          <cell r="M705" t="str">
            <v>VER ARCHIVO ANEXO</v>
          </cell>
          <cell r="N705">
            <v>41608</v>
          </cell>
        </row>
        <row r="706">
          <cell r="A706" t="str">
            <v>S94</v>
          </cell>
          <cell r="B706" t="str">
            <v>CINTA SIKA PVC V - 15 CINTA FLEXIBLE SELLO DE JUNTAS</v>
          </cell>
          <cell r="C706" t="str">
            <v>Insumo</v>
          </cell>
          <cell r="D706" t="str">
            <v>m</v>
          </cell>
          <cell r="E706">
            <v>25243</v>
          </cell>
          <cell r="F706">
            <v>21212.855953284758</v>
          </cell>
          <cell r="G706">
            <v>0.19</v>
          </cell>
          <cell r="H706" t="str">
            <v>X</v>
          </cell>
          <cell r="I706" t="str">
            <v>X</v>
          </cell>
          <cell r="K706" t="str">
            <v>X</v>
          </cell>
          <cell r="L706" t="str">
            <v>Manual de producto sika</v>
          </cell>
          <cell r="M706" t="str">
            <v>VER ARCHIVO ANEXO</v>
          </cell>
          <cell r="N706">
            <v>41608</v>
          </cell>
        </row>
        <row r="707">
          <cell r="A707" t="str">
            <v>S292</v>
          </cell>
          <cell r="B707" t="str">
            <v xml:space="preserve">CINTA SIKA PVC V - 10 CINTA FLEXIBLE SELLO DE JUNTAS </v>
          </cell>
          <cell r="C707" t="str">
            <v>Insumo</v>
          </cell>
          <cell r="D707" t="str">
            <v>m</v>
          </cell>
          <cell r="E707">
            <v>12622</v>
          </cell>
          <cell r="F707">
            <v>10606.427976642379</v>
          </cell>
          <cell r="G707">
            <v>0.19</v>
          </cell>
          <cell r="H707" t="str">
            <v>X</v>
          </cell>
          <cell r="I707" t="str">
            <v>X</v>
          </cell>
          <cell r="K707" t="str">
            <v>X</v>
          </cell>
          <cell r="L707" t="str">
            <v>Manual de producto sika</v>
          </cell>
          <cell r="M707" t="str">
            <v>VER ARCHIVO ANEXO</v>
          </cell>
          <cell r="N707">
            <v>41608</v>
          </cell>
        </row>
        <row r="708">
          <cell r="A708" t="str">
            <v>S293</v>
          </cell>
          <cell r="B708" t="str">
            <v xml:space="preserve">CINTA SIKA PVC O - 22 CINTA SELLO DE JUNTAS </v>
          </cell>
          <cell r="C708" t="str">
            <v>Insumo</v>
          </cell>
          <cell r="D708" t="str">
            <v>m</v>
          </cell>
          <cell r="E708">
            <v>41020</v>
          </cell>
          <cell r="F708">
            <v>34470.890924087733</v>
          </cell>
          <cell r="G708">
            <v>0.19</v>
          </cell>
          <cell r="H708" t="str">
            <v>X</v>
          </cell>
          <cell r="I708" t="str">
            <v>X</v>
          </cell>
          <cell r="K708" t="str">
            <v>X</v>
          </cell>
          <cell r="L708" t="str">
            <v>Manual de producto sika</v>
          </cell>
          <cell r="M708" t="str">
            <v>VER ARCHIVO ANEXO</v>
          </cell>
          <cell r="N708">
            <v>41608</v>
          </cell>
        </row>
        <row r="709">
          <cell r="A709" t="str">
            <v>S37</v>
          </cell>
          <cell r="B709" t="str">
            <v>CINTA TEFLON 10 M 1/2"</v>
          </cell>
          <cell r="C709" t="str">
            <v>Insumo</v>
          </cell>
          <cell r="D709" t="str">
            <v>und</v>
          </cell>
          <cell r="E709">
            <v>931</v>
          </cell>
          <cell r="F709">
            <v>782.22406327737542</v>
          </cell>
          <cell r="G709">
            <v>0.19</v>
          </cell>
          <cell r="H709" t="str">
            <v>X</v>
          </cell>
          <cell r="I709" t="str">
            <v>X</v>
          </cell>
          <cell r="K709" t="str">
            <v>X</v>
          </cell>
          <cell r="L709" t="str">
            <v>no aplica</v>
          </cell>
          <cell r="M709" t="str">
            <v>no aplica</v>
          </cell>
          <cell r="N709">
            <v>41608</v>
          </cell>
        </row>
        <row r="710">
          <cell r="A710" t="str">
            <v>S100</v>
          </cell>
          <cell r="B710" t="str">
            <v>CODO 45° 1/8 CXE SANITARIO 3''</v>
          </cell>
          <cell r="C710" t="str">
            <v>Insumo</v>
          </cell>
          <cell r="D710" t="str">
            <v>und</v>
          </cell>
          <cell r="E710">
            <v>8004</v>
          </cell>
          <cell r="F710">
            <v>6725.8011406883488</v>
          </cell>
          <cell r="G710">
            <v>0.19</v>
          </cell>
          <cell r="H710" t="str">
            <v>X</v>
          </cell>
          <cell r="I710" t="str">
            <v>X</v>
          </cell>
          <cell r="K710" t="str">
            <v>X</v>
          </cell>
          <cell r="L710" t="str">
            <v>Tuberia novafort y novaloc</v>
          </cell>
          <cell r="M710" t="str">
            <v>VER ARCHIVO ANEXO</v>
          </cell>
          <cell r="N710">
            <v>41608</v>
          </cell>
        </row>
        <row r="711">
          <cell r="A711" t="str">
            <v>S101</v>
          </cell>
          <cell r="B711" t="str">
            <v>CODO 45° 1/8 CXE SANITARIO 4''</v>
          </cell>
          <cell r="C711" t="str">
            <v>Insumo</v>
          </cell>
          <cell r="D711" t="str">
            <v>und</v>
          </cell>
          <cell r="E711">
            <v>13969</v>
          </cell>
          <cell r="F711">
            <v>11738.664163148955</v>
          </cell>
          <cell r="G711">
            <v>0.19</v>
          </cell>
          <cell r="H711" t="str">
            <v>X</v>
          </cell>
          <cell r="I711" t="str">
            <v>X</v>
          </cell>
          <cell r="K711" t="str">
            <v>X</v>
          </cell>
          <cell r="L711" t="str">
            <v>Tuberia novafort y novaloc</v>
          </cell>
          <cell r="M711" t="str">
            <v>VER ARCHIVO ANEXO</v>
          </cell>
          <cell r="N711">
            <v>41608</v>
          </cell>
        </row>
        <row r="712">
          <cell r="A712" t="str">
            <v>S135</v>
          </cell>
          <cell r="B712" t="str">
            <v>CODO 45° 1/8 CXE SANITARIO 6''</v>
          </cell>
          <cell r="C712" t="str">
            <v>Insumo</v>
          </cell>
          <cell r="D712" t="str">
            <v>und</v>
          </cell>
          <cell r="E712">
            <v>51272</v>
          </cell>
          <cell r="F712">
            <v>43085.962048115514</v>
          </cell>
          <cell r="G712">
            <v>0.19</v>
          </cell>
          <cell r="H712" t="str">
            <v>X</v>
          </cell>
          <cell r="I712" t="str">
            <v>X</v>
          </cell>
          <cell r="K712" t="str">
            <v>X</v>
          </cell>
          <cell r="L712" t="str">
            <v>Tuberia novafort y novaloc</v>
          </cell>
          <cell r="M712" t="str">
            <v>VER ARCHIVO ANEXO</v>
          </cell>
          <cell r="N712">
            <v>41608</v>
          </cell>
        </row>
        <row r="713">
          <cell r="A713" t="str">
            <v>S233</v>
          </cell>
          <cell r="B713" t="str">
            <v>CODO 90° 1/4 CXC SANITARIO 1 1/2''</v>
          </cell>
          <cell r="C713" t="str">
            <v>Insumo</v>
          </cell>
          <cell r="D713" t="str">
            <v>und</v>
          </cell>
          <cell r="E713">
            <v>2652</v>
          </cell>
          <cell r="F713">
            <v>2228.6756785919802</v>
          </cell>
          <cell r="G713">
            <v>0.19</v>
          </cell>
          <cell r="H713" t="str">
            <v>X</v>
          </cell>
          <cell r="I713" t="str">
            <v>X</v>
          </cell>
          <cell r="K713" t="str">
            <v>X</v>
          </cell>
          <cell r="L713" t="str">
            <v>Tuberia novafort y novaloc</v>
          </cell>
          <cell r="M713" t="str">
            <v>VER ARCHIVO ANEXO</v>
          </cell>
          <cell r="N713">
            <v>41608</v>
          </cell>
        </row>
        <row r="714">
          <cell r="A714" t="str">
            <v>S12</v>
          </cell>
          <cell r="B714" t="str">
            <v>CODO 90° 1/4 CXC SANITARIO 2''</v>
          </cell>
          <cell r="C714" t="str">
            <v>Insumo</v>
          </cell>
          <cell r="D714" t="str">
            <v>und</v>
          </cell>
          <cell r="E714">
            <v>3110</v>
          </cell>
          <cell r="F714">
            <v>2613.1586927452663</v>
          </cell>
          <cell r="G714">
            <v>0.19</v>
          </cell>
          <cell r="H714" t="str">
            <v>X</v>
          </cell>
          <cell r="I714" t="str">
            <v>X</v>
          </cell>
          <cell r="K714" t="str">
            <v>X</v>
          </cell>
          <cell r="L714" t="str">
            <v>Tuberia novafort y novaloc</v>
          </cell>
          <cell r="M714" t="str">
            <v>VER ARCHIVO ANEXO</v>
          </cell>
          <cell r="N714">
            <v>41608</v>
          </cell>
        </row>
        <row r="715">
          <cell r="A715" t="str">
            <v>S13</v>
          </cell>
          <cell r="B715" t="str">
            <v>CODO 90° 1/4 CXC SANITARIO 3''</v>
          </cell>
          <cell r="C715" t="str">
            <v>Insumo</v>
          </cell>
          <cell r="D715" t="str">
            <v>und</v>
          </cell>
          <cell r="E715">
            <v>7207</v>
          </cell>
          <cell r="F715">
            <v>6056.2703746627994</v>
          </cell>
          <cell r="G715">
            <v>0.19</v>
          </cell>
          <cell r="H715" t="str">
            <v>X</v>
          </cell>
          <cell r="I715" t="str">
            <v>X</v>
          </cell>
          <cell r="K715" t="str">
            <v>X</v>
          </cell>
          <cell r="L715" t="str">
            <v>Tuberia novafort y novaloc</v>
          </cell>
          <cell r="M715" t="str">
            <v>VER ARCHIVO ANEXO</v>
          </cell>
          <cell r="N715">
            <v>41608</v>
          </cell>
        </row>
        <row r="716">
          <cell r="A716" t="str">
            <v>S14</v>
          </cell>
          <cell r="B716" t="str">
            <v>CODO 90° 1/4 CXC SANITARIO 4''</v>
          </cell>
          <cell r="C716" t="str">
            <v>Insumo</v>
          </cell>
          <cell r="D716" t="str">
            <v>und</v>
          </cell>
          <cell r="E716">
            <v>12418</v>
          </cell>
          <cell r="F716">
            <v>10435.39932551902</v>
          </cell>
          <cell r="G716">
            <v>0.19</v>
          </cell>
          <cell r="H716" t="str">
            <v>X</v>
          </cell>
          <cell r="I716" t="str">
            <v>X</v>
          </cell>
          <cell r="K716" t="str">
            <v>X</v>
          </cell>
          <cell r="L716" t="str">
            <v>Tuberia novafort y novaloc</v>
          </cell>
          <cell r="M716" t="str">
            <v>VER ARCHIVO ANEXO</v>
          </cell>
          <cell r="N716">
            <v>41608</v>
          </cell>
        </row>
        <row r="717">
          <cell r="A717" t="str">
            <v>S123</v>
          </cell>
          <cell r="B717" t="str">
            <v>CODO 90° 1/4 CXC SANITARIO 6''</v>
          </cell>
          <cell r="C717" t="str">
            <v>Insumo</v>
          </cell>
          <cell r="D717" t="str">
            <v>und</v>
          </cell>
          <cell r="E717">
            <v>106077</v>
          </cell>
          <cell r="F717">
            <v>89140.398126193802</v>
          </cell>
          <cell r="G717">
            <v>0.19</v>
          </cell>
          <cell r="H717" t="str">
            <v>X</v>
          </cell>
          <cell r="I717" t="str">
            <v>X</v>
          </cell>
          <cell r="K717" t="str">
            <v>X</v>
          </cell>
          <cell r="L717" t="str">
            <v>Tuberia novafort y novaloc</v>
          </cell>
          <cell r="M717" t="str">
            <v>VER ARCHIVO ANEXO</v>
          </cell>
          <cell r="N717">
            <v>41608</v>
          </cell>
        </row>
        <row r="718">
          <cell r="A718" t="str">
            <v>S15</v>
          </cell>
          <cell r="B718" t="str">
            <v>CODO 90° 1/4 CXE SANITARIO 2''</v>
          </cell>
          <cell r="C718" t="str">
            <v>Insumo</v>
          </cell>
          <cell r="D718" t="str">
            <v>und</v>
          </cell>
          <cell r="E718">
            <v>3835</v>
          </cell>
          <cell r="F718">
            <v>3223.0283014022029</v>
          </cell>
          <cell r="G718">
            <v>0.19</v>
          </cell>
          <cell r="H718" t="str">
            <v>X</v>
          </cell>
          <cell r="I718" t="str">
            <v>X</v>
          </cell>
          <cell r="K718" t="str">
            <v>X</v>
          </cell>
          <cell r="L718" t="str">
            <v>Tuberia novafort y novaloc</v>
          </cell>
          <cell r="M718" t="str">
            <v>VER ARCHIVO ANEXO</v>
          </cell>
          <cell r="N718">
            <v>41608</v>
          </cell>
        </row>
        <row r="719">
          <cell r="A719" t="str">
            <v>S138</v>
          </cell>
          <cell r="B719" t="str">
            <v>CODO 90° 1/4 CXE SANITARIO 3''</v>
          </cell>
          <cell r="C719" t="str">
            <v>Insumo</v>
          </cell>
          <cell r="D719" t="str">
            <v>und</v>
          </cell>
          <cell r="E719">
            <v>8341</v>
          </cell>
          <cell r="F719">
            <v>7009.5230890635321</v>
          </cell>
          <cell r="G719">
            <v>0.19</v>
          </cell>
          <cell r="H719" t="str">
            <v>X</v>
          </cell>
          <cell r="I719" t="str">
            <v>X</v>
          </cell>
          <cell r="K719" t="str">
            <v>X</v>
          </cell>
          <cell r="L719" t="str">
            <v>Tuberia novafort y novaloc</v>
          </cell>
          <cell r="M719" t="str">
            <v>VER ARCHIVO ANEXO</v>
          </cell>
          <cell r="N719">
            <v>41608</v>
          </cell>
        </row>
        <row r="720">
          <cell r="A720" t="str">
            <v>S139</v>
          </cell>
          <cell r="B720" t="str">
            <v>CODO 90° 1/4 CXE SANITARIO 4''</v>
          </cell>
          <cell r="C720" t="str">
            <v>Insumo</v>
          </cell>
          <cell r="D720" t="str">
            <v>und</v>
          </cell>
          <cell r="E720">
            <v>15308</v>
          </cell>
          <cell r="F720">
            <v>12864.271332170125</v>
          </cell>
          <cell r="G720">
            <v>0.19</v>
          </cell>
          <cell r="H720" t="str">
            <v>X</v>
          </cell>
          <cell r="I720" t="str">
            <v>X</v>
          </cell>
          <cell r="K720" t="str">
            <v>X</v>
          </cell>
          <cell r="L720" t="str">
            <v>Tuberia novafort y novaloc</v>
          </cell>
          <cell r="M720" t="str">
            <v>VER ARCHIVO ANEXO</v>
          </cell>
          <cell r="N720">
            <v>41608</v>
          </cell>
        </row>
        <row r="721">
          <cell r="A721" t="str">
            <v>S140</v>
          </cell>
          <cell r="B721" t="str">
            <v>CODO 90° 1/4 CXE SANITARIO 6''</v>
          </cell>
          <cell r="C721" t="str">
            <v>Insumo</v>
          </cell>
          <cell r="D721" t="str">
            <v>und</v>
          </cell>
          <cell r="E721">
            <v>106077</v>
          </cell>
          <cell r="F721">
            <v>89140.398126193802</v>
          </cell>
          <cell r="G721">
            <v>0.19</v>
          </cell>
          <cell r="H721" t="str">
            <v>X</v>
          </cell>
          <cell r="I721" t="str">
            <v>X</v>
          </cell>
          <cell r="K721" t="str">
            <v>X</v>
          </cell>
          <cell r="L721" t="str">
            <v>Tuberia novafort y novaloc</v>
          </cell>
          <cell r="M721" t="str">
            <v>VER ARCHIVO ANEXO</v>
          </cell>
          <cell r="N721">
            <v>41608</v>
          </cell>
        </row>
        <row r="722">
          <cell r="A722" t="str">
            <v>S173</v>
          </cell>
          <cell r="B722" t="str">
            <v xml:space="preserve">CODO 90° ACERO GALVANIZADO  -  3/4'' </v>
          </cell>
          <cell r="C722" t="str">
            <v>Insumo</v>
          </cell>
          <cell r="D722" t="str">
            <v>und</v>
          </cell>
          <cell r="E722">
            <v>1713</v>
          </cell>
          <cell r="F722">
            <v>1439.822597829203</v>
          </cell>
          <cell r="G722">
            <v>0.19</v>
          </cell>
          <cell r="H722" t="str">
            <v>X</v>
          </cell>
          <cell r="I722" t="str">
            <v>X</v>
          </cell>
          <cell r="K722" t="str">
            <v>X</v>
          </cell>
          <cell r="L722" t="str">
            <v>Tuberia novafort y novaloc</v>
          </cell>
          <cell r="M722" t="str">
            <v>VER ARCHIVO ANEXO</v>
          </cell>
          <cell r="N722">
            <v>41608</v>
          </cell>
        </row>
        <row r="723">
          <cell r="A723" t="str">
            <v>S16</v>
          </cell>
          <cell r="B723" t="str">
            <v>CODO 90° ACERO GALVANIZADO  - 1/2''</v>
          </cell>
          <cell r="C723" t="str">
            <v>Insumo</v>
          </cell>
          <cell r="D723" t="str">
            <v>und</v>
          </cell>
          <cell r="E723">
            <v>1097</v>
          </cell>
          <cell r="F723">
            <v>921.4334304708068</v>
          </cell>
          <cell r="G723">
            <v>0.19</v>
          </cell>
          <cell r="H723" t="str">
            <v>X</v>
          </cell>
          <cell r="I723" t="str">
            <v>X</v>
          </cell>
          <cell r="K723" t="str">
            <v>X</v>
          </cell>
          <cell r="L723" t="str">
            <v>Tuberia novafort y novaloc</v>
          </cell>
          <cell r="M723" t="str">
            <v>VER ARCHIVO ANEXO</v>
          </cell>
          <cell r="N723">
            <v>41608</v>
          </cell>
        </row>
        <row r="724">
          <cell r="A724" t="str">
            <v>S17</v>
          </cell>
          <cell r="B724" t="str">
            <v>CODO 90° PRESION PVC  - 1''</v>
          </cell>
          <cell r="C724" t="str">
            <v>Insumo</v>
          </cell>
          <cell r="D724" t="str">
            <v>und</v>
          </cell>
          <cell r="E724">
            <v>1890</v>
          </cell>
          <cell r="F724">
            <v>1588.3125895021965</v>
          </cell>
          <cell r="G724">
            <v>0.19</v>
          </cell>
          <cell r="H724" t="str">
            <v>X</v>
          </cell>
          <cell r="I724" t="str">
            <v>X</v>
          </cell>
          <cell r="K724" t="str">
            <v>X</v>
          </cell>
          <cell r="L724" t="str">
            <v>Tuberia novafort y novaloc</v>
          </cell>
          <cell r="M724" t="str">
            <v>VER ARCHIVO ANEXO</v>
          </cell>
          <cell r="N724">
            <v>41608</v>
          </cell>
        </row>
        <row r="725">
          <cell r="A725" t="str">
            <v>S18</v>
          </cell>
          <cell r="B725" t="str">
            <v>CODO 90° PRESION PVC  - 1 1/2"</v>
          </cell>
          <cell r="C725" t="str">
            <v>Insumo</v>
          </cell>
          <cell r="D725" t="str">
            <v>und</v>
          </cell>
          <cell r="E725">
            <v>6790</v>
          </cell>
          <cell r="F725">
            <v>5706.2582514335991</v>
          </cell>
          <cell r="G725">
            <v>0.19</v>
          </cell>
          <cell r="H725" t="str">
            <v>X</v>
          </cell>
          <cell r="I725" t="str">
            <v>X</v>
          </cell>
          <cell r="K725" t="str">
            <v>X</v>
          </cell>
          <cell r="L725" t="str">
            <v>Tuberia novafort y novaloc</v>
          </cell>
          <cell r="M725" t="str">
            <v>VER ARCHIVO ANEXO</v>
          </cell>
          <cell r="N725">
            <v>41608</v>
          </cell>
        </row>
        <row r="726">
          <cell r="A726" t="str">
            <v>S08</v>
          </cell>
          <cell r="B726" t="str">
            <v>CODO 90° PRESION PVC  - 1 1/4"</v>
          </cell>
          <cell r="C726" t="str">
            <v>Insumo</v>
          </cell>
          <cell r="D726" t="str">
            <v>und</v>
          </cell>
          <cell r="E726">
            <v>3635</v>
          </cell>
          <cell r="F726">
            <v>3054.6512572730048</v>
          </cell>
          <cell r="G726">
            <v>0.19</v>
          </cell>
          <cell r="H726" t="str">
            <v>X</v>
          </cell>
          <cell r="I726" t="str">
            <v>X</v>
          </cell>
          <cell r="K726" t="str">
            <v>X</v>
          </cell>
          <cell r="L726" t="str">
            <v>Tuberia novafort y novaloc</v>
          </cell>
          <cell r="M726" t="str">
            <v>VER ARCHIVO ANEXO</v>
          </cell>
          <cell r="N726">
            <v>41608</v>
          </cell>
        </row>
        <row r="727">
          <cell r="A727" t="str">
            <v>S19</v>
          </cell>
          <cell r="B727" t="str">
            <v>CODO 90° PRESION PVC  - 1/2''</v>
          </cell>
          <cell r="C727" t="str">
            <v>Insumo</v>
          </cell>
          <cell r="D727" t="str">
            <v>und</v>
          </cell>
          <cell r="E727">
            <v>603</v>
          </cell>
          <cell r="F727">
            <v>506.45693588467361</v>
          </cell>
          <cell r="G727">
            <v>0.19</v>
          </cell>
          <cell r="H727" t="str">
            <v>X</v>
          </cell>
          <cell r="I727" t="str">
            <v>X</v>
          </cell>
          <cell r="K727" t="str">
            <v>X</v>
          </cell>
          <cell r="L727" t="str">
            <v>Tuberia novafort y novaloc</v>
          </cell>
          <cell r="M727" t="str">
            <v>VER ARCHIVO ANEXO</v>
          </cell>
          <cell r="N727">
            <v>41608</v>
          </cell>
        </row>
        <row r="728">
          <cell r="A728" t="str">
            <v>S219</v>
          </cell>
          <cell r="B728" t="str">
            <v>CODO 90° PRESION PVC  - 2"</v>
          </cell>
          <cell r="C728" t="str">
            <v>Insumo</v>
          </cell>
          <cell r="D728" t="str">
            <v>und</v>
          </cell>
          <cell r="E728">
            <v>11129</v>
          </cell>
          <cell r="F728">
            <v>9352.2178684044193</v>
          </cell>
          <cell r="G728">
            <v>0.19</v>
          </cell>
          <cell r="H728" t="str">
            <v>X</v>
          </cell>
          <cell r="I728" t="str">
            <v>X</v>
          </cell>
          <cell r="K728" t="str">
            <v>X</v>
          </cell>
          <cell r="L728" t="str">
            <v>Tuberia novafort y novaloc</v>
          </cell>
          <cell r="M728" t="str">
            <v>VER ARCHIVO ANEXO</v>
          </cell>
          <cell r="N728">
            <v>41608</v>
          </cell>
        </row>
        <row r="729">
          <cell r="A729" t="str">
            <v>S111</v>
          </cell>
          <cell r="B729" t="str">
            <v>CODO 90° PRESION PVC  - 3/4''</v>
          </cell>
          <cell r="C729" t="str">
            <v>Insumo</v>
          </cell>
          <cell r="D729" t="str">
            <v>und</v>
          </cell>
          <cell r="E729">
            <v>966</v>
          </cell>
          <cell r="F729">
            <v>811.39174021314193</v>
          </cell>
          <cell r="G729">
            <v>0.19</v>
          </cell>
          <cell r="H729" t="str">
            <v>X</v>
          </cell>
          <cell r="I729" t="str">
            <v>X</v>
          </cell>
          <cell r="K729" t="str">
            <v>X</v>
          </cell>
          <cell r="L729" t="str">
            <v>Tuberia novafort y novaloc</v>
          </cell>
          <cell r="M729" t="str">
            <v>VER ARCHIVO ANEXO</v>
          </cell>
          <cell r="N729">
            <v>41608</v>
          </cell>
        </row>
        <row r="730">
          <cell r="A730" t="str">
            <v>S165</v>
          </cell>
          <cell r="B730" t="str">
            <v>CODO 90° ULTRATEMP  - 1/2''</v>
          </cell>
          <cell r="C730" t="str">
            <v>Insumo</v>
          </cell>
          <cell r="D730" t="str">
            <v>und</v>
          </cell>
          <cell r="E730">
            <v>1384</v>
          </cell>
          <cell r="F730">
            <v>1162.7296669394209</v>
          </cell>
          <cell r="G730">
            <v>0.19</v>
          </cell>
          <cell r="H730" t="str">
            <v>X</v>
          </cell>
          <cell r="I730" t="str">
            <v>X</v>
          </cell>
          <cell r="K730" t="str">
            <v>X</v>
          </cell>
          <cell r="L730" t="str">
            <v>genfor_cpvc</v>
          </cell>
          <cell r="M730" t="str">
            <v>VER ARCHIVO ANEXO</v>
          </cell>
          <cell r="N730">
            <v>41608</v>
          </cell>
        </row>
        <row r="731">
          <cell r="A731" t="str">
            <v>S213</v>
          </cell>
          <cell r="B731" t="str">
            <v>CODO DE 11 1/4º GRAN RADIO RDE 21 PVC 10" 200PSI - UNIÓN PLATINO</v>
          </cell>
          <cell r="C731" t="str">
            <v>Insumo</v>
          </cell>
          <cell r="D731" t="str">
            <v>und</v>
          </cell>
          <cell r="E731">
            <v>664554</v>
          </cell>
          <cell r="F731">
            <v>558448.32002267742</v>
          </cell>
          <cell r="G731">
            <v>0.19</v>
          </cell>
          <cell r="H731" t="str">
            <v>X</v>
          </cell>
          <cell r="I731" t="str">
            <v>X</v>
          </cell>
          <cell r="K731" t="str">
            <v>X</v>
          </cell>
          <cell r="L731" t="str">
            <v>tuberia union platino</v>
          </cell>
          <cell r="M731" t="str">
            <v>VER ARCHIVO ANEXO</v>
          </cell>
          <cell r="N731">
            <v>41608</v>
          </cell>
        </row>
        <row r="732">
          <cell r="A732" t="str">
            <v>S211</v>
          </cell>
          <cell r="B732" t="str">
            <v>CODO DE 11 1/4º GRAN RADIO RDE 21 PVC 4" 200PSI - UNIÓN PLATINO</v>
          </cell>
          <cell r="C732" t="str">
            <v>Insumo</v>
          </cell>
          <cell r="D732" t="str">
            <v>und</v>
          </cell>
          <cell r="E732">
            <v>66248</v>
          </cell>
          <cell r="F732">
            <v>55670.488842401675</v>
          </cell>
          <cell r="G732">
            <v>0.19</v>
          </cell>
          <cell r="H732" t="str">
            <v>X</v>
          </cell>
          <cell r="I732" t="str">
            <v>X</v>
          </cell>
          <cell r="K732" t="str">
            <v>X</v>
          </cell>
          <cell r="L732" t="str">
            <v>tuberia union platino</v>
          </cell>
          <cell r="M732" t="str">
            <v>VER ARCHIVO ANEXO</v>
          </cell>
          <cell r="N732">
            <v>41608</v>
          </cell>
        </row>
        <row r="733">
          <cell r="A733" t="str">
            <v>S212</v>
          </cell>
          <cell r="B733" t="str">
            <v>CODO DE 11 1/4º GRAN RADIO RDE 21 PVC 6" 200PSI - UNIÓN PLATINO</v>
          </cell>
          <cell r="C733" t="str">
            <v>Insumo</v>
          </cell>
          <cell r="D733" t="str">
            <v>und</v>
          </cell>
          <cell r="E733">
            <v>153202</v>
          </cell>
          <cell r="F733">
            <v>128740.82278048519</v>
          </cell>
          <cell r="G733">
            <v>0.19</v>
          </cell>
          <cell r="H733" t="str">
            <v>X</v>
          </cell>
          <cell r="I733" t="str">
            <v>X</v>
          </cell>
          <cell r="K733" t="str">
            <v>X</v>
          </cell>
          <cell r="L733" t="str">
            <v>tuberia union platino</v>
          </cell>
          <cell r="M733" t="str">
            <v>VER ARCHIVO ANEXO</v>
          </cell>
          <cell r="N733">
            <v>41608</v>
          </cell>
        </row>
        <row r="734">
          <cell r="A734" t="str">
            <v>S210</v>
          </cell>
          <cell r="B734" t="str">
            <v>CODO DE 22 1/2º GRAN RADIO RDE 21 PVC 10" 200PSI - UNIÓN PLATINO</v>
          </cell>
          <cell r="C734" t="str">
            <v>Insumo</v>
          </cell>
          <cell r="D734" t="str">
            <v>und</v>
          </cell>
          <cell r="E734">
            <v>812325</v>
          </cell>
          <cell r="F734">
            <v>682625.72716621228</v>
          </cell>
          <cell r="G734">
            <v>0.19</v>
          </cell>
          <cell r="H734" t="str">
            <v>X</v>
          </cell>
          <cell r="I734" t="str">
            <v>X</v>
          </cell>
          <cell r="K734" t="str">
            <v>X</v>
          </cell>
          <cell r="L734" t="str">
            <v>tuberia union platino</v>
          </cell>
          <cell r="M734" t="str">
            <v>VER ARCHIVO ANEXO</v>
          </cell>
          <cell r="N734">
            <v>41608</v>
          </cell>
        </row>
        <row r="735">
          <cell r="A735" t="str">
            <v>S207</v>
          </cell>
          <cell r="B735" t="str">
            <v>CODO DE 22 1/2º GRAN RADIO RDE 21 PVC 2" 200PSI - UNIÓN PLATINO</v>
          </cell>
          <cell r="C735" t="str">
            <v>Insumo</v>
          </cell>
          <cell r="D735" t="str">
            <v>und</v>
          </cell>
          <cell r="E735">
            <v>18781</v>
          </cell>
          <cell r="F735">
            <v>15782.364829243859</v>
          </cell>
          <cell r="G735">
            <v>0.19</v>
          </cell>
          <cell r="H735" t="str">
            <v>X</v>
          </cell>
          <cell r="I735" t="str">
            <v>X</v>
          </cell>
          <cell r="K735" t="str">
            <v>X</v>
          </cell>
          <cell r="L735" t="str">
            <v>tuberia union platino</v>
          </cell>
          <cell r="M735" t="str">
            <v>VER ARCHIVO ANEXO</v>
          </cell>
          <cell r="N735">
            <v>41608</v>
          </cell>
        </row>
        <row r="736">
          <cell r="A736" t="str">
            <v>S208</v>
          </cell>
          <cell r="B736" t="str">
            <v>CODO DE 22 1/2º GRAN RADIO RDE 21 PVC 4" 200PSI - UNIÓN PLATINO</v>
          </cell>
          <cell r="C736" t="str">
            <v>Insumo</v>
          </cell>
          <cell r="D736" t="str">
            <v>und</v>
          </cell>
          <cell r="E736">
            <v>69727</v>
          </cell>
          <cell r="F736">
            <v>58593.885553463741</v>
          </cell>
          <cell r="G736">
            <v>0.19</v>
          </cell>
          <cell r="H736" t="str">
            <v>X</v>
          </cell>
          <cell r="I736" t="str">
            <v>X</v>
          </cell>
          <cell r="K736" t="str">
            <v>X</v>
          </cell>
          <cell r="L736" t="str">
            <v>tuberia union platino</v>
          </cell>
          <cell r="M736" t="str">
            <v>VER ARCHIVO ANEXO</v>
          </cell>
          <cell r="N736">
            <v>41608</v>
          </cell>
        </row>
        <row r="737">
          <cell r="A737" t="str">
            <v>S209</v>
          </cell>
          <cell r="B737" t="str">
            <v>CODO DE 22 1/2º GRAN RADIO RDE 21 PVC 6" 200PSI - UNIÓN PLATINO</v>
          </cell>
          <cell r="C737" t="str">
            <v>Insumo</v>
          </cell>
          <cell r="D737" t="str">
            <v>und</v>
          </cell>
          <cell r="E737">
            <v>177069</v>
          </cell>
          <cell r="F737">
            <v>148797.57808431593</v>
          </cell>
          <cell r="G737">
            <v>0.19</v>
          </cell>
          <cell r="H737" t="str">
            <v>X</v>
          </cell>
          <cell r="I737" t="str">
            <v>X</v>
          </cell>
          <cell r="K737" t="str">
            <v>X</v>
          </cell>
          <cell r="L737" t="str">
            <v>tuberia union platino</v>
          </cell>
          <cell r="M737" t="str">
            <v>VER ARCHIVO ANEXO</v>
          </cell>
          <cell r="N737">
            <v>41608</v>
          </cell>
        </row>
        <row r="738">
          <cell r="A738" t="str">
            <v>S206</v>
          </cell>
          <cell r="B738" t="str">
            <v>CODO DE 45º GRAN RADIO RDE 21 PVC 10" 200PSI - UNIÓN PLATINO</v>
          </cell>
          <cell r="C738" t="str">
            <v>Insumo</v>
          </cell>
          <cell r="D738" t="str">
            <v>und</v>
          </cell>
          <cell r="E738">
            <v>997640</v>
          </cell>
          <cell r="F738">
            <v>838353.28012976714</v>
          </cell>
          <cell r="G738">
            <v>0.19</v>
          </cell>
          <cell r="H738" t="str">
            <v>X</v>
          </cell>
          <cell r="I738" t="str">
            <v>X</v>
          </cell>
          <cell r="K738" t="str">
            <v>X</v>
          </cell>
          <cell r="L738" t="str">
            <v>tuberia union platino</v>
          </cell>
          <cell r="M738" t="str">
            <v>VER ARCHIVO ANEXO</v>
          </cell>
          <cell r="N738">
            <v>41608</v>
          </cell>
        </row>
        <row r="739">
          <cell r="A739" t="str">
            <v>S203</v>
          </cell>
          <cell r="B739" t="str">
            <v>CODO DE 45º GRAN RADIO RDE 21 PVC 2" 200PSI - UNIÓN PLATINO</v>
          </cell>
          <cell r="C739" t="str">
            <v>Insumo</v>
          </cell>
          <cell r="D739" t="str">
            <v>und</v>
          </cell>
          <cell r="E739">
            <v>21351</v>
          </cell>
          <cell r="F739">
            <v>17942.098725987667</v>
          </cell>
          <cell r="G739">
            <v>0.19</v>
          </cell>
          <cell r="H739" t="str">
            <v>X</v>
          </cell>
          <cell r="I739" t="str">
            <v>X</v>
          </cell>
          <cell r="K739" t="str">
            <v>X</v>
          </cell>
          <cell r="L739" t="str">
            <v>tuberia union platino</v>
          </cell>
          <cell r="M739" t="str">
            <v>VER ARCHIVO ANEXO</v>
          </cell>
          <cell r="N739">
            <v>41608</v>
          </cell>
        </row>
        <row r="740">
          <cell r="A740" t="str">
            <v>S204</v>
          </cell>
          <cell r="B740" t="str">
            <v>CODO DE 45º GRAN RADIO RDE 21 PVC 4" 200PSI - UNIÓN PLATINO</v>
          </cell>
          <cell r="C740" t="str">
            <v>Insumo</v>
          </cell>
          <cell r="D740" t="str">
            <v>und</v>
          </cell>
          <cell r="E740">
            <v>78221</v>
          </cell>
          <cell r="F740">
            <v>65732.011581744067</v>
          </cell>
          <cell r="G740">
            <v>0.19</v>
          </cell>
          <cell r="H740" t="str">
            <v>X</v>
          </cell>
          <cell r="I740" t="str">
            <v>X</v>
          </cell>
          <cell r="K740" t="str">
            <v>X</v>
          </cell>
          <cell r="L740" t="str">
            <v>tuberia union platino</v>
          </cell>
          <cell r="M740" t="str">
            <v>VER ARCHIVO ANEXO</v>
          </cell>
          <cell r="N740">
            <v>41608</v>
          </cell>
        </row>
        <row r="741">
          <cell r="A741" t="str">
            <v>S205</v>
          </cell>
          <cell r="B741" t="str">
            <v>CODO DE 45º GRAN RADIO RDE 21 PVC 6" 200PSI - UNIÓN PLATINO</v>
          </cell>
          <cell r="C741" t="str">
            <v>Insumo</v>
          </cell>
          <cell r="D741" t="str">
            <v>und</v>
          </cell>
          <cell r="E741">
            <v>214540</v>
          </cell>
          <cell r="F741">
            <v>180285.411139973</v>
          </cell>
          <cell r="G741">
            <v>0.19</v>
          </cell>
          <cell r="H741" t="str">
            <v>X</v>
          </cell>
          <cell r="I741" t="str">
            <v>X</v>
          </cell>
          <cell r="K741" t="str">
            <v>X</v>
          </cell>
          <cell r="L741" t="str">
            <v>tuberia union platino</v>
          </cell>
          <cell r="M741" t="str">
            <v>VER ARCHIVO ANEXO</v>
          </cell>
          <cell r="N741">
            <v>41608</v>
          </cell>
        </row>
        <row r="742">
          <cell r="A742" t="str">
            <v>S202</v>
          </cell>
          <cell r="B742" t="str">
            <v>CODO DE 90º GRAN RADIO RDE 21 PVC 10" 200PSI - UNIÓN PLATINO</v>
          </cell>
          <cell r="C742" t="str">
            <v>Insumo</v>
          </cell>
          <cell r="D742" t="str">
            <v>und</v>
          </cell>
          <cell r="E742">
            <v>1524995</v>
          </cell>
          <cell r="F742">
            <v>1281508.4022428447</v>
          </cell>
          <cell r="G742">
            <v>0.19</v>
          </cell>
          <cell r="H742" t="str">
            <v>X</v>
          </cell>
          <cell r="I742" t="str">
            <v>X</v>
          </cell>
          <cell r="K742" t="str">
            <v>X</v>
          </cell>
          <cell r="L742" t="str">
            <v>tuberia union platino</v>
          </cell>
          <cell r="M742" t="str">
            <v>VER ARCHIVO ANEXO</v>
          </cell>
          <cell r="N742">
            <v>41608</v>
          </cell>
        </row>
        <row r="743">
          <cell r="A743" t="str">
            <v>S200</v>
          </cell>
          <cell r="B743" t="str">
            <v>CODO DE 90º GRAN RADIO RDE 21 PVC 4" 200PSI - UNIÓN PLATINO</v>
          </cell>
          <cell r="C743" t="str">
            <v>Insumo</v>
          </cell>
          <cell r="D743" t="str">
            <v>und</v>
          </cell>
          <cell r="E743">
            <v>183555</v>
          </cell>
          <cell r="F743">
            <v>154247.95626081305</v>
          </cell>
          <cell r="G743">
            <v>0.19</v>
          </cell>
          <cell r="H743" t="str">
            <v>X</v>
          </cell>
          <cell r="I743" t="str">
            <v>X</v>
          </cell>
          <cell r="K743" t="str">
            <v>X</v>
          </cell>
          <cell r="L743" t="str">
            <v>tuberia union platino</v>
          </cell>
          <cell r="M743" t="str">
            <v>VER ARCHIVO ANEXO</v>
          </cell>
          <cell r="N743">
            <v>41608</v>
          </cell>
        </row>
        <row r="744">
          <cell r="A744" t="str">
            <v>S201</v>
          </cell>
          <cell r="B744" t="str">
            <v>CODO DE 90º GRAN RADIO RDE 21 PVC 6" 200PSI - UNIÓN PLATINO</v>
          </cell>
          <cell r="C744" t="str">
            <v>Insumo</v>
          </cell>
          <cell r="D744" t="str">
            <v>und</v>
          </cell>
          <cell r="E744">
            <v>395622</v>
          </cell>
          <cell r="F744">
            <v>332455.83332086116</v>
          </cell>
          <cell r="G744">
            <v>0.19</v>
          </cell>
          <cell r="H744" t="str">
            <v>X</v>
          </cell>
          <cell r="I744" t="str">
            <v>X</v>
          </cell>
          <cell r="K744" t="str">
            <v>X</v>
          </cell>
          <cell r="L744" t="str">
            <v>tuberia union platino</v>
          </cell>
          <cell r="M744" t="str">
            <v>VER ARCHIVO ANEXO</v>
          </cell>
          <cell r="N744">
            <v>41608</v>
          </cell>
        </row>
        <row r="745">
          <cell r="A745" t="str">
            <v>S156</v>
          </cell>
          <cell r="B745" t="str">
            <v>COLLAR DERIVACION  2 X 1/2"</v>
          </cell>
          <cell r="C745" t="str">
            <v>Insumo</v>
          </cell>
          <cell r="D745" t="str">
            <v>und</v>
          </cell>
          <cell r="E745">
            <v>7220</v>
          </cell>
          <cell r="F745">
            <v>6066.8768026394409</v>
          </cell>
          <cell r="G745">
            <v>0.19</v>
          </cell>
          <cell r="H745" t="str">
            <v>X</v>
          </cell>
          <cell r="I745" t="str">
            <v>X</v>
          </cell>
          <cell r="K745" t="str">
            <v>X</v>
          </cell>
          <cell r="L745" t="str">
            <v>tuberia pead pavco</v>
          </cell>
          <cell r="M745" t="str">
            <v>VER ARCHIVO ANEXO</v>
          </cell>
          <cell r="N745">
            <v>41608</v>
          </cell>
        </row>
        <row r="746">
          <cell r="A746" t="str">
            <v>S21</v>
          </cell>
          <cell r="B746" t="str">
            <v>COLLAR DERIVACION  3 X 1/2"</v>
          </cell>
          <cell r="C746" t="str">
            <v>Insumo</v>
          </cell>
          <cell r="D746" t="str">
            <v>und</v>
          </cell>
          <cell r="E746">
            <v>13489</v>
          </cell>
          <cell r="F746">
            <v>11335.619900036543</v>
          </cell>
          <cell r="G746">
            <v>0.19</v>
          </cell>
          <cell r="H746" t="str">
            <v>X</v>
          </cell>
          <cell r="I746" t="str">
            <v>X</v>
          </cell>
          <cell r="K746" t="str">
            <v>X</v>
          </cell>
          <cell r="L746" t="str">
            <v>tuberia pead pavco</v>
          </cell>
          <cell r="M746" t="str">
            <v>VER ARCHIVO ANEXO</v>
          </cell>
          <cell r="N746">
            <v>41608</v>
          </cell>
        </row>
        <row r="747">
          <cell r="A747" t="str">
            <v>S155</v>
          </cell>
          <cell r="B747" t="str">
            <v>COLLAR DERIVACION  4 X 1/2"</v>
          </cell>
          <cell r="C747" t="str">
            <v>Insumo</v>
          </cell>
          <cell r="D747" t="str">
            <v>und</v>
          </cell>
          <cell r="E747">
            <v>15272</v>
          </cell>
          <cell r="F747">
            <v>12833.777851737279</v>
          </cell>
          <cell r="G747">
            <v>0.19</v>
          </cell>
          <cell r="H747" t="str">
            <v>X</v>
          </cell>
          <cell r="I747" t="str">
            <v>X</v>
          </cell>
          <cell r="K747" t="str">
            <v>X</v>
          </cell>
          <cell r="L747" t="str">
            <v>tuberia pead pavco</v>
          </cell>
          <cell r="M747" t="str">
            <v>VER ARCHIVO ANEXO</v>
          </cell>
          <cell r="N747">
            <v>41608</v>
          </cell>
        </row>
        <row r="748">
          <cell r="A748" t="str">
            <v>S124</v>
          </cell>
          <cell r="B748" t="str">
            <v>DISIPADOR DE ENERGIA BAJANTE TALUD  CAIDA SECCIÓN RECTANGULAR  ( 0.50*0.40 M.) PREFABRICADO REF. CU005 TIPO TITAN O SIMILAR.</v>
          </cell>
          <cell r="C748" t="str">
            <v>Insumo</v>
          </cell>
          <cell r="D748" t="str">
            <v>und</v>
          </cell>
          <cell r="E748">
            <v>26573</v>
          </cell>
          <cell r="F748">
            <v>22330.508301323447</v>
          </cell>
          <cell r="G748">
            <v>0.19</v>
          </cell>
          <cell r="H748" t="str">
            <v>X</v>
          </cell>
          <cell r="I748" t="str">
            <v>X</v>
          </cell>
          <cell r="K748" t="str">
            <v>X</v>
          </cell>
          <cell r="L748" t="str">
            <v>no aplica</v>
          </cell>
          <cell r="M748" t="str">
            <v>no aplica</v>
          </cell>
          <cell r="N748">
            <v>41608</v>
          </cell>
        </row>
        <row r="749">
          <cell r="A749" t="str">
            <v>S186</v>
          </cell>
          <cell r="B749" t="str">
            <v>ESE DE NIVELACION EXT. GARRA DE TIGRE 3" L=40 CM</v>
          </cell>
          <cell r="C749" t="str">
            <v>Insumo</v>
          </cell>
          <cell r="D749" t="str">
            <v>und</v>
          </cell>
          <cell r="E749">
            <v>482545</v>
          </cell>
          <cell r="F749">
            <v>405499.65118900314</v>
          </cell>
          <cell r="G749">
            <v>0.19</v>
          </cell>
          <cell r="H749" t="str">
            <v>X</v>
          </cell>
          <cell r="I749" t="str">
            <v>X</v>
          </cell>
          <cell r="K749" t="str">
            <v>X</v>
          </cell>
          <cell r="L749" t="str">
            <v>no aplica</v>
          </cell>
          <cell r="M749" t="str">
            <v>no aplica</v>
          </cell>
          <cell r="N749">
            <v>41608</v>
          </cell>
        </row>
        <row r="750">
          <cell r="A750" t="str">
            <v>S187</v>
          </cell>
          <cell r="B750" t="str">
            <v>ESE DE NIVELACION EXT. GARRA DE TIGRE 4" L=40 CM</v>
          </cell>
          <cell r="C750" t="str">
            <v>Insumo</v>
          </cell>
          <cell r="D750" t="str">
            <v>und</v>
          </cell>
          <cell r="E750">
            <v>552259</v>
          </cell>
          <cell r="F750">
            <v>464082.93031449022</v>
          </cell>
          <cell r="G750">
            <v>0.19</v>
          </cell>
          <cell r="H750" t="str">
            <v>X</v>
          </cell>
          <cell r="I750" t="str">
            <v>X</v>
          </cell>
          <cell r="K750" t="str">
            <v>X</v>
          </cell>
          <cell r="L750" t="str">
            <v>no aplica</v>
          </cell>
          <cell r="M750" t="str">
            <v>no aplica</v>
          </cell>
          <cell r="N750">
            <v>41608</v>
          </cell>
        </row>
        <row r="751">
          <cell r="A751" t="str">
            <v>S106</v>
          </cell>
          <cell r="B751" t="str">
            <v>FILTRO ANAEROBICO PREFABRICADO DE 2000 LTS. TIPO COLEMPAQUES CON TAPA Y ACCESORIOS OVOIDE - VERDE REF. 2 O SIMILAR.</v>
          </cell>
          <cell r="C751" t="str">
            <v>Insumo</v>
          </cell>
          <cell r="D751" t="str">
            <v>und</v>
          </cell>
          <cell r="E751">
            <v>1468625</v>
          </cell>
          <cell r="F751">
            <v>1234138.7690956627</v>
          </cell>
          <cell r="G751">
            <v>0.19</v>
          </cell>
          <cell r="H751" t="str">
            <v>X</v>
          </cell>
          <cell r="I751" t="str">
            <v>X</v>
          </cell>
          <cell r="K751" t="str">
            <v>X</v>
          </cell>
          <cell r="L751" t="str">
            <v>no aplica</v>
          </cell>
          <cell r="M751" t="str">
            <v>no aplica</v>
          </cell>
          <cell r="N751">
            <v>41608</v>
          </cell>
        </row>
        <row r="752">
          <cell r="A752" t="str">
            <v>S179</v>
          </cell>
          <cell r="B752" t="str">
            <v>HIDRANTE CHICAGO 3" MEGA EXTREMO LISO</v>
          </cell>
          <cell r="C752" t="str">
            <v>Insumo</v>
          </cell>
          <cell r="D752" t="str">
            <v>und</v>
          </cell>
          <cell r="E752">
            <v>2013383</v>
          </cell>
          <cell r="F752">
            <v>1691918.8295850332</v>
          </cell>
          <cell r="G752">
            <v>0.19</v>
          </cell>
          <cell r="H752" t="str">
            <v>X</v>
          </cell>
          <cell r="I752" t="str">
            <v>X</v>
          </cell>
          <cell r="K752" t="str">
            <v>X</v>
          </cell>
          <cell r="L752" t="str">
            <v>hidrantes</v>
          </cell>
          <cell r="M752" t="str">
            <v>VER ARCHIVO ANEXO</v>
          </cell>
          <cell r="N752">
            <v>41608</v>
          </cell>
        </row>
        <row r="753">
          <cell r="A753" t="str">
            <v>S180</v>
          </cell>
          <cell r="B753" t="str">
            <v xml:space="preserve">HIDRANTE CHICAGO 4" MEGA EXTREMO LISO </v>
          </cell>
          <cell r="C753" t="str">
            <v>Insumo</v>
          </cell>
          <cell r="D753" t="str">
            <v>und</v>
          </cell>
          <cell r="E753">
            <v>2893614</v>
          </cell>
          <cell r="F753">
            <v>2431608.4650690788</v>
          </cell>
          <cell r="G753">
            <v>0.19</v>
          </cell>
          <cell r="H753" t="str">
            <v>X</v>
          </cell>
          <cell r="I753" t="str">
            <v>X</v>
          </cell>
          <cell r="K753" t="str">
            <v>X</v>
          </cell>
          <cell r="L753" t="str">
            <v>hidrantes</v>
          </cell>
          <cell r="M753" t="str">
            <v>VER ARCHIVO ANEXO</v>
          </cell>
          <cell r="N753">
            <v>41608</v>
          </cell>
        </row>
        <row r="754">
          <cell r="A754" t="str">
            <v>R89</v>
          </cell>
          <cell r="B754" t="str">
            <v>HIDRANTE  3" MEGA EXTREMO LISO 2 salidas</v>
          </cell>
          <cell r="C754" t="str">
            <v>Insumo</v>
          </cell>
          <cell r="D754" t="str">
            <v>und</v>
          </cell>
          <cell r="E754">
            <v>1605824</v>
          </cell>
          <cell r="F754">
            <v>1349432.0276976</v>
          </cell>
          <cell r="G754">
            <v>0.19</v>
          </cell>
          <cell r="L754" t="str">
            <v>hidrantes</v>
          </cell>
        </row>
        <row r="755">
          <cell r="A755" t="str">
            <v>R90</v>
          </cell>
          <cell r="B755" t="str">
            <v>HIDRANTE  4" MEGA EXTREMO LISO 2 salidas</v>
          </cell>
          <cell r="C755" t="str">
            <v>Insumo</v>
          </cell>
          <cell r="D755" t="str">
            <v>und</v>
          </cell>
          <cell r="E755">
            <v>2175633</v>
          </cell>
          <cell r="F755">
            <v>1828262.7472031999</v>
          </cell>
          <cell r="G755">
            <v>0.19</v>
          </cell>
          <cell r="L755" t="str">
            <v>hidrantes</v>
          </cell>
        </row>
        <row r="756">
          <cell r="A756" t="str">
            <v>S22</v>
          </cell>
          <cell r="B756" t="str">
            <v>LIMPIADOR REM PVC 760 GRMS. (1/4)</v>
          </cell>
          <cell r="C756" t="str">
            <v>Insumo</v>
          </cell>
          <cell r="D756" t="str">
            <v>und</v>
          </cell>
          <cell r="E756">
            <v>45425</v>
          </cell>
          <cell r="F756">
            <v>38172.534287935923</v>
          </cell>
          <cell r="G756">
            <v>0.19</v>
          </cell>
          <cell r="H756" t="str">
            <v>X</v>
          </cell>
          <cell r="I756" t="str">
            <v>X</v>
          </cell>
          <cell r="K756" t="str">
            <v>X</v>
          </cell>
          <cell r="L756" t="str">
            <v>Tuberia novafort y novaloc</v>
          </cell>
          <cell r="M756" t="str">
            <v>VER ARCHIVO ANEXO</v>
          </cell>
          <cell r="N756">
            <v>41608</v>
          </cell>
        </row>
        <row r="757">
          <cell r="A757" t="str">
            <v>S195</v>
          </cell>
          <cell r="B757" t="str">
            <v>LLAVE PARA OPERAR VALVULA DE COMPUERTA ELASTICA</v>
          </cell>
          <cell r="C757" t="str">
            <v>Insumo</v>
          </cell>
          <cell r="D757" t="str">
            <v>und</v>
          </cell>
          <cell r="E757">
            <v>123796</v>
          </cell>
          <cell r="F757">
            <v>104030.49720190263</v>
          </cell>
          <cell r="G757">
            <v>0.19</v>
          </cell>
          <cell r="H757" t="str">
            <v>X</v>
          </cell>
          <cell r="I757" t="str">
            <v>X</v>
          </cell>
          <cell r="K757" t="str">
            <v>X</v>
          </cell>
          <cell r="L757" t="str">
            <v>Tuberia novafort y novaloc</v>
          </cell>
          <cell r="M757" t="str">
            <v>VER ARCHIVO ANEXO</v>
          </cell>
          <cell r="N757">
            <v>41608</v>
          </cell>
        </row>
        <row r="758">
          <cell r="A758" t="str">
            <v>S218</v>
          </cell>
          <cell r="B758" t="str">
            <v xml:space="preserve">MEDIDOR DE AGUA 1 1/2" VELOCIDAD CLASE C A ACCESORIOS Y ELEMENTOS DE CONECCION TODO COSTO </v>
          </cell>
          <cell r="C758" t="str">
            <v>Insumo</v>
          </cell>
          <cell r="D758" t="str">
            <v>und</v>
          </cell>
          <cell r="E758">
            <v>549103</v>
          </cell>
          <cell r="F758">
            <v>461431.3233203296</v>
          </cell>
          <cell r="G758">
            <v>0.19</v>
          </cell>
          <cell r="H758" t="str">
            <v>X</v>
          </cell>
          <cell r="I758" t="str">
            <v>X</v>
          </cell>
          <cell r="K758" t="str">
            <v>X</v>
          </cell>
          <cell r="L758" t="str">
            <v>medidorvolumentricorrp</v>
          </cell>
          <cell r="M758" t="str">
            <v>VER ARCHIVO ANEXO</v>
          </cell>
          <cell r="N758">
            <v>41608</v>
          </cell>
        </row>
        <row r="759">
          <cell r="A759" t="str">
            <v>S23</v>
          </cell>
          <cell r="B759" t="str">
            <v xml:space="preserve">MEDIDOR DE AGUA 1" VELOCIDAD CLASE C A ACCESORIOS Y ELEMENTOS DE CONECCION TODO COSTO </v>
          </cell>
          <cell r="C759" t="str">
            <v>Insumo</v>
          </cell>
          <cell r="D759" t="str">
            <v>und</v>
          </cell>
          <cell r="E759">
            <v>548573</v>
          </cell>
          <cell r="F759">
            <v>460985.85334531066</v>
          </cell>
          <cell r="G759">
            <v>0.19</v>
          </cell>
          <cell r="H759" t="str">
            <v>X</v>
          </cell>
          <cell r="I759" t="str">
            <v>X</v>
          </cell>
          <cell r="K759" t="str">
            <v>X</v>
          </cell>
          <cell r="L759" t="str">
            <v>medidorvolumentricorrp</v>
          </cell>
          <cell r="M759" t="str">
            <v>VER ARCHIVO ANEXO</v>
          </cell>
          <cell r="N759">
            <v>41608</v>
          </cell>
        </row>
        <row r="760">
          <cell r="A760" t="str">
            <v>S157</v>
          </cell>
          <cell r="B760" t="str">
            <v xml:space="preserve">MEDIDOR DE AGUA 1/2" VELOCIDAD CLASE C A ACCESORIOS Y ELEMENTOS DE CONECCION TODO COSTO </v>
          </cell>
          <cell r="C760" t="str">
            <v>Insumo</v>
          </cell>
          <cell r="D760" t="str">
            <v>und</v>
          </cell>
          <cell r="E760">
            <v>240985</v>
          </cell>
          <cell r="F760">
            <v>202508.52935803295</v>
          </cell>
          <cell r="G760">
            <v>0.19</v>
          </cell>
          <cell r="H760" t="str">
            <v>X</v>
          </cell>
          <cell r="I760" t="str">
            <v>X</v>
          </cell>
          <cell r="K760" t="str">
            <v>X</v>
          </cell>
          <cell r="L760" t="str">
            <v>medidorvolumentricorrp</v>
          </cell>
          <cell r="M760" t="str">
            <v>VER ARCHIVO ANEXO</v>
          </cell>
          <cell r="N760">
            <v>41608</v>
          </cell>
        </row>
        <row r="761">
          <cell r="A761" t="str">
            <v>S157A</v>
          </cell>
          <cell r="B761" t="str">
            <v>MEDIDOR DE AGUA  VOLUMETRICO DE 1/2" TRANSMISION MAGNETICA</v>
          </cell>
          <cell r="C761" t="str">
            <v>Insumo</v>
          </cell>
          <cell r="D761" t="str">
            <v>und</v>
          </cell>
          <cell r="E761">
            <v>174120</v>
          </cell>
          <cell r="F761">
            <v>146319.54759529411</v>
          </cell>
          <cell r="G761">
            <v>0.19</v>
          </cell>
        </row>
        <row r="762">
          <cell r="A762" t="str">
            <v>S112</v>
          </cell>
          <cell r="B762" t="str">
            <v xml:space="preserve">MEDIDOR DE AGUA 3/4" VELOCIDAD CLASE C A ACCESORIOS Y ELEMENTOS DE CONECCION TODO COSTO </v>
          </cell>
          <cell r="C762" t="str">
            <v>Insumo</v>
          </cell>
          <cell r="D762" t="str">
            <v>und</v>
          </cell>
          <cell r="E762">
            <v>430332</v>
          </cell>
          <cell r="F762">
            <v>361623.51025662781</v>
          </cell>
          <cell r="G762">
            <v>0.19</v>
          </cell>
          <cell r="H762" t="str">
            <v>X</v>
          </cell>
          <cell r="I762" t="str">
            <v>X</v>
          </cell>
          <cell r="K762" t="str">
            <v>X</v>
          </cell>
          <cell r="L762" t="str">
            <v>medidorvolumentricorrp</v>
          </cell>
          <cell r="M762" t="str">
            <v>VER ARCHIVO ANEXO</v>
          </cell>
          <cell r="N762">
            <v>41608</v>
          </cell>
        </row>
        <row r="763">
          <cell r="A763" t="str">
            <v>S24</v>
          </cell>
          <cell r="B763" t="str">
            <v xml:space="preserve">REGISTRO DE BOLA - 1/2'' PARA GAS TIPO NOVASFER REF. 372 O SIMILAR </v>
          </cell>
          <cell r="C763" t="str">
            <v>Insumo</v>
          </cell>
          <cell r="D763" t="str">
            <v>und</v>
          </cell>
          <cell r="E763">
            <v>14143</v>
          </cell>
          <cell r="F763">
            <v>11884.502547827786</v>
          </cell>
          <cell r="G763">
            <v>0.19</v>
          </cell>
          <cell r="H763" t="str">
            <v>X</v>
          </cell>
          <cell r="I763" t="str">
            <v>X</v>
          </cell>
          <cell r="K763" t="str">
            <v>X</v>
          </cell>
          <cell r="L763" t="str">
            <v>helbert 2013</v>
          </cell>
          <cell r="M763" t="str">
            <v>VER ARCHIVO ANEXO</v>
          </cell>
          <cell r="N763">
            <v>41608</v>
          </cell>
        </row>
        <row r="764">
          <cell r="A764" t="str">
            <v>S25</v>
          </cell>
          <cell r="B764" t="str">
            <v>REGISTRO TIPO R&amp;W - 1'' (DE CORTINA) REF. 206 O SIMILAR</v>
          </cell>
          <cell r="C764" t="str">
            <v>Insumo</v>
          </cell>
          <cell r="D764" t="str">
            <v>und</v>
          </cell>
          <cell r="E764">
            <v>71577</v>
          </cell>
          <cell r="F764">
            <v>60149.053055538934</v>
          </cell>
          <cell r="G764">
            <v>0.19</v>
          </cell>
          <cell r="H764" t="str">
            <v>X</v>
          </cell>
          <cell r="I764" t="str">
            <v>X</v>
          </cell>
          <cell r="K764" t="str">
            <v>X</v>
          </cell>
          <cell r="L764" t="str">
            <v>catalogo rw</v>
          </cell>
          <cell r="M764" t="str">
            <v>VER ARCHIVO ANEXO</v>
          </cell>
          <cell r="N764">
            <v>41608</v>
          </cell>
        </row>
        <row r="765">
          <cell r="A765" t="str">
            <v>S27</v>
          </cell>
          <cell r="B765" t="str">
            <v>REGISTRO TIPO R&amp;W - 1 1/2''  (DE CORTINA) REF. 206 O SIMILAR</v>
          </cell>
          <cell r="C765" t="str">
            <v>Insumo</v>
          </cell>
          <cell r="D765" t="str">
            <v>und</v>
          </cell>
          <cell r="E765">
            <v>130618</v>
          </cell>
          <cell r="F765">
            <v>109763.27152327783</v>
          </cell>
          <cell r="G765">
            <v>0.19</v>
          </cell>
          <cell r="H765" t="str">
            <v>X</v>
          </cell>
          <cell r="I765" t="str">
            <v>X</v>
          </cell>
          <cell r="K765" t="str">
            <v>X</v>
          </cell>
          <cell r="L765" t="str">
            <v>catalogo rw</v>
          </cell>
          <cell r="M765" t="str">
            <v>VER ARCHIVO ANEXO</v>
          </cell>
          <cell r="N765">
            <v>41608</v>
          </cell>
        </row>
        <row r="766">
          <cell r="A766" t="str">
            <v>S118</v>
          </cell>
          <cell r="B766" t="str">
            <v>REGISTRO TIPO R&amp;W - 1 1/4''  (DE CORTINA) REF. 206 O SIMILAR</v>
          </cell>
          <cell r="C766" t="str">
            <v>Insumo</v>
          </cell>
          <cell r="D766" t="str">
            <v>und</v>
          </cell>
          <cell r="E766">
            <v>96507</v>
          </cell>
          <cell r="F766">
            <v>81098.074112904695</v>
          </cell>
          <cell r="G766">
            <v>0.19</v>
          </cell>
          <cell r="H766" t="str">
            <v>X</v>
          </cell>
          <cell r="I766" t="str">
            <v>X</v>
          </cell>
          <cell r="K766" t="str">
            <v>X</v>
          </cell>
          <cell r="L766" t="str">
            <v>catalogo rw</v>
          </cell>
          <cell r="M766" t="str">
            <v>VER ARCHIVO ANEXO</v>
          </cell>
          <cell r="N766">
            <v>41608</v>
          </cell>
        </row>
        <row r="767">
          <cell r="A767" t="str">
            <v>S26</v>
          </cell>
          <cell r="B767" t="str">
            <v>REGISTRO TIPO R&amp;W - 1/2''  (DE CORTINA ) REF. 206 O SIMILAR</v>
          </cell>
          <cell r="C767" t="str">
            <v>Insumo</v>
          </cell>
          <cell r="D767" t="str">
            <v>und</v>
          </cell>
          <cell r="E767">
            <v>39102</v>
          </cell>
          <cell r="F767">
            <v>32858.713871638094</v>
          </cell>
          <cell r="G767">
            <v>0.19</v>
          </cell>
          <cell r="H767" t="str">
            <v>X</v>
          </cell>
          <cell r="I767" t="str">
            <v>X</v>
          </cell>
          <cell r="K767" t="str">
            <v>X</v>
          </cell>
          <cell r="L767" t="str">
            <v>catalogo rw</v>
          </cell>
          <cell r="M767" t="str">
            <v>VER ARCHIVO ANEXO</v>
          </cell>
          <cell r="N767">
            <v>41608</v>
          </cell>
        </row>
        <row r="768">
          <cell r="A768" t="str">
            <v>S28</v>
          </cell>
          <cell r="B768" t="str">
            <v>REGISTRO TIPO R&amp;W - 2'' (DE CORTINA) REF. 206 O SIMILAR</v>
          </cell>
          <cell r="C768" t="str">
            <v>Insumo</v>
          </cell>
          <cell r="D768" t="str">
            <v>und</v>
          </cell>
          <cell r="E768">
            <v>211738</v>
          </cell>
          <cell r="F768">
            <v>177930.78412915833</v>
          </cell>
          <cell r="G768">
            <v>0.19</v>
          </cell>
          <cell r="H768" t="str">
            <v>X</v>
          </cell>
          <cell r="I768" t="str">
            <v>X</v>
          </cell>
          <cell r="K768" t="str">
            <v>X</v>
          </cell>
          <cell r="L768" t="str">
            <v>catalogo rw</v>
          </cell>
          <cell r="M768" t="str">
            <v>VER ARCHIVO ANEXO</v>
          </cell>
          <cell r="N768">
            <v>41608</v>
          </cell>
        </row>
        <row r="769">
          <cell r="A769" t="str">
            <v>S142</v>
          </cell>
          <cell r="B769" t="str">
            <v>REGISTRO TIPO R&amp;W - 2 1/2'' (DE CORTINA) REF. 206 O SIMILAR</v>
          </cell>
          <cell r="C769" t="str">
            <v>Insumo</v>
          </cell>
          <cell r="D769" t="str">
            <v>und</v>
          </cell>
          <cell r="E769">
            <v>371061</v>
          </cell>
          <cell r="F769">
            <v>311815.72447831515</v>
          </cell>
          <cell r="G769">
            <v>0.19</v>
          </cell>
          <cell r="H769" t="str">
            <v>X</v>
          </cell>
          <cell r="I769" t="str">
            <v>X</v>
          </cell>
          <cell r="K769" t="str">
            <v>X</v>
          </cell>
          <cell r="L769" t="str">
            <v>catalogo rw</v>
          </cell>
          <cell r="M769" t="str">
            <v>VER ARCHIVO ANEXO</v>
          </cell>
          <cell r="N769">
            <v>41608</v>
          </cell>
        </row>
        <row r="770">
          <cell r="A770" t="str">
            <v>S143</v>
          </cell>
          <cell r="B770" t="str">
            <v>REGISTRO TIPO R&amp;W - 3'' (DE CORTINA) REF. 206 O SIMILAR</v>
          </cell>
          <cell r="C770" t="str">
            <v>Insumo</v>
          </cell>
          <cell r="D770" t="str">
            <v>und</v>
          </cell>
          <cell r="E770">
            <v>515825</v>
          </cell>
          <cell r="F770">
            <v>433466.15015641489</v>
          </cell>
          <cell r="G770">
            <v>0.19</v>
          </cell>
          <cell r="H770" t="str">
            <v>X</v>
          </cell>
          <cell r="I770" t="str">
            <v>X</v>
          </cell>
          <cell r="K770" t="str">
            <v>X</v>
          </cell>
          <cell r="L770" t="str">
            <v>catalogo rw</v>
          </cell>
          <cell r="M770" t="str">
            <v>VER ARCHIVO ANEXO</v>
          </cell>
          <cell r="N770">
            <v>41608</v>
          </cell>
        </row>
        <row r="771">
          <cell r="A771" t="str">
            <v>S29</v>
          </cell>
          <cell r="B771" t="str">
            <v>REGISTRO TIPO R&amp;W - 3/4'' (DE CORTINA) REF. 206 O SIMILAR</v>
          </cell>
          <cell r="C771" t="str">
            <v>Insumo</v>
          </cell>
          <cell r="D771" t="str">
            <v>und</v>
          </cell>
          <cell r="E771">
            <v>49917</v>
          </cell>
          <cell r="F771">
            <v>41947.096844123524</v>
          </cell>
          <cell r="G771">
            <v>0.19</v>
          </cell>
          <cell r="H771" t="str">
            <v>X</v>
          </cell>
          <cell r="I771" t="str">
            <v>X</v>
          </cell>
          <cell r="K771" t="str">
            <v>X</v>
          </cell>
          <cell r="L771" t="str">
            <v>catalogo rw</v>
          </cell>
          <cell r="M771" t="str">
            <v>VER ARCHIVO ANEXO</v>
          </cell>
          <cell r="N771">
            <v>41608</v>
          </cell>
        </row>
        <row r="772">
          <cell r="A772" t="str">
            <v>S144</v>
          </cell>
          <cell r="B772" t="str">
            <v>REGISTRO TIPO R&amp;W - 4'' (DE CORTINA) REF. 206 O SIMILAR</v>
          </cell>
          <cell r="C772" t="str">
            <v>Insumo</v>
          </cell>
          <cell r="D772" t="str">
            <v>und</v>
          </cell>
          <cell r="E772">
            <v>1214685</v>
          </cell>
          <cell r="F772">
            <v>1020744.0672231034</v>
          </cell>
          <cell r="G772">
            <v>0.19</v>
          </cell>
          <cell r="H772" t="str">
            <v>X</v>
          </cell>
          <cell r="I772" t="str">
            <v>X</v>
          </cell>
          <cell r="K772" t="str">
            <v>X</v>
          </cell>
          <cell r="L772" t="str">
            <v>catalogo rw</v>
          </cell>
          <cell r="M772" t="str">
            <v>VER ARCHIVO ANEXO</v>
          </cell>
          <cell r="N772">
            <v>41608</v>
          </cell>
        </row>
        <row r="773">
          <cell r="A773" t="str">
            <v>S30</v>
          </cell>
          <cell r="B773" t="str">
            <v xml:space="preserve">REGULADOR EXTERNO BAJO PRESIÓN, CAUDAL 15 M3/H, PRESION DE SALIDA 23MBAR </v>
          </cell>
          <cell r="C773" t="str">
            <v>Insumo</v>
          </cell>
          <cell r="D773" t="str">
            <v>und</v>
          </cell>
          <cell r="E773">
            <v>60963</v>
          </cell>
          <cell r="F773">
            <v>51229.047127182697</v>
          </cell>
          <cell r="G773">
            <v>0.19</v>
          </cell>
          <cell r="H773" t="str">
            <v>X</v>
          </cell>
          <cell r="I773" t="str">
            <v>X</v>
          </cell>
          <cell r="K773" t="str">
            <v>X</v>
          </cell>
          <cell r="L773" t="str">
            <v>valvula regulacion automatica</v>
          </cell>
          <cell r="M773" t="str">
            <v>VER ARCHIVO ANEXO</v>
          </cell>
          <cell r="N773">
            <v>41608</v>
          </cell>
        </row>
        <row r="774">
          <cell r="A774" t="str">
            <v>S109</v>
          </cell>
          <cell r="B774" t="str">
            <v>REJILLA  ALUMINIO  3" X 2"  CON SOSCO ANTICUCARACHAS - REF. TA-3"X2" TIPO COLREJILLAS O SIMILAR</v>
          </cell>
          <cell r="C774" t="str">
            <v>Insumo</v>
          </cell>
          <cell r="D774" t="str">
            <v>und</v>
          </cell>
          <cell r="E774">
            <v>5008</v>
          </cell>
          <cell r="F774">
            <v>4208.1002997328633</v>
          </cell>
          <cell r="G774">
            <v>0.19</v>
          </cell>
          <cell r="H774" t="str">
            <v>X</v>
          </cell>
          <cell r="I774" t="str">
            <v>X</v>
          </cell>
          <cell r="K774" t="str">
            <v>X</v>
          </cell>
          <cell r="L774" t="str">
            <v>Rejilla</v>
          </cell>
          <cell r="M774" t="str">
            <v>VER ARCHIVO ANEXO</v>
          </cell>
          <cell r="N774">
            <v>41608</v>
          </cell>
        </row>
        <row r="775">
          <cell r="A775" t="str">
            <v>S31</v>
          </cell>
          <cell r="B775" t="str">
            <v>REJILLA  ALUMINIO  3" X 2"  CON SOSCO TRADICIONAL - REF. T-3"X2" TIPO COLREJILLAS O O SIMILAR</v>
          </cell>
          <cell r="C775" t="str">
            <v>Insumo</v>
          </cell>
          <cell r="D775" t="str">
            <v>und</v>
          </cell>
          <cell r="E775">
            <v>4525</v>
          </cell>
          <cell r="F775">
            <v>3802.4044296262937</v>
          </cell>
          <cell r="G775">
            <v>0.19</v>
          </cell>
          <cell r="H775" t="str">
            <v>X</v>
          </cell>
          <cell r="I775" t="str">
            <v>X</v>
          </cell>
          <cell r="K775" t="str">
            <v>X</v>
          </cell>
          <cell r="L775" t="str">
            <v>Rejilla</v>
          </cell>
          <cell r="M775" t="str">
            <v>VER ARCHIVO ANEXO</v>
          </cell>
          <cell r="N775">
            <v>41608</v>
          </cell>
        </row>
        <row r="776">
          <cell r="A776" t="str">
            <v>S243</v>
          </cell>
          <cell r="B776" t="str">
            <v>REJILLA ALUMINIO 4" X 2" CÚPULA TRADICIONAL CON SOSCO - REF. C-4"X2" TIPO COLREJILLAS O SIMILAR</v>
          </cell>
          <cell r="C776" t="str">
            <v>Insumo</v>
          </cell>
          <cell r="D776" t="str">
            <v>und</v>
          </cell>
          <cell r="E776">
            <v>8351</v>
          </cell>
          <cell r="F776">
            <v>7017.4779100460146</v>
          </cell>
          <cell r="G776">
            <v>0.19</v>
          </cell>
          <cell r="H776" t="str">
            <v>X</v>
          </cell>
          <cell r="I776" t="str">
            <v>X</v>
          </cell>
          <cell r="K776" t="str">
            <v>X</v>
          </cell>
          <cell r="L776" t="str">
            <v>Rejilla</v>
          </cell>
          <cell r="M776" t="str">
            <v>VER ARCHIVO ANEXO</v>
          </cell>
          <cell r="N776">
            <v>41608</v>
          </cell>
        </row>
        <row r="777">
          <cell r="A777" t="str">
            <v>S32</v>
          </cell>
          <cell r="B777" t="str">
            <v>REJILLA ALUMINIO 4" X 3" CON SOSCO ANTICUCARACHAS - REF. HA-4"X3" TIPO COLREJILLAS O SIMILAR</v>
          </cell>
          <cell r="C777" t="str">
            <v>Insumo</v>
          </cell>
          <cell r="D777" t="str">
            <v>und</v>
          </cell>
          <cell r="E777">
            <v>8253</v>
          </cell>
          <cell r="F777">
            <v>6935.2780932270371</v>
          </cell>
          <cell r="G777">
            <v>0.19</v>
          </cell>
          <cell r="H777" t="str">
            <v>X</v>
          </cell>
          <cell r="I777" t="str">
            <v>X</v>
          </cell>
          <cell r="K777" t="str">
            <v>X</v>
          </cell>
          <cell r="L777" t="str">
            <v>Rejilla</v>
          </cell>
          <cell r="M777" t="str">
            <v>VER ARCHIVO ANEXO</v>
          </cell>
          <cell r="N777">
            <v>41608</v>
          </cell>
        </row>
        <row r="778">
          <cell r="A778" t="str">
            <v>S33</v>
          </cell>
          <cell r="B778" t="str">
            <v>REJILLA ALUMINIO 4" X 3" CON SOSCO TRADICIONAL - REF. H-4"X3" TIPO COLREJILLAS O SIMILAR</v>
          </cell>
          <cell r="C778" t="str">
            <v>Insumo</v>
          </cell>
          <cell r="D778" t="str">
            <v>und</v>
          </cell>
          <cell r="E778">
            <v>7836</v>
          </cell>
          <cell r="F778">
            <v>6585.2659699978376</v>
          </cell>
          <cell r="G778">
            <v>0.19</v>
          </cell>
          <cell r="H778" t="str">
            <v>X</v>
          </cell>
          <cell r="I778" t="str">
            <v>X</v>
          </cell>
          <cell r="K778" t="str">
            <v>X</v>
          </cell>
          <cell r="L778" t="str">
            <v>Rejilla</v>
          </cell>
          <cell r="M778" t="str">
            <v>VER ARCHIVO ANEXO</v>
          </cell>
          <cell r="N778">
            <v>41608</v>
          </cell>
        </row>
        <row r="779">
          <cell r="A779" t="str">
            <v>S102</v>
          </cell>
          <cell r="B779" t="str">
            <v>REJILLA ALUMINIO 6" X 4" CON SOSCO ANTICUCARACHAS - REF. TA-6"X4" TIPO COLREJILLAS O SIMILAR</v>
          </cell>
          <cell r="C779" t="str">
            <v>Insumo</v>
          </cell>
          <cell r="D779" t="str">
            <v>und</v>
          </cell>
          <cell r="E779">
            <v>20149</v>
          </cell>
          <cell r="F779">
            <v>16931.836461212479</v>
          </cell>
          <cell r="G779">
            <v>0.19</v>
          </cell>
          <cell r="H779" t="str">
            <v>X</v>
          </cell>
          <cell r="I779" t="str">
            <v>X</v>
          </cell>
          <cell r="K779" t="str">
            <v>X</v>
          </cell>
          <cell r="L779" t="str">
            <v>Rejilla</v>
          </cell>
          <cell r="M779" t="str">
            <v>VER ARCHIVO ANEXO</v>
          </cell>
          <cell r="N779">
            <v>41608</v>
          </cell>
        </row>
        <row r="780">
          <cell r="A780" t="str">
            <v>S110</v>
          </cell>
          <cell r="B780" t="str">
            <v>REJILLA ALUMINIO 6" X 4" CÚPULA TRADICIONAL CON SOSCO - REF. C-6"X4" TIPO COLREJILLAS O SIMILAR</v>
          </cell>
          <cell r="C780" t="str">
            <v>Insumo</v>
          </cell>
          <cell r="D780" t="str">
            <v>und</v>
          </cell>
          <cell r="E780">
            <v>19682</v>
          </cell>
          <cell r="F780">
            <v>16539.398626076709</v>
          </cell>
          <cell r="G780">
            <v>0.19</v>
          </cell>
          <cell r="H780" t="str">
            <v>X</v>
          </cell>
          <cell r="I780" t="str">
            <v>X</v>
          </cell>
          <cell r="K780" t="str">
            <v>X</v>
          </cell>
          <cell r="L780" t="str">
            <v>Rejilla</v>
          </cell>
          <cell r="M780" t="str">
            <v>VER ARCHIVO ANEXO</v>
          </cell>
          <cell r="N780">
            <v>41608</v>
          </cell>
        </row>
        <row r="781">
          <cell r="A781" t="str">
            <v>S232</v>
          </cell>
          <cell r="B781" t="str">
            <v>REJILLA CARCAMO EN FUNDICIÓN DE HIERRO GRIS REF. CAR-30 X 50 CM. TIPO COLREJILLAS O SIMILAR</v>
          </cell>
          <cell r="C781" t="str">
            <v>Insumo</v>
          </cell>
          <cell r="D781" t="str">
            <v>und</v>
          </cell>
          <cell r="E781">
            <v>294386</v>
          </cell>
          <cell r="F781">
            <v>247383.00032370977</v>
          </cell>
          <cell r="G781">
            <v>0.19</v>
          </cell>
          <cell r="H781" t="str">
            <v>X</v>
          </cell>
          <cell r="I781" t="str">
            <v>X</v>
          </cell>
          <cell r="K781" t="str">
            <v>X</v>
          </cell>
          <cell r="L781" t="str">
            <v>Rejilla</v>
          </cell>
          <cell r="M781" t="str">
            <v>VER ARCHIVO ANEXO</v>
          </cell>
          <cell r="N781">
            <v>41608</v>
          </cell>
        </row>
        <row r="782">
          <cell r="A782" t="str">
            <v>S231</v>
          </cell>
          <cell r="B782" t="str">
            <v>REJILLA CARCAMO EN FUNDICIÓN DE HIERRO GRIS REF. CAR-50 X 120 CM. TIPO COLREJILLAS O SIMILAR</v>
          </cell>
          <cell r="C782" t="str">
            <v>Insumo</v>
          </cell>
          <cell r="D782" t="str">
            <v>und</v>
          </cell>
          <cell r="E782">
            <v>1413377</v>
          </cell>
          <cell r="F782">
            <v>1187711.7822349046</v>
          </cell>
          <cell r="G782">
            <v>0.19</v>
          </cell>
          <cell r="H782" t="str">
            <v>X</v>
          </cell>
          <cell r="I782" t="str">
            <v>X</v>
          </cell>
          <cell r="K782" t="str">
            <v>X</v>
          </cell>
          <cell r="L782" t="str">
            <v>Rejilla</v>
          </cell>
          <cell r="M782" t="str">
            <v>VER ARCHIVO ANEXO</v>
          </cell>
          <cell r="N782">
            <v>41608</v>
          </cell>
        </row>
        <row r="783">
          <cell r="A783" t="str">
            <v>S34</v>
          </cell>
          <cell r="B783" t="str">
            <v>SIFON PVC SANITARIO 3"</v>
          </cell>
          <cell r="C783" t="str">
            <v>Insumo</v>
          </cell>
          <cell r="D783" t="str">
            <v>m</v>
          </cell>
          <cell r="E783">
            <v>10386</v>
          </cell>
          <cell r="F783">
            <v>8727.7644212796004</v>
          </cell>
          <cell r="G783">
            <v>0.19</v>
          </cell>
          <cell r="H783" t="str">
            <v>X</v>
          </cell>
          <cell r="I783" t="str">
            <v>X</v>
          </cell>
          <cell r="K783" t="str">
            <v>X</v>
          </cell>
          <cell r="L783" t="str">
            <v>tubosistema pavco</v>
          </cell>
          <cell r="M783" t="str">
            <v>VER ARCHIVO ANEXO</v>
          </cell>
          <cell r="N783">
            <v>41608</v>
          </cell>
        </row>
        <row r="784">
          <cell r="A784" t="str">
            <v>S34A</v>
          </cell>
          <cell r="B784" t="str">
            <v>SIFON PVC SANITARIO 2"</v>
          </cell>
          <cell r="C784" t="str">
            <v>Insumo</v>
          </cell>
          <cell r="D784" t="str">
            <v>m</v>
          </cell>
          <cell r="E784">
            <v>4733</v>
          </cell>
          <cell r="F784">
            <v>3977.4104912408916</v>
          </cell>
          <cell r="G784">
            <v>0.19</v>
          </cell>
          <cell r="H784" t="str">
            <v>X</v>
          </cell>
          <cell r="I784" t="str">
            <v>X</v>
          </cell>
          <cell r="K784" t="str">
            <v>X</v>
          </cell>
          <cell r="L784" t="str">
            <v>tubosistema pavco</v>
          </cell>
          <cell r="M784" t="str">
            <v>VER ARCHIVO ANEXO</v>
          </cell>
          <cell r="N784">
            <v>41608</v>
          </cell>
        </row>
        <row r="785">
          <cell r="A785" t="str">
            <v>S125</v>
          </cell>
          <cell r="B785" t="str">
            <v>SILLA YEE ALCANTARILLDO  TIPO FORT  160 X 110  (6" X 4")</v>
          </cell>
          <cell r="C785" t="str">
            <v>Insumo</v>
          </cell>
          <cell r="D785" t="str">
            <v>und</v>
          </cell>
          <cell r="E785">
            <v>63913</v>
          </cell>
          <cell r="F785">
            <v>53708.299666722851</v>
          </cell>
          <cell r="G785">
            <v>0.19</v>
          </cell>
          <cell r="H785" t="str">
            <v>X</v>
          </cell>
          <cell r="I785" t="str">
            <v>X</v>
          </cell>
          <cell r="K785" t="str">
            <v>X</v>
          </cell>
          <cell r="L785" t="str">
            <v>Tuberia novafort y novaloc</v>
          </cell>
          <cell r="M785" t="str">
            <v>VER ARCHIVO ANEXO</v>
          </cell>
          <cell r="N785">
            <v>41608</v>
          </cell>
        </row>
        <row r="786">
          <cell r="A786" t="str">
            <v>S126</v>
          </cell>
          <cell r="B786" t="str">
            <v>SILLA YEE ALCANTARILLDO  TIPO FORT  200 X 160  (8" X 6")</v>
          </cell>
          <cell r="C786" t="str">
            <v>Insumo</v>
          </cell>
          <cell r="D786" t="str">
            <v>und</v>
          </cell>
          <cell r="E786">
            <v>78283</v>
          </cell>
          <cell r="F786">
            <v>65783.717918130205</v>
          </cell>
          <cell r="G786">
            <v>0.19</v>
          </cell>
          <cell r="H786" t="str">
            <v>X</v>
          </cell>
          <cell r="I786" t="str">
            <v>X</v>
          </cell>
          <cell r="K786" t="str">
            <v>X</v>
          </cell>
          <cell r="L786" t="str">
            <v>Tuberia novafort y novaloc</v>
          </cell>
          <cell r="M786" t="str">
            <v>VER ARCHIVO ANEXO</v>
          </cell>
          <cell r="N786">
            <v>41608</v>
          </cell>
        </row>
        <row r="787">
          <cell r="A787" t="str">
            <v>S65</v>
          </cell>
          <cell r="B787" t="str">
            <v>SILLA YEE ALCANTARILLDO  TIPO FORT  250 X 200  (10" X 8")</v>
          </cell>
          <cell r="C787" t="str">
            <v>Insumo</v>
          </cell>
          <cell r="D787" t="str">
            <v>und</v>
          </cell>
          <cell r="E787">
            <v>134610</v>
          </cell>
          <cell r="F787">
            <v>113117.55437089098</v>
          </cell>
          <cell r="G787">
            <v>0.19</v>
          </cell>
          <cell r="H787" t="str">
            <v>X</v>
          </cell>
          <cell r="I787" t="str">
            <v>X</v>
          </cell>
          <cell r="K787" t="str">
            <v>X</v>
          </cell>
          <cell r="L787" t="str">
            <v>Tuberia novafort y novaloc</v>
          </cell>
          <cell r="M787" t="str">
            <v>VER ARCHIVO ANEXO</v>
          </cell>
          <cell r="N787">
            <v>41608</v>
          </cell>
        </row>
        <row r="788">
          <cell r="A788" t="str">
            <v>S35</v>
          </cell>
          <cell r="B788" t="str">
            <v>SILLA YEE ALCANTARILLDO  TIPO FORT  315 X 200  (12" X 8")</v>
          </cell>
          <cell r="C788" t="str">
            <v>Insumo</v>
          </cell>
          <cell r="D788" t="str">
            <v>und</v>
          </cell>
          <cell r="E788">
            <v>523043</v>
          </cell>
          <cell r="F788">
            <v>439531.7011555573</v>
          </cell>
          <cell r="G788">
            <v>0.19</v>
          </cell>
          <cell r="H788" t="str">
            <v>X</v>
          </cell>
          <cell r="I788" t="str">
            <v>X</v>
          </cell>
          <cell r="K788" t="str">
            <v>X</v>
          </cell>
          <cell r="L788" t="str">
            <v>Tuberia novafort y novaloc</v>
          </cell>
          <cell r="M788" t="str">
            <v>VER ARCHIVO ANEXO</v>
          </cell>
          <cell r="N788">
            <v>41608</v>
          </cell>
        </row>
        <row r="789">
          <cell r="A789" t="str">
            <v>S167</v>
          </cell>
          <cell r="B789" t="str">
            <v>SOLDADURA LIQUIDA AGUA CALIENTE 1/4</v>
          </cell>
          <cell r="C789" t="str">
            <v>Insumo</v>
          </cell>
          <cell r="D789" t="str">
            <v>und</v>
          </cell>
          <cell r="E789">
            <v>100965</v>
          </cell>
          <cell r="F789">
            <v>84844.794795653637</v>
          </cell>
          <cell r="G789">
            <v>0.19</v>
          </cell>
          <cell r="H789" t="str">
            <v>X</v>
          </cell>
          <cell r="I789" t="str">
            <v>X</v>
          </cell>
          <cell r="K789" t="str">
            <v>X</v>
          </cell>
          <cell r="L789" t="str">
            <v>Tuberia novafort y novaloc</v>
          </cell>
          <cell r="M789" t="str">
            <v>VER ARCHIVO ANEXO</v>
          </cell>
          <cell r="N789">
            <v>41608</v>
          </cell>
        </row>
        <row r="790">
          <cell r="A790" t="str">
            <v>S36</v>
          </cell>
          <cell r="B790" t="str">
            <v>SOLDADURA PVC LIQUIDA 1/4</v>
          </cell>
          <cell r="C790" t="str">
            <v>Insumo</v>
          </cell>
          <cell r="D790" t="str">
            <v>und</v>
          </cell>
          <cell r="E790">
            <v>94164</v>
          </cell>
          <cell r="F790">
            <v>79129.255919740477</v>
          </cell>
          <cell r="G790">
            <v>0.19</v>
          </cell>
          <cell r="H790" t="str">
            <v>X</v>
          </cell>
          <cell r="I790" t="str">
            <v>X</v>
          </cell>
          <cell r="K790" t="str">
            <v>X</v>
          </cell>
          <cell r="L790" t="str">
            <v>Tuberia novafort y novaloc</v>
          </cell>
          <cell r="M790" t="str">
            <v>VER ARCHIVO ANEXO</v>
          </cell>
          <cell r="N790">
            <v>41608</v>
          </cell>
        </row>
        <row r="791">
          <cell r="A791" t="str">
            <v>S221</v>
          </cell>
          <cell r="B791" t="str">
            <v>TANQUE AGUA POTABLE PLASTICO CAP. 1.000 LTS, INCLUYE: TAPA, ACCESORIOS Y MANGUERA FLEXIBLE. A TODO COSTO.</v>
          </cell>
          <cell r="C791" t="str">
            <v>Insumo</v>
          </cell>
          <cell r="D791" t="str">
            <v>und</v>
          </cell>
          <cell r="E791">
            <v>579054</v>
          </cell>
          <cell r="F791">
            <v>486600.37690890196</v>
          </cell>
          <cell r="G791">
            <v>0.19</v>
          </cell>
          <cell r="H791" t="str">
            <v>X</v>
          </cell>
          <cell r="I791" t="str">
            <v>X</v>
          </cell>
          <cell r="K791" t="str">
            <v>X</v>
          </cell>
          <cell r="L791" t="str">
            <v>tanqueaguapotable</v>
          </cell>
          <cell r="M791" t="str">
            <v>VER ARCHIVO ANEXO</v>
          </cell>
          <cell r="N791">
            <v>41608</v>
          </cell>
        </row>
        <row r="792">
          <cell r="A792" t="str">
            <v>S222</v>
          </cell>
          <cell r="B792" t="str">
            <v>TANQUE AGUA POTABLE PLASTICO CAP. 20.000 LTS, INCLUYE: TAPA, ACCESORIOS Y MANGUERA FLEXIBLE. A TODO COSTO.</v>
          </cell>
          <cell r="C792" t="str">
            <v>Insumo</v>
          </cell>
          <cell r="D792" t="str">
            <v>und</v>
          </cell>
          <cell r="E792">
            <v>12988990</v>
          </cell>
          <cell r="F792">
            <v>10915117.45647458</v>
          </cell>
          <cell r="G792">
            <v>0.19</v>
          </cell>
          <cell r="H792" t="str">
            <v>X</v>
          </cell>
          <cell r="I792" t="str">
            <v>X</v>
          </cell>
          <cell r="K792" t="str">
            <v>X</v>
          </cell>
          <cell r="L792" t="str">
            <v>tanqueaguapotable</v>
          </cell>
          <cell r="M792" t="str">
            <v>VER ARCHIVO ANEXO</v>
          </cell>
          <cell r="N792">
            <v>41608</v>
          </cell>
        </row>
        <row r="793">
          <cell r="A793" t="str">
            <v>S222A</v>
          </cell>
          <cell r="B793" t="str">
            <v>TANQUE AGUA POTABLE PLASTICO CAP. 10.000 LTS, INCLUYE: TAPA, ACCESORIOS Y MANGUERA FLEXIBLE. A TODO COSTO.</v>
          </cell>
          <cell r="C793" t="str">
            <v>Insumo</v>
          </cell>
          <cell r="D793" t="str">
            <v>und</v>
          </cell>
          <cell r="E793">
            <v>6472614</v>
          </cell>
          <cell r="F793">
            <v>5439171.1595362825</v>
          </cell>
          <cell r="G793">
            <v>0.19</v>
          </cell>
          <cell r="H793" t="str">
            <v>X</v>
          </cell>
          <cell r="I793" t="str">
            <v>X</v>
          </cell>
          <cell r="K793" t="str">
            <v>X</v>
          </cell>
          <cell r="L793" t="str">
            <v>tanqueaguapotable</v>
          </cell>
          <cell r="M793" t="str">
            <v>VER ARCHIVO ANEXO</v>
          </cell>
          <cell r="N793">
            <v>41608</v>
          </cell>
        </row>
        <row r="794">
          <cell r="A794" t="str">
            <v>S224</v>
          </cell>
          <cell r="B794"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794" t="str">
            <v>Insumo</v>
          </cell>
          <cell r="D794" t="str">
            <v>und</v>
          </cell>
          <cell r="E794">
            <v>16556341</v>
          </cell>
          <cell r="F794">
            <v>13912891.743722839</v>
          </cell>
          <cell r="G794">
            <v>0.19</v>
          </cell>
          <cell r="H794" t="str">
            <v>X</v>
          </cell>
          <cell r="I794" t="str">
            <v>X</v>
          </cell>
          <cell r="K794" t="str">
            <v>X</v>
          </cell>
          <cell r="L794" t="str">
            <v>tanqueseptico</v>
          </cell>
          <cell r="M794" t="str">
            <v>VER ARCHIVO ANEXO</v>
          </cell>
          <cell r="N794">
            <v>41608</v>
          </cell>
        </row>
        <row r="795">
          <cell r="A795" t="str">
            <v>S105</v>
          </cell>
          <cell r="B795" t="str">
            <v>TANQUE SEPTICO INTEGRADO PREFABRICADO TIPO IMHOFF SUBTERRANEO DE 2000 LTS. TIPO COLEMPAQUES CON TAPA Y ACCESORIOS OVOIDE - VERDE REF. 2 O SIMILAR</v>
          </cell>
          <cell r="C795" t="str">
            <v>Insumo</v>
          </cell>
          <cell r="D795" t="str">
            <v>und</v>
          </cell>
          <cell r="E795">
            <v>3223845</v>
          </cell>
          <cell r="F795">
            <v>2709113.7208464528</v>
          </cell>
          <cell r="G795">
            <v>0.19</v>
          </cell>
          <cell r="H795" t="str">
            <v>X</v>
          </cell>
          <cell r="I795" t="str">
            <v>X</v>
          </cell>
          <cell r="K795" t="str">
            <v>X</v>
          </cell>
          <cell r="L795" t="str">
            <v>tanqueseptico</v>
          </cell>
          <cell r="M795" t="str">
            <v>VER ARCHIVO ANEXO</v>
          </cell>
          <cell r="N795">
            <v>41608</v>
          </cell>
        </row>
        <row r="796">
          <cell r="A796" t="str">
            <v>S107</v>
          </cell>
          <cell r="B796" t="str">
            <v xml:space="preserve">TANQUE TRATAMIENTO AGUAS GRISES OVOIDE DE 2000 LTS. TIPO COLEMPAQUES  O SIMILAR </v>
          </cell>
          <cell r="C796" t="str">
            <v>Insumo</v>
          </cell>
          <cell r="D796" t="str">
            <v>und</v>
          </cell>
          <cell r="E796">
            <v>987278</v>
          </cell>
          <cell r="F796">
            <v>829645.40276094351</v>
          </cell>
          <cell r="G796">
            <v>0.19</v>
          </cell>
          <cell r="H796" t="str">
            <v>X</v>
          </cell>
          <cell r="I796" t="str">
            <v>X</v>
          </cell>
          <cell r="K796" t="str">
            <v>X</v>
          </cell>
          <cell r="L796" t="str">
            <v>no aplica</v>
          </cell>
          <cell r="M796" t="str">
            <v>no aplica</v>
          </cell>
          <cell r="N796">
            <v>41608</v>
          </cell>
        </row>
        <row r="797">
          <cell r="A797" t="str">
            <v>S60</v>
          </cell>
          <cell r="B797" t="str">
            <v>TAPA DE INSPECCION TI - 5*3" ALUMINIO  COLREJILLAS O SIMILAR</v>
          </cell>
          <cell r="C797" t="str">
            <v>Insumo</v>
          </cell>
          <cell r="D797" t="str">
            <v>und</v>
          </cell>
          <cell r="E797">
            <v>19308</v>
          </cell>
          <cell r="F797">
            <v>16225.18319726868</v>
          </cell>
          <cell r="G797">
            <v>0.19</v>
          </cell>
          <cell r="H797" t="str">
            <v>X</v>
          </cell>
          <cell r="I797" t="str">
            <v>X</v>
          </cell>
          <cell r="K797" t="str">
            <v>X</v>
          </cell>
          <cell r="L797" t="str">
            <v>Rejilla</v>
          </cell>
          <cell r="M797" t="str">
            <v>VER ARCHIVO ANEXO</v>
          </cell>
          <cell r="N797">
            <v>41608</v>
          </cell>
        </row>
        <row r="798">
          <cell r="A798" t="str">
            <v>S225</v>
          </cell>
          <cell r="B798" t="str">
            <v>TAPA DE INSPECCION TI - 6*4" ALUMINIO COLREJILLAS O SIMILAR</v>
          </cell>
          <cell r="C798" t="str">
            <v>Insumo</v>
          </cell>
          <cell r="D798" t="str">
            <v>und</v>
          </cell>
          <cell r="E798">
            <v>27783</v>
          </cell>
          <cell r="F798">
            <v>23347.399583584032</v>
          </cell>
          <cell r="G798">
            <v>0.19</v>
          </cell>
          <cell r="H798" t="str">
            <v>X</v>
          </cell>
          <cell r="I798" t="str">
            <v>X</v>
          </cell>
          <cell r="K798" t="str">
            <v>X</v>
          </cell>
          <cell r="L798" t="str">
            <v>Rejilla</v>
          </cell>
          <cell r="M798" t="str">
            <v>VER ARCHIVO ANEXO</v>
          </cell>
          <cell r="N798">
            <v>41608</v>
          </cell>
        </row>
        <row r="799">
          <cell r="A799" t="str">
            <v>S226</v>
          </cell>
          <cell r="B799" t="str">
            <v>TAPA DE INSPECCION TI - 8*6" ALUMINIO COLREJILLAS O SIMILAR</v>
          </cell>
          <cell r="C799" t="str">
            <v>Insumo</v>
          </cell>
          <cell r="D799" t="str">
            <v>und</v>
          </cell>
          <cell r="E799">
            <v>55275</v>
          </cell>
          <cell r="F799">
            <v>46449.525520208212</v>
          </cell>
          <cell r="G799">
            <v>0.19</v>
          </cell>
          <cell r="H799" t="str">
            <v>X</v>
          </cell>
          <cell r="I799" t="str">
            <v>X</v>
          </cell>
          <cell r="K799" t="str">
            <v>X</v>
          </cell>
          <cell r="L799" t="str">
            <v>Rejilla</v>
          </cell>
          <cell r="M799" t="str">
            <v>VER ARCHIVO ANEXO</v>
          </cell>
          <cell r="N799">
            <v>41608</v>
          </cell>
        </row>
        <row r="800">
          <cell r="A800" t="str">
            <v>S131</v>
          </cell>
          <cell r="B800" t="str">
            <v>TAPA REJILLA EN HIERRO GALVANIZADO 3"</v>
          </cell>
          <cell r="C800" t="str">
            <v>Insumo</v>
          </cell>
          <cell r="D800" t="str">
            <v>und</v>
          </cell>
          <cell r="E800">
            <v>198591</v>
          </cell>
          <cell r="F800">
            <v>166882.86358798828</v>
          </cell>
          <cell r="G800">
            <v>0.19</v>
          </cell>
          <cell r="H800" t="str">
            <v>X</v>
          </cell>
          <cell r="I800" t="str">
            <v>X</v>
          </cell>
          <cell r="K800" t="str">
            <v>X</v>
          </cell>
          <cell r="L800" t="str">
            <v>Rejilla</v>
          </cell>
          <cell r="M800" t="str">
            <v>VER ARCHIVO ANEXO</v>
          </cell>
          <cell r="N800">
            <v>41608</v>
          </cell>
        </row>
        <row r="801">
          <cell r="A801" t="str">
            <v>S134</v>
          </cell>
          <cell r="B801" t="str">
            <v>TAPA REJILLA EN HIERRO GALVANIZADO 6"</v>
          </cell>
          <cell r="C801" t="str">
            <v>Insumo</v>
          </cell>
          <cell r="D801" t="str">
            <v>und</v>
          </cell>
          <cell r="E801">
            <v>311114</v>
          </cell>
          <cell r="F801">
            <v>261440.49480325222</v>
          </cell>
          <cell r="G801">
            <v>0.19</v>
          </cell>
          <cell r="H801" t="str">
            <v>X</v>
          </cell>
          <cell r="I801" t="str">
            <v>X</v>
          </cell>
          <cell r="K801" t="str">
            <v>X</v>
          </cell>
          <cell r="L801" t="str">
            <v>Rejilla</v>
          </cell>
          <cell r="M801" t="str">
            <v>VER ARCHIVO ANEXO</v>
          </cell>
          <cell r="N801">
            <v>41608</v>
          </cell>
        </row>
        <row r="802">
          <cell r="A802" t="str">
            <v>S134A</v>
          </cell>
          <cell r="B802" t="str">
            <v>CRUCES HG 2"</v>
          </cell>
          <cell r="C802" t="str">
            <v>Insumo</v>
          </cell>
          <cell r="D802" t="str">
            <v>und</v>
          </cell>
          <cell r="E802">
            <v>37865</v>
          </cell>
          <cell r="F802">
            <v>31819.283929927133</v>
          </cell>
          <cell r="G802">
            <v>0.19</v>
          </cell>
          <cell r="H802" t="str">
            <v>X</v>
          </cell>
          <cell r="I802" t="str">
            <v>X</v>
          </cell>
          <cell r="K802" t="str">
            <v>X</v>
          </cell>
          <cell r="M802" t="str">
            <v>VER ARCHIVO ANEXO</v>
          </cell>
          <cell r="N802">
            <v>41608</v>
          </cell>
        </row>
        <row r="803">
          <cell r="A803" t="str">
            <v>S134B</v>
          </cell>
          <cell r="B803" t="str">
            <v>CRUCES HG 3"</v>
          </cell>
          <cell r="C803" t="str">
            <v>Insumo</v>
          </cell>
          <cell r="D803" t="str">
            <v>und</v>
          </cell>
          <cell r="E803">
            <v>63108</v>
          </cell>
          <cell r="F803">
            <v>53032.139883211894</v>
          </cell>
          <cell r="G803">
            <v>0.19</v>
          </cell>
          <cell r="H803" t="str">
            <v>X</v>
          </cell>
          <cell r="I803" t="str">
            <v>X</v>
          </cell>
          <cell r="K803" t="str">
            <v>X</v>
          </cell>
          <cell r="M803" t="str">
            <v>VER ARCHIVO ANEXO</v>
          </cell>
          <cell r="N803">
            <v>41608</v>
          </cell>
        </row>
        <row r="804">
          <cell r="A804" t="str">
            <v>S134C</v>
          </cell>
          <cell r="B804" t="str">
            <v>TEE HG 2"</v>
          </cell>
          <cell r="C804" t="str">
            <v>Insumo</v>
          </cell>
          <cell r="D804" t="str">
            <v>und</v>
          </cell>
          <cell r="E804">
            <v>13411</v>
          </cell>
          <cell r="F804">
            <v>11269.32972518253</v>
          </cell>
          <cell r="G804">
            <v>0.19</v>
          </cell>
          <cell r="H804" t="str">
            <v>X</v>
          </cell>
          <cell r="I804" t="str">
            <v>X</v>
          </cell>
          <cell r="K804" t="str">
            <v>X</v>
          </cell>
          <cell r="M804" t="str">
            <v>VER ARCHIVO ANEXO</v>
          </cell>
          <cell r="N804">
            <v>41608</v>
          </cell>
        </row>
        <row r="805">
          <cell r="A805" t="str">
            <v>S134D</v>
          </cell>
          <cell r="B805" t="str">
            <v>TEE HG 3"</v>
          </cell>
          <cell r="C805" t="str">
            <v>Insumo</v>
          </cell>
          <cell r="D805" t="str">
            <v>und</v>
          </cell>
          <cell r="E805">
            <v>31554</v>
          </cell>
          <cell r="F805">
            <v>26516.069941605947</v>
          </cell>
          <cell r="G805">
            <v>0.19</v>
          </cell>
          <cell r="H805" t="str">
            <v>X</v>
          </cell>
          <cell r="I805" t="str">
            <v>X</v>
          </cell>
          <cell r="K805" t="str">
            <v>X</v>
          </cell>
          <cell r="M805" t="str">
            <v>VER ARCHIVO ANEXO</v>
          </cell>
          <cell r="N805">
            <v>41608</v>
          </cell>
        </row>
        <row r="806">
          <cell r="A806" t="str">
            <v>S134E</v>
          </cell>
          <cell r="B806" t="str">
            <v>CODO HG 2"</v>
          </cell>
          <cell r="C806" t="str">
            <v>Insumo</v>
          </cell>
          <cell r="D806" t="str">
            <v>und</v>
          </cell>
          <cell r="E806">
            <v>11044</v>
          </cell>
          <cell r="F806">
            <v>9280.6244795620842</v>
          </cell>
          <cell r="G806">
            <v>0.19</v>
          </cell>
          <cell r="H806" t="str">
            <v>X</v>
          </cell>
          <cell r="I806" t="str">
            <v>X</v>
          </cell>
          <cell r="K806" t="str">
            <v>X</v>
          </cell>
          <cell r="M806" t="str">
            <v>VER ARCHIVO ANEXO</v>
          </cell>
          <cell r="N806">
            <v>41608</v>
          </cell>
        </row>
        <row r="807">
          <cell r="A807" t="str">
            <v>S134F</v>
          </cell>
          <cell r="B807" t="str">
            <v>CODO HG 3"</v>
          </cell>
          <cell r="C807" t="str">
            <v>Insumo</v>
          </cell>
          <cell r="D807" t="str">
            <v>und</v>
          </cell>
          <cell r="E807">
            <v>27610</v>
          </cell>
          <cell r="F807">
            <v>23201.561198905205</v>
          </cell>
          <cell r="G807">
            <v>0.19</v>
          </cell>
          <cell r="H807" t="str">
            <v>X</v>
          </cell>
          <cell r="I807" t="str">
            <v>X</v>
          </cell>
          <cell r="K807" t="str">
            <v>X</v>
          </cell>
          <cell r="M807" t="str">
            <v>VER ARCHIVO ANEXO</v>
          </cell>
          <cell r="N807">
            <v>41608</v>
          </cell>
        </row>
        <row r="808">
          <cell r="A808" t="str">
            <v>S181</v>
          </cell>
          <cell r="B808" t="str">
            <v xml:space="preserve">TEE 4"  X  3" HD EXTREMO LISO </v>
          </cell>
          <cell r="C808" t="str">
            <v>Insumo</v>
          </cell>
          <cell r="D808" t="str">
            <v>und</v>
          </cell>
          <cell r="E808">
            <v>191354</v>
          </cell>
          <cell r="F808">
            <v>160801.40294688096</v>
          </cell>
          <cell r="G808">
            <v>0.19</v>
          </cell>
          <cell r="H808" t="str">
            <v>X</v>
          </cell>
          <cell r="I808" t="str">
            <v>X</v>
          </cell>
          <cell r="K808" t="str">
            <v>X</v>
          </cell>
          <cell r="L808" t="str">
            <v>tuberia union platino</v>
          </cell>
          <cell r="M808" t="str">
            <v>VER ARCHIVO ANEXO</v>
          </cell>
          <cell r="N808">
            <v>41608</v>
          </cell>
        </row>
        <row r="809">
          <cell r="A809" t="str">
            <v>S182</v>
          </cell>
          <cell r="B809" t="str">
            <v xml:space="preserve">TEE 6"  X  4" HD EXTREMO LISO </v>
          </cell>
          <cell r="C809" t="str">
            <v>Insumo</v>
          </cell>
          <cell r="D809" t="str">
            <v>und</v>
          </cell>
          <cell r="E809">
            <v>384372</v>
          </cell>
          <cell r="F809">
            <v>323001.52858318156</v>
          </cell>
          <cell r="G809">
            <v>0.19</v>
          </cell>
          <cell r="H809" t="str">
            <v>X</v>
          </cell>
          <cell r="I809" t="str">
            <v>X</v>
          </cell>
          <cell r="K809" t="str">
            <v>X</v>
          </cell>
          <cell r="L809" t="str">
            <v>tuberia union platino</v>
          </cell>
          <cell r="M809" t="str">
            <v>VER ARCHIVO ANEXO</v>
          </cell>
          <cell r="N809">
            <v>41608</v>
          </cell>
        </row>
        <row r="810">
          <cell r="A810" t="str">
            <v>S172</v>
          </cell>
          <cell r="B810" t="str">
            <v>TEE ACERO GALNAVIZADO  3/4''</v>
          </cell>
          <cell r="C810" t="str">
            <v>Insumo</v>
          </cell>
          <cell r="D810" t="str">
            <v>und</v>
          </cell>
          <cell r="E810">
            <v>2161</v>
          </cell>
          <cell r="F810">
            <v>1816.3507910000076</v>
          </cell>
          <cell r="G810">
            <v>0.19</v>
          </cell>
          <cell r="H810" t="str">
            <v>X</v>
          </cell>
          <cell r="I810" t="str">
            <v>X</v>
          </cell>
          <cell r="K810" t="str">
            <v>X</v>
          </cell>
          <cell r="M810" t="str">
            <v>VER ARCHIVO ANEXO</v>
          </cell>
          <cell r="N810">
            <v>41608</v>
          </cell>
        </row>
        <row r="811">
          <cell r="A811" t="str">
            <v>S38</v>
          </cell>
          <cell r="B811" t="str">
            <v>TEE ACERO GALVANIZADO  1/2''</v>
          </cell>
          <cell r="C811" t="str">
            <v>Insumo</v>
          </cell>
          <cell r="D811" t="str">
            <v>und</v>
          </cell>
          <cell r="E811">
            <v>1412</v>
          </cell>
          <cell r="F811">
            <v>1186.5941298868663</v>
          </cell>
          <cell r="G811">
            <v>0.19</v>
          </cell>
          <cell r="H811" t="str">
            <v>X</v>
          </cell>
          <cell r="I811" t="str">
            <v>X</v>
          </cell>
          <cell r="K811" t="str">
            <v>X</v>
          </cell>
          <cell r="M811" t="str">
            <v>VER ARCHIVO ANEXO</v>
          </cell>
          <cell r="N811">
            <v>41608</v>
          </cell>
        </row>
        <row r="812">
          <cell r="A812" t="str">
            <v>S183</v>
          </cell>
          <cell r="B812" t="str">
            <v xml:space="preserve">TEE HIERRO DUCTIL  3 X 3" </v>
          </cell>
          <cell r="C812" t="str">
            <v>Insumo</v>
          </cell>
          <cell r="D812" t="str">
            <v>und</v>
          </cell>
          <cell r="E812">
            <v>98173</v>
          </cell>
          <cell r="F812">
            <v>82498.122605821525</v>
          </cell>
          <cell r="G812">
            <v>0.19</v>
          </cell>
          <cell r="H812" t="str">
            <v>X</v>
          </cell>
          <cell r="I812" t="str">
            <v>X</v>
          </cell>
          <cell r="K812" t="str">
            <v>X</v>
          </cell>
          <cell r="M812" t="str">
            <v>VER ARCHIVO ANEXO</v>
          </cell>
          <cell r="N812">
            <v>41608</v>
          </cell>
        </row>
        <row r="813">
          <cell r="A813" t="str">
            <v>S39</v>
          </cell>
          <cell r="B813" t="str">
            <v>TEE PRESION  - 1''</v>
          </cell>
          <cell r="C813" t="str">
            <v>Insumo</v>
          </cell>
          <cell r="D813" t="str">
            <v>und</v>
          </cell>
          <cell r="E813">
            <v>2632</v>
          </cell>
          <cell r="F813">
            <v>2211.4402331299366</v>
          </cell>
          <cell r="G813">
            <v>0.19</v>
          </cell>
          <cell r="H813" t="str">
            <v>X</v>
          </cell>
          <cell r="I813" t="str">
            <v>X</v>
          </cell>
          <cell r="K813" t="str">
            <v>X</v>
          </cell>
          <cell r="L813" t="str">
            <v>tuberia union platino</v>
          </cell>
          <cell r="M813" t="str">
            <v>VER ARCHIVO ANEXO</v>
          </cell>
          <cell r="N813">
            <v>41608</v>
          </cell>
        </row>
        <row r="814">
          <cell r="A814" t="str">
            <v>S159</v>
          </cell>
          <cell r="B814" t="str">
            <v>TEE PRESION  - 1 1/2''</v>
          </cell>
          <cell r="C814" t="str">
            <v>Insumo</v>
          </cell>
          <cell r="D814" t="str">
            <v>und</v>
          </cell>
          <cell r="E814">
            <v>8960</v>
          </cell>
          <cell r="F814">
            <v>7529.2380599190101</v>
          </cell>
          <cell r="G814">
            <v>0.19</v>
          </cell>
          <cell r="H814" t="str">
            <v>X</v>
          </cell>
          <cell r="I814" t="str">
            <v>X</v>
          </cell>
          <cell r="K814" t="str">
            <v>X</v>
          </cell>
          <cell r="L814" t="str">
            <v>tuberia union platino</v>
          </cell>
          <cell r="M814" t="str">
            <v>VER ARCHIVO ANEXO</v>
          </cell>
          <cell r="N814">
            <v>41608</v>
          </cell>
        </row>
        <row r="815">
          <cell r="A815" t="str">
            <v>S07</v>
          </cell>
          <cell r="B815" t="str">
            <v>TEE PRESION  - 1 1/4''</v>
          </cell>
          <cell r="C815" t="str">
            <v>Insumo</v>
          </cell>
          <cell r="D815" t="str">
            <v>und</v>
          </cell>
          <cell r="E815">
            <v>6801</v>
          </cell>
          <cell r="F815">
            <v>5715.5388759131611</v>
          </cell>
          <cell r="G815">
            <v>0.19</v>
          </cell>
          <cell r="H815" t="str">
            <v>X</v>
          </cell>
          <cell r="I815" t="str">
            <v>X</v>
          </cell>
          <cell r="K815" t="str">
            <v>X</v>
          </cell>
          <cell r="L815" t="str">
            <v>tuberia union platino</v>
          </cell>
          <cell r="M815" t="str">
            <v>VER ARCHIVO ANEXO</v>
          </cell>
          <cell r="N815">
            <v>41608</v>
          </cell>
        </row>
        <row r="816">
          <cell r="A816" t="str">
            <v>S40</v>
          </cell>
          <cell r="B816" t="str">
            <v>TEE PRESION  - 1/2''</v>
          </cell>
          <cell r="C816" t="str">
            <v>Insumo</v>
          </cell>
          <cell r="D816" t="str">
            <v>und</v>
          </cell>
          <cell r="E816">
            <v>797</v>
          </cell>
          <cell r="F816">
            <v>669.53076602555029</v>
          </cell>
          <cell r="G816">
            <v>0.19</v>
          </cell>
          <cell r="H816" t="str">
            <v>X</v>
          </cell>
          <cell r="I816" t="str">
            <v>X</v>
          </cell>
          <cell r="K816" t="str">
            <v>X</v>
          </cell>
          <cell r="L816" t="str">
            <v>tuberia union platino</v>
          </cell>
          <cell r="M816" t="str">
            <v>VER ARCHIVO ANEXO</v>
          </cell>
          <cell r="N816">
            <v>41608</v>
          </cell>
        </row>
        <row r="817">
          <cell r="A817" t="str">
            <v>S158</v>
          </cell>
          <cell r="B817" t="str">
            <v>TEE PRESION -  3/4''</v>
          </cell>
          <cell r="C817" t="str">
            <v>Insumo</v>
          </cell>
          <cell r="D817" t="str">
            <v>und</v>
          </cell>
          <cell r="E817">
            <v>1346</v>
          </cell>
          <cell r="F817">
            <v>1130.9103830094937</v>
          </cell>
          <cell r="G817">
            <v>0.19</v>
          </cell>
          <cell r="H817" t="str">
            <v>X</v>
          </cell>
          <cell r="I817" t="str">
            <v>X</v>
          </cell>
          <cell r="K817" t="str">
            <v>X</v>
          </cell>
          <cell r="L817" t="str">
            <v>tuberia union platino</v>
          </cell>
          <cell r="M817" t="str">
            <v>VER ARCHIVO ANEXO</v>
          </cell>
          <cell r="N817">
            <v>41608</v>
          </cell>
        </row>
        <row r="818">
          <cell r="A818" t="str">
            <v>S129</v>
          </cell>
          <cell r="B818" t="str">
            <v>TEE SANITARIA - 6"</v>
          </cell>
          <cell r="C818" t="str">
            <v>Insumo</v>
          </cell>
          <cell r="D818" t="str">
            <v>und</v>
          </cell>
          <cell r="E818">
            <v>150732</v>
          </cell>
          <cell r="F818">
            <v>126665.94030755456</v>
          </cell>
          <cell r="G818">
            <v>0.19</v>
          </cell>
          <cell r="H818" t="str">
            <v>X</v>
          </cell>
          <cell r="I818" t="str">
            <v>X</v>
          </cell>
          <cell r="K818" t="str">
            <v>X</v>
          </cell>
          <cell r="L818" t="str">
            <v>tubosistema pavco</v>
          </cell>
          <cell r="M818" t="str">
            <v>VER ARCHIVO ANEXO</v>
          </cell>
          <cell r="N818">
            <v>41608</v>
          </cell>
        </row>
        <row r="819">
          <cell r="A819" t="str">
            <v>S166</v>
          </cell>
          <cell r="B819" t="str">
            <v>TEE ULTRATEMP - 1/2"</v>
          </cell>
          <cell r="C819" t="str">
            <v>Insumo</v>
          </cell>
          <cell r="D819" t="str">
            <v>und</v>
          </cell>
          <cell r="E819">
            <v>1836</v>
          </cell>
          <cell r="F819">
            <v>1543.2352706014665</v>
          </cell>
          <cell r="G819">
            <v>0.19</v>
          </cell>
          <cell r="H819" t="str">
            <v>X</v>
          </cell>
          <cell r="I819" t="str">
            <v>X</v>
          </cell>
          <cell r="K819" t="str">
            <v>X</v>
          </cell>
          <cell r="L819" t="str">
            <v>genfor_cpvc</v>
          </cell>
          <cell r="M819" t="str">
            <v>VER ARCHIVO ANEXO</v>
          </cell>
          <cell r="N819">
            <v>41608</v>
          </cell>
        </row>
        <row r="820">
          <cell r="A820" t="str">
            <v>S103</v>
          </cell>
          <cell r="B820" t="str">
            <v>TRAMPA DE GRASA PLASTICA CAP.  250 LTS. TIPO COLEMPAQUES  O SIMILAR</v>
          </cell>
          <cell r="C820" t="str">
            <v>Insumo</v>
          </cell>
          <cell r="D820" t="str">
            <v>und</v>
          </cell>
          <cell r="E820">
            <v>189689</v>
          </cell>
          <cell r="F820">
            <v>159402.68025746121</v>
          </cell>
          <cell r="G820">
            <v>0.19</v>
          </cell>
          <cell r="H820" t="str">
            <v>X</v>
          </cell>
          <cell r="I820" t="str">
            <v>X</v>
          </cell>
          <cell r="K820" t="str">
            <v>X</v>
          </cell>
          <cell r="L820" t="str">
            <v>no aplica</v>
          </cell>
          <cell r="M820" t="str">
            <v>no aplica</v>
          </cell>
          <cell r="N820">
            <v>41608</v>
          </cell>
        </row>
        <row r="821">
          <cell r="A821" t="str">
            <v>S104</v>
          </cell>
          <cell r="B821" t="str">
            <v>TRAMPA DE GRASA PLASTICA CAP.  95 LTS. TIPO COLEMPAQUES O SIMILAR</v>
          </cell>
          <cell r="C821" t="str">
            <v>Insumo</v>
          </cell>
          <cell r="D821" t="str">
            <v>und</v>
          </cell>
          <cell r="E821">
            <v>212190</v>
          </cell>
          <cell r="F821">
            <v>178311.28973282044</v>
          </cell>
          <cell r="G821">
            <v>0.19</v>
          </cell>
          <cell r="H821" t="str">
            <v>X</v>
          </cell>
          <cell r="I821" t="str">
            <v>X</v>
          </cell>
          <cell r="K821" t="str">
            <v>X</v>
          </cell>
          <cell r="L821" t="str">
            <v>no aplica</v>
          </cell>
          <cell r="M821" t="str">
            <v>no aplica</v>
          </cell>
          <cell r="N821">
            <v>41608</v>
          </cell>
        </row>
        <row r="822">
          <cell r="A822" t="str">
            <v>S160</v>
          </cell>
          <cell r="B822" t="str">
            <v xml:space="preserve">TUBO ACERO GALVANIZADO AGUA 1 1/2" - NIC 505 - 001  - TIPO COLMENA O SIMILAR. </v>
          </cell>
          <cell r="C822" t="str">
            <v>Insumo</v>
          </cell>
          <cell r="D822" t="str">
            <v>m</v>
          </cell>
          <cell r="E822">
            <v>28424</v>
          </cell>
          <cell r="F822">
            <v>23885.675803398633</v>
          </cell>
          <cell r="G822">
            <v>0.19</v>
          </cell>
          <cell r="H822" t="str">
            <v>X</v>
          </cell>
          <cell r="I822" t="str">
            <v>X</v>
          </cell>
          <cell r="K822" t="str">
            <v>X</v>
          </cell>
          <cell r="L822" t="str">
            <v>tuberia_mecanicoestructural</v>
          </cell>
          <cell r="M822" t="str">
            <v>VER ARCHIVO ANEXO</v>
          </cell>
          <cell r="N822">
            <v>41608</v>
          </cell>
        </row>
        <row r="823">
          <cell r="A823" t="str">
            <v>S160A</v>
          </cell>
          <cell r="B823" t="str">
            <v xml:space="preserve">TUBO ACERO AGUA NEGRA PARA CERRAMIENTO  1 1/2" -   - TIPO COLMENA O SIMILAR. </v>
          </cell>
          <cell r="C823" t="str">
            <v>Insumo</v>
          </cell>
          <cell r="D823" t="str">
            <v>m</v>
          </cell>
          <cell r="E823">
            <v>28424</v>
          </cell>
          <cell r="F823">
            <v>23885.675803398633</v>
          </cell>
          <cell r="G823">
            <v>0.19</v>
          </cell>
          <cell r="H823" t="str">
            <v>X</v>
          </cell>
          <cell r="I823" t="str">
            <v>X</v>
          </cell>
          <cell r="K823" t="str">
            <v>X</v>
          </cell>
          <cell r="L823" t="str">
            <v>tuberia_mecanicoestructural</v>
          </cell>
          <cell r="M823" t="str">
            <v>VER ARCHIVO ANEXO</v>
          </cell>
          <cell r="N823">
            <v>41608</v>
          </cell>
        </row>
        <row r="824">
          <cell r="A824" t="str">
            <v>S46</v>
          </cell>
          <cell r="B824" t="str">
            <v xml:space="preserve">TUBO ACERO GALVANIZADO AGUA 1" - NIC 505 - 001  - TIPO COLMENA O SIMILAR. </v>
          </cell>
          <cell r="C824" t="str">
            <v>Insumo</v>
          </cell>
          <cell r="D824" t="str">
            <v>m</v>
          </cell>
          <cell r="E824">
            <v>17956</v>
          </cell>
          <cell r="F824">
            <v>15088.969600270864</v>
          </cell>
          <cell r="G824">
            <v>0.19</v>
          </cell>
          <cell r="H824" t="str">
            <v>X</v>
          </cell>
          <cell r="I824" t="str">
            <v>X</v>
          </cell>
          <cell r="K824" t="str">
            <v>X</v>
          </cell>
          <cell r="L824" t="str">
            <v>tuberia_mecanicoestructural</v>
          </cell>
          <cell r="M824" t="str">
            <v>VER ARCHIVO ANEXO</v>
          </cell>
          <cell r="N824">
            <v>41608</v>
          </cell>
        </row>
        <row r="825">
          <cell r="A825" t="str">
            <v>S47</v>
          </cell>
          <cell r="B825" t="str">
            <v xml:space="preserve">TUBO ACERO GALVANIZADO AGUA 2 1/2" - NIC 505 - 001  - TIPO COLMENA O SIMILAR. </v>
          </cell>
          <cell r="C825" t="str">
            <v>Insumo</v>
          </cell>
          <cell r="D825" t="str">
            <v>m</v>
          </cell>
          <cell r="E825">
            <v>49362</v>
          </cell>
          <cell r="F825">
            <v>41480.414013151261</v>
          </cell>
          <cell r="G825">
            <v>0.19</v>
          </cell>
          <cell r="H825" t="str">
            <v>X</v>
          </cell>
          <cell r="I825" t="str">
            <v>X</v>
          </cell>
          <cell r="K825" t="str">
            <v>X</v>
          </cell>
          <cell r="L825" t="str">
            <v>tuberia_mecanicoestructural</v>
          </cell>
          <cell r="M825" t="str">
            <v>VER ARCHIVO ANEXO</v>
          </cell>
          <cell r="N825">
            <v>41608</v>
          </cell>
        </row>
        <row r="826">
          <cell r="A826" t="str">
            <v>S48</v>
          </cell>
          <cell r="B826" t="str">
            <v xml:space="preserve">TUBO ACERO GALVANIZADO AGUA 2" - NIC 505 - 001  - TIPO COLMENA O SIMILAR. </v>
          </cell>
          <cell r="C826" t="str">
            <v>Insumo</v>
          </cell>
          <cell r="D826" t="str">
            <v>m</v>
          </cell>
          <cell r="E826">
            <v>36814</v>
          </cell>
          <cell r="F826">
            <v>30936.29880087166</v>
          </cell>
          <cell r="G826">
            <v>0.19</v>
          </cell>
          <cell r="H826" t="str">
            <v>X</v>
          </cell>
          <cell r="I826" t="str">
            <v>X</v>
          </cell>
          <cell r="K826" t="str">
            <v>X</v>
          </cell>
          <cell r="L826" t="str">
            <v>tuberia_mecanicoestructural</v>
          </cell>
          <cell r="M826" t="str">
            <v>VER ARCHIVO ANEXO</v>
          </cell>
          <cell r="N826">
            <v>41608</v>
          </cell>
        </row>
        <row r="827">
          <cell r="A827" t="str">
            <v>S48A</v>
          </cell>
          <cell r="B827" t="str">
            <v xml:space="preserve">TUBO ACERO AGUA NEGRA PARA CERRAMIENTO  2" -   - TIPO COLMENA O SIMILAR. </v>
          </cell>
          <cell r="C827" t="str">
            <v>Insumo</v>
          </cell>
          <cell r="D827" t="str">
            <v>m</v>
          </cell>
          <cell r="E827">
            <v>36814</v>
          </cell>
          <cell r="F827">
            <v>30936.29880087166</v>
          </cell>
          <cell r="G827">
            <v>0.19</v>
          </cell>
          <cell r="H827" t="str">
            <v>X</v>
          </cell>
          <cell r="I827" t="str">
            <v>X</v>
          </cell>
          <cell r="K827" t="str">
            <v>X</v>
          </cell>
          <cell r="L827" t="str">
            <v>tuberia_mecanicoestructural</v>
          </cell>
          <cell r="M827" t="str">
            <v>VER ARCHIVO ANEXO</v>
          </cell>
          <cell r="N827">
            <v>41608</v>
          </cell>
        </row>
        <row r="828">
          <cell r="A828" t="str">
            <v>S48B</v>
          </cell>
          <cell r="B828" t="str">
            <v xml:space="preserve">TUBO ACERO AGUA NEGRA PARA CERRAMIENTO  3" -   - TIPO COLMENA O SIMILAR. </v>
          </cell>
          <cell r="C828" t="str">
            <v>Insumo</v>
          </cell>
          <cell r="D828" t="str">
            <v>m</v>
          </cell>
          <cell r="E828">
            <v>36814</v>
          </cell>
          <cell r="F828">
            <v>30936.29880087166</v>
          </cell>
          <cell r="G828">
            <v>0.19</v>
          </cell>
          <cell r="H828" t="str">
            <v>X</v>
          </cell>
          <cell r="I828" t="str">
            <v>X</v>
          </cell>
          <cell r="K828" t="str">
            <v>X</v>
          </cell>
          <cell r="L828" t="str">
            <v>tuberia_mecanicoestructural</v>
          </cell>
          <cell r="M828" t="str">
            <v>VER ARCHIVO ANEXO</v>
          </cell>
          <cell r="N828">
            <v>41608</v>
          </cell>
        </row>
        <row r="829">
          <cell r="A829" t="str">
            <v>S214</v>
          </cell>
          <cell r="B829" t="str">
            <v xml:space="preserve">TUBO ACERO GALVANIZADO AGUA 3" - NIC 505 - 001  - TIPO COLMENA O SIMILAR. </v>
          </cell>
          <cell r="C829" t="str">
            <v>Insumo</v>
          </cell>
          <cell r="D829" t="str">
            <v>m</v>
          </cell>
          <cell r="E829">
            <v>60869</v>
          </cell>
          <cell r="F829">
            <v>51150.824720854944</v>
          </cell>
          <cell r="G829">
            <v>0.19</v>
          </cell>
          <cell r="H829" t="str">
            <v>X</v>
          </cell>
          <cell r="I829" t="str">
            <v>X</v>
          </cell>
          <cell r="K829" t="str">
            <v>X</v>
          </cell>
          <cell r="L829" t="str">
            <v>tuberia_mecanicoestructural</v>
          </cell>
          <cell r="M829" t="str">
            <v>VER ARCHIVO ANEXO</v>
          </cell>
          <cell r="N829">
            <v>41608</v>
          </cell>
        </row>
        <row r="830">
          <cell r="A830" t="str">
            <v>S114</v>
          </cell>
          <cell r="B830" t="str">
            <v xml:space="preserve">TUBO ACERO GALVANIZADO AGUA 3/4" - NIC 505 - 001  - TIPO COLMENA O SIMILAR. </v>
          </cell>
          <cell r="C830" t="str">
            <v>Insumo</v>
          </cell>
          <cell r="D830" t="str">
            <v>m</v>
          </cell>
          <cell r="E830">
            <v>11438</v>
          </cell>
          <cell r="F830">
            <v>9612.0753538321551</v>
          </cell>
          <cell r="G830">
            <v>0.19</v>
          </cell>
          <cell r="H830" t="str">
            <v>X</v>
          </cell>
          <cell r="I830" t="str">
            <v>X</v>
          </cell>
          <cell r="K830" t="str">
            <v>X</v>
          </cell>
          <cell r="L830" t="str">
            <v>tuberia_mecanicoestructural</v>
          </cell>
          <cell r="M830" t="str">
            <v>VER ARCHIVO ANEXO</v>
          </cell>
          <cell r="N830">
            <v>41608</v>
          </cell>
        </row>
        <row r="831">
          <cell r="A831" t="str">
            <v>S41</v>
          </cell>
          <cell r="B831" t="str">
            <v xml:space="preserve">TUBO ACERO GALVANIZADO PRESION 1/2" - CALIBRE 40 ASTM A53  - TIPO COLMENA O SIMILAR. </v>
          </cell>
          <cell r="C831" t="str">
            <v>Insumo</v>
          </cell>
          <cell r="D831" t="str">
            <v>m</v>
          </cell>
          <cell r="E831">
            <v>11300</v>
          </cell>
          <cell r="F831">
            <v>9495.4046460890895</v>
          </cell>
          <cell r="G831">
            <v>0.19</v>
          </cell>
          <cell r="H831" t="str">
            <v>X</v>
          </cell>
          <cell r="I831" t="str">
            <v>X</v>
          </cell>
          <cell r="K831" t="str">
            <v>X</v>
          </cell>
          <cell r="L831" t="str">
            <v>tuberia_mecanicoestructural</v>
          </cell>
          <cell r="M831" t="str">
            <v>VER ARCHIVO ANEXO</v>
          </cell>
          <cell r="N831">
            <v>41608</v>
          </cell>
        </row>
        <row r="832">
          <cell r="A832" t="str">
            <v>S120</v>
          </cell>
          <cell r="B832" t="str">
            <v xml:space="preserve">TUBO ACERO GALVANIZADO PRESION 3" - CALIBRE 40 ASTM A53  - TIPO COLMENA O SIMILAR. </v>
          </cell>
          <cell r="C832" t="str">
            <v>Insumo</v>
          </cell>
          <cell r="D832" t="str">
            <v>m</v>
          </cell>
          <cell r="E832">
            <v>142128</v>
          </cell>
          <cell r="F832">
            <v>119435.00803447858</v>
          </cell>
          <cell r="G832">
            <v>0.19</v>
          </cell>
          <cell r="H832" t="str">
            <v>X</v>
          </cell>
          <cell r="I832" t="str">
            <v>X</v>
          </cell>
          <cell r="K832" t="str">
            <v>X</v>
          </cell>
          <cell r="L832" t="str">
            <v>tuberia_mecanicoestructural</v>
          </cell>
          <cell r="M832" t="str">
            <v>VER ARCHIVO ANEXO</v>
          </cell>
          <cell r="N832">
            <v>41608</v>
          </cell>
        </row>
        <row r="833">
          <cell r="A833" t="str">
            <v>S171</v>
          </cell>
          <cell r="B833" t="str">
            <v xml:space="preserve">TUBO ACERO GALVANIZADO PRESION 3/4" - CALIBRE 40 ASTM A53  - TIPO COLMENA O SIMILAR. </v>
          </cell>
          <cell r="C833" t="str">
            <v>Insumo</v>
          </cell>
          <cell r="D833" t="str">
            <v>m</v>
          </cell>
          <cell r="E833">
            <v>15043</v>
          </cell>
          <cell r="F833">
            <v>12641.536344660637</v>
          </cell>
          <cell r="G833">
            <v>0.19</v>
          </cell>
          <cell r="H833" t="str">
            <v>X</v>
          </cell>
          <cell r="I833" t="str">
            <v>X</v>
          </cell>
          <cell r="K833" t="str">
            <v>X</v>
          </cell>
          <cell r="L833" t="str">
            <v>tuberia_mecanicoestructural</v>
          </cell>
          <cell r="M833" t="str">
            <v>VER ARCHIVO ANEXO</v>
          </cell>
          <cell r="N833">
            <v>41608</v>
          </cell>
        </row>
        <row r="834">
          <cell r="A834" t="str">
            <v>S09</v>
          </cell>
          <cell r="B834" t="str">
            <v xml:space="preserve">TUBO ACERO GALVANIZADO PRESION 4" - CALIBRE 40 ASTM A53 - TIPO COLMENA O SIMILAR. </v>
          </cell>
          <cell r="C834" t="str">
            <v>Insumo</v>
          </cell>
          <cell r="D834" t="str">
            <v>m</v>
          </cell>
          <cell r="E834">
            <v>201891</v>
          </cell>
          <cell r="F834">
            <v>169656.44450388028</v>
          </cell>
          <cell r="G834">
            <v>0.19</v>
          </cell>
          <cell r="H834" t="str">
            <v>X</v>
          </cell>
          <cell r="I834" t="str">
            <v>X</v>
          </cell>
          <cell r="K834" t="str">
            <v>X</v>
          </cell>
          <cell r="L834" t="str">
            <v>tuberia_mecanicoestructural</v>
          </cell>
          <cell r="M834" t="str">
            <v>VER ARCHIVO ANEXO</v>
          </cell>
          <cell r="N834">
            <v>41608</v>
          </cell>
        </row>
        <row r="835">
          <cell r="A835" t="str">
            <v>S09A</v>
          </cell>
          <cell r="B835" t="str">
            <v>NIPLE EN TUBO ACERO GALVANIZADO PRESION 4" - CALIBRE 40 ASTM A53 - TIPO COLMENA O SIMILAR. 18CM</v>
          </cell>
          <cell r="C835" t="str">
            <v>Insumo</v>
          </cell>
          <cell r="D835" t="str">
            <v>und</v>
          </cell>
          <cell r="E835">
            <v>60963</v>
          </cell>
          <cell r="F835">
            <v>51229.047127182697</v>
          </cell>
          <cell r="G835">
            <v>0.19</v>
          </cell>
          <cell r="H835" t="str">
            <v>X</v>
          </cell>
          <cell r="I835" t="str">
            <v>X</v>
          </cell>
          <cell r="K835" t="str">
            <v>X</v>
          </cell>
          <cell r="L835" t="str">
            <v>tuberia_mecanicoestructural</v>
          </cell>
          <cell r="M835" t="str">
            <v>VER ARCHIVO ANEXO</v>
          </cell>
          <cell r="N835">
            <v>41608</v>
          </cell>
        </row>
        <row r="836">
          <cell r="A836" t="str">
            <v>S09B</v>
          </cell>
          <cell r="B836" t="str">
            <v>TEE   ACERO GALVANIZADO PRESION 4" - CALIBRE 40 ASTM A53 - TIPO COLMENA O SIMILAR. 18CM</v>
          </cell>
          <cell r="C836" t="str">
            <v>Insumo</v>
          </cell>
          <cell r="D836" t="str">
            <v>und</v>
          </cell>
          <cell r="E836">
            <v>60963</v>
          </cell>
          <cell r="F836">
            <v>51229.047127182697</v>
          </cell>
          <cell r="G836">
            <v>0.19</v>
          </cell>
          <cell r="H836" t="str">
            <v>X</v>
          </cell>
          <cell r="I836" t="str">
            <v>X</v>
          </cell>
          <cell r="K836" t="str">
            <v>X</v>
          </cell>
          <cell r="L836" t="str">
            <v>tuberia_mecanicoestructural</v>
          </cell>
          <cell r="M836" t="str">
            <v>VER ARCHIVO ANEXO</v>
          </cell>
          <cell r="N836">
            <v>41608</v>
          </cell>
        </row>
        <row r="837">
          <cell r="A837" t="str">
            <v>S09C</v>
          </cell>
          <cell r="B837" t="str">
            <v>CODO 90°   ACERO GALVANIZADO PRESION 4" - CALIBRE 40 ASTM A53 - TIPO COLMENA O SIMILAR. 18CM</v>
          </cell>
          <cell r="C837" t="str">
            <v>Insumo</v>
          </cell>
          <cell r="D837" t="str">
            <v>und</v>
          </cell>
          <cell r="E837">
            <v>60963</v>
          </cell>
          <cell r="F837">
            <v>51229.047127182697</v>
          </cell>
          <cell r="G837">
            <v>0.19</v>
          </cell>
          <cell r="H837" t="str">
            <v>X</v>
          </cell>
          <cell r="I837" t="str">
            <v>X</v>
          </cell>
          <cell r="K837" t="str">
            <v>X</v>
          </cell>
          <cell r="L837" t="str">
            <v>tuberia_mecanicoestructural</v>
          </cell>
          <cell r="M837" t="str">
            <v>VER ARCHIVO ANEXO</v>
          </cell>
          <cell r="N837">
            <v>41608</v>
          </cell>
        </row>
        <row r="838">
          <cell r="A838" t="str">
            <v>S132</v>
          </cell>
          <cell r="B838" t="str">
            <v xml:space="preserve">TUBO ACERO GALVANIZADO PRESION 6" - CALIBRE 40 ASTM A53 - TIPO COLMENA O SIMILAR. </v>
          </cell>
          <cell r="C838" t="str">
            <v>Insumo</v>
          </cell>
          <cell r="D838" t="str">
            <v>m</v>
          </cell>
          <cell r="E838">
            <v>204042</v>
          </cell>
          <cell r="F838">
            <v>171463.51467040068</v>
          </cell>
          <cell r="G838">
            <v>0.19</v>
          </cell>
          <cell r="H838" t="str">
            <v>X</v>
          </cell>
          <cell r="I838" t="str">
            <v>X</v>
          </cell>
          <cell r="K838" t="str">
            <v>X</v>
          </cell>
          <cell r="L838" t="str">
            <v>tuberia_mecanicoestructural</v>
          </cell>
          <cell r="M838" t="str">
            <v>VER ARCHIVO ANEXO</v>
          </cell>
          <cell r="N838">
            <v>41608</v>
          </cell>
        </row>
        <row r="839">
          <cell r="A839" t="str">
            <v>S242</v>
          </cell>
          <cell r="B839" t="str">
            <v xml:space="preserve">TUBO ACERO NEGRA CONTRA INCENDIO 2 1/2" - CALIBRE 10 ASTM A795 - TIPO COLMENA O SIMILAR. </v>
          </cell>
          <cell r="C839" t="str">
            <v>Insumo</v>
          </cell>
          <cell r="D839" t="str">
            <v>m</v>
          </cell>
          <cell r="E839">
            <v>34178</v>
          </cell>
          <cell r="F839">
            <v>28720.881157250486</v>
          </cell>
          <cell r="G839">
            <v>0.19</v>
          </cell>
          <cell r="H839" t="str">
            <v>X</v>
          </cell>
          <cell r="I839" t="str">
            <v>X</v>
          </cell>
          <cell r="K839" t="str">
            <v>X</v>
          </cell>
          <cell r="L839" t="str">
            <v>tuberia_mecanicoestructural</v>
          </cell>
          <cell r="M839" t="str">
            <v>VER ARCHIVO ANEXO</v>
          </cell>
          <cell r="N839">
            <v>41608</v>
          </cell>
        </row>
        <row r="840">
          <cell r="A840" t="str">
            <v>S241</v>
          </cell>
          <cell r="B840" t="str">
            <v xml:space="preserve">TUBO ACERO NEGRA CONTRA INCENDIO 4" - CALIBRE 10 ASTM A795 - TIPO COLMENA O SIMILAR. </v>
          </cell>
          <cell r="C840" t="str">
            <v>Insumo</v>
          </cell>
          <cell r="D840" t="str">
            <v>m</v>
          </cell>
          <cell r="E840">
            <v>54354</v>
          </cell>
          <cell r="F840">
            <v>45675.25627791333</v>
          </cell>
          <cell r="G840">
            <v>0.19</v>
          </cell>
          <cell r="H840" t="str">
            <v>X</v>
          </cell>
          <cell r="I840" t="str">
            <v>X</v>
          </cell>
          <cell r="K840" t="str">
            <v>X</v>
          </cell>
          <cell r="L840" t="str">
            <v>tuberia_mecanicoestructural</v>
          </cell>
          <cell r="M840" t="str">
            <v>VER ARCHIVO ANEXO</v>
          </cell>
          <cell r="N840">
            <v>41608</v>
          </cell>
        </row>
        <row r="841">
          <cell r="A841" t="str">
            <v>S42</v>
          </cell>
          <cell r="B841" t="str">
            <v xml:space="preserve">TUBO ALCANTARILLADO NOVAFORT  PVC  110 MM  </v>
          </cell>
          <cell r="C841" t="str">
            <v>Insumo</v>
          </cell>
          <cell r="D841" t="str">
            <v>m</v>
          </cell>
          <cell r="E841">
            <v>16549</v>
          </cell>
          <cell r="F841">
            <v>13906.3446</v>
          </cell>
          <cell r="G841">
            <v>0.19</v>
          </cell>
          <cell r="I841" t="str">
            <v>X</v>
          </cell>
          <cell r="L841" t="str">
            <v>Tuberia novafort y novaloc</v>
          </cell>
          <cell r="M841" t="str">
            <v>VER ARCHIVO ANEXO</v>
          </cell>
          <cell r="N841">
            <v>41608</v>
          </cell>
        </row>
        <row r="842">
          <cell r="A842" t="str">
            <v>S43</v>
          </cell>
          <cell r="B842" t="str">
            <v xml:space="preserve">TUBO ALCANTARILLADO NOVAFORT  PVC  160 MM  </v>
          </cell>
          <cell r="C842" t="str">
            <v>Insumo</v>
          </cell>
          <cell r="D842" t="str">
            <v>m</v>
          </cell>
          <cell r="E842">
            <v>32323</v>
          </cell>
          <cell r="F842">
            <v>27162.385200000001</v>
          </cell>
          <cell r="G842">
            <v>0.19</v>
          </cell>
          <cell r="I842" t="str">
            <v>X</v>
          </cell>
          <cell r="L842" t="str">
            <v>Tuberia novafort y novaloc</v>
          </cell>
          <cell r="M842" t="str">
            <v>VER ARCHIVO ANEXO</v>
          </cell>
          <cell r="N842">
            <v>41608</v>
          </cell>
        </row>
        <row r="843">
          <cell r="A843" t="str">
            <v>S44</v>
          </cell>
          <cell r="B843" t="str">
            <v xml:space="preserve">TUBO ALCANTARILLADO NOVAFORT  PVC  200 MM  </v>
          </cell>
          <cell r="C843" t="str">
            <v>Insumo</v>
          </cell>
          <cell r="D843" t="str">
            <v>m</v>
          </cell>
          <cell r="E843">
            <v>44144</v>
          </cell>
          <cell r="F843">
            <v>37095.7788</v>
          </cell>
          <cell r="G843">
            <v>0.19</v>
          </cell>
          <cell r="I843" t="str">
            <v>X</v>
          </cell>
          <cell r="L843" t="str">
            <v>Tuberia novafort y novaloc</v>
          </cell>
          <cell r="M843" t="str">
            <v>VER ARCHIVO ANEXO</v>
          </cell>
          <cell r="N843">
            <v>41608</v>
          </cell>
        </row>
        <row r="844">
          <cell r="A844" t="str">
            <v>S56</v>
          </cell>
          <cell r="B844" t="str">
            <v xml:space="preserve">TUBO ALCANTARILLADO NOVAFORT  PVC  250 MM </v>
          </cell>
          <cell r="C844" t="str">
            <v>Insumo</v>
          </cell>
          <cell r="D844" t="str">
            <v>m</v>
          </cell>
          <cell r="E844">
            <v>64475</v>
          </cell>
          <cell r="F844">
            <v>54180.484199999999</v>
          </cell>
          <cell r="G844">
            <v>0.19</v>
          </cell>
          <cell r="I844" t="str">
            <v>X</v>
          </cell>
          <cell r="L844" t="str">
            <v>Tuberia novafort y novaloc</v>
          </cell>
          <cell r="M844" t="str">
            <v>VER ARCHIVO ANEXO</v>
          </cell>
          <cell r="N844">
            <v>41608</v>
          </cell>
        </row>
        <row r="845">
          <cell r="A845" t="str">
            <v>S71</v>
          </cell>
          <cell r="B845" t="str">
            <v xml:space="preserve">TUBO ALCANTARILLADO NOVAFORT  PVC  315 MM </v>
          </cell>
          <cell r="C845" t="str">
            <v>Insumo</v>
          </cell>
          <cell r="D845" t="str">
            <v>m</v>
          </cell>
          <cell r="E845">
            <v>95329</v>
          </cell>
          <cell r="F845">
            <v>80108.3079</v>
          </cell>
          <cell r="G845">
            <v>0.19</v>
          </cell>
          <cell r="I845" t="str">
            <v>X</v>
          </cell>
          <cell r="L845" t="str">
            <v>Tuberia novafort y novaloc</v>
          </cell>
          <cell r="M845" t="str">
            <v>VER ARCHIVO ANEXO</v>
          </cell>
          <cell r="N845">
            <v>41608</v>
          </cell>
        </row>
        <row r="846">
          <cell r="A846" t="str">
            <v>S71A</v>
          </cell>
          <cell r="B846" t="str">
            <v xml:space="preserve">TUBO ALCANTARILLADO NOVAFORT  PVC  355 MM </v>
          </cell>
          <cell r="C846" t="str">
            <v>Insumo</v>
          </cell>
          <cell r="D846" t="str">
            <v>m</v>
          </cell>
          <cell r="E846">
            <v>136599</v>
          </cell>
          <cell r="F846">
            <v>114788.817</v>
          </cell>
          <cell r="G846">
            <v>0.19</v>
          </cell>
          <cell r="I846" t="str">
            <v>X</v>
          </cell>
          <cell r="L846" t="str">
            <v>Tuberia novafort y novaloc</v>
          </cell>
          <cell r="M846" t="str">
            <v>VER ARCHIVO ANEXO</v>
          </cell>
          <cell r="N846">
            <v>41608</v>
          </cell>
        </row>
        <row r="847">
          <cell r="A847" t="str">
            <v>S71B</v>
          </cell>
          <cell r="B847" t="str">
            <v xml:space="preserve">TUBO ALCANTARILLADO NOVAFORT  PVC  450 MM </v>
          </cell>
          <cell r="C847" t="str">
            <v>Insumo</v>
          </cell>
          <cell r="D847" t="str">
            <v>m</v>
          </cell>
          <cell r="E847">
            <v>215777</v>
          </cell>
          <cell r="F847">
            <v>181325.0772</v>
          </cell>
          <cell r="G847">
            <v>0.19</v>
          </cell>
          <cell r="I847" t="str">
            <v>X</v>
          </cell>
          <cell r="L847" t="str">
            <v>Tuberia novafort y novaloc</v>
          </cell>
          <cell r="M847" t="str">
            <v>VER ARCHIVO ANEXO</v>
          </cell>
          <cell r="N847">
            <v>41608</v>
          </cell>
        </row>
        <row r="848">
          <cell r="A848" t="str">
            <v>S71C</v>
          </cell>
          <cell r="B848" t="str">
            <v xml:space="preserve">TUBO ALCANTARILLADO NOVAFORT  PVC  500 MM </v>
          </cell>
          <cell r="C848" t="str">
            <v>Insumo</v>
          </cell>
          <cell r="D848" t="str">
            <v>m</v>
          </cell>
          <cell r="E848">
            <v>281305</v>
          </cell>
          <cell r="F848">
            <v>236390.5845</v>
          </cell>
          <cell r="G848">
            <v>0.19</v>
          </cell>
          <cell r="I848" t="str">
            <v>X</v>
          </cell>
          <cell r="L848" t="str">
            <v>Tuberia novafort y novaloc</v>
          </cell>
          <cell r="M848" t="str">
            <v>VER ARCHIVO ANEXO</v>
          </cell>
          <cell r="N848">
            <v>41608</v>
          </cell>
        </row>
        <row r="849">
          <cell r="A849" t="str">
            <v>S72</v>
          </cell>
          <cell r="B849" t="str">
            <v xml:space="preserve">TUBO ALCANTARILLADO NOVAFORT  PVC  400 MM </v>
          </cell>
          <cell r="C849" t="str">
            <v>Insumo</v>
          </cell>
          <cell r="D849" t="str">
            <v>m</v>
          </cell>
          <cell r="E849">
            <v>167074</v>
          </cell>
          <cell r="F849">
            <v>140398.60140000001</v>
          </cell>
          <cell r="G849">
            <v>0.19</v>
          </cell>
          <cell r="I849" t="str">
            <v>X</v>
          </cell>
          <cell r="L849" t="str">
            <v>Tuberia novafort y novaloc</v>
          </cell>
          <cell r="M849" t="str">
            <v>VER ARCHIVO ANEXO</v>
          </cell>
          <cell r="N849">
            <v>41608</v>
          </cell>
        </row>
        <row r="850">
          <cell r="A850" t="str">
            <v>S71D</v>
          </cell>
          <cell r="B850" t="str">
            <v xml:space="preserve">TUBO ALCANTARILLADO NOVAFORT PVC 600 MM </v>
          </cell>
          <cell r="C850" t="str">
            <v>Insumo</v>
          </cell>
          <cell r="D850" t="str">
            <v>m</v>
          </cell>
          <cell r="E850">
            <v>399469</v>
          </cell>
          <cell r="F850">
            <v>335687.94089999999</v>
          </cell>
          <cell r="G850">
            <v>0.19</v>
          </cell>
          <cell r="I850" t="str">
            <v>X</v>
          </cell>
          <cell r="L850" t="str">
            <v>Tuberia novafort y novaloc</v>
          </cell>
          <cell r="M850" t="str">
            <v>VER ARCHIVO ANEXO</v>
          </cell>
          <cell r="N850">
            <v>41608</v>
          </cell>
        </row>
        <row r="851">
          <cell r="A851" t="str">
            <v>S71E</v>
          </cell>
          <cell r="B851" t="str">
            <v>TUBO ALCANTARILLADO NOVAFORT PVC 680 MM</v>
          </cell>
          <cell r="C851" t="str">
            <v>Insumo</v>
          </cell>
          <cell r="D851" t="str">
            <v>m</v>
          </cell>
          <cell r="E851">
            <v>458217</v>
          </cell>
          <cell r="F851">
            <v>385056.17550000001</v>
          </cell>
          <cell r="G851">
            <v>0.19</v>
          </cell>
          <cell r="I851" t="str">
            <v>X</v>
          </cell>
          <cell r="L851" t="str">
            <v>Tuberia novafort y novaloc</v>
          </cell>
          <cell r="M851" t="str">
            <v>VER ARCHIVO ANEXO</v>
          </cell>
          <cell r="N851">
            <v>41608</v>
          </cell>
        </row>
        <row r="852">
          <cell r="A852" t="str">
            <v>S71F</v>
          </cell>
          <cell r="B852" t="str">
            <v>TUBO ALCANTARILLADO NOVAFORT PVC 760 MM</v>
          </cell>
          <cell r="C852" t="str">
            <v>Insumo</v>
          </cell>
          <cell r="D852" t="str">
            <v>m</v>
          </cell>
          <cell r="E852">
            <v>596890</v>
          </cell>
          <cell r="F852">
            <v>501588.6201</v>
          </cell>
          <cell r="G852">
            <v>0.19</v>
          </cell>
          <cell r="I852" t="str">
            <v>X</v>
          </cell>
          <cell r="L852" t="str">
            <v>Tuberia novafort y novaloc</v>
          </cell>
          <cell r="M852" t="str">
            <v>VER ARCHIVO ANEXO</v>
          </cell>
          <cell r="N852">
            <v>41608</v>
          </cell>
        </row>
        <row r="853">
          <cell r="A853" t="str">
            <v>S71F1</v>
          </cell>
          <cell r="B853" t="str">
            <v>TUBO ALCANTARILLADO NOVAFORT PVC 840 MM</v>
          </cell>
          <cell r="C853" t="str">
            <v>Insumo</v>
          </cell>
          <cell r="D853" t="str">
            <v>m</v>
          </cell>
          <cell r="E853">
            <v>760846</v>
          </cell>
          <cell r="F853">
            <v>639366.69960000005</v>
          </cell>
          <cell r="G853">
            <v>0.19</v>
          </cell>
          <cell r="I853" t="str">
            <v>X</v>
          </cell>
          <cell r="L853" t="str">
            <v>Tuberia novafort y novaloc</v>
          </cell>
          <cell r="M853" t="str">
            <v>VER ARCHIVO ANEXO</v>
          </cell>
          <cell r="N853">
            <v>41608</v>
          </cell>
        </row>
        <row r="854">
          <cell r="A854" t="str">
            <v>S71F2</v>
          </cell>
          <cell r="B854" t="str">
            <v>TUBO ALCANTARILLADO NOVAFORT PVC 915 MM</v>
          </cell>
          <cell r="C854" t="str">
            <v>Insumo</v>
          </cell>
          <cell r="D854" t="str">
            <v>m</v>
          </cell>
          <cell r="E854">
            <v>1107896</v>
          </cell>
          <cell r="F854">
            <v>931004.67330000002</v>
          </cell>
          <cell r="G854">
            <v>0.19</v>
          </cell>
          <cell r="I854" t="str">
            <v>X</v>
          </cell>
          <cell r="L854" t="str">
            <v>Tuberia novafort y novaloc</v>
          </cell>
          <cell r="M854" t="str">
            <v>VER ARCHIVO ANEXO</v>
          </cell>
          <cell r="N854">
            <v>41608</v>
          </cell>
        </row>
        <row r="855">
          <cell r="A855" t="str">
            <v>S71G</v>
          </cell>
          <cell r="B855" t="str">
            <v>TUBERIA PVC PERFILADA (24")</v>
          </cell>
          <cell r="C855" t="str">
            <v>Insumo</v>
          </cell>
          <cell r="D855" t="str">
            <v>m</v>
          </cell>
          <cell r="E855">
            <v>226040</v>
          </cell>
          <cell r="F855">
            <v>189949.35258620692</v>
          </cell>
          <cell r="G855">
            <v>0.19</v>
          </cell>
          <cell r="I855" t="str">
            <v>X</v>
          </cell>
          <cell r="L855" t="str">
            <v>Tuberia novafort y novaloc</v>
          </cell>
          <cell r="M855" t="str">
            <v>VER ARCHIVO ANEXO</v>
          </cell>
          <cell r="N855">
            <v>41608</v>
          </cell>
        </row>
        <row r="856">
          <cell r="A856" t="str">
            <v>S71H</v>
          </cell>
          <cell r="B856" t="str">
            <v>TUBERIA PVC PERFILADA (27")</v>
          </cell>
          <cell r="C856" t="str">
            <v>Insumo</v>
          </cell>
          <cell r="D856" t="str">
            <v>m</v>
          </cell>
          <cell r="E856">
            <v>275772</v>
          </cell>
          <cell r="F856">
            <v>231741.17066515642</v>
          </cell>
          <cell r="G856">
            <v>0.19</v>
          </cell>
          <cell r="I856" t="str">
            <v>X</v>
          </cell>
          <cell r="L856" t="str">
            <v>Tuberia novafort y novaloc</v>
          </cell>
          <cell r="M856" t="str">
            <v>VER ARCHIVO ANEXO</v>
          </cell>
          <cell r="N856">
            <v>41608</v>
          </cell>
        </row>
        <row r="857">
          <cell r="A857" t="str">
            <v>S71I</v>
          </cell>
          <cell r="B857" t="str">
            <v>TUBERIA PVC PERFILADA (30")</v>
          </cell>
          <cell r="C857" t="str">
            <v>Insumo</v>
          </cell>
          <cell r="D857" t="str">
            <v>m</v>
          </cell>
          <cell r="E857">
            <v>332924</v>
          </cell>
          <cell r="F857">
            <v>279768.40234689019</v>
          </cell>
          <cell r="G857">
            <v>0.19</v>
          </cell>
          <cell r="I857" t="str">
            <v>X</v>
          </cell>
          <cell r="L857" t="str">
            <v>Tuberia novafort y novaloc</v>
          </cell>
          <cell r="M857" t="str">
            <v>VER ARCHIVO ANEXO</v>
          </cell>
          <cell r="N857">
            <v>41608</v>
          </cell>
        </row>
        <row r="858">
          <cell r="A858" t="str">
            <v>S71J</v>
          </cell>
          <cell r="B858" t="str">
            <v>TUBERIA PVC PERFILADA (33")</v>
          </cell>
          <cell r="C858" t="str">
            <v>Insumo</v>
          </cell>
          <cell r="D858" t="str">
            <v>m</v>
          </cell>
          <cell r="E858">
            <v>498167</v>
          </cell>
          <cell r="F858">
            <v>418627.43565789296</v>
          </cell>
          <cell r="G858">
            <v>0.19</v>
          </cell>
          <cell r="I858" t="str">
            <v>X</v>
          </cell>
          <cell r="L858" t="str">
            <v>Tuberia novafort y novaloc</v>
          </cell>
          <cell r="M858" t="str">
            <v>VER ARCHIVO ANEXO</v>
          </cell>
          <cell r="N858">
            <v>41608</v>
          </cell>
        </row>
        <row r="859">
          <cell r="A859" t="str">
            <v>S71K</v>
          </cell>
          <cell r="B859" t="str">
            <v>TUBERIA PVC PERFILADA (36")</v>
          </cell>
          <cell r="C859" t="str">
            <v>Insumo</v>
          </cell>
          <cell r="D859" t="str">
            <v>m</v>
          </cell>
          <cell r="E859">
            <v>603068</v>
          </cell>
          <cell r="F859">
            <v>506780.12327586219</v>
          </cell>
          <cell r="G859">
            <v>0.19</v>
          </cell>
          <cell r="I859" t="str">
            <v>X</v>
          </cell>
          <cell r="L859" t="str">
            <v>Tuberia novafort y novaloc</v>
          </cell>
          <cell r="M859" t="str">
            <v>VER ARCHIVO ANEXO</v>
          </cell>
          <cell r="N859">
            <v>41608</v>
          </cell>
        </row>
        <row r="860">
          <cell r="A860" t="str">
            <v>S71L</v>
          </cell>
          <cell r="B860" t="str">
            <v>TUBERIA PVC PERFILADA (39")</v>
          </cell>
          <cell r="C860" t="str">
            <v>Insumo</v>
          </cell>
          <cell r="D860" t="str">
            <v>m</v>
          </cell>
          <cell r="E860">
            <v>854741</v>
          </cell>
          <cell r="F860">
            <v>718269.40293103468</v>
          </cell>
          <cell r="G860">
            <v>0.19</v>
          </cell>
          <cell r="I860" t="str">
            <v>X</v>
          </cell>
          <cell r="L860" t="str">
            <v>Tuberia novafort y novaloc</v>
          </cell>
          <cell r="M860" t="str">
            <v>VER ARCHIVO ANEXO</v>
          </cell>
          <cell r="N860">
            <v>41608</v>
          </cell>
        </row>
        <row r="861">
          <cell r="A861" t="str">
            <v>S71M</v>
          </cell>
          <cell r="B861" t="str">
            <v>TUBERIA PVC PERFILADA (42")</v>
          </cell>
          <cell r="C861" t="str">
            <v>Insumo</v>
          </cell>
          <cell r="D861" t="str">
            <v>m</v>
          </cell>
          <cell r="E861">
            <v>936117</v>
          </cell>
          <cell r="F861">
            <v>786652.82663793117</v>
          </cell>
          <cell r="G861">
            <v>0.19</v>
          </cell>
          <cell r="I861" t="str">
            <v>X</v>
          </cell>
          <cell r="L861" t="str">
            <v>Tuberia novafort y novaloc</v>
          </cell>
          <cell r="M861" t="str">
            <v>VER ARCHIVO ANEXO</v>
          </cell>
          <cell r="N861">
            <v>41608</v>
          </cell>
        </row>
        <row r="862">
          <cell r="A862" t="str">
            <v>S71N</v>
          </cell>
          <cell r="B862" t="str">
            <v>TUBERIA PVC PERFILADA (45")</v>
          </cell>
          <cell r="C862" t="str">
            <v>Insumo</v>
          </cell>
          <cell r="D862" t="str">
            <v>m</v>
          </cell>
          <cell r="E862">
            <v>996932</v>
          </cell>
          <cell r="F862">
            <v>837757.91896551743</v>
          </cell>
          <cell r="G862">
            <v>0.19</v>
          </cell>
          <cell r="I862" t="str">
            <v>X</v>
          </cell>
          <cell r="L862" t="str">
            <v>Tuberia novafort y novaloc</v>
          </cell>
          <cell r="M862" t="str">
            <v>VER ARCHIVO ANEXO</v>
          </cell>
          <cell r="N862">
            <v>41608</v>
          </cell>
        </row>
        <row r="863">
          <cell r="A863" t="str">
            <v>S71O</v>
          </cell>
          <cell r="B863" t="str">
            <v>TUBERIA PVC PERFILADA (48")</v>
          </cell>
          <cell r="C863" t="str">
            <v>Insumo</v>
          </cell>
          <cell r="D863" t="str">
            <v>m</v>
          </cell>
          <cell r="E863">
            <v>1303450</v>
          </cell>
          <cell r="F863">
            <v>1095335.941810345</v>
          </cell>
          <cell r="G863">
            <v>0.19</v>
          </cell>
          <cell r="I863" t="str">
            <v>X</v>
          </cell>
          <cell r="L863" t="str">
            <v>Tuberia novafort y novaloc</v>
          </cell>
          <cell r="M863" t="str">
            <v>VER ARCHIVO ANEXO</v>
          </cell>
          <cell r="N863">
            <v>41608</v>
          </cell>
        </row>
        <row r="864">
          <cell r="A864" t="str">
            <v>S71P</v>
          </cell>
          <cell r="B864" t="str">
            <v>TUBERIA PVC PERFILADA (51")</v>
          </cell>
          <cell r="C864" t="str">
            <v>Insumo</v>
          </cell>
          <cell r="D864" t="str">
            <v>m</v>
          </cell>
          <cell r="E864">
            <v>1515614</v>
          </cell>
          <cell r="F864">
            <v>1273625.2740517242</v>
          </cell>
          <cell r="G864">
            <v>0.19</v>
          </cell>
          <cell r="I864" t="str">
            <v>X</v>
          </cell>
          <cell r="L864" t="str">
            <v>Tuberia novafort y novaloc</v>
          </cell>
          <cell r="M864" t="str">
            <v>VER ARCHIVO ANEXO</v>
          </cell>
          <cell r="N864">
            <v>41608</v>
          </cell>
        </row>
        <row r="865">
          <cell r="A865" t="str">
            <v>S71Q</v>
          </cell>
          <cell r="B865" t="str">
            <v>TUBERIA PVC PERFILADA (54")</v>
          </cell>
          <cell r="C865" t="str">
            <v>Insumo</v>
          </cell>
          <cell r="D865" t="str">
            <v>m</v>
          </cell>
          <cell r="E865">
            <v>1595323</v>
          </cell>
          <cell r="F865">
            <v>1340607.801724138</v>
          </cell>
          <cell r="G865">
            <v>0.19</v>
          </cell>
          <cell r="I865" t="str">
            <v>X</v>
          </cell>
          <cell r="L865" t="str">
            <v>Tuberia novafort y novaloc</v>
          </cell>
          <cell r="M865" t="str">
            <v>VER ARCHIVO ANEXO</v>
          </cell>
          <cell r="N865">
            <v>41608</v>
          </cell>
        </row>
        <row r="866">
          <cell r="A866" t="str">
            <v>S71R</v>
          </cell>
          <cell r="B866" t="str">
            <v>TUBERIA PVC PERFILADA (57")</v>
          </cell>
          <cell r="C866" t="str">
            <v>Insumo</v>
          </cell>
          <cell r="D866" t="str">
            <v>m</v>
          </cell>
          <cell r="E866">
            <v>1707877</v>
          </cell>
          <cell r="F866">
            <v>1435190.3743965521</v>
          </cell>
          <cell r="G866">
            <v>0.19</v>
          </cell>
          <cell r="I866" t="str">
            <v>X</v>
          </cell>
          <cell r="L866" t="str">
            <v>Tuberia novafort y novaloc</v>
          </cell>
          <cell r="M866" t="str">
            <v>VER ARCHIVO ANEXO</v>
          </cell>
          <cell r="N866">
            <v>41608</v>
          </cell>
        </row>
        <row r="867">
          <cell r="A867" t="str">
            <v>S71S</v>
          </cell>
          <cell r="B867" t="str">
            <v>TUBERIA PVC PERFILADA (60")</v>
          </cell>
          <cell r="C867" t="str">
            <v>Insumo</v>
          </cell>
          <cell r="D867" t="str">
            <v>m</v>
          </cell>
          <cell r="E867">
            <v>1896616</v>
          </cell>
          <cell r="F867">
            <v>1593795.368534483</v>
          </cell>
          <cell r="G867">
            <v>0.19</v>
          </cell>
          <cell r="I867" t="str">
            <v>X</v>
          </cell>
          <cell r="L867" t="str">
            <v>Tuberia novafort y novaloc</v>
          </cell>
          <cell r="M867" t="str">
            <v>VER ARCHIVO ANEXO</v>
          </cell>
          <cell r="N867">
            <v>41608</v>
          </cell>
        </row>
        <row r="868">
          <cell r="A868" t="str">
            <v>S71T</v>
          </cell>
          <cell r="B868" t="str">
            <v>TUBERIA PVC PERFILADA (68")</v>
          </cell>
          <cell r="C868" t="str">
            <v>Insumo</v>
          </cell>
          <cell r="D868" t="str">
            <v>m</v>
          </cell>
          <cell r="E868">
            <v>2068539</v>
          </cell>
          <cell r="F868">
            <v>1738268.0645689659</v>
          </cell>
          <cell r="G868">
            <v>0.19</v>
          </cell>
          <cell r="I868" t="str">
            <v>X</v>
          </cell>
          <cell r="L868" t="str">
            <v>Tuberia novafort y novaloc</v>
          </cell>
          <cell r="M868" t="str">
            <v>VER ARCHIVO ANEXO</v>
          </cell>
          <cell r="N868">
            <v>41608</v>
          </cell>
        </row>
        <row r="869">
          <cell r="A869" t="str">
            <v>S71V</v>
          </cell>
          <cell r="B869" t="str">
            <v>TUBERIA PVC SANITARIA DE 11/2"</v>
          </cell>
          <cell r="C869" t="str">
            <v>Insumo</v>
          </cell>
          <cell r="D869" t="str">
            <v>m</v>
          </cell>
          <cell r="E869">
            <v>8008</v>
          </cell>
          <cell r="F869">
            <v>6729.5956817317174</v>
          </cell>
          <cell r="G869">
            <v>0.19</v>
          </cell>
          <cell r="I869" t="str">
            <v>X</v>
          </cell>
          <cell r="L869" t="str">
            <v>Tuberia novafort y novaloc</v>
          </cell>
          <cell r="M869" t="str">
            <v>VER ARCHIVO ANEXO</v>
          </cell>
          <cell r="N869">
            <v>41608</v>
          </cell>
        </row>
        <row r="870">
          <cell r="A870" t="str">
            <v>S71W</v>
          </cell>
          <cell r="B870" t="str">
            <v>TUBERIA PVC SANITARIA DE 2"</v>
          </cell>
          <cell r="C870" t="str">
            <v>Insumo</v>
          </cell>
          <cell r="D870" t="str">
            <v>m</v>
          </cell>
          <cell r="E870">
            <v>9929</v>
          </cell>
          <cell r="F870">
            <v>8343.4185592122176</v>
          </cell>
          <cell r="G870">
            <v>0.19</v>
          </cell>
          <cell r="I870" t="str">
            <v>X</v>
          </cell>
          <cell r="L870" t="str">
            <v>Tuberia novafort y novaloc</v>
          </cell>
          <cell r="M870" t="str">
            <v>VER ARCHIVO ANEXO</v>
          </cell>
          <cell r="N870">
            <v>41608</v>
          </cell>
        </row>
        <row r="871">
          <cell r="A871" t="str">
            <v>S71Y</v>
          </cell>
          <cell r="B871" t="str">
            <v>TUBERIA PVC SANITARIA DE 3"</v>
          </cell>
          <cell r="C871" t="str">
            <v>Insumo</v>
          </cell>
          <cell r="D871" t="str">
            <v>m</v>
          </cell>
          <cell r="E871">
            <v>14829</v>
          </cell>
          <cell r="F871">
            <v>12461.409938505589</v>
          </cell>
          <cell r="G871">
            <v>0.19</v>
          </cell>
          <cell r="I871" t="str">
            <v>X</v>
          </cell>
          <cell r="L871" t="str">
            <v>Tuberia novafort y novaloc</v>
          </cell>
          <cell r="M871" t="str">
            <v>VER ARCHIVO ANEXO</v>
          </cell>
          <cell r="N871">
            <v>41608</v>
          </cell>
        </row>
        <row r="872">
          <cell r="A872" t="str">
            <v>S71Z</v>
          </cell>
          <cell r="B872" t="str">
            <v>TUBERIA PVC SANITARIA DE 4"</v>
          </cell>
          <cell r="C872" t="str">
            <v>Insumo</v>
          </cell>
          <cell r="D872" t="str">
            <v>m</v>
          </cell>
          <cell r="E872">
            <v>20665</v>
          </cell>
          <cell r="F872">
            <v>17365.73994365348</v>
          </cell>
          <cell r="G872">
            <v>0.19</v>
          </cell>
          <cell r="I872" t="str">
            <v>X</v>
          </cell>
          <cell r="L872" t="str">
            <v>Tuberia novafort y novaloc</v>
          </cell>
          <cell r="M872" t="str">
            <v>VER ARCHIVO ANEXO</v>
          </cell>
          <cell r="N872">
            <v>41608</v>
          </cell>
        </row>
        <row r="873">
          <cell r="A873" t="str">
            <v>S71AB</v>
          </cell>
          <cell r="B873" t="str">
            <v>TUBERIA PVC SANITARIA DE 6"</v>
          </cell>
          <cell r="C873" t="str">
            <v>Insumo</v>
          </cell>
          <cell r="D873" t="str">
            <v>m</v>
          </cell>
          <cell r="E873">
            <v>43762</v>
          </cell>
          <cell r="F873">
            <v>36775.045967289356</v>
          </cell>
          <cell r="G873">
            <v>0.19</v>
          </cell>
          <cell r="H873" t="str">
            <v>X</v>
          </cell>
          <cell r="I873" t="str">
            <v>X</v>
          </cell>
          <cell r="K873" t="str">
            <v>X</v>
          </cell>
          <cell r="L873" t="str">
            <v>Tuberia novafort y novaloc</v>
          </cell>
          <cell r="M873" t="str">
            <v>VER ARCHIVO ANEXO</v>
          </cell>
          <cell r="N873">
            <v>41608</v>
          </cell>
        </row>
        <row r="874">
          <cell r="A874" t="str">
            <v>S45</v>
          </cell>
          <cell r="B874" t="str">
            <v>TUBO DRENAJE  CORRUGADA PVC 100 MM ( 4") SIN FILTRO. TRAMOS DE 5 M. CON UNIÓN.</v>
          </cell>
          <cell r="C874" t="str">
            <v>Insumo</v>
          </cell>
          <cell r="D874" t="str">
            <v>m</v>
          </cell>
          <cell r="E874">
            <v>30153</v>
          </cell>
          <cell r="F874">
            <v>25338.756436198648</v>
          </cell>
          <cell r="G874">
            <v>0.19</v>
          </cell>
          <cell r="H874" t="str">
            <v>X</v>
          </cell>
          <cell r="I874" t="str">
            <v>X</v>
          </cell>
          <cell r="K874" t="str">
            <v>X</v>
          </cell>
          <cell r="L874" t="str">
            <v>Tuberia novafort y novaloc</v>
          </cell>
          <cell r="M874" t="str">
            <v>VER ARCHIVO ANEXO</v>
          </cell>
          <cell r="N874">
            <v>41608</v>
          </cell>
        </row>
        <row r="875">
          <cell r="A875" t="str">
            <v>S45A</v>
          </cell>
          <cell r="B875" t="str">
            <v>TUBO DRENAJE  CORRUGADA PVC 65 MM ( 3") SIN FILTRO.</v>
          </cell>
          <cell r="C875" t="str">
            <v>Insumo</v>
          </cell>
          <cell r="D875" t="str">
            <v>m</v>
          </cell>
          <cell r="E875">
            <v>15777</v>
          </cell>
          <cell r="F875">
            <v>13258.034970802973</v>
          </cell>
          <cell r="G875">
            <v>0.19</v>
          </cell>
          <cell r="H875" t="str">
            <v>X</v>
          </cell>
          <cell r="I875" t="str">
            <v>X</v>
          </cell>
          <cell r="K875" t="str">
            <v>X</v>
          </cell>
          <cell r="L875" t="str">
            <v>Tuberia novafort y novaloc</v>
          </cell>
          <cell r="M875" t="str">
            <v>VER ARCHIVO ANEXO</v>
          </cell>
          <cell r="N875">
            <v>41608</v>
          </cell>
        </row>
        <row r="876">
          <cell r="A876" t="str">
            <v>S121</v>
          </cell>
          <cell r="B876" t="str">
            <v>TUBO DRENAJE  CORRUGADA PVC 160 MM ( 6") SIN FILTRO. TRAMOS DE 5 M. CON UNIÓN.</v>
          </cell>
          <cell r="C876" t="str">
            <v>Insumo</v>
          </cell>
          <cell r="D876" t="str">
            <v>m</v>
          </cell>
          <cell r="E876">
            <v>67185</v>
          </cell>
          <cell r="F876">
            <v>56458.016119667387</v>
          </cell>
          <cell r="G876">
            <v>0.19</v>
          </cell>
          <cell r="H876" t="str">
            <v>X</v>
          </cell>
          <cell r="I876" t="str">
            <v>X</v>
          </cell>
          <cell r="K876" t="str">
            <v>X</v>
          </cell>
          <cell r="L876" t="str">
            <v>Tuberia novafort y novaloc</v>
          </cell>
          <cell r="M876" t="str">
            <v>VER ARCHIVO ANEXO</v>
          </cell>
          <cell r="N876">
            <v>41608</v>
          </cell>
        </row>
        <row r="877">
          <cell r="A877" t="str">
            <v>S228</v>
          </cell>
          <cell r="B877" t="str">
            <v>TUBO POLIETILENO ALTA DENSIDAD - PEAD 110 MM PE 100 / PN 10 RDE 17 TIPO ACUAFLEX O SIMILAR ROLLO - 50</v>
          </cell>
          <cell r="C877" t="str">
            <v>Insumo</v>
          </cell>
          <cell r="D877" t="str">
            <v>m</v>
          </cell>
          <cell r="E877">
            <v>28410</v>
          </cell>
          <cell r="F877">
            <v>23873.743571924919</v>
          </cell>
          <cell r="G877">
            <v>0.19</v>
          </cell>
          <cell r="H877" t="str">
            <v>X</v>
          </cell>
          <cell r="I877" t="str">
            <v>X</v>
          </cell>
          <cell r="K877" t="str">
            <v>X</v>
          </cell>
          <cell r="L877" t="str">
            <v>Tuberia novafort y novaloc</v>
          </cell>
          <cell r="M877" t="str">
            <v>VER ARCHIVO ANEXO</v>
          </cell>
          <cell r="N877">
            <v>41608</v>
          </cell>
        </row>
        <row r="878">
          <cell r="A878" t="str">
            <v>S229</v>
          </cell>
          <cell r="B878" t="str">
            <v>TUBO POLIETILENO ALTA DENSIDAD - PEAD 160 MM PE 100 / PN 10 RDE 17 TIPO ACUAFLEX O SIMILAR PRECIOS X TRAMO, TRAMO-6</v>
          </cell>
          <cell r="C878" t="str">
            <v>Insumo</v>
          </cell>
          <cell r="D878" t="str">
            <v>m</v>
          </cell>
          <cell r="E878">
            <v>401286</v>
          </cell>
          <cell r="F878">
            <v>337215.46787537949</v>
          </cell>
          <cell r="G878">
            <v>0.19</v>
          </cell>
          <cell r="H878" t="str">
            <v>X</v>
          </cell>
          <cell r="I878" t="str">
            <v>X</v>
          </cell>
          <cell r="K878" t="str">
            <v>X</v>
          </cell>
          <cell r="L878" t="str">
            <v>Tuberia novafort y novaloc</v>
          </cell>
          <cell r="M878" t="str">
            <v>VER ARCHIVO ANEXO</v>
          </cell>
          <cell r="N878">
            <v>41608</v>
          </cell>
        </row>
        <row r="879">
          <cell r="A879" t="str">
            <v>S230</v>
          </cell>
          <cell r="B879" t="str">
            <v>TUBO POLIETILENO ALTA DENSIDAD - PEAD 200 MM PE 100 / PN 10 RDE 17 TIPO ACUAFLEX O SIMILAR PRECIOS X TRAMO, TRAMO-6</v>
          </cell>
          <cell r="C879" t="str">
            <v>Insumo</v>
          </cell>
          <cell r="D879" t="str">
            <v>m</v>
          </cell>
          <cell r="E879">
            <v>628239</v>
          </cell>
          <cell r="F879">
            <v>527932.30093038036</v>
          </cell>
          <cell r="G879">
            <v>0.19</v>
          </cell>
          <cell r="H879" t="str">
            <v>X</v>
          </cell>
          <cell r="I879" t="str">
            <v>X</v>
          </cell>
          <cell r="K879" t="str">
            <v>X</v>
          </cell>
          <cell r="L879" t="str">
            <v>Tuberia novafort y novaloc</v>
          </cell>
          <cell r="M879" t="str">
            <v>VER ARCHIVO ANEXO</v>
          </cell>
          <cell r="N879">
            <v>41608</v>
          </cell>
        </row>
        <row r="880">
          <cell r="A880" t="str">
            <v>S20</v>
          </cell>
          <cell r="B880" t="str">
            <v>TUBO POLIETILENO ALTA DENSIDAD - PEAD 63 MM PE 100 / PN 10 RDE 17 TIPO ACUAFLEX O SIMILAR ROLLO-100</v>
          </cell>
          <cell r="C880" t="str">
            <v>Insumo</v>
          </cell>
          <cell r="D880" t="str">
            <v>m</v>
          </cell>
          <cell r="E880">
            <v>10757</v>
          </cell>
          <cell r="F880">
            <v>9039.3282430934669</v>
          </cell>
          <cell r="G880">
            <v>0.19</v>
          </cell>
          <cell r="H880" t="str">
            <v>X</v>
          </cell>
          <cell r="I880" t="str">
            <v>X</v>
          </cell>
          <cell r="K880" t="str">
            <v>X</v>
          </cell>
          <cell r="L880" t="str">
            <v>Tuberia novafort y novaloc</v>
          </cell>
          <cell r="M880" t="str">
            <v>VER ARCHIVO ANEXO</v>
          </cell>
          <cell r="N880">
            <v>41608</v>
          </cell>
        </row>
        <row r="881">
          <cell r="A881" t="str">
            <v>S227</v>
          </cell>
          <cell r="B881" t="str">
            <v>TUBO POLIETILENO ALTA DENSIDAD - PEAD 90 MM PE 100 / PN 10 RDE 17 TIPO ACUAFLEX O SIMILAR ROLLO-100</v>
          </cell>
          <cell r="C881" t="str">
            <v>Insumo</v>
          </cell>
          <cell r="D881" t="str">
            <v>m</v>
          </cell>
          <cell r="E881">
            <v>19338</v>
          </cell>
          <cell r="F881">
            <v>16250.373463713207</v>
          </cell>
          <cell r="G881">
            <v>0.19</v>
          </cell>
          <cell r="H881" t="str">
            <v>X</v>
          </cell>
          <cell r="I881" t="str">
            <v>X</v>
          </cell>
          <cell r="K881" t="str">
            <v>X</v>
          </cell>
          <cell r="L881" t="str">
            <v>Tuberia novafort y novaloc</v>
          </cell>
          <cell r="M881" t="str">
            <v>VER ARCHIVO ANEXO</v>
          </cell>
          <cell r="N881">
            <v>41608</v>
          </cell>
        </row>
        <row r="882">
          <cell r="A882" t="str">
            <v>S50</v>
          </cell>
          <cell r="B882" t="str">
            <v xml:space="preserve">TUBO PRESION RDE 21 PVC  200 PSI  -  1 1/2" </v>
          </cell>
          <cell r="C882" t="str">
            <v>Insumo</v>
          </cell>
          <cell r="D882" t="str">
            <v>m</v>
          </cell>
          <cell r="E882">
            <v>10651</v>
          </cell>
          <cell r="F882">
            <v>8950.4994087890864</v>
          </cell>
          <cell r="G882">
            <v>0.19</v>
          </cell>
          <cell r="H882" t="str">
            <v>X</v>
          </cell>
          <cell r="I882" t="str">
            <v>X</v>
          </cell>
          <cell r="K882" t="str">
            <v>X</v>
          </cell>
          <cell r="L882" t="str">
            <v>tuberia union platino</v>
          </cell>
          <cell r="M882" t="str">
            <v>VER ARCHIVO ANEXO</v>
          </cell>
          <cell r="N882">
            <v>41608</v>
          </cell>
        </row>
        <row r="883">
          <cell r="A883" t="str">
            <v>S162</v>
          </cell>
          <cell r="B883" t="str">
            <v xml:space="preserve">TUBO PRESION RDE 21 PVC  200 PSI  -  1 1/4" </v>
          </cell>
          <cell r="C883" t="str">
            <v>Insumo</v>
          </cell>
          <cell r="D883" t="str">
            <v>m</v>
          </cell>
          <cell r="E883">
            <v>8157</v>
          </cell>
          <cell r="F883">
            <v>6854.4040799051372</v>
          </cell>
          <cell r="G883">
            <v>0.19</v>
          </cell>
          <cell r="H883" t="str">
            <v>X</v>
          </cell>
          <cell r="I883" t="str">
            <v>X</v>
          </cell>
          <cell r="K883" t="str">
            <v>X</v>
          </cell>
          <cell r="L883" t="str">
            <v>tuberia union platino</v>
          </cell>
          <cell r="M883" t="str">
            <v>VER ARCHIVO ANEXO</v>
          </cell>
          <cell r="N883">
            <v>41608</v>
          </cell>
        </row>
        <row r="884">
          <cell r="A884" t="str">
            <v>S51</v>
          </cell>
          <cell r="B884" t="str">
            <v xml:space="preserve">TUBO PRESION RDE 21 PVC  200 PSI  -  2"  </v>
          </cell>
          <cell r="C884" t="str">
            <v>Insumo</v>
          </cell>
          <cell r="D884" t="str">
            <v>m</v>
          </cell>
          <cell r="E884">
            <v>16334</v>
          </cell>
          <cell r="F884">
            <v>13726.043605272318</v>
          </cell>
          <cell r="G884">
            <v>0.19</v>
          </cell>
          <cell r="H884" t="str">
            <v>X</v>
          </cell>
          <cell r="I884" t="str">
            <v>X</v>
          </cell>
          <cell r="K884" t="str">
            <v>X</v>
          </cell>
          <cell r="L884" t="str">
            <v>tuberia union platino</v>
          </cell>
          <cell r="M884" t="str">
            <v>VER ARCHIVO ANEXO</v>
          </cell>
          <cell r="N884">
            <v>41608</v>
          </cell>
        </row>
        <row r="885">
          <cell r="A885" t="str">
            <v>S49</v>
          </cell>
          <cell r="B885" t="str">
            <v>TUBO PRESION RDE 21 PVC  200 PSI  -  3/4"</v>
          </cell>
          <cell r="C885" t="str">
            <v>Insumo</v>
          </cell>
          <cell r="D885" t="str">
            <v>m</v>
          </cell>
          <cell r="E885">
            <v>3225</v>
          </cell>
          <cell r="F885">
            <v>2709.9423480321275</v>
          </cell>
          <cell r="G885">
            <v>0.19</v>
          </cell>
          <cell r="H885" t="str">
            <v>X</v>
          </cell>
          <cell r="I885" t="str">
            <v>X</v>
          </cell>
          <cell r="K885" t="str">
            <v>X</v>
          </cell>
          <cell r="L885" t="str">
            <v>tuberia union platino</v>
          </cell>
          <cell r="M885" t="str">
            <v>VER ARCHIVO ANEXO</v>
          </cell>
          <cell r="N885">
            <v>41608</v>
          </cell>
        </row>
        <row r="886">
          <cell r="A886" t="str">
            <v>S52</v>
          </cell>
          <cell r="B886" t="str">
            <v xml:space="preserve">TUBO PRESION RDE 21 PVC 200 PSI  -  1" </v>
          </cell>
          <cell r="C886" t="str">
            <v>Insumo</v>
          </cell>
          <cell r="D886" t="str">
            <v>m</v>
          </cell>
          <cell r="E886">
            <v>4528</v>
          </cell>
          <cell r="F886">
            <v>3805.0560366204541</v>
          </cell>
          <cell r="G886">
            <v>0.19</v>
          </cell>
          <cell r="H886" t="str">
            <v>X</v>
          </cell>
          <cell r="I886" t="str">
            <v>X</v>
          </cell>
          <cell r="K886" t="str">
            <v>X</v>
          </cell>
          <cell r="L886" t="str">
            <v>tuberia union platino</v>
          </cell>
          <cell r="M886" t="str">
            <v>VER ARCHIVO ANEXO</v>
          </cell>
          <cell r="N886">
            <v>41608</v>
          </cell>
        </row>
        <row r="887">
          <cell r="A887" t="str">
            <v>S53</v>
          </cell>
          <cell r="B887" t="str">
            <v>TUBO PRESION RDE 21 PVC 200 PSI  -  2 1/2"</v>
          </cell>
          <cell r="C887" t="str">
            <v>Insumo</v>
          </cell>
          <cell r="D887" t="str">
            <v>m</v>
          </cell>
          <cell r="E887">
            <v>26472</v>
          </cell>
          <cell r="F887">
            <v>22245.656877510311</v>
          </cell>
          <cell r="G887">
            <v>0.19</v>
          </cell>
          <cell r="H887" t="str">
            <v>X</v>
          </cell>
          <cell r="I887" t="str">
            <v>X</v>
          </cell>
          <cell r="K887" t="str">
            <v>X</v>
          </cell>
          <cell r="L887" t="str">
            <v>tuberia union platino</v>
          </cell>
          <cell r="M887" t="str">
            <v>VER ARCHIVO ANEXO</v>
          </cell>
          <cell r="N887">
            <v>41608</v>
          </cell>
        </row>
        <row r="888">
          <cell r="A888" t="str">
            <v>S54</v>
          </cell>
          <cell r="B888" t="str">
            <v xml:space="preserve">TUBO PRESION RDE 21 PVC 200 PSI  -  3"  </v>
          </cell>
          <cell r="C888" t="str">
            <v>Insumo</v>
          </cell>
          <cell r="D888" t="str">
            <v>m</v>
          </cell>
          <cell r="E888">
            <v>35344</v>
          </cell>
          <cell r="F888">
            <v>29700.649941592827</v>
          </cell>
          <cell r="G888">
            <v>0.19</v>
          </cell>
          <cell r="H888" t="str">
            <v>X</v>
          </cell>
          <cell r="I888" t="str">
            <v>X</v>
          </cell>
          <cell r="K888" t="str">
            <v>X</v>
          </cell>
          <cell r="L888" t="str">
            <v>tuberia union platino</v>
          </cell>
          <cell r="M888" t="str">
            <v>VER ARCHIVO ANEXO</v>
          </cell>
          <cell r="N888">
            <v>41608</v>
          </cell>
        </row>
        <row r="889">
          <cell r="A889" t="str">
            <v>S154</v>
          </cell>
          <cell r="B889" t="str">
            <v xml:space="preserve">TUBO PRESION RDE 21 PVC 200 PSI  -  4" </v>
          </cell>
          <cell r="C889" t="str">
            <v>Insumo</v>
          </cell>
          <cell r="D889" t="str">
            <v>m</v>
          </cell>
          <cell r="E889">
            <v>61521</v>
          </cell>
          <cell r="F889">
            <v>51698.268587992337</v>
          </cell>
          <cell r="G889">
            <v>0.19</v>
          </cell>
          <cell r="H889" t="str">
            <v>X</v>
          </cell>
          <cell r="I889" t="str">
            <v>X</v>
          </cell>
          <cell r="K889" t="str">
            <v>X</v>
          </cell>
          <cell r="L889" t="str">
            <v>tuberia union platino</v>
          </cell>
          <cell r="M889" t="str">
            <v>VER ARCHIVO ANEXO</v>
          </cell>
          <cell r="N889">
            <v>41608</v>
          </cell>
        </row>
        <row r="890">
          <cell r="A890" t="str">
            <v>S55</v>
          </cell>
          <cell r="B890" t="str">
            <v xml:space="preserve">TUBO PRESION RDE 9 PVC 500 PSI  -  1/2" </v>
          </cell>
          <cell r="C890" t="str">
            <v>Insumo</v>
          </cell>
          <cell r="D890" t="str">
            <v>m</v>
          </cell>
          <cell r="E890">
            <v>3648</v>
          </cell>
          <cell r="F890">
            <v>3065.2576852496477</v>
          </cell>
          <cell r="G890">
            <v>0.19</v>
          </cell>
          <cell r="H890" t="str">
            <v>X</v>
          </cell>
          <cell r="I890" t="str">
            <v>X</v>
          </cell>
          <cell r="K890" t="str">
            <v>X</v>
          </cell>
          <cell r="L890" t="str">
            <v>tuberia union platino</v>
          </cell>
          <cell r="M890" t="str">
            <v>VER ARCHIVO ANEXO</v>
          </cell>
          <cell r="N890">
            <v>41608</v>
          </cell>
        </row>
        <row r="891">
          <cell r="A891" t="str">
            <v>S59</v>
          </cell>
          <cell r="B891" t="str">
            <v xml:space="preserve">TUBO PVC A.LL-VENTILACION  1 1/2'' </v>
          </cell>
          <cell r="C891" t="str">
            <v>Insumo</v>
          </cell>
          <cell r="D891" t="str">
            <v>m</v>
          </cell>
          <cell r="E891">
            <v>5240</v>
          </cell>
          <cell r="F891">
            <v>4402.9934138036679</v>
          </cell>
          <cell r="G891">
            <v>0.19</v>
          </cell>
          <cell r="H891" t="str">
            <v>X</v>
          </cell>
          <cell r="I891" t="str">
            <v>X</v>
          </cell>
          <cell r="K891" t="str">
            <v>X</v>
          </cell>
          <cell r="L891" t="str">
            <v>tubosistema pavco</v>
          </cell>
          <cell r="M891" t="str">
            <v>VER ARCHIVO ANEXO</v>
          </cell>
          <cell r="N891">
            <v>41608</v>
          </cell>
        </row>
        <row r="892">
          <cell r="A892" t="str">
            <v>S58</v>
          </cell>
          <cell r="B892" t="str">
            <v xml:space="preserve">TUBO PVC A.LL-VENTILACION  2'' </v>
          </cell>
          <cell r="C892" t="str">
            <v>Insumo</v>
          </cell>
          <cell r="D892" t="str">
            <v>m</v>
          </cell>
          <cell r="E892">
            <v>7576</v>
          </cell>
          <cell r="F892">
            <v>6366.5083929795892</v>
          </cell>
          <cell r="G892">
            <v>0.19</v>
          </cell>
          <cell r="H892" t="str">
            <v>X</v>
          </cell>
          <cell r="I892" t="str">
            <v>X</v>
          </cell>
          <cell r="K892" t="str">
            <v>X</v>
          </cell>
          <cell r="L892" t="str">
            <v>tubosistema pavco</v>
          </cell>
          <cell r="M892" t="str">
            <v>VER ARCHIVO ANEXO</v>
          </cell>
          <cell r="N892">
            <v>41608</v>
          </cell>
        </row>
        <row r="893">
          <cell r="A893" t="str">
            <v>S96</v>
          </cell>
          <cell r="B893" t="str">
            <v xml:space="preserve">TUBO PVC A.LL-VENTILACION  3'' </v>
          </cell>
          <cell r="C893" t="str">
            <v>Insumo</v>
          </cell>
          <cell r="D893" t="str">
            <v>m</v>
          </cell>
          <cell r="E893">
            <v>10112</v>
          </cell>
          <cell r="F893">
            <v>8497.0746127876264</v>
          </cell>
          <cell r="G893">
            <v>0.19</v>
          </cell>
          <cell r="H893" t="str">
            <v>X</v>
          </cell>
          <cell r="I893" t="str">
            <v>X</v>
          </cell>
          <cell r="K893" t="str">
            <v>X</v>
          </cell>
          <cell r="L893" t="str">
            <v>tubosistema pavco</v>
          </cell>
          <cell r="M893" t="str">
            <v>VER ARCHIVO ANEXO</v>
          </cell>
          <cell r="N893">
            <v>41608</v>
          </cell>
        </row>
        <row r="894">
          <cell r="A894" t="str">
            <v>S97</v>
          </cell>
          <cell r="B894" t="str">
            <v xml:space="preserve">TUBO PVC A.LL-VENTILACION  4'' </v>
          </cell>
          <cell r="C894" t="str">
            <v>Insumo</v>
          </cell>
          <cell r="D894" t="str">
            <v>m</v>
          </cell>
          <cell r="E894">
            <v>17438</v>
          </cell>
          <cell r="F894">
            <v>14654.10605322853</v>
          </cell>
          <cell r="G894">
            <v>0.19</v>
          </cell>
          <cell r="H894" t="str">
            <v>X</v>
          </cell>
          <cell r="I894" t="str">
            <v>X</v>
          </cell>
          <cell r="K894" t="str">
            <v>X</v>
          </cell>
          <cell r="L894" t="str">
            <v>tubosistema pavco</v>
          </cell>
          <cell r="M894" t="str">
            <v>VER ARCHIVO ANEXO</v>
          </cell>
          <cell r="N894">
            <v>41608</v>
          </cell>
        </row>
        <row r="895">
          <cell r="A895" t="str">
            <v>S57</v>
          </cell>
          <cell r="B895" t="str">
            <v xml:space="preserve">TUBO PVC SANITARIO 2'' </v>
          </cell>
          <cell r="C895" t="str">
            <v>Insumo</v>
          </cell>
          <cell r="D895" t="str">
            <v>m</v>
          </cell>
          <cell r="E895">
            <v>11785</v>
          </cell>
          <cell r="F895">
            <v>9903.7521231898245</v>
          </cell>
          <cell r="G895">
            <v>0.19</v>
          </cell>
          <cell r="H895" t="str">
            <v>X</v>
          </cell>
          <cell r="I895" t="str">
            <v>X</v>
          </cell>
          <cell r="K895" t="str">
            <v>X</v>
          </cell>
          <cell r="L895" t="str">
            <v>tubosistema pavco</v>
          </cell>
          <cell r="M895" t="str">
            <v>VER ARCHIVO ANEXO</v>
          </cell>
          <cell r="N895">
            <v>41608</v>
          </cell>
        </row>
        <row r="896">
          <cell r="A896" t="str">
            <v>S62</v>
          </cell>
          <cell r="B896" t="str">
            <v>TUBO PVC SANITARIO 3"</v>
          </cell>
          <cell r="C896" t="str">
            <v>Insumo</v>
          </cell>
          <cell r="D896" t="str">
            <v>m</v>
          </cell>
          <cell r="E896">
            <v>17604</v>
          </cell>
          <cell r="F896">
            <v>14793.315420421955</v>
          </cell>
          <cell r="G896">
            <v>0.19</v>
          </cell>
          <cell r="H896" t="str">
            <v>X</v>
          </cell>
          <cell r="I896" t="str">
            <v>X</v>
          </cell>
          <cell r="K896" t="str">
            <v>X</v>
          </cell>
          <cell r="L896" t="str">
            <v>tubosistema pavco</v>
          </cell>
          <cell r="M896" t="str">
            <v>VER ARCHIVO ANEXO</v>
          </cell>
          <cell r="N896">
            <v>41608</v>
          </cell>
        </row>
        <row r="897">
          <cell r="A897" t="str">
            <v>S63</v>
          </cell>
          <cell r="B897" t="str">
            <v xml:space="preserve">TUBO PVC SANITARIO 4" </v>
          </cell>
          <cell r="C897" t="str">
            <v>Insumo</v>
          </cell>
          <cell r="D897" t="str">
            <v>m</v>
          </cell>
          <cell r="E897">
            <v>24535</v>
          </cell>
          <cell r="F897">
            <v>20617.570183095697</v>
          </cell>
          <cell r="G897">
            <v>0.19</v>
          </cell>
          <cell r="H897" t="str">
            <v>X</v>
          </cell>
          <cell r="I897" t="str">
            <v>X</v>
          </cell>
          <cell r="K897" t="str">
            <v>X</v>
          </cell>
          <cell r="L897" t="str">
            <v>tubosistema pavco</v>
          </cell>
          <cell r="M897" t="str">
            <v>VER ARCHIVO ANEXO</v>
          </cell>
          <cell r="N897">
            <v>41608</v>
          </cell>
        </row>
        <row r="898">
          <cell r="A898" t="str">
            <v>S61</v>
          </cell>
          <cell r="B898" t="str">
            <v xml:space="preserve">TUBO PVC SANITARIO 6" </v>
          </cell>
          <cell r="C898" t="str">
            <v>Insumo</v>
          </cell>
          <cell r="D898" t="str">
            <v>m</v>
          </cell>
          <cell r="E898">
            <v>51959</v>
          </cell>
          <cell r="F898">
            <v>43662.686569345431</v>
          </cell>
          <cell r="G898">
            <v>0.19</v>
          </cell>
          <cell r="H898" t="str">
            <v>X</v>
          </cell>
          <cell r="I898" t="str">
            <v>X</v>
          </cell>
          <cell r="K898" t="str">
            <v>X</v>
          </cell>
          <cell r="L898" t="str">
            <v>tubosistema pavco</v>
          </cell>
          <cell r="M898" t="str">
            <v>VER ARCHIVO ANEXO</v>
          </cell>
          <cell r="N898">
            <v>41608</v>
          </cell>
        </row>
        <row r="899">
          <cell r="A899" t="str">
            <v>S164</v>
          </cell>
          <cell r="B899" t="str">
            <v>TUBO ULTRATEMP 1/2"</v>
          </cell>
          <cell r="C899" t="str">
            <v>Insumo</v>
          </cell>
          <cell r="D899" t="str">
            <v>m</v>
          </cell>
          <cell r="E899">
            <v>3155</v>
          </cell>
          <cell r="F899">
            <v>2651.6069941605947</v>
          </cell>
          <cell r="G899">
            <v>0.19</v>
          </cell>
          <cell r="H899" t="str">
            <v>X</v>
          </cell>
          <cell r="I899" t="str">
            <v>X</v>
          </cell>
          <cell r="K899" t="str">
            <v>X</v>
          </cell>
          <cell r="L899" t="str">
            <v>genfor_cpvc</v>
          </cell>
          <cell r="M899" t="str">
            <v>VER ARCHIVO ANEXO</v>
          </cell>
          <cell r="N899">
            <v>41608</v>
          </cell>
        </row>
        <row r="900">
          <cell r="A900" t="str">
            <v>S168</v>
          </cell>
          <cell r="B900" t="str">
            <v>TUBO ULTRATEMP 3/4"</v>
          </cell>
          <cell r="C900" t="str">
            <v>Insumo</v>
          </cell>
          <cell r="D900" t="str">
            <v>m</v>
          </cell>
          <cell r="E900">
            <v>5186</v>
          </cell>
          <cell r="F900">
            <v>4357.9160949029383</v>
          </cell>
          <cell r="G900">
            <v>0.19</v>
          </cell>
          <cell r="H900" t="str">
            <v>X</v>
          </cell>
          <cell r="I900" t="str">
            <v>X</v>
          </cell>
          <cell r="K900" t="str">
            <v>X</v>
          </cell>
          <cell r="L900" t="str">
            <v>genfor_cpvc</v>
          </cell>
          <cell r="M900" t="str">
            <v>VER ARCHIVO ANEXO</v>
          </cell>
          <cell r="N900">
            <v>41608</v>
          </cell>
        </row>
        <row r="901">
          <cell r="A901" t="str">
            <v>S199</v>
          </cell>
          <cell r="B901" t="str">
            <v>TUBO UNION PLATINO RDE 21 PVC  10" 200 PSI</v>
          </cell>
          <cell r="C901" t="str">
            <v>Insumo</v>
          </cell>
          <cell r="D901" t="str">
            <v>m</v>
          </cell>
          <cell r="E901">
            <v>184396</v>
          </cell>
          <cell r="F901">
            <v>154954.60952475684</v>
          </cell>
          <cell r="G901">
            <v>0.19</v>
          </cell>
          <cell r="H901" t="str">
            <v>X</v>
          </cell>
          <cell r="I901" t="str">
            <v>X</v>
          </cell>
          <cell r="K901" t="str">
            <v>X</v>
          </cell>
          <cell r="L901" t="str">
            <v>tuberia union platino</v>
          </cell>
          <cell r="M901" t="str">
            <v>VER ARCHIVO ANEXO</v>
          </cell>
          <cell r="N901">
            <v>41608</v>
          </cell>
        </row>
        <row r="902">
          <cell r="A902" t="str">
            <v>S197</v>
          </cell>
          <cell r="B902" t="str">
            <v>TUBO UNION PLATINO RDE 21 PVC  4" 200 PSI</v>
          </cell>
          <cell r="C902" t="str">
            <v>Insumo</v>
          </cell>
          <cell r="D902" t="str">
            <v>m</v>
          </cell>
          <cell r="E902">
            <v>31668</v>
          </cell>
          <cell r="F902">
            <v>26611.527793395733</v>
          </cell>
          <cell r="G902">
            <v>0.19</v>
          </cell>
          <cell r="H902" t="str">
            <v>X</v>
          </cell>
          <cell r="I902" t="str">
            <v>X</v>
          </cell>
          <cell r="K902" t="str">
            <v>X</v>
          </cell>
          <cell r="L902" t="str">
            <v>tuberia union platino</v>
          </cell>
          <cell r="M902" t="str">
            <v>VER ARCHIVO ANEXO</v>
          </cell>
          <cell r="N902">
            <v>41608</v>
          </cell>
        </row>
        <row r="903">
          <cell r="A903" t="str">
            <v>S198</v>
          </cell>
          <cell r="B903" t="str">
            <v>TUBO UNION PLATINO RDE 21 PVC  6" 200 PSI</v>
          </cell>
          <cell r="C903" t="str">
            <v>Insumo</v>
          </cell>
          <cell r="D903" t="str">
            <v>m</v>
          </cell>
          <cell r="E903">
            <v>69152</v>
          </cell>
          <cell r="F903">
            <v>58111.29308052652</v>
          </cell>
          <cell r="G903">
            <v>0.19</v>
          </cell>
          <cell r="H903" t="str">
            <v>X</v>
          </cell>
          <cell r="I903" t="str">
            <v>X</v>
          </cell>
          <cell r="K903" t="str">
            <v>X</v>
          </cell>
          <cell r="L903" t="str">
            <v>tuberia union platino</v>
          </cell>
          <cell r="M903" t="str">
            <v>VER ARCHIVO ANEXO</v>
          </cell>
          <cell r="N903">
            <v>41608</v>
          </cell>
        </row>
        <row r="904">
          <cell r="A904" t="str">
            <v>S75</v>
          </cell>
          <cell r="B904" t="str">
            <v>UNIIVERSAL 1"  GALVANIZADO</v>
          </cell>
          <cell r="C904" t="str">
            <v>Insumo</v>
          </cell>
          <cell r="D904" t="str">
            <v>und</v>
          </cell>
          <cell r="E904">
            <v>8983</v>
          </cell>
          <cell r="F904">
            <v>7549.1251123752127</v>
          </cell>
          <cell r="G904">
            <v>0.19</v>
          </cell>
          <cell r="H904" t="str">
            <v>X</v>
          </cell>
          <cell r="I904" t="str">
            <v>X</v>
          </cell>
          <cell r="K904" t="str">
            <v>X</v>
          </cell>
          <cell r="L904" t="str">
            <v>tuberia y accesorios galvanizados</v>
          </cell>
          <cell r="M904" t="str">
            <v>VER ARCHIVO ANEXO</v>
          </cell>
          <cell r="N904">
            <v>41608</v>
          </cell>
        </row>
        <row r="905">
          <cell r="A905" t="str">
            <v>S141</v>
          </cell>
          <cell r="B905" t="str">
            <v>UNION ACERO GALVANIZAD0  3/4"</v>
          </cell>
          <cell r="C905" t="str">
            <v>Insumo</v>
          </cell>
          <cell r="D905" t="str">
            <v>und</v>
          </cell>
          <cell r="E905">
            <v>1196</v>
          </cell>
          <cell r="F905">
            <v>1004.9590507868654</v>
          </cell>
          <cell r="G905">
            <v>0.19</v>
          </cell>
          <cell r="H905" t="str">
            <v>X</v>
          </cell>
          <cell r="I905" t="str">
            <v>X</v>
          </cell>
          <cell r="K905" t="str">
            <v>X</v>
          </cell>
          <cell r="L905" t="str">
            <v>tuberia y accesorios galvanizados</v>
          </cell>
          <cell r="M905" t="str">
            <v>VER ARCHIVO ANEXO</v>
          </cell>
          <cell r="N905">
            <v>41608</v>
          </cell>
        </row>
        <row r="906">
          <cell r="A906" t="str">
            <v>S161</v>
          </cell>
          <cell r="B906" t="str">
            <v>UNION ACERO GALVANIZADO  1 1/2"</v>
          </cell>
          <cell r="C906" t="str">
            <v>Insumo</v>
          </cell>
          <cell r="D906" t="str">
            <v>und</v>
          </cell>
          <cell r="E906">
            <v>0</v>
          </cell>
          <cell r="F906">
            <v>0</v>
          </cell>
          <cell r="G906">
            <v>0.19</v>
          </cell>
          <cell r="H906" t="str">
            <v>X</v>
          </cell>
          <cell r="I906" t="str">
            <v>X</v>
          </cell>
          <cell r="K906" t="str">
            <v>X</v>
          </cell>
          <cell r="L906" t="str">
            <v>tuberia y accesorios galvanizados</v>
          </cell>
          <cell r="M906" t="str">
            <v>VER ARCHIVO ANEXO</v>
          </cell>
          <cell r="N906">
            <v>41608</v>
          </cell>
        </row>
        <row r="907">
          <cell r="A907" t="str">
            <v>S66</v>
          </cell>
          <cell r="B907" t="str">
            <v>UNION ACERO GALVANIZADO  1"</v>
          </cell>
          <cell r="C907" t="str">
            <v>Insumo</v>
          </cell>
          <cell r="D907" t="str">
            <v>und</v>
          </cell>
          <cell r="E907">
            <v>1996</v>
          </cell>
          <cell r="F907">
            <v>1677.1414238065763</v>
          </cell>
          <cell r="G907">
            <v>0.19</v>
          </cell>
          <cell r="H907" t="str">
            <v>X</v>
          </cell>
          <cell r="I907" t="str">
            <v>X</v>
          </cell>
          <cell r="K907" t="str">
            <v>X</v>
          </cell>
          <cell r="L907" t="str">
            <v>tuberia y accesorios galvanizados</v>
          </cell>
          <cell r="M907" t="str">
            <v>VER ARCHIVO ANEXO</v>
          </cell>
          <cell r="N907">
            <v>41608</v>
          </cell>
        </row>
        <row r="908">
          <cell r="A908" t="str">
            <v>S67</v>
          </cell>
          <cell r="B908" t="str">
            <v>UNION ACERO GALVANIZADO  1/2"</v>
          </cell>
          <cell r="C908" t="str">
            <v>Insumo</v>
          </cell>
          <cell r="D908" t="str">
            <v>und</v>
          </cell>
          <cell r="E908">
            <v>863</v>
          </cell>
          <cell r="F908">
            <v>725.21451290292248</v>
          </cell>
          <cell r="G908">
            <v>0.19</v>
          </cell>
          <cell r="H908" t="str">
            <v>X</v>
          </cell>
          <cell r="I908" t="str">
            <v>X</v>
          </cell>
          <cell r="K908" t="str">
            <v>X</v>
          </cell>
          <cell r="L908" t="str">
            <v>tuberia y accesorios galvanizados</v>
          </cell>
          <cell r="M908" t="str">
            <v>VER ARCHIVO ANEXO</v>
          </cell>
          <cell r="N908">
            <v>41608</v>
          </cell>
        </row>
        <row r="909">
          <cell r="A909" t="str">
            <v>S68</v>
          </cell>
          <cell r="B909" t="str">
            <v>UNION ACERO GALVANIZADO  2 1/2"</v>
          </cell>
          <cell r="C909" t="str">
            <v>Insumo</v>
          </cell>
          <cell r="D909" t="str">
            <v>und</v>
          </cell>
          <cell r="E909">
            <v>11980</v>
          </cell>
          <cell r="F909">
            <v>10066.825953330701</v>
          </cell>
          <cell r="G909">
            <v>0.19</v>
          </cell>
          <cell r="H909" t="str">
            <v>X</v>
          </cell>
          <cell r="I909" t="str">
            <v>X</v>
          </cell>
          <cell r="K909" t="str">
            <v>X</v>
          </cell>
          <cell r="L909" t="str">
            <v>tuberia y accesorios galvanizados</v>
          </cell>
          <cell r="M909" t="str">
            <v>VER ARCHIVO ANEXO</v>
          </cell>
          <cell r="N909">
            <v>41608</v>
          </cell>
        </row>
        <row r="910">
          <cell r="A910" t="str">
            <v>S69</v>
          </cell>
          <cell r="B910" t="str">
            <v>UNION ACERO GALVANIZADO  2"</v>
          </cell>
          <cell r="C910" t="str">
            <v>Insumo</v>
          </cell>
          <cell r="D910" t="str">
            <v>und</v>
          </cell>
          <cell r="E910">
            <v>6320</v>
          </cell>
          <cell r="F910">
            <v>5311.168809303671</v>
          </cell>
          <cell r="G910">
            <v>0.19</v>
          </cell>
          <cell r="H910" t="str">
            <v>X</v>
          </cell>
          <cell r="I910" t="str">
            <v>X</v>
          </cell>
          <cell r="K910" t="str">
            <v>X</v>
          </cell>
          <cell r="L910" t="str">
            <v>tuberia y accesorios galvanizados</v>
          </cell>
          <cell r="M910" t="str">
            <v>VER ARCHIVO ANEXO</v>
          </cell>
          <cell r="N910">
            <v>41608</v>
          </cell>
        </row>
        <row r="911">
          <cell r="A911" t="str">
            <v>S215</v>
          </cell>
          <cell r="B911" t="str">
            <v>UNION ACERO GALVANIZADO  3"</v>
          </cell>
          <cell r="C911" t="str">
            <v>Insumo</v>
          </cell>
          <cell r="D911" t="str">
            <v>und</v>
          </cell>
          <cell r="E911">
            <v>17637</v>
          </cell>
          <cell r="F911">
            <v>14821.157293860642</v>
          </cell>
          <cell r="G911">
            <v>0.19</v>
          </cell>
          <cell r="H911" t="str">
            <v>X</v>
          </cell>
          <cell r="I911" t="str">
            <v>X</v>
          </cell>
          <cell r="K911" t="str">
            <v>X</v>
          </cell>
          <cell r="L911" t="str">
            <v>tuberia y accesorios galvanizados</v>
          </cell>
          <cell r="M911" t="str">
            <v>VER ARCHIVO ANEXO</v>
          </cell>
          <cell r="N911">
            <v>41608</v>
          </cell>
        </row>
        <row r="912">
          <cell r="A912" t="str">
            <v>S240</v>
          </cell>
          <cell r="B912" t="str">
            <v>UNION ACERO GALVANIZADO  4"</v>
          </cell>
          <cell r="C912" t="str">
            <v>Insumo</v>
          </cell>
          <cell r="D912" t="str">
            <v>und</v>
          </cell>
          <cell r="E912">
            <v>0</v>
          </cell>
          <cell r="F912">
            <v>0</v>
          </cell>
          <cell r="G912">
            <v>0.19</v>
          </cell>
          <cell r="H912" t="str">
            <v>X</v>
          </cell>
          <cell r="I912" t="str">
            <v>X</v>
          </cell>
          <cell r="K912" t="str">
            <v>X</v>
          </cell>
          <cell r="L912" t="str">
            <v>tuberia y accesorios galvanizados</v>
          </cell>
          <cell r="M912" t="str">
            <v>VER ARCHIVO ANEXO</v>
          </cell>
          <cell r="N912">
            <v>41608</v>
          </cell>
        </row>
        <row r="913">
          <cell r="A913" t="str">
            <v>S127</v>
          </cell>
          <cell r="B913" t="str">
            <v xml:space="preserve">UNION ALCANTARILLADO PVC 160 MM.  </v>
          </cell>
          <cell r="C913" t="str">
            <v>Insumo</v>
          </cell>
          <cell r="D913" t="str">
            <v>und</v>
          </cell>
          <cell r="E913">
            <v>25854</v>
          </cell>
          <cell r="F913">
            <v>21725.941906654829</v>
          </cell>
          <cell r="G913">
            <v>0.19</v>
          </cell>
          <cell r="H913" t="str">
            <v>X</v>
          </cell>
          <cell r="I913" t="str">
            <v>X</v>
          </cell>
          <cell r="K913" t="str">
            <v>X</v>
          </cell>
          <cell r="L913" t="str">
            <v>Tuberia novafort y novaloc</v>
          </cell>
          <cell r="M913" t="str">
            <v>VER ARCHIVO ANEXO</v>
          </cell>
          <cell r="N913">
            <v>41608</v>
          </cell>
        </row>
        <row r="914">
          <cell r="A914" t="str">
            <v>S128</v>
          </cell>
          <cell r="B914" t="str">
            <v xml:space="preserve">UNION ALCANTARILLADO PVC 200 MM. </v>
          </cell>
          <cell r="C914" t="str">
            <v>Insumo</v>
          </cell>
          <cell r="D914" t="str">
            <v>und</v>
          </cell>
          <cell r="E914">
            <v>43400</v>
          </cell>
          <cell r="F914">
            <v>36470.202597684824</v>
          </cell>
          <cell r="G914">
            <v>0.19</v>
          </cell>
          <cell r="H914" t="str">
            <v>X</v>
          </cell>
          <cell r="I914" t="str">
            <v>X</v>
          </cell>
          <cell r="K914" t="str">
            <v>X</v>
          </cell>
          <cell r="L914" t="str">
            <v>Tuberia novafort y novaloc</v>
          </cell>
          <cell r="M914" t="str">
            <v>VER ARCHIVO ANEXO</v>
          </cell>
          <cell r="N914">
            <v>41608</v>
          </cell>
        </row>
        <row r="915">
          <cell r="A915" t="str">
            <v>S64</v>
          </cell>
          <cell r="B915" t="str">
            <v>UNION ALCANTARILLADO PVC 315 MM</v>
          </cell>
          <cell r="C915" t="str">
            <v>Insumo</v>
          </cell>
          <cell r="D915" t="str">
            <v>und</v>
          </cell>
          <cell r="E915">
            <v>210931</v>
          </cell>
          <cell r="F915">
            <v>177253.29854215035</v>
          </cell>
          <cell r="G915">
            <v>0.19</v>
          </cell>
          <cell r="H915" t="str">
            <v>X</v>
          </cell>
          <cell r="I915" t="str">
            <v>X</v>
          </cell>
          <cell r="K915" t="str">
            <v>X</v>
          </cell>
          <cell r="L915" t="str">
            <v>Tuberia novafort y novaloc</v>
          </cell>
          <cell r="M915" t="str">
            <v>VER ARCHIVO ANEXO</v>
          </cell>
          <cell r="N915">
            <v>41608</v>
          </cell>
        </row>
        <row r="916">
          <cell r="A916" t="str">
            <v>S64A</v>
          </cell>
          <cell r="B916" t="str">
            <v>UNION ALCANTARILLADO PVC 110 MM</v>
          </cell>
          <cell r="C916" t="str">
            <v>Insumo</v>
          </cell>
          <cell r="D916" t="str">
            <v>und</v>
          </cell>
          <cell r="E916">
            <v>10667</v>
          </cell>
          <cell r="F916">
            <v>8963.7574437598905</v>
          </cell>
          <cell r="G916">
            <v>0.19</v>
          </cell>
          <cell r="H916" t="str">
            <v>X</v>
          </cell>
          <cell r="I916" t="str">
            <v>X</v>
          </cell>
          <cell r="K916" t="str">
            <v>X</v>
          </cell>
          <cell r="L916" t="str">
            <v>Tuberia novafort y novaloc</v>
          </cell>
          <cell r="M916" t="str">
            <v>VER ARCHIVO ANEXO</v>
          </cell>
          <cell r="N916">
            <v>41608</v>
          </cell>
        </row>
        <row r="917">
          <cell r="A917" t="str">
            <v>S64B</v>
          </cell>
          <cell r="B917" t="str">
            <v>UNION ALCANTARILLADO PVC 250 MM</v>
          </cell>
          <cell r="C917" t="str">
            <v>Insumo</v>
          </cell>
          <cell r="D917" t="str">
            <v>und</v>
          </cell>
          <cell r="E917">
            <v>123279</v>
          </cell>
          <cell r="F917">
            <v>103595.63365486028</v>
          </cell>
          <cell r="G917">
            <v>0.19</v>
          </cell>
          <cell r="H917" t="str">
            <v>X</v>
          </cell>
          <cell r="I917" t="str">
            <v>X</v>
          </cell>
          <cell r="K917" t="str">
            <v>X</v>
          </cell>
          <cell r="L917" t="str">
            <v>Tuberia novafort y novaloc</v>
          </cell>
          <cell r="M917" t="str">
            <v>VER ARCHIVO ANEXO</v>
          </cell>
          <cell r="N917">
            <v>41608</v>
          </cell>
        </row>
        <row r="918">
          <cell r="A918" t="str">
            <v>S64C</v>
          </cell>
          <cell r="B918" t="str">
            <v>UNION ALCANTARILLADO PVC 315 MM</v>
          </cell>
          <cell r="C918" t="str">
            <v>Insumo</v>
          </cell>
          <cell r="D918" t="str">
            <v>und</v>
          </cell>
          <cell r="E918">
            <v>210930</v>
          </cell>
          <cell r="F918">
            <v>177251.97273865328</v>
          </cell>
          <cell r="G918">
            <v>0.19</v>
          </cell>
          <cell r="H918" t="str">
            <v>X</v>
          </cell>
          <cell r="I918" t="str">
            <v>X</v>
          </cell>
          <cell r="K918" t="str">
            <v>X</v>
          </cell>
          <cell r="L918" t="str">
            <v>Tuberia novafort y novaloc</v>
          </cell>
          <cell r="M918" t="str">
            <v>VER ARCHIVO ANEXO</v>
          </cell>
          <cell r="N918">
            <v>41608</v>
          </cell>
        </row>
        <row r="919">
          <cell r="A919" t="str">
            <v>S64D</v>
          </cell>
          <cell r="B919" t="str">
            <v>UNION ALCANTARILLADO PVC 355 MM</v>
          </cell>
          <cell r="C919" t="str">
            <v>Insumo</v>
          </cell>
          <cell r="D919" t="str">
            <v>und</v>
          </cell>
          <cell r="E919">
            <v>281756</v>
          </cell>
          <cell r="F919">
            <v>236769.94332958205</v>
          </cell>
          <cell r="G919">
            <v>0.19</v>
          </cell>
          <cell r="H919" t="str">
            <v>X</v>
          </cell>
          <cell r="I919" t="str">
            <v>X</v>
          </cell>
          <cell r="K919" t="str">
            <v>X</v>
          </cell>
          <cell r="L919" t="str">
            <v>Tuberia novafort y novaloc</v>
          </cell>
          <cell r="M919" t="str">
            <v>VER ARCHIVO ANEXO</v>
          </cell>
          <cell r="N919">
            <v>41608</v>
          </cell>
        </row>
        <row r="920">
          <cell r="A920" t="str">
            <v>S64E</v>
          </cell>
          <cell r="B920" t="str">
            <v>UNION ALCANTARILLADO PVC 400 MM</v>
          </cell>
          <cell r="C920" t="str">
            <v>Insumo</v>
          </cell>
          <cell r="D920" t="str">
            <v>und</v>
          </cell>
          <cell r="E920">
            <v>321595</v>
          </cell>
          <cell r="F920">
            <v>270247.8074343566</v>
          </cell>
          <cell r="G920">
            <v>0.19</v>
          </cell>
          <cell r="H920" t="str">
            <v>X</v>
          </cell>
          <cell r="I920" t="str">
            <v>X</v>
          </cell>
          <cell r="K920" t="str">
            <v>X</v>
          </cell>
          <cell r="L920" t="str">
            <v>Tuberia novafort y novaloc</v>
          </cell>
          <cell r="M920" t="str">
            <v>VER ARCHIVO ANEXO</v>
          </cell>
          <cell r="N920">
            <v>41608</v>
          </cell>
        </row>
        <row r="921">
          <cell r="A921" t="str">
            <v>S64F</v>
          </cell>
          <cell r="B921" t="str">
            <v>UNION ALCANTARILLADO PVC 450 MM</v>
          </cell>
          <cell r="C921" t="str">
            <v>Insumo</v>
          </cell>
          <cell r="D921" t="str">
            <v>und</v>
          </cell>
          <cell r="E921">
            <v>338279</v>
          </cell>
          <cell r="F921">
            <v>284268.17941598076</v>
          </cell>
          <cell r="G921">
            <v>0.19</v>
          </cell>
          <cell r="H921" t="str">
            <v>X</v>
          </cell>
          <cell r="I921" t="str">
            <v>X</v>
          </cell>
          <cell r="K921" t="str">
            <v>X</v>
          </cell>
          <cell r="L921" t="str">
            <v>Tuberia novafort y novaloc</v>
          </cell>
          <cell r="M921" t="str">
            <v>VER ARCHIVO ANEXO</v>
          </cell>
          <cell r="N921">
            <v>41608</v>
          </cell>
        </row>
        <row r="922">
          <cell r="A922" t="str">
            <v>S64G</v>
          </cell>
          <cell r="B922" t="str">
            <v>UNION ALCANTARILLADO PVC 500 MM</v>
          </cell>
          <cell r="C922" t="str">
            <v>Insumo</v>
          </cell>
          <cell r="D922" t="str">
            <v>und</v>
          </cell>
          <cell r="E922">
            <v>380052</v>
          </cell>
          <cell r="F922">
            <v>319371.47860817576</v>
          </cell>
          <cell r="G922">
            <v>0.19</v>
          </cell>
          <cell r="H922" t="str">
            <v>X</v>
          </cell>
          <cell r="I922" t="str">
            <v>X</v>
          </cell>
          <cell r="K922" t="str">
            <v>X</v>
          </cell>
          <cell r="L922" t="str">
            <v>Tuberia novafort y novaloc</v>
          </cell>
          <cell r="M922" t="str">
            <v>VER ARCHIVO ANEXO</v>
          </cell>
          <cell r="N922">
            <v>41608</v>
          </cell>
        </row>
        <row r="923">
          <cell r="A923" t="str">
            <v>S64H</v>
          </cell>
          <cell r="B923" t="str">
            <v>UNION ALCANTARILLADO PVC 600MM</v>
          </cell>
          <cell r="C923" t="str">
            <v>Insumo</v>
          </cell>
          <cell r="D923" t="str">
            <v>und</v>
          </cell>
          <cell r="E923">
            <v>96317</v>
          </cell>
          <cell r="F923">
            <v>80938.977693255103</v>
          </cell>
          <cell r="G923">
            <v>0.19</v>
          </cell>
          <cell r="H923" t="str">
            <v>X</v>
          </cell>
          <cell r="I923" t="str">
            <v>X</v>
          </cell>
          <cell r="K923" t="str">
            <v>X</v>
          </cell>
          <cell r="L923" t="str">
            <v>Tuberia novafort y novaloc</v>
          </cell>
          <cell r="M923" t="str">
            <v>VER ARCHIVO ANEXO</v>
          </cell>
          <cell r="N923">
            <v>41608</v>
          </cell>
        </row>
        <row r="924">
          <cell r="A924" t="str">
            <v>S64I</v>
          </cell>
          <cell r="B924" t="str">
            <v>UNION 27"</v>
          </cell>
          <cell r="C924" t="str">
            <v>Insumo</v>
          </cell>
          <cell r="D924" t="str">
            <v>und</v>
          </cell>
          <cell r="E924">
            <v>101317</v>
          </cell>
          <cell r="F924">
            <v>85140.448975502542</v>
          </cell>
          <cell r="G924">
            <v>0.19</v>
          </cell>
          <cell r="H924" t="str">
            <v>X</v>
          </cell>
          <cell r="I924" t="str">
            <v>X</v>
          </cell>
          <cell r="K924" t="str">
            <v>X</v>
          </cell>
          <cell r="L924" t="str">
            <v>Tuberia novafort y novaloc</v>
          </cell>
          <cell r="M924" t="str">
            <v>VER ARCHIVO ANEXO</v>
          </cell>
          <cell r="N924">
            <v>41608</v>
          </cell>
        </row>
        <row r="925">
          <cell r="A925" t="str">
            <v>S64J</v>
          </cell>
          <cell r="B925" t="str">
            <v>UNION 30"</v>
          </cell>
          <cell r="C925" t="str">
            <v>Insumo</v>
          </cell>
          <cell r="D925" t="str">
            <v>und</v>
          </cell>
          <cell r="E925">
            <v>111296</v>
          </cell>
          <cell r="F925">
            <v>93526.156094535399</v>
          </cell>
          <cell r="G925">
            <v>0.19</v>
          </cell>
          <cell r="H925" t="str">
            <v>X</v>
          </cell>
          <cell r="I925" t="str">
            <v>X</v>
          </cell>
          <cell r="K925" t="str">
            <v>X</v>
          </cell>
          <cell r="L925" t="str">
            <v>Tuberia novafort y novaloc</v>
          </cell>
          <cell r="M925" t="str">
            <v>VER ARCHIVO ANEXO</v>
          </cell>
          <cell r="N925">
            <v>41608</v>
          </cell>
        </row>
        <row r="926">
          <cell r="A926" t="str">
            <v>S64K</v>
          </cell>
          <cell r="B926" t="str">
            <v>UNION 33"</v>
          </cell>
          <cell r="C926" t="str">
            <v>Insumo</v>
          </cell>
          <cell r="D926" t="str">
            <v>und</v>
          </cell>
          <cell r="E926">
            <v>119407</v>
          </cell>
          <cell r="F926">
            <v>100342.11187302523</v>
          </cell>
          <cell r="G926">
            <v>0.19</v>
          </cell>
          <cell r="H926" t="str">
            <v>X</v>
          </cell>
          <cell r="I926" t="str">
            <v>X</v>
          </cell>
          <cell r="K926" t="str">
            <v>X</v>
          </cell>
          <cell r="L926" t="str">
            <v>Tuberia novafort y novaloc</v>
          </cell>
          <cell r="M926" t="str">
            <v>VER ARCHIVO ANEXO</v>
          </cell>
          <cell r="N926">
            <v>41608</v>
          </cell>
        </row>
        <row r="927">
          <cell r="A927" t="str">
            <v>S64L</v>
          </cell>
          <cell r="B927" t="str">
            <v>UNION 36"</v>
          </cell>
          <cell r="C927" t="str">
            <v>Insumo</v>
          </cell>
          <cell r="D927" t="str">
            <v>und</v>
          </cell>
          <cell r="E927">
            <v>126412</v>
          </cell>
          <cell r="F927">
            <v>106228.67940006172</v>
          </cell>
          <cell r="G927">
            <v>0.19</v>
          </cell>
          <cell r="H927" t="str">
            <v>X</v>
          </cell>
          <cell r="I927" t="str">
            <v>X</v>
          </cell>
          <cell r="K927" t="str">
            <v>X</v>
          </cell>
          <cell r="L927" t="str">
            <v>Tuberia novafort y novaloc</v>
          </cell>
          <cell r="M927" t="str">
            <v>VER ARCHIVO ANEXO</v>
          </cell>
          <cell r="N927">
            <v>41608</v>
          </cell>
        </row>
        <row r="928">
          <cell r="A928" t="str">
            <v>S64M</v>
          </cell>
          <cell r="B928" t="str">
            <v>UNION 39"</v>
          </cell>
          <cell r="C928" t="str">
            <v>Insumo</v>
          </cell>
          <cell r="D928" t="str">
            <v>und</v>
          </cell>
          <cell r="E928">
            <v>141553</v>
          </cell>
          <cell r="F928">
            <v>118952.41556154138</v>
          </cell>
          <cell r="G928">
            <v>0.19</v>
          </cell>
          <cell r="H928" t="str">
            <v>X</v>
          </cell>
          <cell r="I928" t="str">
            <v>X</v>
          </cell>
          <cell r="K928" t="str">
            <v>X</v>
          </cell>
          <cell r="L928" t="str">
            <v>Tuberia novafort y novaloc</v>
          </cell>
          <cell r="M928" t="str">
            <v>VER ARCHIVO ANEXO</v>
          </cell>
          <cell r="N928">
            <v>41608</v>
          </cell>
        </row>
        <row r="929">
          <cell r="A929" t="str">
            <v>S64N</v>
          </cell>
          <cell r="B929" t="str">
            <v>UNION 42"</v>
          </cell>
          <cell r="C929" t="str">
            <v>Insumo</v>
          </cell>
          <cell r="D929" t="str">
            <v>und</v>
          </cell>
          <cell r="E929">
            <v>155494</v>
          </cell>
          <cell r="F929">
            <v>130667.21526174289</v>
          </cell>
          <cell r="G929">
            <v>0.19</v>
          </cell>
          <cell r="H929" t="str">
            <v>X</v>
          </cell>
          <cell r="I929" t="str">
            <v>X</v>
          </cell>
          <cell r="K929" t="str">
            <v>X</v>
          </cell>
          <cell r="L929" t="str">
            <v>Tuberia novafort y novaloc</v>
          </cell>
          <cell r="M929" t="str">
            <v>VER ARCHIVO ANEXO</v>
          </cell>
          <cell r="N929">
            <v>41608</v>
          </cell>
        </row>
        <row r="930">
          <cell r="A930" t="str">
            <v>S64P</v>
          </cell>
          <cell r="B930" t="str">
            <v>UNION 45</v>
          </cell>
          <cell r="C930" t="str">
            <v>Insumo</v>
          </cell>
          <cell r="D930" t="str">
            <v>und</v>
          </cell>
          <cell r="E930">
            <v>285642</v>
          </cell>
          <cell r="F930">
            <v>240035.58021233862</v>
          </cell>
          <cell r="G930">
            <v>0.19</v>
          </cell>
          <cell r="H930" t="str">
            <v>X</v>
          </cell>
          <cell r="I930" t="str">
            <v>X</v>
          </cell>
          <cell r="K930" t="str">
            <v>X</v>
          </cell>
          <cell r="L930" t="str">
            <v>Tuberia novafort y novaloc</v>
          </cell>
          <cell r="M930" t="str">
            <v>VER ARCHIVO ANEXO</v>
          </cell>
          <cell r="N930">
            <v>41608</v>
          </cell>
        </row>
        <row r="931">
          <cell r="A931" t="str">
            <v>S64Q</v>
          </cell>
          <cell r="B931" t="str">
            <v>UNION 48</v>
          </cell>
          <cell r="C931" t="str">
            <v>Insumo</v>
          </cell>
          <cell r="D931" t="str">
            <v>und</v>
          </cell>
          <cell r="E931">
            <v>321833</v>
          </cell>
          <cell r="F931">
            <v>270447.91232769185</v>
          </cell>
          <cell r="G931">
            <v>0.19</v>
          </cell>
          <cell r="H931" t="str">
            <v>X</v>
          </cell>
          <cell r="I931" t="str">
            <v>X</v>
          </cell>
          <cell r="K931" t="str">
            <v>X</v>
          </cell>
          <cell r="L931" t="str">
            <v>Tuberia novafort y novaloc</v>
          </cell>
          <cell r="M931" t="str">
            <v>VER ARCHIVO ANEXO</v>
          </cell>
          <cell r="N931">
            <v>41608</v>
          </cell>
        </row>
        <row r="932">
          <cell r="A932" t="str">
            <v>S64R</v>
          </cell>
          <cell r="B932" t="str">
            <v>UNION 51</v>
          </cell>
          <cell r="C932" t="str">
            <v>Insumo</v>
          </cell>
          <cell r="D932" t="str">
            <v>und</v>
          </cell>
          <cell r="E932">
            <v>386261</v>
          </cell>
          <cell r="F932">
            <v>324588.69823863462</v>
          </cell>
          <cell r="G932">
            <v>0.19</v>
          </cell>
          <cell r="H932" t="str">
            <v>X</v>
          </cell>
          <cell r="I932" t="str">
            <v>X</v>
          </cell>
          <cell r="K932" t="str">
            <v>X</v>
          </cell>
          <cell r="L932" t="str">
            <v>Tuberia novafort y novaloc</v>
          </cell>
          <cell r="M932" t="str">
            <v>VER ARCHIVO ANEXO</v>
          </cell>
          <cell r="N932">
            <v>41608</v>
          </cell>
        </row>
        <row r="933">
          <cell r="A933" t="str">
            <v>S64S</v>
          </cell>
          <cell r="B933" t="str">
            <v>UNION 57</v>
          </cell>
          <cell r="C933" t="str">
            <v>Insumo</v>
          </cell>
          <cell r="D933" t="str">
            <v>und</v>
          </cell>
          <cell r="E933">
            <v>463784</v>
          </cell>
          <cell r="F933">
            <v>389734.79610939318</v>
          </cell>
          <cell r="G933">
            <v>0.19</v>
          </cell>
          <cell r="H933" t="str">
            <v>X</v>
          </cell>
          <cell r="I933" t="str">
            <v>X</v>
          </cell>
          <cell r="K933" t="str">
            <v>X</v>
          </cell>
          <cell r="L933" t="str">
            <v>Tuberia novafort y novaloc</v>
          </cell>
          <cell r="M933" t="str">
            <v>VER ARCHIVO ANEXO</v>
          </cell>
          <cell r="N933">
            <v>41608</v>
          </cell>
        </row>
        <row r="934">
          <cell r="A934" t="str">
            <v>S64T</v>
          </cell>
          <cell r="B934" t="str">
            <v>UNION 60</v>
          </cell>
          <cell r="C934" t="str">
            <v>Insumo</v>
          </cell>
          <cell r="D934" t="str">
            <v>und</v>
          </cell>
          <cell r="E934">
            <v>479434</v>
          </cell>
          <cell r="F934">
            <v>402885.39527957066</v>
          </cell>
          <cell r="G934">
            <v>0.19</v>
          </cell>
          <cell r="H934" t="str">
            <v>X</v>
          </cell>
          <cell r="I934" t="str">
            <v>X</v>
          </cell>
          <cell r="K934" t="str">
            <v>X</v>
          </cell>
          <cell r="L934" t="str">
            <v>Tuberia novafort y novaloc</v>
          </cell>
          <cell r="M934" t="str">
            <v>VER ARCHIVO ANEXO</v>
          </cell>
          <cell r="N934">
            <v>41608</v>
          </cell>
        </row>
        <row r="935">
          <cell r="A935" t="str">
            <v>S64V</v>
          </cell>
          <cell r="B935" t="str">
            <v>UNION 68</v>
          </cell>
          <cell r="C935" t="str">
            <v>Insumo</v>
          </cell>
          <cell r="D935" t="str">
            <v>und</v>
          </cell>
          <cell r="E935">
            <v>544241</v>
          </cell>
          <cell r="F935">
            <v>457345.05979024223</v>
          </cell>
          <cell r="G935">
            <v>0.19</v>
          </cell>
          <cell r="H935" t="str">
            <v>X</v>
          </cell>
          <cell r="I935" t="str">
            <v>X</v>
          </cell>
          <cell r="K935" t="str">
            <v>X</v>
          </cell>
          <cell r="L935" t="str">
            <v>Tuberia novafort y novaloc</v>
          </cell>
          <cell r="M935" t="str">
            <v>VER ARCHIVO ANEXO</v>
          </cell>
          <cell r="N935">
            <v>41608</v>
          </cell>
        </row>
        <row r="936">
          <cell r="A936" t="str">
            <v>S70</v>
          </cell>
          <cell r="B936" t="str">
            <v>UNION SANITARIA  2'' PVC</v>
          </cell>
          <cell r="C936" t="str">
            <v>Insumo</v>
          </cell>
          <cell r="D936" t="str">
            <v>und</v>
          </cell>
          <cell r="E936">
            <v>2509</v>
          </cell>
          <cell r="F936">
            <v>2108.0275603576729</v>
          </cell>
          <cell r="G936">
            <v>0.19</v>
          </cell>
          <cell r="H936" t="str">
            <v>X</v>
          </cell>
          <cell r="I936" t="str">
            <v>X</v>
          </cell>
          <cell r="K936" t="str">
            <v>X</v>
          </cell>
          <cell r="L936" t="str">
            <v>tubosistema pavco</v>
          </cell>
          <cell r="M936" t="str">
            <v>VER ARCHIVO ANEXO</v>
          </cell>
          <cell r="N936">
            <v>41608</v>
          </cell>
        </row>
        <row r="937">
          <cell r="A937" t="str">
            <v>S73</v>
          </cell>
          <cell r="B937" t="str">
            <v>UNION SANITARIA 3" PVC</v>
          </cell>
          <cell r="C937" t="str">
            <v>Insumo</v>
          </cell>
          <cell r="D937" t="str">
            <v>und</v>
          </cell>
          <cell r="E937">
            <v>3621</v>
          </cell>
          <cell r="F937">
            <v>3042.7190257992825</v>
          </cell>
          <cell r="G937">
            <v>0.19</v>
          </cell>
          <cell r="H937" t="str">
            <v>X</v>
          </cell>
          <cell r="I937" t="str">
            <v>X</v>
          </cell>
          <cell r="K937" t="str">
            <v>X</v>
          </cell>
          <cell r="L937" t="str">
            <v>tubosistema pavco</v>
          </cell>
          <cell r="M937" t="str">
            <v>VER ARCHIVO ANEXO</v>
          </cell>
          <cell r="N937">
            <v>41608</v>
          </cell>
        </row>
        <row r="938">
          <cell r="A938" t="str">
            <v>S74</v>
          </cell>
          <cell r="B938" t="str">
            <v>UNION SANITARIA 4" PVC</v>
          </cell>
          <cell r="C938" t="str">
            <v>Insumo</v>
          </cell>
          <cell r="D938" t="str">
            <v>und</v>
          </cell>
          <cell r="E938">
            <v>7234</v>
          </cell>
          <cell r="F938">
            <v>6078.8090341131629</v>
          </cell>
          <cell r="G938">
            <v>0.19</v>
          </cell>
          <cell r="H938" t="str">
            <v>X</v>
          </cell>
          <cell r="I938" t="str">
            <v>X</v>
          </cell>
          <cell r="K938" t="str">
            <v>X</v>
          </cell>
          <cell r="L938" t="str">
            <v>tubosistema pavco</v>
          </cell>
          <cell r="M938" t="str">
            <v>VER ARCHIVO ANEXO</v>
          </cell>
          <cell r="N938">
            <v>41608</v>
          </cell>
        </row>
        <row r="939">
          <cell r="A939" t="str">
            <v>S95</v>
          </cell>
          <cell r="B939" t="str">
            <v>UNION SANITARIA 6" PVC</v>
          </cell>
          <cell r="C939" t="str">
            <v>Insumo</v>
          </cell>
          <cell r="D939" t="str">
            <v>und</v>
          </cell>
          <cell r="E939">
            <v>31713</v>
          </cell>
          <cell r="F939">
            <v>26649.97609481106</v>
          </cell>
          <cell r="G939">
            <v>0.19</v>
          </cell>
          <cell r="H939" t="str">
            <v>X</v>
          </cell>
          <cell r="I939" t="str">
            <v>X</v>
          </cell>
          <cell r="K939" t="str">
            <v>X</v>
          </cell>
          <cell r="L939" t="str">
            <v>tubosistema pavco</v>
          </cell>
          <cell r="M939" t="str">
            <v>VER ARCHIVO ANEXO</v>
          </cell>
          <cell r="N939">
            <v>41608</v>
          </cell>
        </row>
        <row r="940">
          <cell r="A940" t="str">
            <v>S95A</v>
          </cell>
          <cell r="B940" t="str">
            <v>UNION SANITARIA 1 1/2" PVC</v>
          </cell>
          <cell r="C940" t="str">
            <v>Insumo</v>
          </cell>
          <cell r="D940" t="str">
            <v>und</v>
          </cell>
          <cell r="E940">
            <v>2190</v>
          </cell>
          <cell r="F940">
            <v>1840.215253947453</v>
          </cell>
          <cell r="G940">
            <v>0.19</v>
          </cell>
          <cell r="H940" t="str">
            <v>X</v>
          </cell>
          <cell r="I940" t="str">
            <v>X</v>
          </cell>
          <cell r="K940" t="str">
            <v>X</v>
          </cell>
          <cell r="L940" t="str">
            <v>tubosistema pavco</v>
          </cell>
          <cell r="M940" t="str">
            <v>VER ARCHIVO ANEXO</v>
          </cell>
          <cell r="N940">
            <v>41608</v>
          </cell>
        </row>
        <row r="941">
          <cell r="A941" t="str">
            <v>S184</v>
          </cell>
          <cell r="B941" t="str">
            <v>UNION UNIVERSAL 3" HIERRO DUCTIL</v>
          </cell>
          <cell r="C941" t="str">
            <v>Insumo</v>
          </cell>
          <cell r="D941" t="str">
            <v>und</v>
          </cell>
          <cell r="E941">
            <v>89852</v>
          </cell>
          <cell r="F941">
            <v>75505.834962220004</v>
          </cell>
          <cell r="G941">
            <v>0.19</v>
          </cell>
          <cell r="H941" t="str">
            <v>X</v>
          </cell>
          <cell r="I941" t="str">
            <v>X</v>
          </cell>
          <cell r="K941" t="str">
            <v>X</v>
          </cell>
          <cell r="L941" t="str">
            <v>tubosistema pavco</v>
          </cell>
          <cell r="M941" t="str">
            <v>VER ARCHIVO ANEXO</v>
          </cell>
          <cell r="N941">
            <v>41608</v>
          </cell>
        </row>
        <row r="942">
          <cell r="A942" t="str">
            <v>S185</v>
          </cell>
          <cell r="B942" t="str">
            <v>UNION UNIVERSAL 4" HIERRO DUCTIL</v>
          </cell>
          <cell r="C942" t="str">
            <v>Insumo</v>
          </cell>
          <cell r="D942" t="str">
            <v>und</v>
          </cell>
          <cell r="E942">
            <v>106492</v>
          </cell>
          <cell r="F942">
            <v>89489.08444592591</v>
          </cell>
          <cell r="G942">
            <v>0.19</v>
          </cell>
          <cell r="H942" t="str">
            <v>X</v>
          </cell>
          <cell r="I942" t="str">
            <v>X</v>
          </cell>
          <cell r="K942" t="str">
            <v>X</v>
          </cell>
          <cell r="L942" t="str">
            <v>tubosistema pavco</v>
          </cell>
          <cell r="M942" t="str">
            <v>VER ARCHIVO ANEXO</v>
          </cell>
          <cell r="N942">
            <v>41608</v>
          </cell>
        </row>
        <row r="943">
          <cell r="A943" t="str">
            <v>S238</v>
          </cell>
          <cell r="B943" t="str">
            <v>UNION UNIVERSAL 6" HIERRO DUCTIL</v>
          </cell>
          <cell r="C943" t="str">
            <v>Insumo</v>
          </cell>
          <cell r="D943" t="str">
            <v>und</v>
          </cell>
          <cell r="E943">
            <v>166394</v>
          </cell>
          <cell r="F943">
            <v>139827.19162307066</v>
          </cell>
          <cell r="G943">
            <v>0.19</v>
          </cell>
          <cell r="H943" t="str">
            <v>X</v>
          </cell>
          <cell r="I943" t="str">
            <v>X</v>
          </cell>
          <cell r="K943" t="str">
            <v>X</v>
          </cell>
          <cell r="L943" t="str">
            <v>tubosistema pavco</v>
          </cell>
          <cell r="M943" t="str">
            <v>VER ARCHIVO ANEXO</v>
          </cell>
          <cell r="N943">
            <v>41608</v>
          </cell>
        </row>
        <row r="944">
          <cell r="A944" t="str">
            <v>S77</v>
          </cell>
          <cell r="B944" t="str">
            <v>UNIVERSAL ACERO GALVANIZADO - 1 1/2"</v>
          </cell>
          <cell r="C944" t="str">
            <v>Insumo</v>
          </cell>
          <cell r="D944" t="str">
            <v>und</v>
          </cell>
          <cell r="E944">
            <v>16638</v>
          </cell>
          <cell r="F944">
            <v>13981.923680208816</v>
          </cell>
          <cell r="G944">
            <v>0.19</v>
          </cell>
          <cell r="H944" t="str">
            <v>X</v>
          </cell>
          <cell r="I944" t="str">
            <v>X</v>
          </cell>
          <cell r="K944" t="str">
            <v>X</v>
          </cell>
          <cell r="L944" t="str">
            <v>tuberia y accesorios galvanizados</v>
          </cell>
          <cell r="M944" t="str">
            <v>VER ARCHIVO ANEXO</v>
          </cell>
          <cell r="N944">
            <v>41608</v>
          </cell>
        </row>
        <row r="945">
          <cell r="A945" t="str">
            <v>S119</v>
          </cell>
          <cell r="B945" t="str">
            <v xml:space="preserve">UNIVERSAL ACERO GALVANIZADO - 1 1/4" </v>
          </cell>
          <cell r="C945" t="str">
            <v>Insumo</v>
          </cell>
          <cell r="D945" t="str">
            <v>und</v>
          </cell>
          <cell r="E945">
            <v>12312</v>
          </cell>
          <cell r="F945">
            <v>10346.570491214643</v>
          </cell>
          <cell r="G945">
            <v>0.19</v>
          </cell>
          <cell r="H945" t="str">
            <v>X</v>
          </cell>
          <cell r="I945" t="str">
            <v>X</v>
          </cell>
          <cell r="K945" t="str">
            <v>X</v>
          </cell>
          <cell r="L945" t="str">
            <v>tuberia y accesorios galvanizados</v>
          </cell>
          <cell r="M945" t="str">
            <v>VER ARCHIVO ANEXO</v>
          </cell>
          <cell r="N945">
            <v>41608</v>
          </cell>
        </row>
        <row r="946">
          <cell r="A946" t="str">
            <v>S76</v>
          </cell>
          <cell r="B946" t="str">
            <v>UNIVERSAL ACERO GALVANIZADO - 1/2"</v>
          </cell>
          <cell r="C946" t="str">
            <v>Insumo</v>
          </cell>
          <cell r="D946" t="str">
            <v>und</v>
          </cell>
          <cell r="E946">
            <v>5656</v>
          </cell>
          <cell r="F946">
            <v>4753.0055370328655</v>
          </cell>
          <cell r="G946">
            <v>0.19</v>
          </cell>
          <cell r="H946" t="str">
            <v>X</v>
          </cell>
          <cell r="I946" t="str">
            <v>X</v>
          </cell>
          <cell r="K946" t="str">
            <v>X</v>
          </cell>
          <cell r="L946" t="str">
            <v>tuberia y accesorios galvanizados</v>
          </cell>
          <cell r="M946" t="str">
            <v>VER ARCHIVO ANEXO</v>
          </cell>
          <cell r="N946">
            <v>41608</v>
          </cell>
        </row>
        <row r="947">
          <cell r="A947" t="str">
            <v>S80</v>
          </cell>
          <cell r="B947" t="str">
            <v>UNIVERSAL ACERO GALVANIZADO - 2 1/2 "</v>
          </cell>
          <cell r="C947" t="str">
            <v>Insumo</v>
          </cell>
          <cell r="D947" t="str">
            <v>und</v>
          </cell>
          <cell r="E947">
            <v>48253</v>
          </cell>
          <cell r="F947">
            <v>40548.374154703823</v>
          </cell>
          <cell r="G947">
            <v>0.19</v>
          </cell>
          <cell r="H947" t="str">
            <v>X</v>
          </cell>
          <cell r="I947" t="str">
            <v>X</v>
          </cell>
          <cell r="K947" t="str">
            <v>X</v>
          </cell>
          <cell r="L947" t="str">
            <v>tuberia y accesorios galvanizados</v>
          </cell>
          <cell r="M947" t="str">
            <v>VER ARCHIVO ANEXO</v>
          </cell>
          <cell r="N947">
            <v>41608</v>
          </cell>
        </row>
        <row r="948">
          <cell r="A948" t="str">
            <v>S78</v>
          </cell>
          <cell r="B948" t="str">
            <v xml:space="preserve">UNIVERSAL ACERO GALVANIZADO - 2" </v>
          </cell>
          <cell r="C948" t="str">
            <v>Insumo</v>
          </cell>
          <cell r="D948" t="str">
            <v>und</v>
          </cell>
          <cell r="E948">
            <v>28287</v>
          </cell>
          <cell r="F948">
            <v>23770.330899152654</v>
          </cell>
          <cell r="G948">
            <v>0.19</v>
          </cell>
          <cell r="H948" t="str">
            <v>X</v>
          </cell>
          <cell r="I948" t="str">
            <v>X</v>
          </cell>
          <cell r="K948" t="str">
            <v>X</v>
          </cell>
          <cell r="L948" t="str">
            <v>tuberia y accesorios galvanizados</v>
          </cell>
          <cell r="M948" t="str">
            <v>VER ARCHIVO ANEXO</v>
          </cell>
          <cell r="N948">
            <v>41608</v>
          </cell>
        </row>
        <row r="949">
          <cell r="A949" t="str">
            <v>S147</v>
          </cell>
          <cell r="B949" t="str">
            <v>UNIVERSAL ACERO GALVANIZADO - 3 "</v>
          </cell>
          <cell r="C949" t="str">
            <v>Insumo</v>
          </cell>
          <cell r="D949" t="str">
            <v>und</v>
          </cell>
          <cell r="E949">
            <v>79868</v>
          </cell>
          <cell r="F949">
            <v>67116.150432695897</v>
          </cell>
          <cell r="G949">
            <v>0.19</v>
          </cell>
          <cell r="H949" t="str">
            <v>X</v>
          </cell>
          <cell r="I949" t="str">
            <v>X</v>
          </cell>
          <cell r="K949" t="str">
            <v>X</v>
          </cell>
          <cell r="L949" t="str">
            <v>tuberia y accesorios galvanizados</v>
          </cell>
          <cell r="M949" t="str">
            <v>VER ARCHIVO ANEXO</v>
          </cell>
          <cell r="N949">
            <v>41608</v>
          </cell>
        </row>
        <row r="950">
          <cell r="A950" t="str">
            <v>S79</v>
          </cell>
          <cell r="B950" t="str">
            <v>UNIVERSAL ACERO GALVANIZADO - 3/4"</v>
          </cell>
          <cell r="C950" t="str">
            <v>Insumo</v>
          </cell>
          <cell r="D950" t="str">
            <v>und</v>
          </cell>
          <cell r="E950">
            <v>7652</v>
          </cell>
          <cell r="F950">
            <v>6430.1469608394436</v>
          </cell>
          <cell r="G950">
            <v>0.19</v>
          </cell>
          <cell r="H950" t="str">
            <v>X</v>
          </cell>
          <cell r="I950" t="str">
            <v>X</v>
          </cell>
          <cell r="K950" t="str">
            <v>X</v>
          </cell>
          <cell r="L950" t="str">
            <v>tuberia y accesorios galvanizados</v>
          </cell>
          <cell r="M950" t="str">
            <v>VER ARCHIVO ANEXO</v>
          </cell>
          <cell r="N950">
            <v>41608</v>
          </cell>
        </row>
        <row r="951">
          <cell r="A951" t="str">
            <v>S148</v>
          </cell>
          <cell r="B951" t="str">
            <v>UNIVERSAL ACERO GALVANIZADO - 4 "</v>
          </cell>
          <cell r="C951" t="str">
            <v>Insumo</v>
          </cell>
          <cell r="D951" t="str">
            <v>und</v>
          </cell>
          <cell r="E951">
            <v>153083</v>
          </cell>
          <cell r="F951">
            <v>128641.38751820418</v>
          </cell>
          <cell r="G951">
            <v>0.19</v>
          </cell>
          <cell r="H951" t="str">
            <v>X</v>
          </cell>
          <cell r="I951" t="str">
            <v>X</v>
          </cell>
          <cell r="K951" t="str">
            <v>X</v>
          </cell>
          <cell r="L951" t="str">
            <v>tuberia y accesorios galvanizados</v>
          </cell>
          <cell r="M951" t="str">
            <v>VER ARCHIVO ANEXO</v>
          </cell>
          <cell r="N951">
            <v>41608</v>
          </cell>
        </row>
        <row r="952">
          <cell r="A952" t="str">
            <v>S194</v>
          </cell>
          <cell r="B952" t="str">
            <v xml:space="preserve">VALVULA CHEQUE 4"  (HIERRO DUCTIL ASTM A-536 CLASE 65-48-18). </v>
          </cell>
          <cell r="C952" t="str">
            <v>Insumo</v>
          </cell>
          <cell r="D952" t="str">
            <v>und</v>
          </cell>
          <cell r="E952">
            <v>798696</v>
          </cell>
          <cell r="F952">
            <v>671173.43655843288</v>
          </cell>
          <cell r="G952">
            <v>0.19</v>
          </cell>
          <cell r="H952" t="str">
            <v>X</v>
          </cell>
          <cell r="I952" t="str">
            <v>X</v>
          </cell>
          <cell r="K952" t="str">
            <v>X</v>
          </cell>
          <cell r="L952" t="str">
            <v>tuberia y accesorios galvanizados</v>
          </cell>
          <cell r="M952" t="str">
            <v>VER ARCHIVO ANEXO</v>
          </cell>
          <cell r="N952">
            <v>41608</v>
          </cell>
        </row>
        <row r="953">
          <cell r="A953" t="str">
            <v>S216</v>
          </cell>
          <cell r="B953" t="str">
            <v>VALVULA DE PIE CANASTILLA BRONCE 3" HBVP</v>
          </cell>
          <cell r="C953" t="str">
            <v>Insumo</v>
          </cell>
          <cell r="D953" t="str">
            <v>und</v>
          </cell>
          <cell r="E953">
            <v>429797</v>
          </cell>
          <cell r="F953">
            <v>361174.06287111749</v>
          </cell>
          <cell r="G953">
            <v>0.19</v>
          </cell>
          <cell r="H953" t="str">
            <v>X</v>
          </cell>
          <cell r="I953" t="str">
            <v>X</v>
          </cell>
          <cell r="K953" t="str">
            <v>X</v>
          </cell>
          <cell r="L953" t="str">
            <v>tuberia y accesorios galvanizados</v>
          </cell>
          <cell r="M953" t="str">
            <v>VER ARCHIVO ANEXO</v>
          </cell>
          <cell r="N953">
            <v>41608</v>
          </cell>
        </row>
        <row r="954">
          <cell r="A954" t="str">
            <v>S236</v>
          </cell>
          <cell r="B954" t="str">
            <v>VALVULA DE PIE CON COLADERA - 1 1/2"</v>
          </cell>
          <cell r="C954" t="str">
            <v>Insumo</v>
          </cell>
          <cell r="D954" t="str">
            <v>und</v>
          </cell>
          <cell r="E954">
            <v>95909</v>
          </cell>
          <cell r="F954">
            <v>80595.594587511281</v>
          </cell>
          <cell r="G954">
            <v>0.19</v>
          </cell>
          <cell r="H954" t="str">
            <v>X</v>
          </cell>
          <cell r="I954" t="str">
            <v>X</v>
          </cell>
          <cell r="K954" t="str">
            <v>X</v>
          </cell>
          <cell r="L954" t="str">
            <v>valvula de pie</v>
          </cell>
          <cell r="M954" t="str">
            <v>VER ARCHIVO ANEXO</v>
          </cell>
          <cell r="N954">
            <v>41608</v>
          </cell>
        </row>
        <row r="955">
          <cell r="A955" t="str">
            <v>S81</v>
          </cell>
          <cell r="B955" t="str">
            <v>VALVULA DE PIE CON COLADERA - 2 1/2"</v>
          </cell>
          <cell r="C955" t="str">
            <v>Insumo</v>
          </cell>
          <cell r="D955" t="str">
            <v>und</v>
          </cell>
          <cell r="E955">
            <v>179705</v>
          </cell>
          <cell r="F955">
            <v>151012.99572793712</v>
          </cell>
          <cell r="G955">
            <v>0.19</v>
          </cell>
          <cell r="H955" t="str">
            <v>X</v>
          </cell>
          <cell r="I955" t="str">
            <v>X</v>
          </cell>
          <cell r="K955" t="str">
            <v>X</v>
          </cell>
          <cell r="L955" t="str">
            <v>valvula de pie</v>
          </cell>
          <cell r="M955" t="str">
            <v>VER ARCHIVO ANEXO</v>
          </cell>
          <cell r="N955">
            <v>41608</v>
          </cell>
        </row>
        <row r="956">
          <cell r="A956" t="str">
            <v>S82</v>
          </cell>
          <cell r="B956" t="str">
            <v>VALVULA DE VENTOSA AIRE  2" TIPO ARI MOD. D-0400 O SIMILAR</v>
          </cell>
          <cell r="C956" t="str">
            <v>Insumo</v>
          </cell>
          <cell r="D956" t="str">
            <v>und</v>
          </cell>
          <cell r="E956">
            <v>366735</v>
          </cell>
          <cell r="F956">
            <v>308180.37128932105</v>
          </cell>
          <cell r="G956">
            <v>0.19</v>
          </cell>
          <cell r="H956" t="str">
            <v>X</v>
          </cell>
          <cell r="I956" t="str">
            <v>X</v>
          </cell>
          <cell r="K956" t="str">
            <v>X</v>
          </cell>
          <cell r="L956" t="str">
            <v>no aplica</v>
          </cell>
          <cell r="M956" t="str">
            <v>no aplica</v>
          </cell>
          <cell r="N956">
            <v>41608</v>
          </cell>
        </row>
        <row r="957">
          <cell r="A957" t="str">
            <v>S190</v>
          </cell>
          <cell r="B957" t="str">
            <v>VALVULA DOBLE COMPUERTA ELASTICA EXTREMO LISO, H.D ASTM 536   3"</v>
          </cell>
          <cell r="C957" t="str">
            <v>Insumo</v>
          </cell>
          <cell r="D957" t="str">
            <v>und</v>
          </cell>
          <cell r="E957">
            <v>534128</v>
          </cell>
          <cell r="F957">
            <v>448846.7965260435</v>
          </cell>
          <cell r="G957">
            <v>0.19</v>
          </cell>
          <cell r="H957" t="str">
            <v>X</v>
          </cell>
          <cell r="I957" t="str">
            <v>X</v>
          </cell>
          <cell r="K957" t="str">
            <v>X</v>
          </cell>
          <cell r="L957" t="str">
            <v>valvula de compuerta elastica</v>
          </cell>
          <cell r="M957" t="str">
            <v>VER ARCHIVO ANEXO</v>
          </cell>
          <cell r="N957">
            <v>41608</v>
          </cell>
        </row>
        <row r="958">
          <cell r="A958" t="str">
            <v>S191</v>
          </cell>
          <cell r="B958" t="str">
            <v>VALVULA DOBLE COMPUERTA ELASTICA EXTREMO LISO, H.D ASTM 536   4"</v>
          </cell>
          <cell r="C958" t="str">
            <v>Insumo</v>
          </cell>
          <cell r="D958" t="str">
            <v>und</v>
          </cell>
          <cell r="E958">
            <v>692203</v>
          </cell>
          <cell r="F958">
            <v>581683.02630900964</v>
          </cell>
          <cell r="G958">
            <v>0.19</v>
          </cell>
          <cell r="H958" t="str">
            <v>X</v>
          </cell>
          <cell r="I958" t="str">
            <v>X</v>
          </cell>
          <cell r="K958" t="str">
            <v>X</v>
          </cell>
          <cell r="L958" t="str">
            <v>valvula de compuerta extremoliso</v>
          </cell>
          <cell r="M958" t="str">
            <v>VER ARCHIVO ANEXO</v>
          </cell>
          <cell r="N958">
            <v>41608</v>
          </cell>
        </row>
        <row r="959">
          <cell r="A959" t="str">
            <v>S237</v>
          </cell>
          <cell r="B959" t="str">
            <v>VALVULA DOBLE COMPUERTA ELASTICA EXTREMO LISO, H.D ASTM 536  6"</v>
          </cell>
          <cell r="C959" t="str">
            <v>Insumo</v>
          </cell>
          <cell r="D959" t="str">
            <v>und</v>
          </cell>
          <cell r="E959">
            <v>1249628</v>
          </cell>
          <cell r="F959">
            <v>1050107.9630764378</v>
          </cell>
          <cell r="G959">
            <v>0.19</v>
          </cell>
          <cell r="H959" t="str">
            <v>X</v>
          </cell>
          <cell r="I959" t="str">
            <v>X</v>
          </cell>
          <cell r="K959" t="str">
            <v>X</v>
          </cell>
          <cell r="L959" t="str">
            <v>valvula de compuerta extremoliso</v>
          </cell>
          <cell r="M959" t="str">
            <v>VER ARCHIVO ANEXO</v>
          </cell>
          <cell r="N959">
            <v>41608</v>
          </cell>
        </row>
        <row r="960">
          <cell r="A960" t="str">
            <v>S192</v>
          </cell>
          <cell r="B960" t="str">
            <v>VALVULA DOBLE COMPUERTA ELASTICA EXTREMOS BRIDAS, H.D ASTM 536  10"</v>
          </cell>
          <cell r="C960" t="str">
            <v>Insumo</v>
          </cell>
          <cell r="D960" t="str">
            <v>und</v>
          </cell>
          <cell r="E960">
            <v>3843732</v>
          </cell>
          <cell r="F960">
            <v>3230027.2180632898</v>
          </cell>
          <cell r="G960">
            <v>0.19</v>
          </cell>
          <cell r="H960" t="str">
            <v>X</v>
          </cell>
          <cell r="I960" t="str">
            <v>X</v>
          </cell>
          <cell r="K960" t="str">
            <v>X</v>
          </cell>
          <cell r="L960" t="str">
            <v>valvulas bridadas</v>
          </cell>
          <cell r="M960" t="str">
            <v>VER ARCHIVO ANEXO</v>
          </cell>
          <cell r="N960">
            <v>41608</v>
          </cell>
        </row>
        <row r="961">
          <cell r="A961" t="str">
            <v>S189</v>
          </cell>
          <cell r="B961" t="str">
            <v>VALVULA DOBLE COMPUERTA ELASTICA, EXTREMOS BRIDAS, H.D ASTM 536  2"</v>
          </cell>
          <cell r="C961" t="str">
            <v>Insumo</v>
          </cell>
          <cell r="D961" t="str">
            <v>und</v>
          </cell>
          <cell r="E961">
            <v>367733</v>
          </cell>
          <cell r="F961">
            <v>309019.60490297276</v>
          </cell>
          <cell r="G961">
            <v>0.19</v>
          </cell>
          <cell r="H961" t="str">
            <v>X</v>
          </cell>
          <cell r="I961" t="str">
            <v>X</v>
          </cell>
          <cell r="K961" t="str">
            <v>X</v>
          </cell>
          <cell r="L961" t="str">
            <v>valvulas bridadas</v>
          </cell>
          <cell r="M961" t="str">
            <v>VER ARCHIVO ANEXO</v>
          </cell>
          <cell r="N961">
            <v>41608</v>
          </cell>
        </row>
        <row r="962">
          <cell r="A962" t="str">
            <v>S223</v>
          </cell>
          <cell r="B962" t="str">
            <v>VALVULA FLOTADORA DE 1" COBRE</v>
          </cell>
          <cell r="C962" t="str">
            <v>Insumo</v>
          </cell>
          <cell r="D962" t="str">
            <v>und</v>
          </cell>
          <cell r="E962">
            <v>121927</v>
          </cell>
          <cell r="F962">
            <v>102459.42005786247</v>
          </cell>
          <cell r="G962">
            <v>0.19</v>
          </cell>
          <cell r="H962" t="str">
            <v>X</v>
          </cell>
          <cell r="I962" t="str">
            <v>X</v>
          </cell>
          <cell r="K962" t="str">
            <v>X</v>
          </cell>
          <cell r="L962" t="str">
            <v>valvulas bridadas</v>
          </cell>
          <cell r="M962" t="str">
            <v>VER ARCHIVO ANEXO</v>
          </cell>
          <cell r="N962">
            <v>41608</v>
          </cell>
        </row>
        <row r="963">
          <cell r="A963" t="str">
            <v>S83</v>
          </cell>
          <cell r="B963" t="str">
            <v>VALVULA REGULADORA DE PRESION 1"</v>
          </cell>
          <cell r="C963" t="str">
            <v>Insumo</v>
          </cell>
          <cell r="D963" t="str">
            <v>und</v>
          </cell>
          <cell r="E963">
            <v>399778</v>
          </cell>
          <cell r="F963">
            <v>335947.99973217084</v>
          </cell>
          <cell r="G963">
            <v>0.19</v>
          </cell>
          <cell r="H963" t="str">
            <v>X</v>
          </cell>
          <cell r="I963" t="str">
            <v>X</v>
          </cell>
          <cell r="K963" t="str">
            <v>X</v>
          </cell>
          <cell r="L963" t="str">
            <v>valvulas bridadas</v>
          </cell>
          <cell r="M963" t="str">
            <v>VER ARCHIVO ANEXO</v>
          </cell>
          <cell r="N963">
            <v>41608</v>
          </cell>
        </row>
        <row r="964">
          <cell r="A964" t="str">
            <v>S176</v>
          </cell>
          <cell r="B964" t="str">
            <v>VALVULA TIPO BOLA PARA GAS DE  1 1/2"</v>
          </cell>
          <cell r="C964" t="str">
            <v>Insumo</v>
          </cell>
          <cell r="D964" t="str">
            <v>und</v>
          </cell>
          <cell r="E964">
            <v>78750</v>
          </cell>
          <cell r="F964">
            <v>66176.155753265964</v>
          </cell>
          <cell r="G964">
            <v>0.19</v>
          </cell>
          <cell r="H964" t="str">
            <v>X</v>
          </cell>
          <cell r="I964" t="str">
            <v>X</v>
          </cell>
          <cell r="K964" t="str">
            <v>X</v>
          </cell>
          <cell r="L964" t="str">
            <v>valvulas bridadas</v>
          </cell>
          <cell r="M964" t="str">
            <v>VER ARCHIVO ANEXO</v>
          </cell>
          <cell r="N964">
            <v>41608</v>
          </cell>
        </row>
        <row r="965">
          <cell r="A965" t="str">
            <v>S175</v>
          </cell>
          <cell r="B965" t="str">
            <v>VALVULA TIPO BOLA PARA GAS DE 1"</v>
          </cell>
          <cell r="C965" t="str">
            <v>Insumo</v>
          </cell>
          <cell r="D965" t="str">
            <v>und</v>
          </cell>
          <cell r="E965">
            <v>27110</v>
          </cell>
          <cell r="F965">
            <v>22781.281490330752</v>
          </cell>
          <cell r="G965">
            <v>0.19</v>
          </cell>
          <cell r="H965" t="str">
            <v>X</v>
          </cell>
          <cell r="I965" t="str">
            <v>X</v>
          </cell>
          <cell r="K965" t="str">
            <v>X</v>
          </cell>
          <cell r="L965" t="str">
            <v>valvulas bridadas</v>
          </cell>
          <cell r="M965" t="str">
            <v>VER ARCHIVO ANEXO</v>
          </cell>
          <cell r="N965">
            <v>41608</v>
          </cell>
        </row>
        <row r="966">
          <cell r="A966" t="str">
            <v>S174</v>
          </cell>
          <cell r="B966" t="str">
            <v>VALVULA TIPO BOLA PARA GAS DE 3/4"</v>
          </cell>
          <cell r="C966" t="str">
            <v>Insumo</v>
          </cell>
          <cell r="D966" t="str">
            <v>und</v>
          </cell>
          <cell r="E966">
            <v>15633</v>
          </cell>
          <cell r="F966">
            <v>13137.386852568665</v>
          </cell>
          <cell r="G966">
            <v>0.19</v>
          </cell>
          <cell r="H966" t="str">
            <v>X</v>
          </cell>
          <cell r="I966" t="str">
            <v>X</v>
          </cell>
          <cell r="K966" t="str">
            <v>X</v>
          </cell>
          <cell r="L966" t="str">
            <v>valvulas bridadas</v>
          </cell>
          <cell r="M966" t="str">
            <v>VER ARCHIVO ANEXO</v>
          </cell>
          <cell r="N966">
            <v>41608</v>
          </cell>
        </row>
        <row r="967">
          <cell r="A967" t="str">
            <v>S193</v>
          </cell>
          <cell r="B967" t="str">
            <v>VENTOSA 3" DOBLE CAMARA TRIPLE EFECTO BRIDADA .</v>
          </cell>
          <cell r="C967" t="str">
            <v>Insumo</v>
          </cell>
          <cell r="D967" t="str">
            <v>und</v>
          </cell>
          <cell r="E967">
            <v>998372</v>
          </cell>
          <cell r="F967">
            <v>838968.45295241207</v>
          </cell>
          <cell r="G967">
            <v>0.19</v>
          </cell>
          <cell r="H967" t="str">
            <v>X</v>
          </cell>
          <cell r="I967" t="str">
            <v>X</v>
          </cell>
          <cell r="K967" t="str">
            <v>X</v>
          </cell>
          <cell r="L967" t="str">
            <v>valvulas bridadas</v>
          </cell>
          <cell r="M967" t="str">
            <v>VER ARCHIVO ANEXO</v>
          </cell>
          <cell r="N967">
            <v>41608</v>
          </cell>
        </row>
        <row r="968">
          <cell r="A968" t="str">
            <v>S84</v>
          </cell>
          <cell r="B968" t="str">
            <v xml:space="preserve">YEE SANITARIA 2'' </v>
          </cell>
          <cell r="C968" t="str">
            <v>Insumo</v>
          </cell>
          <cell r="D968" t="str">
            <v>und</v>
          </cell>
          <cell r="E968">
            <v>7138</v>
          </cell>
          <cell r="F968">
            <v>5997.9350207912667</v>
          </cell>
          <cell r="G968">
            <v>0.19</v>
          </cell>
          <cell r="H968" t="str">
            <v>X</v>
          </cell>
          <cell r="I968" t="str">
            <v>X</v>
          </cell>
          <cell r="K968" t="str">
            <v>X</v>
          </cell>
          <cell r="L968" t="str">
            <v>tubosistema pavco</v>
          </cell>
          <cell r="M968" t="str">
            <v>VER ARCHIVO ANEXO</v>
          </cell>
          <cell r="N968">
            <v>41608</v>
          </cell>
        </row>
        <row r="969">
          <cell r="A969" t="str">
            <v>S85</v>
          </cell>
          <cell r="B969" t="str">
            <v xml:space="preserve">YEE SANITARIA 3'' </v>
          </cell>
          <cell r="C969" t="str">
            <v>Insumo</v>
          </cell>
          <cell r="D969" t="str">
            <v>und</v>
          </cell>
          <cell r="E969">
            <v>14658</v>
          </cell>
          <cell r="F969">
            <v>12318.040291373043</v>
          </cell>
          <cell r="G969">
            <v>0.19</v>
          </cell>
          <cell r="H969" t="str">
            <v>X</v>
          </cell>
          <cell r="I969" t="str">
            <v>X</v>
          </cell>
          <cell r="K969" t="str">
            <v>X</v>
          </cell>
          <cell r="L969" t="str">
            <v>tubosistema pavco</v>
          </cell>
          <cell r="M969" t="str">
            <v>VER ARCHIVO ANEXO</v>
          </cell>
          <cell r="N969">
            <v>41608</v>
          </cell>
        </row>
        <row r="970">
          <cell r="A970" t="str">
            <v>S86</v>
          </cell>
          <cell r="B970" t="str">
            <v xml:space="preserve">YEE SANITARIA 4'' </v>
          </cell>
          <cell r="C970" t="str">
            <v>Insumo</v>
          </cell>
          <cell r="D970" t="str">
            <v>und</v>
          </cell>
          <cell r="E970">
            <v>25276</v>
          </cell>
          <cell r="F970">
            <v>21240.697826723441</v>
          </cell>
          <cell r="G970">
            <v>0.19</v>
          </cell>
          <cell r="H970" t="str">
            <v>X</v>
          </cell>
          <cell r="I970" t="str">
            <v>X</v>
          </cell>
          <cell r="K970" t="str">
            <v>X</v>
          </cell>
          <cell r="L970" t="str">
            <v>tubosistema pavco</v>
          </cell>
          <cell r="M970" t="str">
            <v>VER ARCHIVO ANEXO</v>
          </cell>
          <cell r="N970">
            <v>41608</v>
          </cell>
        </row>
        <row r="971">
          <cell r="A971" t="str">
            <v>S137</v>
          </cell>
          <cell r="B971" t="str">
            <v xml:space="preserve">YEE SANITARIA 6'' </v>
          </cell>
          <cell r="C971" t="str">
            <v>Insumo</v>
          </cell>
          <cell r="D971" t="str">
            <v>und</v>
          </cell>
          <cell r="E971">
            <v>120713</v>
          </cell>
          <cell r="F971">
            <v>101439.87716860772</v>
          </cell>
          <cell r="G971">
            <v>0.19</v>
          </cell>
          <cell r="H971" t="str">
            <v>X</v>
          </cell>
          <cell r="I971" t="str">
            <v>X</v>
          </cell>
          <cell r="K971" t="str">
            <v>X</v>
          </cell>
          <cell r="L971" t="str">
            <v>tubosistema pavco</v>
          </cell>
          <cell r="M971" t="str">
            <v>VER ARCHIVO ANEXO</v>
          </cell>
          <cell r="N971">
            <v>41608</v>
          </cell>
        </row>
        <row r="972">
          <cell r="A972" t="str">
            <v>S244</v>
          </cell>
          <cell r="B972" t="str">
            <v>TRAMITE ANTE LA EMPRESA DE ACUEDUCTO Y ALCANTARILLADO  PARA ACCEDER AL SERVICIO DE EVACUACIÓN DE AGUAS LLUVIAS Y RESIDUALES DEL PROYECTO.</v>
          </cell>
          <cell r="C972" t="str">
            <v>Insumo</v>
          </cell>
          <cell r="D972" t="str">
            <v>und</v>
          </cell>
          <cell r="E972">
            <v>0</v>
          </cell>
          <cell r="F972">
            <v>0</v>
          </cell>
          <cell r="G972">
            <v>0.19</v>
          </cell>
          <cell r="H972" t="str">
            <v>X</v>
          </cell>
          <cell r="I972" t="str">
            <v>X</v>
          </cell>
          <cell r="K972" t="str">
            <v>X</v>
          </cell>
          <cell r="L972" t="str">
            <v>no aplica</v>
          </cell>
          <cell r="M972" t="str">
            <v>no aplica</v>
          </cell>
          <cell r="N972">
            <v>41608</v>
          </cell>
        </row>
        <row r="973">
          <cell r="A973" t="str">
            <v>S291</v>
          </cell>
          <cell r="B973" t="str">
            <v>REJILLA MINICELL 5X 5  ALUMINIO</v>
          </cell>
          <cell r="C973" t="str">
            <v>Insumo</v>
          </cell>
          <cell r="D973" t="str">
            <v>und</v>
          </cell>
          <cell r="E973">
            <v>0</v>
          </cell>
          <cell r="F973">
            <v>0</v>
          </cell>
          <cell r="G973">
            <v>0.19</v>
          </cell>
          <cell r="I973" t="str">
            <v>X</v>
          </cell>
          <cell r="L973" t="str">
            <v>tubosistema pavco</v>
          </cell>
          <cell r="M973" t="str">
            <v>VER ARCHIVO ANEXO</v>
          </cell>
          <cell r="N973">
            <v>41608</v>
          </cell>
        </row>
        <row r="974">
          <cell r="A974" t="str">
            <v>SY1</v>
          </cell>
          <cell r="B974" t="str">
            <v>KIT SILLA YEE PVC CORRUGADA DE 200X160 MM</v>
          </cell>
          <cell r="C974" t="str">
            <v>Insumo</v>
          </cell>
          <cell r="D974" t="str">
            <v>und</v>
          </cell>
          <cell r="E974">
            <v>105982</v>
          </cell>
          <cell r="F974">
            <v>89060.84991636897</v>
          </cell>
          <cell r="G974">
            <v>0.19</v>
          </cell>
          <cell r="I974" t="str">
            <v>X</v>
          </cell>
          <cell r="L974" t="str">
            <v>Tuberia novafort y novaloc</v>
          </cell>
          <cell r="M974" t="str">
            <v>VER ARCHIVO ANEXO</v>
          </cell>
          <cell r="N974">
            <v>41608</v>
          </cell>
        </row>
        <row r="975">
          <cell r="A975" t="str">
            <v>SY2</v>
          </cell>
          <cell r="B975" t="str">
            <v>KIT SILLA YEE PVC CORRUGADA DE 250X160 MM</v>
          </cell>
          <cell r="C975" t="str">
            <v>Insumo</v>
          </cell>
          <cell r="D975" t="str">
            <v>und</v>
          </cell>
          <cell r="E975">
            <v>119809</v>
          </cell>
          <cell r="F975">
            <v>100680.19176478073</v>
          </cell>
          <cell r="G975">
            <v>0.19</v>
          </cell>
          <cell r="I975" t="str">
            <v>X</v>
          </cell>
          <cell r="L975" t="str">
            <v>Tuberia novafort y novaloc</v>
          </cell>
          <cell r="M975" t="str">
            <v>VER ARCHIVO ANEXO</v>
          </cell>
          <cell r="N975">
            <v>41608</v>
          </cell>
        </row>
        <row r="976">
          <cell r="A976" t="str">
            <v>SY3</v>
          </cell>
          <cell r="B976" t="str">
            <v xml:space="preserve">KIT SILLA YEE PVC  CORRUGADA DE  315 X 160 M.M. </v>
          </cell>
          <cell r="C976" t="str">
            <v>Insumo</v>
          </cell>
          <cell r="D976" t="str">
            <v>und</v>
          </cell>
          <cell r="E976">
            <v>266972</v>
          </cell>
          <cell r="F976">
            <v>224345.83875844255</v>
          </cell>
          <cell r="G976">
            <v>0.19</v>
          </cell>
          <cell r="I976" t="str">
            <v>X</v>
          </cell>
          <cell r="L976" t="str">
            <v>Tuberia novafort y novaloc</v>
          </cell>
          <cell r="M976" t="str">
            <v>VER ARCHIVO ANEXO</v>
          </cell>
          <cell r="N976">
            <v>41608</v>
          </cell>
        </row>
        <row r="977">
          <cell r="A977" t="str">
            <v>SY3A</v>
          </cell>
          <cell r="B977" t="str">
            <v xml:space="preserve">KIT SILLA YEE PVC  CORRUGADA DE  355 X 160 M.M. </v>
          </cell>
          <cell r="C977" t="str">
            <v>Insumo</v>
          </cell>
          <cell r="D977" t="str">
            <v>und</v>
          </cell>
          <cell r="E977">
            <v>291876</v>
          </cell>
          <cell r="F977">
            <v>245273.64695985502</v>
          </cell>
          <cell r="G977">
            <v>0.19</v>
          </cell>
          <cell r="I977" t="str">
            <v>X</v>
          </cell>
          <cell r="L977" t="str">
            <v>Tuberia novafort y novaloc</v>
          </cell>
          <cell r="M977" t="str">
            <v>VER ARCHIVO ANEXO</v>
          </cell>
          <cell r="N977">
            <v>41608</v>
          </cell>
        </row>
        <row r="978">
          <cell r="A978" t="str">
            <v>SY4</v>
          </cell>
          <cell r="B978" t="str">
            <v>KIT SILLA TEE PVC CORRUGADA DE 200X160 M.M</v>
          </cell>
          <cell r="C978" t="str">
            <v>Insumo</v>
          </cell>
          <cell r="D978" t="str">
            <v>und</v>
          </cell>
          <cell r="E978">
            <v>105982</v>
          </cell>
          <cell r="F978">
            <v>89060.84991636897</v>
          </cell>
          <cell r="G978">
            <v>0.19</v>
          </cell>
          <cell r="I978" t="str">
            <v>X</v>
          </cell>
          <cell r="L978" t="str">
            <v>Tuberia novafort y novaloc</v>
          </cell>
          <cell r="M978" t="str">
            <v>VER ARCHIVO ANEXO</v>
          </cell>
          <cell r="N978">
            <v>41608</v>
          </cell>
        </row>
        <row r="979">
          <cell r="A979" t="str">
            <v>SY5</v>
          </cell>
          <cell r="B979" t="str">
            <v>KIT SILLA TEE PVC CORRUGADA DE 250X160 M.M</v>
          </cell>
          <cell r="C979" t="str">
            <v>Insumo</v>
          </cell>
          <cell r="D979" t="str">
            <v>und</v>
          </cell>
          <cell r="E979">
            <v>119809</v>
          </cell>
          <cell r="F979">
            <v>100680.19176478073</v>
          </cell>
          <cell r="G979">
            <v>0.19</v>
          </cell>
          <cell r="I979" t="str">
            <v>X</v>
          </cell>
          <cell r="L979" t="str">
            <v>Tuberia novafort y novaloc</v>
          </cell>
          <cell r="M979" t="str">
            <v>VER ARCHIVO ANEXO</v>
          </cell>
          <cell r="N979">
            <v>41608</v>
          </cell>
        </row>
        <row r="980">
          <cell r="A980" t="str">
            <v>SY6</v>
          </cell>
          <cell r="B980" t="str">
            <v>KIT SILLA TEE PVC CORRUGADA DE 315X160 M.M</v>
          </cell>
          <cell r="C980" t="str">
            <v>Insumo</v>
          </cell>
          <cell r="D980" t="str">
            <v>und</v>
          </cell>
          <cell r="E980">
            <v>266972</v>
          </cell>
          <cell r="F980">
            <v>224345.83875844255</v>
          </cell>
          <cell r="G980">
            <v>0.19</v>
          </cell>
          <cell r="I980" t="str">
            <v>X</v>
          </cell>
          <cell r="L980" t="str">
            <v>Tuberia novafort y novaloc</v>
          </cell>
          <cell r="M980" t="str">
            <v>VER ARCHIVO ANEXO</v>
          </cell>
          <cell r="N980">
            <v>41608</v>
          </cell>
        </row>
        <row r="981">
          <cell r="A981" t="str">
            <v>SY7</v>
          </cell>
          <cell r="B981" t="str">
            <v xml:space="preserve"> SILLA YEE PVC CORRUGADA DE 400X160 MM</v>
          </cell>
          <cell r="C981" t="str">
            <v>Insumo</v>
          </cell>
          <cell r="D981" t="str">
            <v>und</v>
          </cell>
          <cell r="E981">
            <v>200897</v>
          </cell>
          <cell r="F981">
            <v>168821.18830071969</v>
          </cell>
          <cell r="G981">
            <v>0.19</v>
          </cell>
          <cell r="I981" t="str">
            <v>X</v>
          </cell>
          <cell r="L981" t="str">
            <v>Tuberia novafort y novaloc</v>
          </cell>
          <cell r="M981" t="str">
            <v>VER ARCHIVO ANEXO</v>
          </cell>
          <cell r="N981">
            <v>41608</v>
          </cell>
        </row>
        <row r="982">
          <cell r="A982" t="str">
            <v>SY8</v>
          </cell>
          <cell r="B982" t="str">
            <v xml:space="preserve"> SILLA YEE PVC CORRUGADA DE 450X160 MM</v>
          </cell>
          <cell r="C982" t="str">
            <v>Insumo</v>
          </cell>
          <cell r="D982" t="str">
            <v>und</v>
          </cell>
          <cell r="E982">
            <v>214884</v>
          </cell>
          <cell r="F982">
            <v>180574.43630233646</v>
          </cell>
          <cell r="G982">
            <v>0.19</v>
          </cell>
          <cell r="I982" t="str">
            <v>X</v>
          </cell>
          <cell r="L982" t="str">
            <v>Tuberia novafort y novaloc</v>
          </cell>
          <cell r="M982" t="str">
            <v>VER ARCHIVO ANEXO</v>
          </cell>
          <cell r="N982">
            <v>41608</v>
          </cell>
        </row>
        <row r="983">
          <cell r="A983" t="str">
            <v>SY9</v>
          </cell>
          <cell r="B983" t="str">
            <v xml:space="preserve"> SILLA YEE PVC CORRUGADA DE 500X160 MM</v>
          </cell>
          <cell r="C983" t="str">
            <v>Insumo</v>
          </cell>
          <cell r="D983" t="str">
            <v>und</v>
          </cell>
          <cell r="E983">
            <v>327809</v>
          </cell>
          <cell r="F983">
            <v>275470.14740935579</v>
          </cell>
          <cell r="G983">
            <v>0.19</v>
          </cell>
          <cell r="I983" t="str">
            <v>X</v>
          </cell>
          <cell r="L983" t="str">
            <v>Tuberia novafort y novaloc</v>
          </cell>
          <cell r="M983" t="str">
            <v>VER ARCHIVO ANEXO</v>
          </cell>
          <cell r="N983">
            <v>41608</v>
          </cell>
        </row>
        <row r="984">
          <cell r="A984" t="str">
            <v>SY10</v>
          </cell>
          <cell r="B984" t="str">
            <v xml:space="preserve"> SILLA YEE PVC CORRUGADA DE 24"X160 MM</v>
          </cell>
          <cell r="C984" t="str">
            <v>Insumo</v>
          </cell>
          <cell r="D984" t="str">
            <v>und</v>
          </cell>
          <cell r="E984">
            <v>269060</v>
          </cell>
          <cell r="F984">
            <v>226101.20258857688</v>
          </cell>
          <cell r="G984">
            <v>0.19</v>
          </cell>
          <cell r="I984" t="str">
            <v>X</v>
          </cell>
          <cell r="L984" t="str">
            <v>Tuberia novafort y novaloc</v>
          </cell>
          <cell r="M984" t="str">
            <v>VER ARCHIVO ANEXO</v>
          </cell>
          <cell r="N984">
            <v>41608</v>
          </cell>
        </row>
        <row r="985">
          <cell r="A985" t="str">
            <v>SY11</v>
          </cell>
          <cell r="B985" t="str">
            <v xml:space="preserve"> SILLA YEE PVC CORRUGADA DE 27"X160 MM</v>
          </cell>
          <cell r="C985" t="str">
            <v>Insumo</v>
          </cell>
          <cell r="D985" t="str">
            <v>und</v>
          </cell>
          <cell r="E985">
            <v>333985</v>
          </cell>
          <cell r="F985">
            <v>280659.34229692817</v>
          </cell>
          <cell r="G985">
            <v>0.19</v>
          </cell>
          <cell r="I985" t="str">
            <v>X</v>
          </cell>
          <cell r="L985" t="str">
            <v>Tuberia novafort y novaloc</v>
          </cell>
          <cell r="M985" t="str">
            <v>VER ARCHIVO ANEXO</v>
          </cell>
          <cell r="N985">
            <v>41608</v>
          </cell>
        </row>
        <row r="986">
          <cell r="A986" t="str">
            <v>SY12</v>
          </cell>
          <cell r="B986" t="str">
            <v>HIPOCLORITO DE SODIO - CLORO LIQUIDO CONC 5 AL 8%</v>
          </cell>
          <cell r="C986" t="str">
            <v>Insumo</v>
          </cell>
          <cell r="D986" t="str">
            <v>kg</v>
          </cell>
          <cell r="E986">
            <v>0</v>
          </cell>
          <cell r="F986">
            <v>0</v>
          </cell>
          <cell r="G986">
            <v>0.19</v>
          </cell>
          <cell r="I986" t="str">
            <v>X</v>
          </cell>
          <cell r="L986" t="str">
            <v>Tuberia novafort y novaloc</v>
          </cell>
          <cell r="M986" t="str">
            <v>VER ARCHIVO ANEXO</v>
          </cell>
          <cell r="N986">
            <v>41608</v>
          </cell>
        </row>
        <row r="987">
          <cell r="A987" t="str">
            <v>SY13</v>
          </cell>
          <cell r="B987" t="str">
            <v>UNION DE REPARACION DE 3"</v>
          </cell>
          <cell r="C987" t="str">
            <v>Insumo</v>
          </cell>
          <cell r="D987" t="str">
            <v>und</v>
          </cell>
          <cell r="E987">
            <v>0</v>
          </cell>
          <cell r="F987">
            <v>0</v>
          </cell>
          <cell r="G987">
            <v>0.19</v>
          </cell>
          <cell r="I987" t="str">
            <v>X</v>
          </cell>
          <cell r="L987" t="str">
            <v>Tuberia novafort y novaloc</v>
          </cell>
          <cell r="M987" t="str">
            <v>VER ARCHIVO ANEXO</v>
          </cell>
          <cell r="N987">
            <v>41608</v>
          </cell>
        </row>
        <row r="988">
          <cell r="A988" t="str">
            <v>R1</v>
          </cell>
          <cell r="B988" t="str">
            <v>TUBERIA PVC TIPO UNION MECANICA RDE 21 DE 2"</v>
          </cell>
          <cell r="C988" t="str">
            <v>Insumo</v>
          </cell>
          <cell r="D988" t="str">
            <v>m</v>
          </cell>
          <cell r="E988">
            <v>8023</v>
          </cell>
          <cell r="F988">
            <v>6742.167956272996</v>
          </cell>
          <cell r="G988">
            <v>0.19</v>
          </cell>
          <cell r="I988" t="str">
            <v>X</v>
          </cell>
          <cell r="L988" t="str">
            <v>tuberia union platino</v>
          </cell>
          <cell r="M988" t="str">
            <v>VER ARCHIVO ANEXO</v>
          </cell>
          <cell r="N988">
            <v>41608</v>
          </cell>
        </row>
        <row r="989">
          <cell r="A989" t="str">
            <v>R2</v>
          </cell>
          <cell r="B989" t="str">
            <v>TUBERIA PVC TIPO UNION MECANICA RDE 21 DE 3"</v>
          </cell>
          <cell r="C989" t="str">
            <v>Insumo</v>
          </cell>
          <cell r="D989" t="str">
            <v>m</v>
          </cell>
          <cell r="E989">
            <v>17551</v>
          </cell>
          <cell r="F989">
            <v>14748.420970969104</v>
          </cell>
          <cell r="G989">
            <v>0.19</v>
          </cell>
          <cell r="I989" t="str">
            <v>X</v>
          </cell>
          <cell r="L989" t="str">
            <v>tuberia union platino</v>
          </cell>
          <cell r="M989" t="str">
            <v>VER ARCHIVO ANEXO</v>
          </cell>
          <cell r="N989">
            <v>41608</v>
          </cell>
        </row>
        <row r="990">
          <cell r="A990" t="str">
            <v>R3</v>
          </cell>
          <cell r="B990" t="str">
            <v>TUBERIA PVC TIPO UNION MECANICA RDE 21 DE 4"</v>
          </cell>
          <cell r="C990" t="str">
            <v>Insumo</v>
          </cell>
          <cell r="D990" t="str">
            <v>m</v>
          </cell>
          <cell r="E990">
            <v>28959</v>
          </cell>
          <cell r="F990">
            <v>24335.351775718704</v>
          </cell>
          <cell r="G990">
            <v>0.19</v>
          </cell>
          <cell r="I990" t="str">
            <v>X</v>
          </cell>
          <cell r="L990" t="str">
            <v>tuberia union platino</v>
          </cell>
          <cell r="M990" t="str">
            <v>VER ARCHIVO ANEXO</v>
          </cell>
          <cell r="N990">
            <v>41608</v>
          </cell>
        </row>
        <row r="991">
          <cell r="A991" t="str">
            <v>R4</v>
          </cell>
          <cell r="B991" t="str">
            <v>TUBERIA PVC TIPO UNION MECANICA RDE 21 DE 6"</v>
          </cell>
          <cell r="C991" t="str">
            <v>Insumo</v>
          </cell>
          <cell r="D991" t="str">
            <v>m</v>
          </cell>
          <cell r="E991">
            <v>63250</v>
          </cell>
          <cell r="F991">
            <v>53151.005024329446</v>
          </cell>
          <cell r="G991">
            <v>0.19</v>
          </cell>
          <cell r="I991" t="str">
            <v>X</v>
          </cell>
          <cell r="L991" t="str">
            <v>tuberia union platino</v>
          </cell>
          <cell r="M991" t="str">
            <v>VER ARCHIVO ANEXO</v>
          </cell>
          <cell r="N991">
            <v>41608</v>
          </cell>
        </row>
        <row r="992">
          <cell r="A992" t="str">
            <v>R5</v>
          </cell>
          <cell r="B992" t="str">
            <v>TUBERIA PVC TIPO UNION MECANICA RDE 21 DE 8"</v>
          </cell>
          <cell r="C992" t="str">
            <v>Insumo</v>
          </cell>
          <cell r="D992" t="str">
            <v>m</v>
          </cell>
          <cell r="E992">
            <v>107100</v>
          </cell>
          <cell r="F992">
            <v>90000.341704817256</v>
          </cell>
          <cell r="G992">
            <v>0.19</v>
          </cell>
          <cell r="I992" t="str">
            <v>X</v>
          </cell>
          <cell r="L992" t="str">
            <v>tuberia union platino</v>
          </cell>
          <cell r="M992" t="str">
            <v>VER ARCHIVO ANEXO</v>
          </cell>
          <cell r="N992">
            <v>41608</v>
          </cell>
        </row>
        <row r="993">
          <cell r="A993" t="str">
            <v>R6</v>
          </cell>
          <cell r="B993" t="str">
            <v>TUBERIA PVC TIPO UNION MECANICA RDE 21 DE 10"</v>
          </cell>
          <cell r="C993" t="str">
            <v>Insumo</v>
          </cell>
          <cell r="D993" t="str">
            <v>m</v>
          </cell>
          <cell r="E993">
            <v>168596</v>
          </cell>
          <cell r="F993">
            <v>141676.9618056695</v>
          </cell>
          <cell r="G993">
            <v>0.19</v>
          </cell>
          <cell r="I993" t="str">
            <v>X</v>
          </cell>
          <cell r="L993" t="str">
            <v>tuberia union platino</v>
          </cell>
          <cell r="M993" t="str">
            <v>VER ARCHIVO ANEXO</v>
          </cell>
          <cell r="N993">
            <v>41608</v>
          </cell>
        </row>
        <row r="994">
          <cell r="A994" t="str">
            <v>R7</v>
          </cell>
          <cell r="B994" t="str">
            <v>TUBERIA PVC TIPO UNION MECANICA RDE 21 DE 12"</v>
          </cell>
          <cell r="C994" t="str">
            <v>Insumo</v>
          </cell>
          <cell r="D994" t="str">
            <v>m</v>
          </cell>
          <cell r="E994">
            <v>235897</v>
          </cell>
          <cell r="F994">
            <v>198232.76736258704</v>
          </cell>
          <cell r="G994">
            <v>0.19</v>
          </cell>
          <cell r="I994" t="str">
            <v>X</v>
          </cell>
          <cell r="L994" t="str">
            <v>tuberia union platino</v>
          </cell>
          <cell r="M994" t="str">
            <v>VER ARCHIVO ANEXO</v>
          </cell>
          <cell r="N994">
            <v>41608</v>
          </cell>
        </row>
        <row r="995">
          <cell r="A995" t="str">
            <v>R8</v>
          </cell>
          <cell r="B995" t="str">
            <v>TUBERIA PVC TIPO UNION MECANICA RDE 21 DE 14"</v>
          </cell>
          <cell r="C995" t="str">
            <v>Insumo</v>
          </cell>
          <cell r="D995" t="str">
            <v>m</v>
          </cell>
          <cell r="E995">
            <v>292541</v>
          </cell>
          <cell r="F995">
            <v>245832.54170991731</v>
          </cell>
          <cell r="G995">
            <v>0.19</v>
          </cell>
          <cell r="I995" t="str">
            <v>X</v>
          </cell>
          <cell r="L995" t="str">
            <v>tuberia union platino</v>
          </cell>
          <cell r="M995" t="str">
            <v>VER ARCHIVO ANEXO</v>
          </cell>
          <cell r="N995">
            <v>41608</v>
          </cell>
        </row>
        <row r="996">
          <cell r="A996" t="str">
            <v>R9</v>
          </cell>
          <cell r="B996" t="str">
            <v>TUBERIA PVC TIPO UNION MECANICA RDE 21 DE 16"</v>
          </cell>
          <cell r="C996" t="str">
            <v>Insumo</v>
          </cell>
          <cell r="D996" t="str">
            <v>m</v>
          </cell>
          <cell r="E996">
            <v>383967</v>
          </cell>
          <cell r="F996">
            <v>322661.71143167134</v>
          </cell>
          <cell r="G996">
            <v>0.19</v>
          </cell>
          <cell r="I996" t="str">
            <v>X</v>
          </cell>
          <cell r="L996" t="str">
            <v>tuberia union platino</v>
          </cell>
          <cell r="M996" t="str">
            <v>VER ARCHIVO ANEXO</v>
          </cell>
          <cell r="N996">
            <v>41608</v>
          </cell>
        </row>
        <row r="997">
          <cell r="A997" t="str">
            <v>R10</v>
          </cell>
          <cell r="B997" t="str">
            <v>TUBERIA PVC TIPO UNION MECANICA RDE 21 DE 18"</v>
          </cell>
          <cell r="C997" t="str">
            <v>Insumo</v>
          </cell>
          <cell r="D997" t="str">
            <v>m</v>
          </cell>
          <cell r="E997">
            <v>401260</v>
          </cell>
          <cell r="F997">
            <v>337192.92921592918</v>
          </cell>
          <cell r="G997">
            <v>0.19</v>
          </cell>
          <cell r="I997" t="str">
            <v>X</v>
          </cell>
          <cell r="L997" t="str">
            <v>tuberia union platino</v>
          </cell>
          <cell r="M997" t="str">
            <v>VER ARCHIVO ANEXO</v>
          </cell>
          <cell r="N997">
            <v>41608</v>
          </cell>
        </row>
        <row r="998">
          <cell r="A998" t="str">
            <v>R11</v>
          </cell>
          <cell r="B998" t="str">
            <v>TUBERIA PVC TIPO UNION MECANICA RDE 21 DE 20"</v>
          </cell>
          <cell r="C998" t="str">
            <v>Insumo</v>
          </cell>
          <cell r="D998" t="str">
            <v>m</v>
          </cell>
          <cell r="E998">
            <v>512838</v>
          </cell>
          <cell r="F998">
            <v>430956.40413644188</v>
          </cell>
          <cell r="G998">
            <v>0.19</v>
          </cell>
          <cell r="I998" t="str">
            <v>X</v>
          </cell>
          <cell r="L998" t="str">
            <v>tuberia union platino</v>
          </cell>
          <cell r="M998" t="str">
            <v>VER ARCHIVO ANEXO</v>
          </cell>
          <cell r="N998">
            <v>41608</v>
          </cell>
        </row>
        <row r="999">
          <cell r="A999" t="str">
            <v>R12</v>
          </cell>
          <cell r="B999" t="str">
            <v>TUBERIA PVC TIPO UNION MECANICA RDE 21 DE 24"</v>
          </cell>
          <cell r="C999" t="str">
            <v>Insumo</v>
          </cell>
          <cell r="D999" t="str">
            <v>m</v>
          </cell>
          <cell r="E999">
            <v>757850</v>
          </cell>
          <cell r="F999">
            <v>636848.38401902374</v>
          </cell>
          <cell r="G999">
            <v>0.19</v>
          </cell>
          <cell r="I999" t="str">
            <v>X</v>
          </cell>
          <cell r="L999" t="str">
            <v>tuberia union platino</v>
          </cell>
          <cell r="M999" t="str">
            <v>VER ARCHIVO ANEXO</v>
          </cell>
          <cell r="N999">
            <v>41608</v>
          </cell>
        </row>
        <row r="1000">
          <cell r="A1000" t="str">
            <v>R13</v>
          </cell>
          <cell r="B1000" t="str">
            <v>TUBERIA PVC BIAXIAL PR 200 DE 3"</v>
          </cell>
          <cell r="C1000" t="str">
            <v>Insumo</v>
          </cell>
          <cell r="D1000" t="str">
            <v>m</v>
          </cell>
          <cell r="E1000">
            <v>14662</v>
          </cell>
          <cell r="F1000">
            <v>12320.691898367204</v>
          </cell>
          <cell r="G1000">
            <v>0.19</v>
          </cell>
          <cell r="I1000" t="str">
            <v>X</v>
          </cell>
          <cell r="L1000" t="str">
            <v>tuberia biaxial</v>
          </cell>
          <cell r="M1000" t="str">
            <v>VER ARCHIVO ANEXO</v>
          </cell>
          <cell r="N1000">
            <v>41608</v>
          </cell>
        </row>
        <row r="1001">
          <cell r="A1001" t="str">
            <v>R14</v>
          </cell>
          <cell r="B1001" t="str">
            <v>TUBERIA PVC BIAXIAL PR 200 DE 4"</v>
          </cell>
          <cell r="C1001" t="str">
            <v>Insumo</v>
          </cell>
          <cell r="D1001" t="str">
            <v>m</v>
          </cell>
          <cell r="E1001">
            <v>28992</v>
          </cell>
          <cell r="F1001">
            <v>24362.782192899675</v>
          </cell>
          <cell r="G1001">
            <v>0.19</v>
          </cell>
          <cell r="I1001" t="str">
            <v>X</v>
          </cell>
          <cell r="L1001" t="str">
            <v>tuberia biaxial</v>
          </cell>
          <cell r="M1001" t="str">
            <v>VER ARCHIVO ANEXO</v>
          </cell>
          <cell r="N1001">
            <v>41608</v>
          </cell>
        </row>
        <row r="1002">
          <cell r="A1002" t="str">
            <v>R15</v>
          </cell>
          <cell r="B1002" t="str">
            <v>TUBERIA PVC BIAXIAL PR 200 DE 6"</v>
          </cell>
          <cell r="C1002" t="str">
            <v>Insumo</v>
          </cell>
          <cell r="D1002" t="str">
            <v>m</v>
          </cell>
          <cell r="E1002">
            <v>63250</v>
          </cell>
          <cell r="F1002">
            <v>53151.005024329446</v>
          </cell>
          <cell r="G1002">
            <v>0.19</v>
          </cell>
          <cell r="I1002" t="str">
            <v>X</v>
          </cell>
          <cell r="L1002" t="str">
            <v>tuberia biaxial</v>
          </cell>
          <cell r="M1002" t="str">
            <v>VER ARCHIVO ANEXO</v>
          </cell>
          <cell r="N1002">
            <v>41608</v>
          </cell>
        </row>
        <row r="1003">
          <cell r="A1003" t="str">
            <v>R16</v>
          </cell>
          <cell r="B1003" t="str">
            <v>TUBERIA PVC BIAXIAL PR 200 DE 8"</v>
          </cell>
          <cell r="C1003" t="str">
            <v>Insumo</v>
          </cell>
          <cell r="D1003" t="str">
            <v>m</v>
          </cell>
          <cell r="E1003">
            <v>107100</v>
          </cell>
          <cell r="F1003">
            <v>90000.341704817256</v>
          </cell>
          <cell r="G1003">
            <v>0.19</v>
          </cell>
          <cell r="I1003" t="str">
            <v>X</v>
          </cell>
          <cell r="L1003" t="str">
            <v>tuberia biaxial</v>
          </cell>
          <cell r="M1003" t="str">
            <v>VER ARCHIVO ANEXO</v>
          </cell>
          <cell r="N1003">
            <v>41608</v>
          </cell>
        </row>
        <row r="1004">
          <cell r="A1004" t="str">
            <v>R17</v>
          </cell>
          <cell r="B1004" t="str">
            <v>TUBERIA PVC BIAXIAL PR 200 DE 10"</v>
          </cell>
          <cell r="C1004" t="str">
            <v>Insumo</v>
          </cell>
          <cell r="D1004" t="str">
            <v>m</v>
          </cell>
          <cell r="E1004">
            <v>168596</v>
          </cell>
          <cell r="F1004">
            <v>141676.9618056695</v>
          </cell>
          <cell r="G1004">
            <v>0.19</v>
          </cell>
          <cell r="I1004" t="str">
            <v>X</v>
          </cell>
          <cell r="L1004" t="str">
            <v>tuberia biaxial</v>
          </cell>
          <cell r="M1004" t="str">
            <v>VER ARCHIVO ANEXO</v>
          </cell>
          <cell r="N1004">
            <v>41608</v>
          </cell>
        </row>
        <row r="1005">
          <cell r="A1005" t="str">
            <v>R18</v>
          </cell>
          <cell r="B1005" t="str">
            <v>TUBERIA PVC BIAXIAL PR 200 DE 12"</v>
          </cell>
          <cell r="C1005" t="str">
            <v>Insumo</v>
          </cell>
          <cell r="D1005" t="str">
            <v>m</v>
          </cell>
          <cell r="E1005">
            <v>235897</v>
          </cell>
          <cell r="F1005">
            <v>198232.76736258704</v>
          </cell>
          <cell r="G1005">
            <v>0.19</v>
          </cell>
          <cell r="I1005" t="str">
            <v>X</v>
          </cell>
          <cell r="L1005" t="str">
            <v>tuberia biaxial</v>
          </cell>
          <cell r="M1005" t="str">
            <v>VER ARCHIVO ANEXO</v>
          </cell>
          <cell r="N1005">
            <v>41608</v>
          </cell>
        </row>
        <row r="1006">
          <cell r="A1006" t="str">
            <v>R19</v>
          </cell>
          <cell r="B1006" t="str">
            <v>TUBERIA PVC BIAXIAL PR 200 DE 14"</v>
          </cell>
          <cell r="C1006" t="str">
            <v>Insumo</v>
          </cell>
          <cell r="D1006" t="str">
            <v>m</v>
          </cell>
          <cell r="E1006">
            <v>292541</v>
          </cell>
          <cell r="F1006">
            <v>245832.54170991731</v>
          </cell>
          <cell r="G1006">
            <v>0.19</v>
          </cell>
          <cell r="I1006" t="str">
            <v>X</v>
          </cell>
          <cell r="L1006" t="str">
            <v>tuberia biaxial</v>
          </cell>
          <cell r="M1006" t="str">
            <v>VER ARCHIVO ANEXO</v>
          </cell>
          <cell r="N1006">
            <v>41608</v>
          </cell>
        </row>
        <row r="1007">
          <cell r="A1007" t="str">
            <v>R20</v>
          </cell>
          <cell r="B1007" t="str">
            <v>TUBERIA PVC BIAXIAL PR 200 DE 16"</v>
          </cell>
          <cell r="C1007" t="str">
            <v>Insumo</v>
          </cell>
          <cell r="D1007" t="str">
            <v>m</v>
          </cell>
          <cell r="E1007">
            <v>383967</v>
          </cell>
          <cell r="F1007">
            <v>322661.71143167134</v>
          </cell>
          <cell r="G1007">
            <v>0.19</v>
          </cell>
          <cell r="I1007" t="str">
            <v>X</v>
          </cell>
          <cell r="L1007" t="str">
            <v>tuberia biaxial</v>
          </cell>
          <cell r="M1007" t="str">
            <v>VER ARCHIVO ANEXO</v>
          </cell>
          <cell r="N1007">
            <v>41608</v>
          </cell>
        </row>
        <row r="1008">
          <cell r="A1008" t="str">
            <v>R21</v>
          </cell>
          <cell r="B1008" t="str">
            <v>TUBERIA PVC BIAXIAL PR 200 DE 18"</v>
          </cell>
          <cell r="C1008" t="str">
            <v>Insumo</v>
          </cell>
          <cell r="D1008" t="str">
            <v>m</v>
          </cell>
          <cell r="E1008">
            <v>493400</v>
          </cell>
          <cell r="F1008">
            <v>414622.18503087893</v>
          </cell>
          <cell r="G1008">
            <v>0.19</v>
          </cell>
          <cell r="I1008" t="str">
            <v>X</v>
          </cell>
          <cell r="L1008" t="str">
            <v>tuberia biaxial</v>
          </cell>
          <cell r="M1008" t="str">
            <v>VER ARCHIVO ANEXO</v>
          </cell>
          <cell r="N1008">
            <v>41608</v>
          </cell>
        </row>
        <row r="1009">
          <cell r="A1009" t="str">
            <v>R22</v>
          </cell>
          <cell r="B1009" t="str">
            <v>TUBERIA PVC BIAXIAL PR 200 DE 20"</v>
          </cell>
          <cell r="C1009" t="str">
            <v>Insumo</v>
          </cell>
          <cell r="D1009" t="str">
            <v>m</v>
          </cell>
          <cell r="E1009">
            <v>620897</v>
          </cell>
          <cell r="F1009">
            <v>521761.96573760663</v>
          </cell>
          <cell r="G1009">
            <v>0.19</v>
          </cell>
          <cell r="I1009" t="str">
            <v>X</v>
          </cell>
          <cell r="L1009" t="str">
            <v>tuberia biaxial</v>
          </cell>
          <cell r="M1009" t="str">
            <v>VER ARCHIVO ANEXO</v>
          </cell>
          <cell r="N1009">
            <v>41608</v>
          </cell>
        </row>
        <row r="1010">
          <cell r="A1010" t="str">
            <v>R23</v>
          </cell>
          <cell r="B1010" t="str">
            <v xml:space="preserve">TUBERIA PF + UAD DE 3/4 " </v>
          </cell>
          <cell r="C1010" t="str">
            <v>Insumo</v>
          </cell>
          <cell r="D1010" t="str">
            <v>m</v>
          </cell>
          <cell r="E1010">
            <v>3286</v>
          </cell>
          <cell r="F1010">
            <v>2761.6486844182596</v>
          </cell>
          <cell r="G1010">
            <v>0.19</v>
          </cell>
          <cell r="I1010" t="str">
            <v>X</v>
          </cell>
          <cell r="L1010" t="str">
            <v>tuberia pead pavco</v>
          </cell>
          <cell r="M1010" t="str">
            <v>VER ARCHIVO ANEXO</v>
          </cell>
          <cell r="N1010">
            <v>41608</v>
          </cell>
        </row>
        <row r="1011">
          <cell r="A1011" t="str">
            <v>R24</v>
          </cell>
          <cell r="B1011" t="str">
            <v xml:space="preserve">TUBERIA PF + UAD DE 1/2" </v>
          </cell>
          <cell r="C1011" t="str">
            <v>Insumo</v>
          </cell>
          <cell r="D1011" t="str">
            <v>m</v>
          </cell>
          <cell r="E1011">
            <v>1485</v>
          </cell>
          <cell r="F1011">
            <v>1247.5810907525597</v>
          </cell>
          <cell r="G1011">
            <v>0.19</v>
          </cell>
          <cell r="I1011" t="str">
            <v>X</v>
          </cell>
          <cell r="L1011" t="str">
            <v>tuberia pead pavco</v>
          </cell>
          <cell r="M1011" t="str">
            <v>VER ARCHIVO ANEXO</v>
          </cell>
          <cell r="N1011">
            <v>41608</v>
          </cell>
        </row>
        <row r="1012">
          <cell r="A1012" t="str">
            <v>R25</v>
          </cell>
          <cell r="B1012" t="str">
            <v>COLLARIN DE DERIVACION  PVC 6"X1/2" PARA ACUEDUCTO</v>
          </cell>
          <cell r="C1012" t="str">
            <v>Insumo</v>
          </cell>
          <cell r="D1012" t="str">
            <v>und</v>
          </cell>
          <cell r="E1012">
            <v>17487</v>
          </cell>
          <cell r="F1012">
            <v>14695.205961638017</v>
          </cell>
          <cell r="G1012">
            <v>0.19</v>
          </cell>
          <cell r="I1012" t="str">
            <v>X</v>
          </cell>
          <cell r="L1012" t="str">
            <v>tuberia pead pavco</v>
          </cell>
          <cell r="M1012" t="str">
            <v>VER ARCHIVO ANEXO</v>
          </cell>
          <cell r="N1012">
            <v>41608</v>
          </cell>
        </row>
        <row r="1013">
          <cell r="A1013" t="str">
            <v>R26</v>
          </cell>
          <cell r="B1013" t="str">
            <v>COLLARIN DE DERIVACION  PVC 4"X3/4" PARA ACUEDUCTO</v>
          </cell>
          <cell r="C1013" t="str">
            <v>Insumo</v>
          </cell>
          <cell r="D1013" t="str">
            <v>und</v>
          </cell>
          <cell r="E1013">
            <v>13909</v>
          </cell>
          <cell r="F1013">
            <v>11688.283630259903</v>
          </cell>
          <cell r="G1013">
            <v>0.19</v>
          </cell>
          <cell r="I1013" t="str">
            <v>X</v>
          </cell>
          <cell r="L1013" t="str">
            <v>tuberia pead pavco</v>
          </cell>
          <cell r="M1013" t="str">
            <v>VER ARCHIVO ANEXO</v>
          </cell>
          <cell r="N1013">
            <v>41608</v>
          </cell>
        </row>
        <row r="1014">
          <cell r="A1014" t="str">
            <v>R27</v>
          </cell>
          <cell r="B1014" t="str">
            <v>COLLARIN DE DERIVACION  PVC 4"X1/2" PARA ACUEDUCTO</v>
          </cell>
          <cell r="C1014" t="str">
            <v>Insumo</v>
          </cell>
          <cell r="D1014" t="str">
            <v>und</v>
          </cell>
          <cell r="E1014">
            <v>13753</v>
          </cell>
          <cell r="F1014">
            <v>11557.029084048952</v>
          </cell>
          <cell r="G1014">
            <v>0.19</v>
          </cell>
          <cell r="I1014" t="str">
            <v>X</v>
          </cell>
          <cell r="L1014" t="str">
            <v>tuberia pead pavco</v>
          </cell>
          <cell r="M1014" t="str">
            <v>VER ARCHIVO ANEXO</v>
          </cell>
          <cell r="N1014">
            <v>41608</v>
          </cell>
        </row>
        <row r="1015">
          <cell r="A1015" t="str">
            <v>R28</v>
          </cell>
          <cell r="B1015" t="str">
            <v>COLLARIN DE DERIVACION  PVC 3"X3/4" PARA ACUEDUCTO</v>
          </cell>
          <cell r="C1015" t="str">
            <v>Insumo</v>
          </cell>
          <cell r="D1015" t="str">
            <v>und</v>
          </cell>
          <cell r="E1015">
            <v>11330</v>
          </cell>
          <cell r="F1015">
            <v>9520.5949125336156</v>
          </cell>
          <cell r="G1015">
            <v>0.19</v>
          </cell>
          <cell r="I1015" t="str">
            <v>X</v>
          </cell>
          <cell r="L1015" t="str">
            <v>tuberia pead pavco</v>
          </cell>
          <cell r="M1015" t="str">
            <v>VER ARCHIVO ANEXO</v>
          </cell>
          <cell r="N1015">
            <v>41608</v>
          </cell>
        </row>
        <row r="1016">
          <cell r="A1016" t="str">
            <v>R29</v>
          </cell>
          <cell r="B1016" t="str">
            <v>COLLARIN DE DERIVACION  PVC 3"X1/2" PARA ACUEDUCTO</v>
          </cell>
          <cell r="C1016" t="str">
            <v>Insumo</v>
          </cell>
          <cell r="D1016" t="str">
            <v>und</v>
          </cell>
          <cell r="E1016">
            <v>12126</v>
          </cell>
          <cell r="F1016">
            <v>10190.125678559167</v>
          </cell>
          <cell r="G1016">
            <v>0.19</v>
          </cell>
          <cell r="I1016" t="str">
            <v>X</v>
          </cell>
          <cell r="L1016" t="str">
            <v>tuberia pead pavco</v>
          </cell>
          <cell r="M1016" t="str">
            <v>VER ARCHIVO ANEXO</v>
          </cell>
          <cell r="N1016">
            <v>41608</v>
          </cell>
        </row>
        <row r="1017">
          <cell r="A1017" t="str">
            <v>R30</v>
          </cell>
          <cell r="B1017" t="str">
            <v>COLLARIN DE DERIVACION  PVC 2"X1/2" PARA ACUEDUCTO</v>
          </cell>
          <cell r="C1017" t="str">
            <v>Insumo</v>
          </cell>
          <cell r="D1017" t="str">
            <v>und</v>
          </cell>
          <cell r="E1017">
            <v>7220</v>
          </cell>
          <cell r="F1017">
            <v>6066.8768026394409</v>
          </cell>
          <cell r="G1017">
            <v>0.19</v>
          </cell>
          <cell r="I1017" t="str">
            <v>X</v>
          </cell>
          <cell r="L1017" t="str">
            <v>tuberia pead pavco</v>
          </cell>
          <cell r="M1017" t="str">
            <v>VER ARCHIVO ANEXO</v>
          </cell>
          <cell r="N1017">
            <v>41608</v>
          </cell>
        </row>
        <row r="1018">
          <cell r="A1018" t="str">
            <v>R31</v>
          </cell>
          <cell r="B1018" t="str">
            <v>COLLARIN DE DERIVACION  PVC 2"X3/4" PARA ACUEDUCTO</v>
          </cell>
          <cell r="C1018" t="str">
            <v>Insumo</v>
          </cell>
          <cell r="D1018" t="str">
            <v>und</v>
          </cell>
          <cell r="E1018">
            <v>5664</v>
          </cell>
          <cell r="F1018">
            <v>4759.6345545182685</v>
          </cell>
          <cell r="G1018">
            <v>0.19</v>
          </cell>
          <cell r="I1018" t="str">
            <v>X</v>
          </cell>
          <cell r="L1018" t="str">
            <v>tuberia pead pavco</v>
          </cell>
          <cell r="M1018" t="str">
            <v>VER ARCHIVO ANEXO</v>
          </cell>
          <cell r="N1018">
            <v>41608</v>
          </cell>
        </row>
        <row r="1019">
          <cell r="A1019" t="str">
            <v>R32</v>
          </cell>
          <cell r="B1019" t="str">
            <v>REGISTRO DE CORTE INCORPORACION DE 1/2" PARA ACUEDUCTO</v>
          </cell>
          <cell r="C1019" t="str">
            <v>Insumo</v>
          </cell>
          <cell r="D1019" t="str">
            <v>und</v>
          </cell>
          <cell r="E1019">
            <v>20810</v>
          </cell>
          <cell r="F1019">
            <v>17487.348126489123</v>
          </cell>
          <cell r="G1019">
            <v>0.19</v>
          </cell>
          <cell r="I1019" t="str">
            <v>X</v>
          </cell>
          <cell r="L1019" t="str">
            <v>ferreteria ficha tecnica</v>
          </cell>
          <cell r="M1019" t="str">
            <v>VER ARCHIVO ANEXO</v>
          </cell>
          <cell r="N1019">
            <v>41608</v>
          </cell>
        </row>
        <row r="1020">
          <cell r="A1020" t="str">
            <v>R33</v>
          </cell>
          <cell r="B1020" t="str">
            <v>REGISTRO DE CORTE INCORPORACION DE 2" PARA ACUEDUCTO</v>
          </cell>
          <cell r="C1020" t="str">
            <v>Insumo</v>
          </cell>
          <cell r="D1020" t="str">
            <v>und</v>
          </cell>
          <cell r="E1020">
            <v>258378</v>
          </cell>
          <cell r="F1020">
            <v>217124.18710984616</v>
          </cell>
          <cell r="G1020">
            <v>0.19</v>
          </cell>
          <cell r="I1020" t="str">
            <v>X</v>
          </cell>
          <cell r="L1020" t="str">
            <v>ferreteria ficha tecnica</v>
          </cell>
          <cell r="M1020" t="str">
            <v>VER ARCHIVO ANEXO</v>
          </cell>
          <cell r="N1020">
            <v>41608</v>
          </cell>
        </row>
        <row r="1021">
          <cell r="A1021" t="str">
            <v>R34</v>
          </cell>
          <cell r="B1021" t="str">
            <v xml:space="preserve">REGISTRO O LLAVE DE PASO TIPO RED WHITE 1/2" ACUEDUCTO </v>
          </cell>
          <cell r="C1021" t="str">
            <v>Insumo</v>
          </cell>
          <cell r="D1021" t="str">
            <v>und</v>
          </cell>
          <cell r="E1021">
            <v>34001</v>
          </cell>
          <cell r="F1021">
            <v>28572.391165577494</v>
          </cell>
          <cell r="G1021">
            <v>0.19</v>
          </cell>
          <cell r="I1021" t="str">
            <v>X</v>
          </cell>
          <cell r="L1021" t="str">
            <v>catalogo rw</v>
          </cell>
          <cell r="M1021" t="str">
            <v>VER ARCHIVO ANEXO</v>
          </cell>
          <cell r="N1021">
            <v>41608</v>
          </cell>
        </row>
        <row r="1022">
          <cell r="A1022" t="str">
            <v>R35</v>
          </cell>
          <cell r="B1022" t="str">
            <v>REGISTRO O LLAVE DE PASO TIPO RED WHITE 1 1/2" ACUEDUCTO</v>
          </cell>
          <cell r="C1022" t="str">
            <v>Insumo</v>
          </cell>
          <cell r="D1022" t="str">
            <v>und</v>
          </cell>
          <cell r="E1022">
            <v>100874</v>
          </cell>
          <cell r="F1022">
            <v>84767.898192822962</v>
          </cell>
          <cell r="G1022">
            <v>0.19</v>
          </cell>
          <cell r="I1022" t="str">
            <v>X</v>
          </cell>
          <cell r="L1022" t="str">
            <v>catalogo rw</v>
          </cell>
          <cell r="M1022" t="str">
            <v>VER ARCHIVO ANEXO</v>
          </cell>
          <cell r="N1022">
            <v>41608</v>
          </cell>
        </row>
        <row r="1023">
          <cell r="A1023" t="str">
            <v>R36</v>
          </cell>
          <cell r="B1023" t="str">
            <v>REGISTRO O LLAVE DE PASO TIPO RED WHITE 1" ACUEDUCTO</v>
          </cell>
          <cell r="C1023" t="str">
            <v>Insumo</v>
          </cell>
          <cell r="D1023" t="str">
            <v>und</v>
          </cell>
          <cell r="E1023">
            <v>59161</v>
          </cell>
          <cell r="F1023">
            <v>49714.979533516991</v>
          </cell>
          <cell r="G1023">
            <v>0.19</v>
          </cell>
          <cell r="I1023" t="str">
            <v>X</v>
          </cell>
          <cell r="L1023" t="str">
            <v>catalogo rw</v>
          </cell>
          <cell r="M1023" t="str">
            <v>VER ARCHIVO ANEXO</v>
          </cell>
          <cell r="N1023">
            <v>41608</v>
          </cell>
        </row>
        <row r="1024">
          <cell r="A1024" t="str">
            <v>R37</v>
          </cell>
          <cell r="B1024" t="str">
            <v>REGISTRO O LLAVE DE PASO TIPO RED WHITE 3" ACUEDUCTO</v>
          </cell>
          <cell r="C1024" t="str">
            <v>Insumo</v>
          </cell>
          <cell r="D1024" t="str">
            <v>und</v>
          </cell>
          <cell r="E1024">
            <v>421618</v>
          </cell>
          <cell r="F1024">
            <v>354301.09754225332</v>
          </cell>
          <cell r="G1024">
            <v>0.19</v>
          </cell>
          <cell r="I1024" t="str">
            <v>X</v>
          </cell>
          <cell r="L1024" t="str">
            <v>catalogo rw</v>
          </cell>
          <cell r="M1024" t="str">
            <v>VER ARCHIVO ANEXO</v>
          </cell>
          <cell r="N1024">
            <v>41608</v>
          </cell>
        </row>
        <row r="1025">
          <cell r="A1025" t="str">
            <v>R38</v>
          </cell>
          <cell r="B1025" t="str">
            <v>REGISTRO O LLAVE DE PASO TIPO RED WHITE 2" ACUEDUCTO</v>
          </cell>
          <cell r="C1025" t="str">
            <v>Insumo</v>
          </cell>
          <cell r="D1025" t="str">
            <v>und</v>
          </cell>
          <cell r="E1025">
            <v>165926</v>
          </cell>
          <cell r="F1025">
            <v>139433.42798443782</v>
          </cell>
          <cell r="G1025">
            <v>0.19</v>
          </cell>
          <cell r="I1025" t="str">
            <v>X</v>
          </cell>
          <cell r="L1025" t="str">
            <v>catalogo rw</v>
          </cell>
          <cell r="M1025" t="str">
            <v>VER ARCHIVO ANEXO</v>
          </cell>
          <cell r="N1025">
            <v>41608</v>
          </cell>
        </row>
        <row r="1026">
          <cell r="A1026" t="str">
            <v>R35A</v>
          </cell>
          <cell r="B1026" t="str">
            <v>COLLARIN DE DERIVACION ACERO INOXIDABLE  6"X1/2" PARA ACUEDUCTO</v>
          </cell>
          <cell r="C1026" t="str">
            <v>Insumo</v>
          </cell>
          <cell r="D1026" t="str">
            <v>und</v>
          </cell>
          <cell r="E1026">
            <v>167552</v>
          </cell>
          <cell r="F1026">
            <v>140800.3313899276</v>
          </cell>
          <cell r="G1026">
            <v>0.19</v>
          </cell>
          <cell r="I1026" t="str">
            <v>X</v>
          </cell>
          <cell r="L1026" t="str">
            <v>tuberia union platino</v>
          </cell>
          <cell r="M1026" t="str">
            <v>VER ARCHIVO ANEXO</v>
          </cell>
          <cell r="N1026">
            <v>41608</v>
          </cell>
        </row>
        <row r="1027">
          <cell r="A1027" t="str">
            <v>R36A</v>
          </cell>
          <cell r="B1027" t="str">
            <v>COLLARIN DE DERIVACION ACERO INOXIDABLE  8"X1/2" PARA ACUEDUCTO</v>
          </cell>
          <cell r="C1027" t="str">
            <v>Insumo</v>
          </cell>
          <cell r="D1027" t="str">
            <v>und</v>
          </cell>
          <cell r="E1027">
            <v>186012</v>
          </cell>
          <cell r="F1027">
            <v>156312.23230576707</v>
          </cell>
          <cell r="G1027">
            <v>0.19</v>
          </cell>
          <cell r="I1027" t="str">
            <v>X</v>
          </cell>
          <cell r="L1027" t="str">
            <v>tuberia union platino</v>
          </cell>
          <cell r="M1027" t="str">
            <v>VER ARCHIVO ANEXO</v>
          </cell>
          <cell r="N1027">
            <v>41608</v>
          </cell>
        </row>
        <row r="1028">
          <cell r="A1028" t="str">
            <v>R37A</v>
          </cell>
          <cell r="B1028" t="str">
            <v>TUBO DE POLIETILENO PE 100 A.D PN 10 DE 355 MM 14"</v>
          </cell>
          <cell r="C1028" t="str">
            <v>Insumo</v>
          </cell>
          <cell r="D1028" t="str">
            <v>m</v>
          </cell>
          <cell r="E1028">
            <v>283172</v>
          </cell>
          <cell r="F1028">
            <v>237959.42449226792</v>
          </cell>
          <cell r="G1028">
            <v>0.19</v>
          </cell>
          <cell r="I1028" t="str">
            <v>X</v>
          </cell>
          <cell r="L1028" t="str">
            <v>tuberia pead pavco</v>
          </cell>
          <cell r="M1028" t="str">
            <v>VER ARCHIVO ANEXO</v>
          </cell>
          <cell r="N1028">
            <v>41608</v>
          </cell>
        </row>
        <row r="1029">
          <cell r="A1029" t="str">
            <v>R38A</v>
          </cell>
          <cell r="B1029" t="str">
            <v>TUBO DE POLIETILENO PE 100 A.D PN 12,5 DE 355 MM 14"</v>
          </cell>
          <cell r="C1029" t="str">
            <v>Insumo</v>
          </cell>
          <cell r="D1029" t="str">
            <v>m</v>
          </cell>
          <cell r="E1029">
            <v>350786</v>
          </cell>
          <cell r="F1029">
            <v>294777.97500632924</v>
          </cell>
          <cell r="G1029">
            <v>0.19</v>
          </cell>
          <cell r="I1029" t="str">
            <v>X</v>
          </cell>
          <cell r="L1029" t="str">
            <v>tuberia pead pavco</v>
          </cell>
          <cell r="M1029" t="str">
            <v>VER ARCHIVO ANEXO</v>
          </cell>
          <cell r="N1029">
            <v>41608</v>
          </cell>
        </row>
        <row r="1030">
          <cell r="A1030" t="str">
            <v>R39</v>
          </cell>
          <cell r="B1030" t="str">
            <v>TUBO DE POLIETILENO PE 100 A.D PN 16 DE 355 MM 14"</v>
          </cell>
          <cell r="C1030" t="str">
            <v>Insumo</v>
          </cell>
          <cell r="D1030" t="str">
            <v>m</v>
          </cell>
          <cell r="E1030">
            <v>417819</v>
          </cell>
          <cell r="F1030">
            <v>351108.74272039632</v>
          </cell>
          <cell r="G1030">
            <v>0.19</v>
          </cell>
          <cell r="I1030" t="str">
            <v>X</v>
          </cell>
          <cell r="L1030" t="str">
            <v>tuberia pead pavco</v>
          </cell>
          <cell r="M1030" t="str">
            <v>VER ARCHIVO ANEXO</v>
          </cell>
          <cell r="N1030">
            <v>41608</v>
          </cell>
        </row>
        <row r="1031">
          <cell r="A1031" t="str">
            <v>R40</v>
          </cell>
          <cell r="B1031" t="str">
            <v>TUBO DE POLIETILENO PE 100 A.D PN 10 DE 315 MM 12"</v>
          </cell>
          <cell r="C1031" t="str">
            <v>Insumo</v>
          </cell>
          <cell r="D1031" t="str">
            <v>m</v>
          </cell>
          <cell r="E1031">
            <v>222683</v>
          </cell>
          <cell r="F1031">
            <v>187128.43180603348</v>
          </cell>
          <cell r="G1031">
            <v>0.19</v>
          </cell>
          <cell r="I1031" t="str">
            <v>X</v>
          </cell>
          <cell r="L1031" t="str">
            <v>tuberia pead pavco</v>
          </cell>
          <cell r="M1031" t="str">
            <v>VER ARCHIVO ANEXO</v>
          </cell>
          <cell r="N1031">
            <v>41608</v>
          </cell>
        </row>
        <row r="1032">
          <cell r="A1032" t="str">
            <v>R41</v>
          </cell>
          <cell r="B1032" t="str">
            <v>TUBO DE POLIETILENO PE 100 A.D PN 12,5 DE 315 MM 12"</v>
          </cell>
          <cell r="C1032" t="str">
            <v>Insumo</v>
          </cell>
          <cell r="D1032" t="str">
            <v>m</v>
          </cell>
          <cell r="E1032">
            <v>272086</v>
          </cell>
          <cell r="F1032">
            <v>228643.63549670053</v>
          </cell>
          <cell r="G1032">
            <v>0.19</v>
          </cell>
          <cell r="I1032" t="str">
            <v>X</v>
          </cell>
          <cell r="L1032" t="str">
            <v>tuberia pead pavco</v>
          </cell>
          <cell r="M1032" t="str">
            <v>VER ARCHIVO ANEXO</v>
          </cell>
          <cell r="N1032">
            <v>41608</v>
          </cell>
        </row>
        <row r="1033">
          <cell r="A1033" t="str">
            <v>R42</v>
          </cell>
          <cell r="B1033" t="str">
            <v>TUBO DE POLIETILENO PE 100 A.D PN 16 DE 315 MM 12"</v>
          </cell>
          <cell r="C1033" t="str">
            <v>Insumo</v>
          </cell>
          <cell r="D1033" t="str">
            <v>m</v>
          </cell>
          <cell r="E1033">
            <v>329230</v>
          </cell>
          <cell r="F1033">
            <v>276663.88760850864</v>
          </cell>
          <cell r="G1033">
            <v>0.19</v>
          </cell>
          <cell r="I1033" t="str">
            <v>X</v>
          </cell>
          <cell r="L1033" t="str">
            <v>tuberia pead pavco</v>
          </cell>
          <cell r="M1033" t="str">
            <v>VER ARCHIVO ANEXO</v>
          </cell>
          <cell r="N1033">
            <v>41608</v>
          </cell>
        </row>
        <row r="1034">
          <cell r="A1034" t="str">
            <v>R43</v>
          </cell>
          <cell r="B1034" t="str">
            <v>TUBO DE POLIETILENO PE 100 A.D PN 10 DE 250 MM 10"</v>
          </cell>
          <cell r="C1034" t="str">
            <v>Insumo</v>
          </cell>
          <cell r="D1034" t="str">
            <v>m</v>
          </cell>
          <cell r="E1034">
            <v>139896</v>
          </cell>
          <cell r="F1034">
            <v>117559.4880622608</v>
          </cell>
          <cell r="G1034">
            <v>0.19</v>
          </cell>
          <cell r="I1034" t="str">
            <v>X</v>
          </cell>
          <cell r="L1034" t="str">
            <v>tuberia pead pavco</v>
          </cell>
          <cell r="M1034" t="str">
            <v>VER ARCHIVO ANEXO</v>
          </cell>
          <cell r="N1034">
            <v>41608</v>
          </cell>
        </row>
        <row r="1035">
          <cell r="A1035" t="str">
            <v>R44</v>
          </cell>
          <cell r="B1035" t="str">
            <v>TUBO DE POLIETILENO PE 100 A.D PN 12,5 DE 250 MM 10"</v>
          </cell>
          <cell r="C1035" t="str">
            <v>Insumo</v>
          </cell>
          <cell r="D1035" t="str">
            <v>m</v>
          </cell>
          <cell r="E1035">
            <v>171270</v>
          </cell>
          <cell r="F1035">
            <v>143924.67547570079</v>
          </cell>
          <cell r="G1035">
            <v>0.19</v>
          </cell>
          <cell r="I1035" t="str">
            <v>X</v>
          </cell>
          <cell r="L1035" t="str">
            <v>tuberia pead pavco</v>
          </cell>
          <cell r="M1035" t="str">
            <v>VER ARCHIVO ANEXO</v>
          </cell>
          <cell r="N1035">
            <v>41608</v>
          </cell>
        </row>
        <row r="1036">
          <cell r="A1036" t="str">
            <v>R45</v>
          </cell>
          <cell r="B1036" t="str">
            <v>TUBO DE POLIETILENO PE 100 A.D PN 16 DE 250 MM 10"</v>
          </cell>
          <cell r="C1036" t="str">
            <v>Insumo</v>
          </cell>
          <cell r="D1036" t="str">
            <v>m</v>
          </cell>
          <cell r="E1036">
            <v>207386</v>
          </cell>
          <cell r="F1036">
            <v>174273.58214174578</v>
          </cell>
          <cell r="G1036">
            <v>0.19</v>
          </cell>
          <cell r="I1036" t="str">
            <v>X</v>
          </cell>
          <cell r="L1036" t="str">
            <v>tuberia pead pavco</v>
          </cell>
          <cell r="M1036" t="str">
            <v>VER ARCHIVO ANEXO</v>
          </cell>
          <cell r="N1036">
            <v>41608</v>
          </cell>
        </row>
        <row r="1037">
          <cell r="A1037" t="str">
            <v>R46</v>
          </cell>
          <cell r="B1037" t="str">
            <v>TUBO DE POLIETILENO PE 100 A.D PN 10 DE 200 MM 8"</v>
          </cell>
          <cell r="C1037" t="str">
            <v>Insumo</v>
          </cell>
          <cell r="D1037" t="str">
            <v>m</v>
          </cell>
          <cell r="E1037">
            <v>89958</v>
          </cell>
          <cell r="F1037">
            <v>75594.834208141314</v>
          </cell>
          <cell r="G1037">
            <v>0.19</v>
          </cell>
          <cell r="I1037" t="str">
            <v>X</v>
          </cell>
          <cell r="L1037" t="str">
            <v>tuberia pead pavco</v>
          </cell>
          <cell r="M1037" t="str">
            <v>VER ARCHIVO ANEXO</v>
          </cell>
          <cell r="N1037">
            <v>41608</v>
          </cell>
        </row>
        <row r="1038">
          <cell r="A1038" t="str">
            <v>R47</v>
          </cell>
          <cell r="B1038" t="str">
            <v>TUBO DE POLIETILENO PE 100 A.D PN 12,5 DE 200 MM 8"</v>
          </cell>
          <cell r="C1038" t="str">
            <v>Insumo</v>
          </cell>
          <cell r="D1038" t="str">
            <v>m</v>
          </cell>
          <cell r="E1038">
            <v>109476</v>
          </cell>
          <cell r="F1038">
            <v>91996.411068457732</v>
          </cell>
          <cell r="G1038">
            <v>0.19</v>
          </cell>
          <cell r="I1038" t="str">
            <v>X</v>
          </cell>
          <cell r="L1038" t="str">
            <v>tuberia pead pavco</v>
          </cell>
          <cell r="M1038" t="str">
            <v>VER ARCHIVO ANEXO</v>
          </cell>
          <cell r="N1038">
            <v>41608</v>
          </cell>
        </row>
        <row r="1039">
          <cell r="A1039" t="str">
            <v>R48</v>
          </cell>
          <cell r="B1039" t="str">
            <v>TUBO DE POLIETILENO PE 100 A.D PN 16 DE 200 MM 8"</v>
          </cell>
          <cell r="C1039" t="str">
            <v>Insumo</v>
          </cell>
          <cell r="D1039" t="str">
            <v>m</v>
          </cell>
          <cell r="E1039">
            <v>132991</v>
          </cell>
          <cell r="F1039">
            <v>111756.88520574807</v>
          </cell>
          <cell r="G1039">
            <v>0.19</v>
          </cell>
          <cell r="I1039" t="str">
            <v>X</v>
          </cell>
          <cell r="L1039" t="str">
            <v>tuberia pead pavco</v>
          </cell>
          <cell r="M1039" t="str">
            <v>VER ARCHIVO ANEXO</v>
          </cell>
          <cell r="N1039">
            <v>41608</v>
          </cell>
        </row>
        <row r="1040">
          <cell r="A1040" t="str">
            <v>R49</v>
          </cell>
          <cell r="B1040" t="str">
            <v>TUBO DE POLIETILENO PE 100 A.D PN 10 DE 160 MM 6"</v>
          </cell>
          <cell r="C1040" t="str">
            <v>Insumo</v>
          </cell>
          <cell r="D1040" t="str">
            <v>m</v>
          </cell>
          <cell r="E1040">
            <v>57467</v>
          </cell>
          <cell r="F1040">
            <v>48291.455515341171</v>
          </cell>
          <cell r="G1040">
            <v>0.19</v>
          </cell>
          <cell r="I1040" t="str">
            <v>X</v>
          </cell>
          <cell r="L1040" t="str">
            <v>tuberia pead pavco</v>
          </cell>
          <cell r="M1040" t="str">
            <v>VER ARCHIVO ANEXO</v>
          </cell>
          <cell r="N1040">
            <v>41608</v>
          </cell>
        </row>
        <row r="1041">
          <cell r="A1041" t="str">
            <v>R50</v>
          </cell>
          <cell r="B1041" t="str">
            <v>TUBO DE POLIETILENO PE 100 A.D PN 12,5 DE 160 MM 6"</v>
          </cell>
          <cell r="C1041" t="str">
            <v>Insumo</v>
          </cell>
          <cell r="D1041" t="str">
            <v>m</v>
          </cell>
          <cell r="E1041">
            <v>70294</v>
          </cell>
          <cell r="F1041">
            <v>59070.592910891202</v>
          </cell>
          <cell r="G1041">
            <v>0.19</v>
          </cell>
          <cell r="I1041" t="str">
            <v>X</v>
          </cell>
          <cell r="L1041" t="str">
            <v>tuberia pead pavco</v>
          </cell>
          <cell r="M1041" t="str">
            <v>VER ARCHIVO ANEXO</v>
          </cell>
          <cell r="N1041">
            <v>41608</v>
          </cell>
        </row>
        <row r="1042">
          <cell r="A1042" t="str">
            <v>R51</v>
          </cell>
          <cell r="B1042" t="str">
            <v>TUBO DE POLIETILENO PE 100 A.D PN 16 DE 160 MM 6"</v>
          </cell>
          <cell r="C1042" t="str">
            <v>Insumo</v>
          </cell>
          <cell r="D1042" t="str">
            <v>m</v>
          </cell>
          <cell r="E1042">
            <v>85336</v>
          </cell>
          <cell r="F1042">
            <v>71710.779810544904</v>
          </cell>
          <cell r="G1042">
            <v>0.19</v>
          </cell>
          <cell r="I1042" t="str">
            <v>X</v>
          </cell>
          <cell r="L1042" t="str">
            <v>tuberia pead pavco</v>
          </cell>
          <cell r="M1042" t="str">
            <v>VER ARCHIVO ANEXO</v>
          </cell>
          <cell r="N1042">
            <v>41608</v>
          </cell>
        </row>
        <row r="1043">
          <cell r="A1043" t="str">
            <v>R52</v>
          </cell>
          <cell r="B1043" t="str">
            <v>TUBO DE POLIETILENO PE 100 A.D PN 10 DE 110 MM 4"</v>
          </cell>
          <cell r="C1043" t="str">
            <v>Insumo</v>
          </cell>
          <cell r="D1043" t="str">
            <v>m</v>
          </cell>
          <cell r="E1043">
            <v>27432</v>
          </cell>
          <cell r="F1043">
            <v>23052.289300316159</v>
          </cell>
          <cell r="G1043">
            <v>0.19</v>
          </cell>
          <cell r="I1043" t="str">
            <v>X</v>
          </cell>
          <cell r="L1043" t="str">
            <v>tuberia pead pavco</v>
          </cell>
          <cell r="M1043" t="str">
            <v>VER ARCHIVO ANEXO</v>
          </cell>
          <cell r="N1043">
            <v>41608</v>
          </cell>
        </row>
        <row r="1044">
          <cell r="A1044" t="str">
            <v>R53</v>
          </cell>
          <cell r="B1044" t="str">
            <v>TUBO DE POLIETILENO PE 100 A.D PN 12,5 DE 110 MM 4"</v>
          </cell>
          <cell r="C1044" t="str">
            <v>Insumo</v>
          </cell>
          <cell r="D1044" t="str">
            <v>m</v>
          </cell>
          <cell r="E1044">
            <v>33180</v>
          </cell>
          <cell r="F1044">
            <v>27882.201504581113</v>
          </cell>
          <cell r="G1044">
            <v>0.19</v>
          </cell>
          <cell r="I1044" t="str">
            <v>X</v>
          </cell>
          <cell r="L1044" t="str">
            <v>tuberia pead pavco</v>
          </cell>
          <cell r="M1044" t="str">
            <v>VER ARCHIVO ANEXO</v>
          </cell>
          <cell r="N1044">
            <v>41608</v>
          </cell>
        </row>
        <row r="1045">
          <cell r="A1045" t="str">
            <v>R54</v>
          </cell>
          <cell r="B1045" t="str">
            <v>TUBO DE POLIETILENO PE 100 A.D PN 16 DE 110 MM 4"</v>
          </cell>
          <cell r="C1045" t="str">
            <v>Insumo</v>
          </cell>
          <cell r="D1045" t="str">
            <v>m</v>
          </cell>
          <cell r="E1045">
            <v>40201</v>
          </cell>
          <cell r="F1045">
            <v>33782.552584275414</v>
          </cell>
          <cell r="G1045">
            <v>0.19</v>
          </cell>
          <cell r="I1045" t="str">
            <v>X</v>
          </cell>
          <cell r="L1045" t="str">
            <v>tuberia pead pavco</v>
          </cell>
          <cell r="M1045" t="str">
            <v>VER ARCHIVO ANEXO</v>
          </cell>
          <cell r="N1045">
            <v>41608</v>
          </cell>
        </row>
        <row r="1046">
          <cell r="A1046" t="str">
            <v>R55</v>
          </cell>
          <cell r="B1046" t="str">
            <v>TUBO DE POLIETILENO PE 100 A.D. PN 10 DE 90 M.M. (3,5")</v>
          </cell>
          <cell r="C1046" t="str">
            <v>Insumo</v>
          </cell>
          <cell r="D1046" t="str">
            <v>m</v>
          </cell>
          <cell r="E1046">
            <v>18366</v>
          </cell>
          <cell r="F1046">
            <v>15433.677787636321</v>
          </cell>
          <cell r="G1046">
            <v>0.19</v>
          </cell>
          <cell r="I1046" t="str">
            <v>X</v>
          </cell>
          <cell r="L1046" t="str">
            <v>tuberia pead pavco</v>
          </cell>
          <cell r="M1046" t="str">
            <v>VER ARCHIVO ANEXO</v>
          </cell>
          <cell r="N1046">
            <v>41608</v>
          </cell>
        </row>
        <row r="1047">
          <cell r="A1047" t="str">
            <v>R56</v>
          </cell>
          <cell r="B1047" t="str">
            <v>TUBO DE POLIETILENO PE 100 A.D. PN 12,5 DE 90 M.M. (3,5")</v>
          </cell>
          <cell r="C1047" t="str">
            <v>Insumo</v>
          </cell>
          <cell r="D1047" t="str">
            <v>m</v>
          </cell>
          <cell r="E1047">
            <v>22440</v>
          </cell>
          <cell r="F1047">
            <v>18856.782230817753</v>
          </cell>
          <cell r="G1047">
            <v>0.19</v>
          </cell>
          <cell r="I1047" t="str">
            <v>X</v>
          </cell>
          <cell r="L1047" t="str">
            <v>tuberia pead pavco</v>
          </cell>
          <cell r="M1047" t="str">
            <v>VER ARCHIVO ANEXO</v>
          </cell>
          <cell r="N1047">
            <v>41608</v>
          </cell>
        </row>
        <row r="1048">
          <cell r="A1048" t="str">
            <v>R57</v>
          </cell>
          <cell r="B1048" t="str">
            <v>TUBO DE POLIETILENO PE 100 A.D. PN 16 DE 90 M.M. (3,5")</v>
          </cell>
          <cell r="C1048" t="str">
            <v>Insumo</v>
          </cell>
          <cell r="D1048" t="str">
            <v>m</v>
          </cell>
          <cell r="E1048">
            <v>26970</v>
          </cell>
          <cell r="F1048">
            <v>22664.171355330582</v>
          </cell>
          <cell r="G1048">
            <v>0.19</v>
          </cell>
          <cell r="I1048" t="str">
            <v>X</v>
          </cell>
          <cell r="L1048" t="str">
            <v>tuberia pead pavco</v>
          </cell>
          <cell r="M1048" t="str">
            <v>VER ARCHIVO ANEXO</v>
          </cell>
          <cell r="N1048">
            <v>41608</v>
          </cell>
        </row>
        <row r="1049">
          <cell r="A1049" t="str">
            <v>R58</v>
          </cell>
          <cell r="B1049" t="str">
            <v>TUBO DE POLIETILENO PE 100 A.D. PN 10 DE 75 M.M. (3")</v>
          </cell>
          <cell r="C1049" t="str">
            <v>Insumo</v>
          </cell>
          <cell r="D1049" t="str">
            <v>m</v>
          </cell>
          <cell r="E1049">
            <v>12754</v>
          </cell>
          <cell r="F1049">
            <v>10717.805177083183</v>
          </cell>
          <cell r="G1049">
            <v>0.19</v>
          </cell>
          <cell r="I1049" t="str">
            <v>X</v>
          </cell>
          <cell r="L1049" t="str">
            <v>tuberia pead pavco</v>
          </cell>
          <cell r="M1049" t="str">
            <v>VER ARCHIVO ANEXO</v>
          </cell>
          <cell r="N1049">
            <v>41608</v>
          </cell>
        </row>
        <row r="1050">
          <cell r="A1050" t="str">
            <v>R59</v>
          </cell>
          <cell r="B1050" t="str">
            <v>TUBO DE POLIETILENO PE 100 A.D. PN 12,5 DE 75 M.M. (3")</v>
          </cell>
          <cell r="C1050" t="str">
            <v>Insumo</v>
          </cell>
          <cell r="D1050" t="str">
            <v>m</v>
          </cell>
          <cell r="E1050">
            <v>15642</v>
          </cell>
          <cell r="F1050">
            <v>13144.26107017819</v>
          </cell>
          <cell r="G1050">
            <v>0.19</v>
          </cell>
          <cell r="I1050" t="str">
            <v>X</v>
          </cell>
          <cell r="L1050" t="str">
            <v>tuberia pead pavco</v>
          </cell>
          <cell r="M1050" t="str">
            <v>VER ARCHIVO ANEXO</v>
          </cell>
          <cell r="N1050">
            <v>41608</v>
          </cell>
        </row>
        <row r="1051">
          <cell r="A1051" t="str">
            <v>R60</v>
          </cell>
          <cell r="B1051" t="str">
            <v>TUBO DE POLIETILENO PE 100 A.D. PN 16 DE 75 M.M. (3")</v>
          </cell>
          <cell r="C1051" t="str">
            <v>Insumo</v>
          </cell>
          <cell r="D1051" t="str">
            <v>m</v>
          </cell>
          <cell r="E1051">
            <v>18648</v>
          </cell>
          <cell r="F1051">
            <v>15670.381818281845</v>
          </cell>
          <cell r="G1051">
            <v>0.19</v>
          </cell>
          <cell r="I1051" t="str">
            <v>X</v>
          </cell>
          <cell r="L1051" t="str">
            <v>tuberia pead pavco</v>
          </cell>
          <cell r="M1051" t="str">
            <v>VER ARCHIVO ANEXO</v>
          </cell>
          <cell r="N1051">
            <v>41608</v>
          </cell>
        </row>
        <row r="1052">
          <cell r="A1052" t="str">
            <v>R61</v>
          </cell>
          <cell r="B1052" t="str">
            <v>TUBO DE POLIETILENO PE 100 A.D. PN 10 DE 63 M.M. (2.5")</v>
          </cell>
          <cell r="C1052" t="str">
            <v>Insumo</v>
          </cell>
          <cell r="D1052" t="str">
            <v>m</v>
          </cell>
          <cell r="E1052">
            <v>9042</v>
          </cell>
          <cell r="F1052">
            <v>7598.4868784953969</v>
          </cell>
          <cell r="G1052">
            <v>0.19</v>
          </cell>
          <cell r="I1052" t="str">
            <v>X</v>
          </cell>
          <cell r="L1052" t="str">
            <v>tuberia pead pavco</v>
          </cell>
          <cell r="M1052" t="str">
            <v>VER ARCHIVO ANEXO</v>
          </cell>
          <cell r="N1052">
            <v>41608</v>
          </cell>
        </row>
        <row r="1053">
          <cell r="A1053" t="str">
            <v>R62</v>
          </cell>
          <cell r="B1053" t="str">
            <v>TUBO DE POLIETILENO PE 100 A.D. PN 12,5 DE 63 M.M. (2.5")</v>
          </cell>
          <cell r="C1053" t="str">
            <v>Insumo</v>
          </cell>
          <cell r="D1053" t="str">
            <v>m</v>
          </cell>
          <cell r="E1053">
            <v>11015</v>
          </cell>
          <cell r="F1053">
            <v>9256.3734089276168</v>
          </cell>
          <cell r="G1053">
            <v>0.19</v>
          </cell>
          <cell r="I1053" t="str">
            <v>X</v>
          </cell>
          <cell r="L1053" t="str">
            <v>tuberia pead pavco</v>
          </cell>
          <cell r="M1053" t="str">
            <v>VER ARCHIVO ANEXO</v>
          </cell>
          <cell r="N1053">
            <v>41608</v>
          </cell>
        </row>
        <row r="1054">
          <cell r="A1054" t="str">
            <v>R63</v>
          </cell>
          <cell r="B1054" t="str">
            <v>TUBO DE POLIETILENO PE 100 A.D. PN 16 DE 63 M.M. (2.5")</v>
          </cell>
          <cell r="C1054" t="str">
            <v>Insumo</v>
          </cell>
          <cell r="D1054" t="str">
            <v>m</v>
          </cell>
          <cell r="E1054">
            <v>13337</v>
          </cell>
          <cell r="F1054">
            <v>11207.504608904488</v>
          </cell>
          <cell r="G1054">
            <v>0.19</v>
          </cell>
          <cell r="I1054" t="str">
            <v>X</v>
          </cell>
          <cell r="L1054" t="str">
            <v>tuberia pead pavco</v>
          </cell>
          <cell r="M1054" t="str">
            <v>VER ARCHIVO ANEXO</v>
          </cell>
          <cell r="N1054">
            <v>41608</v>
          </cell>
        </row>
        <row r="1055">
          <cell r="A1055" t="str">
            <v>R64</v>
          </cell>
          <cell r="B1055" t="str">
            <v>TUBO DE POLIETILENO PE 100 A.D. PN 10 DE 50 M.M. (2")</v>
          </cell>
          <cell r="C1055" t="str">
            <v>Insumo</v>
          </cell>
          <cell r="D1055" t="str">
            <v>m</v>
          </cell>
          <cell r="E1055">
            <v>5770</v>
          </cell>
          <cell r="F1055">
            <v>4849.078522535845</v>
          </cell>
          <cell r="G1055">
            <v>0.19</v>
          </cell>
          <cell r="I1055" t="str">
            <v>X</v>
          </cell>
          <cell r="L1055" t="str">
            <v>tuberia pead pavco</v>
          </cell>
          <cell r="M1055" t="str">
            <v>VER ARCHIVO ANEXO</v>
          </cell>
          <cell r="N1055">
            <v>41608</v>
          </cell>
        </row>
        <row r="1056">
          <cell r="A1056" t="str">
            <v>R65</v>
          </cell>
          <cell r="B1056" t="str">
            <v>TUBO DE POLIETILENO PE 100 A.D. PN 12,5 DE 50 M.M. (2")</v>
          </cell>
          <cell r="C1056" t="str">
            <v>Insumo</v>
          </cell>
          <cell r="D1056" t="str">
            <v>m</v>
          </cell>
          <cell r="E1056">
            <v>6757</v>
          </cell>
          <cell r="F1056">
            <v>5678.0217877519526</v>
          </cell>
          <cell r="G1056">
            <v>0.19</v>
          </cell>
          <cell r="I1056" t="str">
            <v>X</v>
          </cell>
          <cell r="L1056" t="str">
            <v>tuberia pead pavco</v>
          </cell>
          <cell r="M1056" t="str">
            <v>VER ARCHIVO ANEXO</v>
          </cell>
          <cell r="N1056">
            <v>41608</v>
          </cell>
        </row>
        <row r="1057">
          <cell r="A1057" t="str">
            <v>R66</v>
          </cell>
          <cell r="B1057" t="str">
            <v>TUBO DE POLIETILENO PE 100 A.D. PN 16 DE 50 M.M. (2")</v>
          </cell>
          <cell r="C1057" t="str">
            <v>Insumo</v>
          </cell>
          <cell r="D1057" t="str">
            <v>m</v>
          </cell>
          <cell r="E1057">
            <v>8404</v>
          </cell>
          <cell r="F1057">
            <v>7061.8299669104044</v>
          </cell>
          <cell r="G1057">
            <v>0.19</v>
          </cell>
          <cell r="I1057" t="str">
            <v>X</v>
          </cell>
          <cell r="L1057" t="str">
            <v>tuberia pead pavco</v>
          </cell>
          <cell r="M1057" t="str">
            <v>VER ARCHIVO ANEXO</v>
          </cell>
          <cell r="N1057">
            <v>41608</v>
          </cell>
        </row>
        <row r="1058">
          <cell r="A1058" t="str">
            <v>R67</v>
          </cell>
          <cell r="B1058" t="str">
            <v>TUBO DE POLIETILENO PE 80  A.D. PN 16 DE 20 M.M PARA ACOMETIDA</v>
          </cell>
          <cell r="C1058" t="str">
            <v>Insumo</v>
          </cell>
          <cell r="D1058" t="str">
            <v>m</v>
          </cell>
          <cell r="E1058">
            <v>1950</v>
          </cell>
          <cell r="F1058">
            <v>1638.6931223912477</v>
          </cell>
          <cell r="G1058">
            <v>0.19</v>
          </cell>
          <cell r="I1058" t="str">
            <v>X</v>
          </cell>
          <cell r="L1058" t="str">
            <v>tuberia pead pavco</v>
          </cell>
          <cell r="M1058" t="str">
            <v>VER ARCHIVO ANEXO</v>
          </cell>
          <cell r="N1058">
            <v>41608</v>
          </cell>
        </row>
        <row r="1059">
          <cell r="A1059" t="str">
            <v>R68</v>
          </cell>
          <cell r="B1059" t="str">
            <v>TUBO DE POLIETILENO   PE 80 A.D PN 16 RDE 9  DE 32 M.M PARA ACOMETIDA</v>
          </cell>
          <cell r="C1059" t="str">
            <v>Insumo</v>
          </cell>
          <cell r="D1059" t="str">
            <v>m</v>
          </cell>
          <cell r="E1059">
            <v>3471</v>
          </cell>
          <cell r="F1059">
            <v>2916.767693576654</v>
          </cell>
          <cell r="G1059">
            <v>0.19</v>
          </cell>
          <cell r="I1059" t="str">
            <v>X</v>
          </cell>
          <cell r="L1059" t="str">
            <v>tuberia pead pavco</v>
          </cell>
          <cell r="M1059" t="str">
            <v>VER ARCHIVO ANEXO</v>
          </cell>
          <cell r="N1059">
            <v>41608</v>
          </cell>
        </row>
        <row r="1060">
          <cell r="A1060" t="str">
            <v>R69</v>
          </cell>
          <cell r="B1060" t="str">
            <v>SILLETA POLIETILENO PE 110 X 20 MM PARA SOCKET</v>
          </cell>
          <cell r="C1060" t="str">
            <v>Insumo</v>
          </cell>
          <cell r="D1060" t="str">
            <v>und</v>
          </cell>
          <cell r="E1060">
            <v>11011</v>
          </cell>
          <cell r="F1060">
            <v>9252.7826061233936</v>
          </cell>
          <cell r="G1060">
            <v>0.19</v>
          </cell>
          <cell r="I1060" t="str">
            <v>X</v>
          </cell>
          <cell r="L1060" t="str">
            <v>tuberia pead pavco</v>
          </cell>
          <cell r="M1060" t="str">
            <v>VER ARCHIVO ANEXO</v>
          </cell>
          <cell r="N1060">
            <v>41608</v>
          </cell>
        </row>
        <row r="1061">
          <cell r="A1061" t="str">
            <v>R70</v>
          </cell>
          <cell r="B1061" t="str">
            <v>SILLETA POLIETILENO PE 110 X 32 MM PARA SOCKET</v>
          </cell>
          <cell r="C1061" t="str">
            <v>Insumo</v>
          </cell>
          <cell r="D1061" t="str">
            <v>und</v>
          </cell>
          <cell r="E1061">
            <v>11011</v>
          </cell>
          <cell r="F1061">
            <v>9252.7826061233936</v>
          </cell>
          <cell r="G1061">
            <v>0.19</v>
          </cell>
          <cell r="I1061" t="str">
            <v>X</v>
          </cell>
          <cell r="L1061" t="str">
            <v>tuberia pead pavco</v>
          </cell>
          <cell r="M1061" t="str">
            <v>VER ARCHIVO ANEXO</v>
          </cell>
          <cell r="N1061">
            <v>41608</v>
          </cell>
        </row>
        <row r="1062">
          <cell r="A1062" t="str">
            <v>R71</v>
          </cell>
          <cell r="B1062" t="str">
            <v>RACOR  Y OTROS MATERIALES</v>
          </cell>
          <cell r="C1062" t="str">
            <v>Insumo</v>
          </cell>
          <cell r="D1062" t="str">
            <v>und</v>
          </cell>
          <cell r="E1062">
            <v>4351</v>
          </cell>
          <cell r="F1062">
            <v>3656.5660449474603</v>
          </cell>
          <cell r="G1062">
            <v>0.19</v>
          </cell>
          <cell r="I1062" t="str">
            <v>X</v>
          </cell>
          <cell r="L1062" t="str">
            <v>no aplica</v>
          </cell>
          <cell r="M1062" t="str">
            <v>no aplica</v>
          </cell>
          <cell r="N1062">
            <v>41608</v>
          </cell>
        </row>
        <row r="1063">
          <cell r="A1063" t="str">
            <v>R72</v>
          </cell>
          <cell r="B1063" t="str">
            <v xml:space="preserve">ADAPTADOR MACHO PE 32 MM </v>
          </cell>
          <cell r="C1063" t="str">
            <v>Insumo</v>
          </cell>
          <cell r="D1063" t="str">
            <v>und</v>
          </cell>
          <cell r="E1063">
            <v>5565</v>
          </cell>
          <cell r="F1063">
            <v>4676.1089342022096</v>
          </cell>
          <cell r="G1063">
            <v>0.19</v>
          </cell>
          <cell r="I1063" t="str">
            <v>X</v>
          </cell>
          <cell r="L1063" t="str">
            <v>Pavco</v>
          </cell>
          <cell r="M1063" t="str">
            <v>VER ARCHIVO ANEXO</v>
          </cell>
          <cell r="N1063">
            <v>41608</v>
          </cell>
        </row>
        <row r="1064">
          <cell r="A1064" t="str">
            <v>R73</v>
          </cell>
          <cell r="B1064" t="str">
            <v>VÁLVULA DE COMPUERTA ELÁSTICA VÁSTAGO NO ASCENDENTE HF DE 6" PARA ACUEDUCTO E.L</v>
          </cell>
          <cell r="C1064" t="str">
            <v>Insumo</v>
          </cell>
          <cell r="D1064" t="str">
            <v>und</v>
          </cell>
          <cell r="E1064">
            <v>1196296</v>
          </cell>
          <cell r="F1064">
            <v>1005290.5016611353</v>
          </cell>
          <cell r="G1064">
            <v>0.19</v>
          </cell>
          <cell r="I1064" t="str">
            <v>X</v>
          </cell>
          <cell r="L1064" t="str">
            <v>valvulas bridadas</v>
          </cell>
          <cell r="M1064" t="str">
            <v>VER ARCHIVO ANEXO</v>
          </cell>
          <cell r="N1064">
            <v>41608</v>
          </cell>
        </row>
        <row r="1065">
          <cell r="A1065" t="str">
            <v>R74</v>
          </cell>
          <cell r="B1065" t="str">
            <v>VÁLVULA DE COMPUERTA ELÁSTICA VÁSTAGO NO ASCENDENTE HF DE 4" PARA ACUEDUCTO E.L</v>
          </cell>
          <cell r="C1065" t="str">
            <v>Insumo</v>
          </cell>
          <cell r="D1065" t="str">
            <v>und</v>
          </cell>
          <cell r="E1065">
            <v>663110</v>
          </cell>
          <cell r="F1065">
            <v>557235.2098228489</v>
          </cell>
          <cell r="G1065">
            <v>0.19</v>
          </cell>
          <cell r="I1065" t="str">
            <v>X</v>
          </cell>
          <cell r="L1065" t="str">
            <v>valvulas bridadas</v>
          </cell>
          <cell r="M1065" t="str">
            <v>VER ARCHIVO ANEXO</v>
          </cell>
          <cell r="N1065">
            <v>41608</v>
          </cell>
        </row>
        <row r="1066">
          <cell r="A1066" t="str">
            <v>R75</v>
          </cell>
          <cell r="B1066" t="str">
            <v>VÁLVULA DE COMPUERTA ELÁSTICA VÁSTAGO NO ASCENDENTE HF DE 3" PARA ACUEDUCTO E.L</v>
          </cell>
          <cell r="C1066" t="str">
            <v>Insumo</v>
          </cell>
          <cell r="D1066" t="str">
            <v>und</v>
          </cell>
          <cell r="E1066">
            <v>511177</v>
          </cell>
          <cell r="F1066">
            <v>429560.33305401629</v>
          </cell>
          <cell r="G1066">
            <v>0.19</v>
          </cell>
          <cell r="I1066" t="str">
            <v>X</v>
          </cell>
          <cell r="L1066" t="str">
            <v>valvulas bridadas</v>
          </cell>
          <cell r="M1066" t="str">
            <v>VER ARCHIVO ANEXO</v>
          </cell>
          <cell r="N1066">
            <v>41608</v>
          </cell>
        </row>
        <row r="1067">
          <cell r="A1067" t="str">
            <v>R76</v>
          </cell>
          <cell r="B1067" t="str">
            <v>VÁLVULA DE COMPUERTA ELÁSTICA VÁSTAGO NO ASCENDENTE HF DE 8" PARA ACUEDUCTO BRIDADA</v>
          </cell>
          <cell r="C1067" t="str">
            <v>Insumo</v>
          </cell>
          <cell r="D1067" t="str">
            <v>und</v>
          </cell>
          <cell r="E1067">
            <v>1965191</v>
          </cell>
          <cell r="F1067">
            <v>1651420.8359632185</v>
          </cell>
          <cell r="G1067">
            <v>0.19</v>
          </cell>
          <cell r="I1067" t="str">
            <v>X</v>
          </cell>
          <cell r="L1067" t="str">
            <v>valvulas bridadas</v>
          </cell>
          <cell r="M1067" t="str">
            <v>VER ARCHIVO ANEXO</v>
          </cell>
          <cell r="N1067">
            <v>41608</v>
          </cell>
        </row>
        <row r="1068">
          <cell r="A1068" t="str">
            <v>R77</v>
          </cell>
          <cell r="B1068" t="str">
            <v>VÁLVULA DE COMPUERTA ELÁSTICA VÁSTAGO NO ASCENDENTE HF DE 6" PARA ACUEDUCTO BRIDADA</v>
          </cell>
          <cell r="C1068" t="str">
            <v>Insumo</v>
          </cell>
          <cell r="D1068" t="str">
            <v>und</v>
          </cell>
          <cell r="E1068">
            <v>1400056</v>
          </cell>
          <cell r="F1068">
            <v>1176518.0233090559</v>
          </cell>
          <cell r="G1068">
            <v>0.19</v>
          </cell>
          <cell r="I1068" t="str">
            <v>X</v>
          </cell>
          <cell r="L1068" t="str">
            <v>valvulas bridadas</v>
          </cell>
          <cell r="M1068" t="str">
            <v>VER ARCHIVO ANEXO</v>
          </cell>
          <cell r="N1068">
            <v>41608</v>
          </cell>
        </row>
        <row r="1069">
          <cell r="A1069" t="str">
            <v>R78</v>
          </cell>
          <cell r="B1069" t="str">
            <v>VÁLVULA DE COMPUERTA ELÁSTICA VÁSTAGO NO ASCENDENTE HF DE 4" PARA ACUEDUCTO BRIDADA</v>
          </cell>
          <cell r="C1069" t="str">
            <v>Insumo</v>
          </cell>
          <cell r="D1069" t="str">
            <v>und</v>
          </cell>
          <cell r="E1069">
            <v>748306</v>
          </cell>
          <cell r="F1069">
            <v>628828.59866518504</v>
          </cell>
          <cell r="G1069">
            <v>0.19</v>
          </cell>
          <cell r="I1069" t="str">
            <v>X</v>
          </cell>
          <cell r="L1069" t="str">
            <v>valvulas bridadas</v>
          </cell>
          <cell r="M1069" t="str">
            <v>VER ARCHIVO ANEXO</v>
          </cell>
          <cell r="N1069">
            <v>41608</v>
          </cell>
        </row>
        <row r="1070">
          <cell r="A1070" t="str">
            <v>R79</v>
          </cell>
          <cell r="B1070" t="str">
            <v>VÁLVULA DE COMPUERTA ELÁSTICA VÁSTAGO NO ASCENDENTE HF DE 3" PARA ACUEDUCTO BRIDADA</v>
          </cell>
          <cell r="C1070" t="str">
            <v>Insumo</v>
          </cell>
          <cell r="D1070" t="str">
            <v>und</v>
          </cell>
          <cell r="E1070">
            <v>599923</v>
          </cell>
          <cell r="F1070">
            <v>504136.77976478299</v>
          </cell>
          <cell r="G1070">
            <v>0.19</v>
          </cell>
          <cell r="I1070" t="str">
            <v>X</v>
          </cell>
          <cell r="L1070" t="str">
            <v>valvulas bridadas</v>
          </cell>
          <cell r="M1070" t="str">
            <v>VER ARCHIVO ANEXO</v>
          </cell>
          <cell r="N1070">
            <v>41608</v>
          </cell>
        </row>
        <row r="1071">
          <cell r="A1071" t="str">
            <v>R80</v>
          </cell>
          <cell r="B1071" t="str">
            <v>VÁLVULA DE COMPUERTA ELÁSTICA VÁSTAGO NO ASCENDENTE HF DE 2" PARA ACUEDUCTO BRIDADA</v>
          </cell>
          <cell r="C1071" t="str">
            <v>Insumo</v>
          </cell>
          <cell r="D1071" t="str">
            <v>und</v>
          </cell>
          <cell r="E1071">
            <v>398292</v>
          </cell>
          <cell r="F1071">
            <v>334699.09283792111</v>
          </cell>
          <cell r="G1071">
            <v>0.19</v>
          </cell>
          <cell r="I1071" t="str">
            <v>X</v>
          </cell>
          <cell r="L1071" t="str">
            <v>valvulas bridadas</v>
          </cell>
          <cell r="M1071" t="str">
            <v>VER ARCHIVO ANEXO</v>
          </cell>
          <cell r="N1071">
            <v>41608</v>
          </cell>
        </row>
        <row r="1072">
          <cell r="A1072" t="str">
            <v>R81</v>
          </cell>
          <cell r="B1072" t="str">
            <v>HIDRANTE BRIDADO HF TIPO TRÁFICO DE 4"</v>
          </cell>
          <cell r="C1072" t="str">
            <v>Insumo</v>
          </cell>
          <cell r="D1072" t="str">
            <v>und</v>
          </cell>
          <cell r="E1072">
            <v>3154387</v>
          </cell>
          <cell r="F1072">
            <v>2650745.221887493</v>
          </cell>
          <cell r="G1072">
            <v>0.19</v>
          </cell>
          <cell r="I1072" t="str">
            <v>X</v>
          </cell>
          <cell r="L1072" t="str">
            <v>hidrantes</v>
          </cell>
          <cell r="M1072" t="str">
            <v>VER ARCHIVO ANEXO</v>
          </cell>
          <cell r="N1072">
            <v>41608</v>
          </cell>
        </row>
        <row r="1073">
          <cell r="A1073" t="str">
            <v>R82</v>
          </cell>
          <cell r="B1073" t="str">
            <v xml:space="preserve">HIDRANTE BRIDADO HF TIPO MILÁN DE 3" </v>
          </cell>
          <cell r="C1073" t="str">
            <v>Insumo</v>
          </cell>
          <cell r="D1073" t="str">
            <v>und</v>
          </cell>
          <cell r="E1073">
            <v>2145523</v>
          </cell>
          <cell r="F1073">
            <v>1802960.1756794965</v>
          </cell>
          <cell r="G1073">
            <v>0.19</v>
          </cell>
          <cell r="I1073" t="str">
            <v>X</v>
          </cell>
          <cell r="L1073" t="str">
            <v>hidrantes</v>
          </cell>
          <cell r="M1073" t="str">
            <v>VER ARCHIVO ANEXO</v>
          </cell>
          <cell r="N1073">
            <v>41608</v>
          </cell>
        </row>
        <row r="1074">
          <cell r="A1074" t="str">
            <v>R83</v>
          </cell>
          <cell r="B1074" t="str">
            <v>TAPA PORTAVÁLVULA HD</v>
          </cell>
          <cell r="C1074" t="str">
            <v>Insumo</v>
          </cell>
          <cell r="D1074" t="str">
            <v>und</v>
          </cell>
          <cell r="E1074">
            <v>77701</v>
          </cell>
          <cell r="F1074">
            <v>65295.098114400003</v>
          </cell>
          <cell r="G1074">
            <v>0.19</v>
          </cell>
          <cell r="I1074" t="str">
            <v>X</v>
          </cell>
          <cell r="L1074" t="str">
            <v>Anexo especificaciones tecnicas aguas</v>
          </cell>
          <cell r="M1074" t="str">
            <v>VER ARCHIVO ANEXO</v>
          </cell>
          <cell r="N1074">
            <v>41608</v>
          </cell>
        </row>
        <row r="1075">
          <cell r="A1075" t="str">
            <v>R84</v>
          </cell>
          <cell r="B1075" t="str">
            <v>CAJA RECTANGULAR HD CON LOGOTIPO DE AGUAS DE MZALES</v>
          </cell>
          <cell r="C1075" t="str">
            <v>Insumo</v>
          </cell>
          <cell r="D1075" t="str">
            <v>und</v>
          </cell>
          <cell r="E1075">
            <v>83300</v>
          </cell>
          <cell r="F1075">
            <v>70000</v>
          </cell>
          <cell r="G1075">
            <v>0.19</v>
          </cell>
          <cell r="I1075" t="str">
            <v>X</v>
          </cell>
          <cell r="L1075" t="str">
            <v>Anexo especificaciones tecnicas aguas</v>
          </cell>
          <cell r="M1075" t="str">
            <v>VER ARCHIVO ANEXO</v>
          </cell>
          <cell r="N1075">
            <v>41608</v>
          </cell>
        </row>
        <row r="1076">
          <cell r="A1076" t="str">
            <v>R85</v>
          </cell>
          <cell r="B1076" t="str">
            <v>TAPON ROSCADO DE= 4" (100 MM) PVC PRESION</v>
          </cell>
          <cell r="C1076" t="str">
            <v>Insumo</v>
          </cell>
          <cell r="D1076" t="str">
            <v>und</v>
          </cell>
          <cell r="E1076">
            <v>47031</v>
          </cell>
          <cell r="F1076">
            <v>39522.202247963665</v>
          </cell>
          <cell r="G1076">
            <v>0.19</v>
          </cell>
          <cell r="I1076" t="str">
            <v>X</v>
          </cell>
          <cell r="L1076" t="str">
            <v>tubosistema pavco</v>
          </cell>
          <cell r="M1076" t="str">
            <v>VER ARCHIVO ANEXO</v>
          </cell>
          <cell r="N1076">
            <v>41608</v>
          </cell>
        </row>
        <row r="1077">
          <cell r="A1077" t="str">
            <v>R86</v>
          </cell>
          <cell r="B1077" t="str">
            <v>REDUCCION 6"X4"</v>
          </cell>
          <cell r="C1077" t="str">
            <v>Insumo</v>
          </cell>
          <cell r="D1077" t="str">
            <v>und</v>
          </cell>
          <cell r="E1077">
            <v>37679</v>
          </cell>
          <cell r="F1077">
            <v>31662.839117271669</v>
          </cell>
          <cell r="G1077">
            <v>0.19</v>
          </cell>
          <cell r="I1077" t="str">
            <v>X</v>
          </cell>
          <cell r="L1077" t="str">
            <v>tubosistema pavco</v>
          </cell>
          <cell r="M1077" t="str">
            <v>VER ARCHIVO ANEXO</v>
          </cell>
          <cell r="N1077">
            <v>41608</v>
          </cell>
        </row>
        <row r="1078">
          <cell r="A1078" t="str">
            <v>R87</v>
          </cell>
          <cell r="B1078" t="str">
            <v>TUBERIA MUEBLE RECTANGULARX 6M. ACERO LAMINADO EN FRIO; 76MMX38MM, ESPESOR 0.9MM, CALIBRE 20, CON TAPAS LATERALES</v>
          </cell>
          <cell r="C1078" t="str">
            <v>Insumo</v>
          </cell>
          <cell r="D1078" t="str">
            <v>m</v>
          </cell>
          <cell r="E1078">
            <v>37810</v>
          </cell>
          <cell r="F1078">
            <v>31772.880807529324</v>
          </cell>
          <cell r="G1078">
            <v>0.19</v>
          </cell>
          <cell r="I1078" t="str">
            <v>X</v>
          </cell>
          <cell r="L1078" t="str">
            <v>tubosistema pavco</v>
          </cell>
          <cell r="M1078" t="str">
            <v>VER ARCHIVO ANEXO</v>
          </cell>
          <cell r="N1078">
            <v>41608</v>
          </cell>
        </row>
        <row r="1079">
          <cell r="A1079" t="str">
            <v>R88</v>
          </cell>
          <cell r="B1079" t="str">
            <v>TUBERIA GALVANIZADA 2" X 6M</v>
          </cell>
          <cell r="C1079" t="str">
            <v>Insumo</v>
          </cell>
          <cell r="D1079" t="str">
            <v>m</v>
          </cell>
          <cell r="E1079">
            <v>36787</v>
          </cell>
          <cell r="F1079">
            <v>30913.760141421299</v>
          </cell>
          <cell r="G1079">
            <v>0.19</v>
          </cell>
          <cell r="H1079" t="str">
            <v>X</v>
          </cell>
          <cell r="I1079" t="str">
            <v>X</v>
          </cell>
          <cell r="J1079" t="str">
            <v>X</v>
          </cell>
          <cell r="K1079" t="str">
            <v>X</v>
          </cell>
          <cell r="L1079" t="str">
            <v>tubosistema pavco</v>
          </cell>
          <cell r="M1079" t="str">
            <v>VER ARCHIVO ANEXO</v>
          </cell>
        </row>
        <row r="1080">
          <cell r="A1080" t="str">
            <v>T</v>
          </cell>
          <cell r="B1080" t="str">
            <v>MAMPOSTERIA</v>
          </cell>
          <cell r="E1080">
            <v>0</v>
          </cell>
          <cell r="F1080">
            <v>0</v>
          </cell>
          <cell r="N1080">
            <v>41608</v>
          </cell>
        </row>
        <row r="1081">
          <cell r="A1081" t="str">
            <v>T13</v>
          </cell>
          <cell r="B1081" t="str">
            <v>BLOQUE CONCRETO COMUN</v>
          </cell>
          <cell r="C1081" t="str">
            <v>Insumo</v>
          </cell>
          <cell r="D1081" t="str">
            <v>und</v>
          </cell>
          <cell r="E1081">
            <v>3944</v>
          </cell>
          <cell r="F1081">
            <v>3314.5087427007434</v>
          </cell>
          <cell r="G1081">
            <v>0.19</v>
          </cell>
          <cell r="H1081" t="str">
            <v>X</v>
          </cell>
          <cell r="K1081" t="str">
            <v>X</v>
          </cell>
          <cell r="L1081" t="str">
            <v>bloque de concreto y catalogo indural</v>
          </cell>
          <cell r="M1081" t="str">
            <v>VER ARCHIVO ANEXO</v>
          </cell>
          <cell r="N1081">
            <v>41608</v>
          </cell>
        </row>
        <row r="1082">
          <cell r="A1082" t="str">
            <v>T14</v>
          </cell>
          <cell r="B1082" t="str">
            <v xml:space="preserve">BLOQUE CONCRETO DECORATIVO CATALÁN LISO GRIS VERDE OLIVA 15*10*30 </v>
          </cell>
          <cell r="C1082" t="str">
            <v>Insumo</v>
          </cell>
          <cell r="D1082" t="str">
            <v>und</v>
          </cell>
          <cell r="E1082">
            <v>4086</v>
          </cell>
          <cell r="F1082">
            <v>3433.8310574379702</v>
          </cell>
          <cell r="G1082">
            <v>0.19</v>
          </cell>
          <cell r="H1082" t="str">
            <v>X</v>
          </cell>
          <cell r="K1082" t="str">
            <v>X</v>
          </cell>
          <cell r="L1082" t="str">
            <v>catalogo indural</v>
          </cell>
          <cell r="M1082" t="str">
            <v>VER ARCHIVO ANEXO</v>
          </cell>
          <cell r="N1082">
            <v>41608</v>
          </cell>
        </row>
        <row r="1083">
          <cell r="A1083" t="str">
            <v>T15</v>
          </cell>
          <cell r="B1083" t="str">
            <v>BLOQUE ESTRUCTURAL CONCRETO LISO 12*20*40  CM. TIPO ADOQUINAR O SIMILAR.</v>
          </cell>
          <cell r="C1083" t="str">
            <v>Insumo</v>
          </cell>
          <cell r="D1083" t="str">
            <v>und</v>
          </cell>
          <cell r="E1083">
            <v>3010</v>
          </cell>
          <cell r="F1083">
            <v>2529.6330724292075</v>
          </cell>
          <cell r="G1083">
            <v>0.19</v>
          </cell>
          <cell r="H1083" t="str">
            <v>X</v>
          </cell>
          <cell r="K1083" t="str">
            <v>X</v>
          </cell>
          <cell r="L1083" t="str">
            <v>bloque de concreto y catalogo indural</v>
          </cell>
          <cell r="M1083" t="str">
            <v>VER ARCHIVO ANEXO</v>
          </cell>
          <cell r="N1083">
            <v>41608</v>
          </cell>
        </row>
        <row r="1084">
          <cell r="A1084" t="str">
            <v>T02</v>
          </cell>
          <cell r="B1084" t="str">
            <v>LADRILLO TOLETE COMUN</v>
          </cell>
          <cell r="C1084" t="str">
            <v>Insumo</v>
          </cell>
          <cell r="D1084" t="str">
            <v>und</v>
          </cell>
          <cell r="E1084">
            <v>339</v>
          </cell>
          <cell r="F1084">
            <v>285.04775187226397</v>
          </cell>
          <cell r="G1084">
            <v>0.19</v>
          </cell>
          <cell r="H1084" t="str">
            <v>X</v>
          </cell>
          <cell r="K1084" t="str">
            <v>X</v>
          </cell>
          <cell r="L1084" t="str">
            <v>ladrillo tolete</v>
          </cell>
          <cell r="M1084" t="str">
            <v>VER ARCHIVO ANEXO</v>
          </cell>
          <cell r="N1084">
            <v>41608</v>
          </cell>
        </row>
        <row r="1085">
          <cell r="A1085" t="str">
            <v>T03</v>
          </cell>
          <cell r="B1085" t="str">
            <v>BLOQUE DIVISORIO Nº 5 ( 33 X 23 X 11.5 CM) ARCILLA TIPO SANTAFÉ O SIMILAR.</v>
          </cell>
          <cell r="C1085" t="str">
            <v>Insumo</v>
          </cell>
          <cell r="D1085" t="str">
            <v>und</v>
          </cell>
          <cell r="E1085">
            <v>1696</v>
          </cell>
          <cell r="F1085">
            <v>1425.2387593613196</v>
          </cell>
          <cell r="G1085">
            <v>0.19</v>
          </cell>
          <cell r="H1085" t="str">
            <v>X</v>
          </cell>
          <cell r="K1085" t="str">
            <v>X</v>
          </cell>
          <cell r="L1085" t="str">
            <v>divisiorio bloque No 5 santafe</v>
          </cell>
          <cell r="M1085" t="str">
            <v>VER ARCHIVO ANEXO</v>
          </cell>
          <cell r="N1085">
            <v>41608</v>
          </cell>
        </row>
        <row r="1086">
          <cell r="A1086" t="str">
            <v>T12</v>
          </cell>
          <cell r="B1086" t="str">
            <v>BLOQUE ESTRUCTURAL CONCRETO LISO 15*20*40 CM. TIPO ADOQUINAR O SIMILAR.</v>
          </cell>
          <cell r="C1086" t="str">
            <v>Insumo</v>
          </cell>
          <cell r="D1086" t="str">
            <v>und</v>
          </cell>
          <cell r="E1086">
            <v>2053</v>
          </cell>
          <cell r="F1086">
            <v>1724.8703497014671</v>
          </cell>
          <cell r="G1086">
            <v>0.19</v>
          </cell>
          <cell r="H1086" t="str">
            <v>X</v>
          </cell>
          <cell r="K1086" t="str">
            <v>X</v>
          </cell>
          <cell r="L1086" t="str">
            <v>bloque de concreto y catalogo indural</v>
          </cell>
          <cell r="M1086" t="str">
            <v>VER ARCHIVO ANEXO</v>
          </cell>
          <cell r="N1086">
            <v>41608</v>
          </cell>
        </row>
        <row r="1087">
          <cell r="A1087" t="str">
            <v>T01</v>
          </cell>
          <cell r="B1087" t="str">
            <v>LADRILLO 1/4 X 26  TONO OCRE ( 26 X 6 CM) TIPO MOORE O SIMILAR</v>
          </cell>
          <cell r="C1087" t="str">
            <v>Insumo</v>
          </cell>
          <cell r="D1087" t="str">
            <v>und</v>
          </cell>
          <cell r="E1087">
            <v>615</v>
          </cell>
          <cell r="F1087">
            <v>517.06336386131602</v>
          </cell>
          <cell r="G1087">
            <v>0.19</v>
          </cell>
          <cell r="H1087" t="str">
            <v>X</v>
          </cell>
          <cell r="K1087" t="str">
            <v>X</v>
          </cell>
          <cell r="L1087" t="str">
            <v>bloque de concreto y catalogo indural</v>
          </cell>
          <cell r="M1087" t="str">
            <v>VER ARCHIVO ANEXO</v>
          </cell>
          <cell r="N1087">
            <v>41608</v>
          </cell>
        </row>
        <row r="1088">
          <cell r="A1088" t="str">
            <v>T05</v>
          </cell>
          <cell r="B1088" t="str">
            <v>LADRILLO TOLETE RECOCIDO (24,5 X 12 X 6 CM)</v>
          </cell>
          <cell r="C1088" t="str">
            <v>Insumo</v>
          </cell>
          <cell r="D1088" t="str">
            <v>und</v>
          </cell>
          <cell r="E1088">
            <v>559</v>
          </cell>
          <cell r="F1088">
            <v>469.3344379664253</v>
          </cell>
          <cell r="G1088">
            <v>0.19</v>
          </cell>
          <cell r="H1088" t="str">
            <v>X</v>
          </cell>
          <cell r="K1088" t="str">
            <v>X</v>
          </cell>
          <cell r="L1088" t="str">
            <v>ladrillo tolete</v>
          </cell>
          <cell r="M1088" t="str">
            <v>VER ARCHIVO ANEXO</v>
          </cell>
          <cell r="N1088">
            <v>41608</v>
          </cell>
        </row>
        <row r="1089">
          <cell r="A1089" t="str">
            <v>T09</v>
          </cell>
          <cell r="B1089" t="str">
            <v>LADRILLO ESTRUCTURAL PORTANTE PRENSADO 30 X 6 CM. (29 X 12 X 9 CM) ARCILLA TIPO SANTAFÉ O SIMILAR.</v>
          </cell>
          <cell r="C1089" t="str">
            <v>Insumo</v>
          </cell>
          <cell r="D1089" t="str">
            <v>und</v>
          </cell>
          <cell r="E1089">
            <v>1538</v>
          </cell>
          <cell r="F1089">
            <v>1292.6584096532899</v>
          </cell>
          <cell r="G1089">
            <v>0.19</v>
          </cell>
          <cell r="H1089" t="str">
            <v>X</v>
          </cell>
          <cell r="K1089" t="str">
            <v>X</v>
          </cell>
          <cell r="L1089" t="str">
            <v>ladrillo estructural portante santafe</v>
          </cell>
          <cell r="M1089" t="str">
            <v>VER ARCHIVO ANEXO</v>
          </cell>
          <cell r="N1089">
            <v>41608</v>
          </cell>
        </row>
        <row r="1090">
          <cell r="A1090" t="str">
            <v>T10</v>
          </cell>
          <cell r="B1090" t="str">
            <v>LADRILLO ESTRUCTURAL PORTANTE PRENSADO 30 X 9 CM. (29 X 14.5 X 9 CM) ARCILLA TIPO SANTAFÉ O SIMILAR.</v>
          </cell>
          <cell r="C1090" t="str">
            <v>Insumo</v>
          </cell>
          <cell r="D1090" t="str">
            <v>und</v>
          </cell>
          <cell r="E1090">
            <v>1808</v>
          </cell>
          <cell r="F1090">
            <v>1519.3708076540211</v>
          </cell>
          <cell r="G1090">
            <v>0.19</v>
          </cell>
          <cell r="H1090" t="str">
            <v>X</v>
          </cell>
          <cell r="K1090" t="str">
            <v>X</v>
          </cell>
          <cell r="L1090" t="str">
            <v>ladrillo estructural portante santafe</v>
          </cell>
          <cell r="M1090" t="str">
            <v>VER ARCHIVO ANEXO</v>
          </cell>
          <cell r="N1090">
            <v>41608</v>
          </cell>
        </row>
        <row r="1091">
          <cell r="A1091" t="str">
            <v>T11</v>
          </cell>
          <cell r="B1091" t="str">
            <v>LADRILLO FACHADA PRENSADO LIVIANO (24.5 X 12 X 6 CM) ARCILLA TIPO SANTAFÉ O SIMILAR.</v>
          </cell>
          <cell r="C1091" t="str">
            <v>Insumo</v>
          </cell>
          <cell r="D1091" t="str">
            <v>und</v>
          </cell>
          <cell r="E1091">
            <v>955</v>
          </cell>
          <cell r="F1091">
            <v>802.11111573357994</v>
          </cell>
          <cell r="G1091">
            <v>0.19</v>
          </cell>
          <cell r="H1091" t="str">
            <v>X</v>
          </cell>
          <cell r="K1091" t="str">
            <v>X</v>
          </cell>
          <cell r="L1091" t="str">
            <v>ladrillo estructural portante santafe</v>
          </cell>
          <cell r="M1091" t="str">
            <v>VER ARCHIVO ANEXO</v>
          </cell>
          <cell r="N1091">
            <v>41608</v>
          </cell>
        </row>
        <row r="1092">
          <cell r="A1092" t="str">
            <v>T06</v>
          </cell>
          <cell r="B1092" t="str">
            <v>LADRILLO FACHADA PRENSADO MACIZO (24.5 X 12 X 5.5 CM) ARCILLA TIPO SANTAFÉ O SIMILAR.</v>
          </cell>
          <cell r="C1092" t="str">
            <v>Insumo</v>
          </cell>
          <cell r="D1092" t="str">
            <v>und</v>
          </cell>
          <cell r="E1092">
            <v>1008</v>
          </cell>
          <cell r="F1092">
            <v>847.18843463431006</v>
          </cell>
          <cell r="G1092">
            <v>0.19</v>
          </cell>
          <cell r="H1092" t="str">
            <v>X</v>
          </cell>
          <cell r="K1092" t="str">
            <v>X</v>
          </cell>
          <cell r="L1092" t="str">
            <v>ladrillo fachada presado liviano</v>
          </cell>
          <cell r="M1092" t="str">
            <v>VER ARCHIVO ANEXO</v>
          </cell>
          <cell r="N1092">
            <v>41608</v>
          </cell>
        </row>
        <row r="1093">
          <cell r="A1093" t="str">
            <v>T07</v>
          </cell>
          <cell r="B1093" t="str">
            <v>PIEZA ESPECIAL EN "L"  25 X 12.5 X 6 CM. TONO OCRE TIPO MOORE O SIMILAR.</v>
          </cell>
          <cell r="C1093" t="str">
            <v>Insumo</v>
          </cell>
          <cell r="D1093" t="str">
            <v>und</v>
          </cell>
          <cell r="E1093">
            <v>1814</v>
          </cell>
          <cell r="F1093">
            <v>1524.6740216423423</v>
          </cell>
          <cell r="G1093">
            <v>0.19</v>
          </cell>
          <cell r="H1093" t="str">
            <v>X</v>
          </cell>
          <cell r="K1093" t="str">
            <v>X</v>
          </cell>
          <cell r="L1093" t="str">
            <v>ladrillo fachada presado liviano</v>
          </cell>
          <cell r="M1093" t="str">
            <v>VER ARCHIVO ANEXO</v>
          </cell>
          <cell r="N1093">
            <v>41608</v>
          </cell>
        </row>
        <row r="1094">
          <cell r="A1094" t="str">
            <v>T04</v>
          </cell>
          <cell r="B1094" t="str">
            <v>ADOQUIN DE ARCILLA COLOR ( 8*10*20) PUESTO EN OBRA</v>
          </cell>
          <cell r="C1094" t="str">
            <v>Insumo</v>
          </cell>
          <cell r="D1094" t="str">
            <v>und</v>
          </cell>
          <cell r="E1094">
            <v>816</v>
          </cell>
          <cell r="F1094">
            <v>685.44040799051379</v>
          </cell>
          <cell r="G1094">
            <v>0.19</v>
          </cell>
          <cell r="H1094" t="str">
            <v>X</v>
          </cell>
          <cell r="K1094" t="str">
            <v>X</v>
          </cell>
          <cell r="L1094" t="str">
            <v>adoquin arcilla</v>
          </cell>
          <cell r="M1094" t="str">
            <v>VER ARCHIVO ANEXO</v>
          </cell>
          <cell r="N1094">
            <v>41608</v>
          </cell>
        </row>
        <row r="1095">
          <cell r="A1095" t="str">
            <v>T16</v>
          </cell>
          <cell r="B1095" t="str">
            <v xml:space="preserve">BLOQUE  Nº 4 ARCILLA </v>
          </cell>
          <cell r="C1095" t="str">
            <v>Insumo</v>
          </cell>
          <cell r="D1095" t="str">
            <v>und</v>
          </cell>
          <cell r="E1095">
            <v>1347</v>
          </cell>
          <cell r="F1095">
            <v>1132.2361865065739</v>
          </cell>
          <cell r="G1095">
            <v>0.19</v>
          </cell>
          <cell r="H1095" t="str">
            <v>X</v>
          </cell>
          <cell r="K1095" t="str">
            <v>X</v>
          </cell>
          <cell r="L1095" t="str">
            <v>bloque No 4 santafe</v>
          </cell>
          <cell r="M1095" t="str">
            <v>VER ARCHIVO ANEXO</v>
          </cell>
          <cell r="N1095">
            <v>41608</v>
          </cell>
        </row>
        <row r="1096">
          <cell r="A1096" t="str">
            <v>T17</v>
          </cell>
          <cell r="B1096" t="str">
            <v>BLOQUE ESTRUCTURAL CONCRETO LISO 20*20*40 CM. TIPO ADOQUINAR O SIMILAR.</v>
          </cell>
          <cell r="C1096" t="str">
            <v>Insumo</v>
          </cell>
          <cell r="D1096" t="str">
            <v>und</v>
          </cell>
          <cell r="E1096">
            <v>2524</v>
          </cell>
          <cell r="F1096">
            <v>2121.2855953284757</v>
          </cell>
          <cell r="G1096">
            <v>0.19</v>
          </cell>
          <cell r="H1096" t="str">
            <v>X</v>
          </cell>
          <cell r="K1096" t="str">
            <v>X</v>
          </cell>
          <cell r="L1096" t="str">
            <v>bloque de concreto y catalogo indural</v>
          </cell>
          <cell r="M1096" t="str">
            <v>VER ARCHIVO ANEXO</v>
          </cell>
          <cell r="N1096">
            <v>41608</v>
          </cell>
        </row>
        <row r="1097">
          <cell r="A1097" t="str">
            <v>W</v>
          </cell>
          <cell r="B1097" t="str">
            <v>MADERAS</v>
          </cell>
          <cell r="E1097">
            <v>0</v>
          </cell>
          <cell r="F1097">
            <v>0</v>
          </cell>
          <cell r="N1097">
            <v>41608</v>
          </cell>
        </row>
        <row r="1098">
          <cell r="A1098" t="str">
            <v>W13</v>
          </cell>
          <cell r="B1098" t="str">
            <v>CERCO ORDINARIO 8 CM X 8 CM X 4 M.</v>
          </cell>
          <cell r="C1098" t="str">
            <v>Insumo</v>
          </cell>
          <cell r="D1098" t="str">
            <v>m</v>
          </cell>
          <cell r="E1098">
            <v>33899</v>
          </cell>
          <cell r="F1098">
            <v>33899.469616846131</v>
          </cell>
          <cell r="G1098">
            <v>0</v>
          </cell>
          <cell r="H1098" t="str">
            <v>X</v>
          </cell>
          <cell r="I1098" t="str">
            <v>X</v>
          </cell>
          <cell r="J1098" t="str">
            <v>X</v>
          </cell>
          <cell r="K1098" t="str">
            <v>X</v>
          </cell>
          <cell r="L1098" t="str">
            <v>no aplica</v>
          </cell>
          <cell r="M1098" t="str">
            <v>no aplica</v>
          </cell>
          <cell r="N1098">
            <v>41608</v>
          </cell>
        </row>
        <row r="1099">
          <cell r="A1099" t="str">
            <v>W21</v>
          </cell>
          <cell r="B1099"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1099" t="str">
            <v>Insumo</v>
          </cell>
          <cell r="D1099" t="str">
            <v>m2</v>
          </cell>
          <cell r="E1099">
            <v>932430</v>
          </cell>
          <cell r="F1099">
            <v>932429.6446755908</v>
          </cell>
          <cell r="G1099">
            <v>0</v>
          </cell>
          <cell r="H1099" t="str">
            <v>X</v>
          </cell>
          <cell r="I1099" t="str">
            <v>X</v>
          </cell>
          <cell r="J1099" t="str">
            <v>X</v>
          </cell>
          <cell r="K1099" t="str">
            <v>X</v>
          </cell>
          <cell r="L1099" t="str">
            <v>no aplica</v>
          </cell>
          <cell r="M1099" t="str">
            <v>no aplica</v>
          </cell>
          <cell r="N1099">
            <v>41608</v>
          </cell>
        </row>
        <row r="1100">
          <cell r="A1100" t="str">
            <v>W22</v>
          </cell>
          <cell r="B1100"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1100" t="str">
            <v>Insumo</v>
          </cell>
          <cell r="D1100" t="str">
            <v>m2</v>
          </cell>
          <cell r="E1100">
            <v>1241006</v>
          </cell>
          <cell r="F1100">
            <v>1241006.4312105388</v>
          </cell>
          <cell r="G1100">
            <v>0</v>
          </cell>
          <cell r="H1100" t="str">
            <v>X</v>
          </cell>
          <cell r="I1100" t="str">
            <v>X</v>
          </cell>
          <cell r="J1100" t="str">
            <v>X</v>
          </cell>
          <cell r="K1100" t="str">
            <v>X</v>
          </cell>
          <cell r="L1100" t="str">
            <v>no aplica</v>
          </cell>
          <cell r="M1100" t="str">
            <v>no aplica</v>
          </cell>
          <cell r="N1100">
            <v>41608</v>
          </cell>
        </row>
        <row r="1101">
          <cell r="A1101" t="str">
            <v>W01</v>
          </cell>
          <cell r="B1101" t="str">
            <v xml:space="preserve">DURMIENTE  4*4  </v>
          </cell>
          <cell r="C1101" t="str">
            <v>Insumo</v>
          </cell>
          <cell r="D1101" t="str">
            <v>m</v>
          </cell>
          <cell r="E1101">
            <v>3812</v>
          </cell>
          <cell r="F1101">
            <v>3811.6850541058552</v>
          </cell>
          <cell r="G1101">
            <v>0</v>
          </cell>
          <cell r="H1101" t="str">
            <v>X</v>
          </cell>
          <cell r="I1101" t="str">
            <v>X</v>
          </cell>
          <cell r="J1101" t="str">
            <v>X</v>
          </cell>
          <cell r="K1101" t="str">
            <v>X</v>
          </cell>
          <cell r="L1101" t="str">
            <v>no aplica</v>
          </cell>
          <cell r="M1101" t="str">
            <v>no aplica</v>
          </cell>
          <cell r="N1101">
            <v>41608</v>
          </cell>
        </row>
        <row r="1102">
          <cell r="A1102" t="str">
            <v>W02</v>
          </cell>
          <cell r="B1102" t="str">
            <v>LISTON 2 X 4</v>
          </cell>
          <cell r="C1102" t="str">
            <v>Insumo</v>
          </cell>
          <cell r="D1102" t="str">
            <v>m</v>
          </cell>
          <cell r="E1102">
            <v>3243</v>
          </cell>
          <cell r="F1102">
            <v>3242.9153538584073</v>
          </cell>
          <cell r="G1102">
            <v>0</v>
          </cell>
          <cell r="H1102" t="str">
            <v>X</v>
          </cell>
          <cell r="I1102" t="str">
            <v>X</v>
          </cell>
          <cell r="J1102" t="str">
            <v>X</v>
          </cell>
          <cell r="K1102" t="str">
            <v>X</v>
          </cell>
          <cell r="L1102" t="str">
            <v>no aplica</v>
          </cell>
          <cell r="M1102" t="str">
            <v>no aplica</v>
          </cell>
          <cell r="N1102">
            <v>41608</v>
          </cell>
        </row>
        <row r="1103">
          <cell r="A1103" t="str">
            <v>W04</v>
          </cell>
          <cell r="B1103" t="str">
            <v>LISTON CEDRO MACHO 5 CM X 2.5 CM X 3 M.</v>
          </cell>
          <cell r="C1103" t="str">
            <v>Insumo</v>
          </cell>
          <cell r="D1103" t="str">
            <v>m</v>
          </cell>
          <cell r="E1103">
            <v>3406</v>
          </cell>
          <cell r="F1103">
            <v>3405.9891839992838</v>
          </cell>
          <cell r="G1103">
            <v>0</v>
          </cell>
          <cell r="H1103" t="str">
            <v>X</v>
          </cell>
          <cell r="I1103" t="str">
            <v>X</v>
          </cell>
          <cell r="J1103" t="str">
            <v>X</v>
          </cell>
          <cell r="K1103" t="str">
            <v>X</v>
          </cell>
          <cell r="L1103" t="str">
            <v>no aplica</v>
          </cell>
          <cell r="M1103" t="str">
            <v>no aplica</v>
          </cell>
          <cell r="N1103">
            <v>41608</v>
          </cell>
        </row>
        <row r="1104">
          <cell r="A1104" t="str">
            <v>W34</v>
          </cell>
          <cell r="B1104" t="str">
            <v>MARCO EN MADECOR SENCILLO - KIT DE MARKO MADECOR TIPO PIZANO O SIMILAR (2 LARGUEROS DE 2,40 M Y UN CABEZAL DE 1,20 M.) ANCHO MURO: 10 A 18 CM.</v>
          </cell>
          <cell r="C1104" t="str">
            <v>Insumo</v>
          </cell>
          <cell r="D1104" t="str">
            <v>und</v>
          </cell>
          <cell r="E1104">
            <v>147062</v>
          </cell>
          <cell r="F1104">
            <v>147062.10130663781</v>
          </cell>
          <cell r="G1104">
            <v>0</v>
          </cell>
          <cell r="H1104" t="str">
            <v>X</v>
          </cell>
          <cell r="I1104" t="str">
            <v>X</v>
          </cell>
          <cell r="J1104" t="str">
            <v>X</v>
          </cell>
          <cell r="K1104" t="str">
            <v>X</v>
          </cell>
          <cell r="L1104" t="str">
            <v>no aplica</v>
          </cell>
          <cell r="M1104" t="str">
            <v>no aplica</v>
          </cell>
          <cell r="N1104">
            <v>41608</v>
          </cell>
        </row>
        <row r="1105">
          <cell r="A1105" t="str">
            <v>W33</v>
          </cell>
          <cell r="B1105" t="str">
            <v>MARCO EN MADECOR SENCILLO - KIT DE MARKO MADECOR TIPO PIZANO O SIMILAR (2 LARGUEROS DE 2,40 M Y UN CABEZAL DE 1,20 M.) ANCHO MURO: 8 CM.</v>
          </cell>
          <cell r="C1105" t="str">
            <v>Insumo</v>
          </cell>
          <cell r="D1105" t="str">
            <v>und</v>
          </cell>
          <cell r="E1105">
            <v>119141</v>
          </cell>
          <cell r="F1105">
            <v>119140.67965812676</v>
          </cell>
          <cell r="G1105">
            <v>0</v>
          </cell>
          <cell r="H1105" t="str">
            <v>X</v>
          </cell>
          <cell r="I1105" t="str">
            <v>X</v>
          </cell>
          <cell r="J1105" t="str">
            <v>X</v>
          </cell>
          <cell r="K1105" t="str">
            <v>X</v>
          </cell>
          <cell r="L1105" t="str">
            <v>no aplica</v>
          </cell>
          <cell r="M1105" t="str">
            <v>no aplica</v>
          </cell>
          <cell r="N1105">
            <v>41608</v>
          </cell>
        </row>
        <row r="1106">
          <cell r="A1106" t="str">
            <v>W32</v>
          </cell>
          <cell r="B1106" t="str">
            <v>MARCO EN MADERA CHINGALE SENCILLO - KIT DE MARKO MADERA TIPO PIZANO O SIMILAR. (2 LARGUEROS DE 2,40 M Y UN CABEZAL DE 1,20 M.) ANCHO MURO: 8 CM.</v>
          </cell>
          <cell r="C1106" t="str">
            <v>Insumo</v>
          </cell>
          <cell r="D1106" t="str">
            <v>und</v>
          </cell>
          <cell r="E1106">
            <v>71591</v>
          </cell>
          <cell r="F1106">
            <v>71590.737235341905</v>
          </cell>
          <cell r="G1106">
            <v>0</v>
          </cell>
          <cell r="H1106" t="str">
            <v>X</v>
          </cell>
          <cell r="I1106" t="str">
            <v>X</v>
          </cell>
          <cell r="J1106" t="str">
            <v>X</v>
          </cell>
          <cell r="K1106" t="str">
            <v>X</v>
          </cell>
          <cell r="L1106" t="str">
            <v>no aplica</v>
          </cell>
          <cell r="M1106" t="str">
            <v>no aplica</v>
          </cell>
          <cell r="N1106">
            <v>41608</v>
          </cell>
        </row>
        <row r="1107">
          <cell r="A1107" t="str">
            <v>W31</v>
          </cell>
          <cell r="B1107" t="str">
            <v>MARCO EN TABLEX ENCHAPADO OKUME (25 MM.) SENCILLO - KIT DE MARKO CLASSICO TIPO PIZANO O SIMILAR. (2 LARGUEROS DE 2,40 M Y UN CABEZAL DE 1,20 M.) ANCHO MURO: 10 A 18 CM.</v>
          </cell>
          <cell r="C1107" t="str">
            <v>Insumo</v>
          </cell>
          <cell r="D1107" t="str">
            <v>und</v>
          </cell>
          <cell r="E1107">
            <v>188068</v>
          </cell>
          <cell r="F1107">
            <v>188067.87766783437</v>
          </cell>
          <cell r="G1107">
            <v>0</v>
          </cell>
          <cell r="H1107" t="str">
            <v>X</v>
          </cell>
          <cell r="I1107" t="str">
            <v>X</v>
          </cell>
          <cell r="J1107" t="str">
            <v>X</v>
          </cell>
          <cell r="K1107" t="str">
            <v>X</v>
          </cell>
          <cell r="L1107" t="str">
            <v>no aplica</v>
          </cell>
          <cell r="M1107" t="str">
            <v>no aplica</v>
          </cell>
          <cell r="N1107">
            <v>41608</v>
          </cell>
        </row>
        <row r="1108">
          <cell r="A1108" t="str">
            <v>W36</v>
          </cell>
          <cell r="B1108"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108" t="str">
            <v>Insumo</v>
          </cell>
          <cell r="D1108" t="str">
            <v>m2</v>
          </cell>
          <cell r="E1108">
            <v>407250</v>
          </cell>
          <cell r="F1108">
            <v>407249.71180514916</v>
          </cell>
          <cell r="G1108">
            <v>0</v>
          </cell>
          <cell r="H1108" t="str">
            <v>X</v>
          </cell>
          <cell r="I1108" t="str">
            <v>X</v>
          </cell>
          <cell r="J1108" t="str">
            <v>X</v>
          </cell>
          <cell r="K1108" t="str">
            <v>X</v>
          </cell>
          <cell r="L1108" t="str">
            <v>no aplica</v>
          </cell>
          <cell r="M1108" t="str">
            <v>no aplica</v>
          </cell>
          <cell r="N1108">
            <v>41608</v>
          </cell>
        </row>
        <row r="1109">
          <cell r="A1109" t="str">
            <v>W35</v>
          </cell>
          <cell r="B1109"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109" t="str">
            <v>Insumo</v>
          </cell>
          <cell r="D1109" t="str">
            <v>m2</v>
          </cell>
          <cell r="E1109">
            <v>317930</v>
          </cell>
          <cell r="F1109">
            <v>317930.3302068495</v>
          </cell>
          <cell r="G1109">
            <v>0</v>
          </cell>
          <cell r="H1109" t="str">
            <v>X</v>
          </cell>
          <cell r="I1109" t="str">
            <v>X</v>
          </cell>
          <cell r="J1109" t="str">
            <v>X</v>
          </cell>
          <cell r="K1109" t="str">
            <v>X</v>
          </cell>
          <cell r="L1109" t="str">
            <v>no aplica</v>
          </cell>
          <cell r="M1109" t="str">
            <v>no aplica</v>
          </cell>
          <cell r="N1109">
            <v>41608</v>
          </cell>
        </row>
        <row r="1110">
          <cell r="A1110" t="str">
            <v>W20</v>
          </cell>
          <cell r="B1110" t="str">
            <v>PERSIANA  EN MADERA ZAPÁN DE 2CM X 15 CM CADA 7,5 CM  ( INCLUYE PINTURA DE ACABADO, INMUNIZADO, PERFILERIA DE ANCLAJE TIPO MUEBLE DE 2"X1/8", SOPORTE VERTICAL, CADA  METRO, Y ANCLAJES PERSIANA.)</v>
          </cell>
          <cell r="C1110" t="str">
            <v>Insumo</v>
          </cell>
          <cell r="D1110" t="str">
            <v>m2</v>
          </cell>
          <cell r="E1110">
            <v>161501</v>
          </cell>
          <cell r="F1110">
            <v>161501.42719333936</v>
          </cell>
          <cell r="G1110">
            <v>0</v>
          </cell>
          <cell r="H1110" t="str">
            <v>X</v>
          </cell>
          <cell r="I1110" t="str">
            <v>X</v>
          </cell>
          <cell r="J1110" t="str">
            <v>X</v>
          </cell>
          <cell r="K1110" t="str">
            <v>X</v>
          </cell>
          <cell r="L1110" t="str">
            <v>no aplica</v>
          </cell>
          <cell r="M1110" t="str">
            <v>no aplica</v>
          </cell>
          <cell r="N1110">
            <v>41608</v>
          </cell>
        </row>
        <row r="1111">
          <cell r="A1111" t="str">
            <v>W05</v>
          </cell>
          <cell r="B1111" t="str">
            <v>TELERA 20 CM X 4 CM X 3 M.</v>
          </cell>
          <cell r="C1111" t="str">
            <v>Insumo</v>
          </cell>
          <cell r="D1111" t="str">
            <v>m</v>
          </cell>
          <cell r="E1111">
            <v>8657</v>
          </cell>
          <cell r="F1111">
            <v>8657.496835934342</v>
          </cell>
          <cell r="G1111">
            <v>0</v>
          </cell>
          <cell r="H1111" t="str">
            <v>X</v>
          </cell>
          <cell r="I1111" t="str">
            <v>X</v>
          </cell>
          <cell r="J1111" t="str">
            <v>X</v>
          </cell>
          <cell r="K1111" t="str">
            <v>X</v>
          </cell>
          <cell r="L1111" t="str">
            <v>no aplica</v>
          </cell>
          <cell r="M1111" t="str">
            <v>no aplica</v>
          </cell>
          <cell r="N1111">
            <v>41608</v>
          </cell>
        </row>
        <row r="1112">
          <cell r="A1112" t="str">
            <v>W25</v>
          </cell>
          <cell r="B1112" t="str">
            <v xml:space="preserve">PUERTA ENTAMBORADA EN LAMINA TRIPLEX OKUME - TIPO PIZANO OKUMÉ O SIMILAR. ANCHO: 0,51A 0,75 M. ALTO: 1,80 A 2,40 M. HOJA LISA CON 4 RANURAS HORIZONTALES Y CON MARQUETE CHAPACANTO OKUMÉ. </v>
          </cell>
          <cell r="C1112" t="str">
            <v>Insumo</v>
          </cell>
          <cell r="D1112" t="str">
            <v>und</v>
          </cell>
          <cell r="E1112">
            <v>222166</v>
          </cell>
          <cell r="F1112">
            <v>222166.21780924255</v>
          </cell>
          <cell r="G1112">
            <v>0</v>
          </cell>
          <cell r="H1112" t="str">
            <v>X</v>
          </cell>
          <cell r="I1112" t="str">
            <v>X</v>
          </cell>
          <cell r="J1112" t="str">
            <v>X</v>
          </cell>
          <cell r="K1112" t="str">
            <v>X</v>
          </cell>
          <cell r="L1112" t="str">
            <v>no aplica</v>
          </cell>
          <cell r="M1112" t="str">
            <v>no aplica</v>
          </cell>
          <cell r="N1112">
            <v>41608</v>
          </cell>
        </row>
        <row r="1113">
          <cell r="A1113" t="str">
            <v>W23</v>
          </cell>
          <cell r="B1113" t="str">
            <v xml:space="preserve">PUERTA ENTAMBORADA EN LAMINA TRIPLEX OKUME - TIPO PIZANO OKUMÉ O SIMILAR. ANCHO: 0,51A 0,75 M. ALTO: 1,80 A 2,40 M. HOJA LISA CON MARQUETE CHAPACANTO OKUMÉ. </v>
          </cell>
          <cell r="C1113" t="str">
            <v>Insumo</v>
          </cell>
          <cell r="D1113" t="str">
            <v>und</v>
          </cell>
          <cell r="E1113">
            <v>203658</v>
          </cell>
          <cell r="F1113">
            <v>203658.00099000154</v>
          </cell>
          <cell r="G1113">
            <v>0</v>
          </cell>
          <cell r="H1113" t="str">
            <v>X</v>
          </cell>
          <cell r="I1113" t="str">
            <v>X</v>
          </cell>
          <cell r="J1113" t="str">
            <v>X</v>
          </cell>
          <cell r="K1113" t="str">
            <v>X</v>
          </cell>
          <cell r="L1113" t="str">
            <v>no aplica</v>
          </cell>
          <cell r="M1113" t="str">
            <v>no aplica</v>
          </cell>
          <cell r="N1113">
            <v>41608</v>
          </cell>
        </row>
        <row r="1114">
          <cell r="A1114" t="str">
            <v>W26</v>
          </cell>
          <cell r="B1114" t="str">
            <v xml:space="preserve">PUERTA ENTAMBORADA EN LAMINA TRIPLEX OKUME - TIPO PIZANO OKUMÉ O SIMILAR. ANCHO: 0,76 A 1,10 M. ALTO: 1,80 A 2,40 M. HOJA LISA CON 4 RANURAS HORIZONTALES Y CON MARQUETE CHAPACANTO OKUMÉ. </v>
          </cell>
          <cell r="C1114" t="str">
            <v>Insumo</v>
          </cell>
          <cell r="D1114" t="str">
            <v>und</v>
          </cell>
          <cell r="E1114">
            <v>234562</v>
          </cell>
          <cell r="F1114">
            <v>234562.48050694331</v>
          </cell>
          <cell r="G1114">
            <v>0</v>
          </cell>
          <cell r="H1114" t="str">
            <v>X</v>
          </cell>
          <cell r="I1114" t="str">
            <v>X</v>
          </cell>
          <cell r="J1114" t="str">
            <v>X</v>
          </cell>
          <cell r="K1114" t="str">
            <v>X</v>
          </cell>
          <cell r="L1114" t="str">
            <v>no aplica</v>
          </cell>
          <cell r="M1114" t="str">
            <v>no aplica</v>
          </cell>
          <cell r="N1114">
            <v>41608</v>
          </cell>
        </row>
        <row r="1115">
          <cell r="A1115" t="str">
            <v>W24</v>
          </cell>
          <cell r="B1115" t="str">
            <v xml:space="preserve">PUERTA ENTAMBORADA EN LAMINA TRIPLEX OKUME - TIPO PIZANO OKUMÉ O SIMILAR. ANCHO: 0,76 A 1,10 M. ALTO: 1,80 A 2,40 M. HOJA LISA CON MARQUETE CHAPACANTO OKUMÉ. </v>
          </cell>
          <cell r="C1115" t="str">
            <v>Insumo</v>
          </cell>
          <cell r="D1115" t="str">
            <v>und</v>
          </cell>
          <cell r="E1115">
            <v>216053</v>
          </cell>
          <cell r="F1115">
            <v>216052.93788420525</v>
          </cell>
          <cell r="G1115">
            <v>0</v>
          </cell>
          <cell r="H1115" t="str">
            <v>X</v>
          </cell>
          <cell r="I1115" t="str">
            <v>X</v>
          </cell>
          <cell r="J1115" t="str">
            <v>X</v>
          </cell>
          <cell r="K1115" t="str">
            <v>X</v>
          </cell>
          <cell r="L1115" t="str">
            <v>no aplica</v>
          </cell>
          <cell r="M1115" t="str">
            <v>no aplica</v>
          </cell>
          <cell r="N1115">
            <v>41608</v>
          </cell>
        </row>
        <row r="1116">
          <cell r="A1116" t="str">
            <v>W29</v>
          </cell>
          <cell r="B1116"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1116" t="str">
            <v>Insumo</v>
          </cell>
          <cell r="D1116" t="str">
            <v>und</v>
          </cell>
          <cell r="E1116">
            <v>172711</v>
          </cell>
          <cell r="F1116">
            <v>172711.09576115329</v>
          </cell>
          <cell r="G1116">
            <v>0</v>
          </cell>
          <cell r="H1116" t="str">
            <v>X</v>
          </cell>
          <cell r="I1116" t="str">
            <v>X</v>
          </cell>
          <cell r="J1116" t="str">
            <v>X</v>
          </cell>
          <cell r="K1116" t="str">
            <v>X</v>
          </cell>
          <cell r="L1116" t="str">
            <v>no aplica</v>
          </cell>
          <cell r="M1116" t="str">
            <v>no aplica</v>
          </cell>
          <cell r="N1116">
            <v>41608</v>
          </cell>
        </row>
        <row r="1117">
          <cell r="A1117" t="str">
            <v>W27</v>
          </cell>
          <cell r="B1117" t="str">
            <v xml:space="preserve">PUERTA ENTAMBORADA EN MADEFONDO - TIPO PIZANO ARQUITECTÓNICA O SIMILAR. ANCHO: 0,51 A 0,75 M. ALTO: 1,80 A 2,40 M. HOJA LISA CON MARQUETE EN CANTO DECORATIVO. ACABADO: SEGÚN PINTA SELECCIONADA DE CARTA COLORES MADECOR. </v>
          </cell>
          <cell r="C1117" t="str">
            <v>Insumo</v>
          </cell>
          <cell r="D1117" t="str">
            <v>und</v>
          </cell>
          <cell r="E1117">
            <v>154202</v>
          </cell>
          <cell r="F1117">
            <v>154201.55313841521</v>
          </cell>
          <cell r="G1117">
            <v>0</v>
          </cell>
          <cell r="H1117" t="str">
            <v>X</v>
          </cell>
          <cell r="I1117" t="str">
            <v>X</v>
          </cell>
          <cell r="J1117" t="str">
            <v>X</v>
          </cell>
          <cell r="K1117" t="str">
            <v>X</v>
          </cell>
          <cell r="L1117" t="str">
            <v>no aplica</v>
          </cell>
          <cell r="M1117" t="str">
            <v>no aplica</v>
          </cell>
          <cell r="N1117">
            <v>41608</v>
          </cell>
        </row>
        <row r="1118">
          <cell r="A1118" t="str">
            <v>W30</v>
          </cell>
          <cell r="B1118"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1118" t="str">
            <v>Insumo</v>
          </cell>
          <cell r="D1118" t="str">
            <v>und</v>
          </cell>
          <cell r="E1118">
            <v>211261</v>
          </cell>
          <cell r="F1118">
            <v>211261.4840457571</v>
          </cell>
          <cell r="G1118">
            <v>0</v>
          </cell>
          <cell r="H1118" t="str">
            <v>X</v>
          </cell>
          <cell r="I1118" t="str">
            <v>X</v>
          </cell>
          <cell r="J1118" t="str">
            <v>X</v>
          </cell>
          <cell r="K1118" t="str">
            <v>X</v>
          </cell>
          <cell r="L1118" t="str">
            <v>no aplica</v>
          </cell>
          <cell r="M1118" t="str">
            <v>no aplica</v>
          </cell>
          <cell r="N1118">
            <v>41608</v>
          </cell>
        </row>
        <row r="1119">
          <cell r="A1119" t="str">
            <v>W28</v>
          </cell>
          <cell r="B1119" t="str">
            <v xml:space="preserve">PUERTA ENTAMBORADA EN MADEFONDO - TIPO PIZANO ARQUITECTÓNICA O SIMILAR. ANCHO: 0,76 A 1,10 M. ALTO: 1,80 A 2,40 M. HOJA LISA CON MARQUETE EN CANTO DECORATIVO. ACABADO: SEGÚN PINTA SELECCIONADA DE CARTA COLORES MADECOR. </v>
          </cell>
          <cell r="C1119" t="str">
            <v>Insumo</v>
          </cell>
          <cell r="D1119" t="str">
            <v>und</v>
          </cell>
          <cell r="E1119">
            <v>192752</v>
          </cell>
          <cell r="F1119">
            <v>192751.94142301905</v>
          </cell>
          <cell r="G1119">
            <v>0</v>
          </cell>
          <cell r="H1119" t="str">
            <v>X</v>
          </cell>
          <cell r="I1119" t="str">
            <v>X</v>
          </cell>
          <cell r="J1119" t="str">
            <v>X</v>
          </cell>
          <cell r="K1119" t="str">
            <v>X</v>
          </cell>
          <cell r="L1119" t="str">
            <v>no aplica</v>
          </cell>
          <cell r="M1119" t="str">
            <v>no aplica</v>
          </cell>
          <cell r="N1119">
            <v>41608</v>
          </cell>
        </row>
        <row r="1120">
          <cell r="A1120" t="str">
            <v>W12</v>
          </cell>
          <cell r="B1120" t="str">
            <v>CUARTON 8 CM * 4 CM * 3 M</v>
          </cell>
          <cell r="C1120" t="str">
            <v>Insumo</v>
          </cell>
          <cell r="D1120" t="str">
            <v>m</v>
          </cell>
          <cell r="E1120">
            <v>3122</v>
          </cell>
          <cell r="F1120">
            <v>3122.2672356241001</v>
          </cell>
          <cell r="G1120">
            <v>0</v>
          </cell>
          <cell r="H1120" t="str">
            <v>X</v>
          </cell>
          <cell r="I1120" t="str">
            <v>X</v>
          </cell>
          <cell r="J1120" t="str">
            <v>X</v>
          </cell>
          <cell r="K1120" t="str">
            <v>X</v>
          </cell>
          <cell r="L1120" t="str">
            <v>no aplica</v>
          </cell>
          <cell r="M1120" t="str">
            <v>no aplica</v>
          </cell>
          <cell r="N1120">
            <v>41608</v>
          </cell>
        </row>
        <row r="1121">
          <cell r="A1121" t="str">
            <v>W06</v>
          </cell>
          <cell r="B1121" t="str">
            <v>CUARTON ORDINARIO 8 CM *4 CM *3M</v>
          </cell>
          <cell r="C1121" t="str">
            <v>Insumo</v>
          </cell>
          <cell r="D1121" t="str">
            <v>m</v>
          </cell>
          <cell r="E1121">
            <v>2540</v>
          </cell>
          <cell r="F1121">
            <v>2540.2395004058499</v>
          </cell>
          <cell r="G1121">
            <v>0</v>
          </cell>
          <cell r="H1121" t="str">
            <v>X</v>
          </cell>
          <cell r="I1121" t="str">
            <v>X</v>
          </cell>
          <cell r="J1121" t="str">
            <v>X</v>
          </cell>
          <cell r="K1121" t="str">
            <v>X</v>
          </cell>
          <cell r="L1121" t="str">
            <v>no aplica</v>
          </cell>
          <cell r="M1121" t="str">
            <v>no aplica</v>
          </cell>
          <cell r="N1121">
            <v>41608</v>
          </cell>
        </row>
        <row r="1122">
          <cell r="A1122" t="str">
            <v>W09</v>
          </cell>
          <cell r="B1122" t="str">
            <v>TABLA BURRA 30 CM * 2.5 CM * 3 M</v>
          </cell>
          <cell r="C1122" t="str">
            <v>Insumo</v>
          </cell>
          <cell r="D1122" t="str">
            <v>und</v>
          </cell>
          <cell r="E1122">
            <v>17058</v>
          </cell>
          <cell r="F1122">
            <v>17057.787793435105</v>
          </cell>
          <cell r="G1122">
            <v>0</v>
          </cell>
          <cell r="H1122" t="str">
            <v>X</v>
          </cell>
          <cell r="I1122" t="str">
            <v>X</v>
          </cell>
          <cell r="J1122" t="str">
            <v>X</v>
          </cell>
          <cell r="K1122" t="str">
            <v>X</v>
          </cell>
          <cell r="L1122" t="str">
            <v>no aplica</v>
          </cell>
          <cell r="M1122" t="str">
            <v>no aplica</v>
          </cell>
          <cell r="N1122">
            <v>41608</v>
          </cell>
        </row>
        <row r="1123">
          <cell r="A1123" t="str">
            <v>W17</v>
          </cell>
          <cell r="B1123" t="str">
            <v>TABLA CHAPA EN CEDRO MACHO 30 CM X 2 CM X 3 M.</v>
          </cell>
          <cell r="C1123" t="str">
            <v>Insumo</v>
          </cell>
          <cell r="D1123" t="str">
            <v>m</v>
          </cell>
          <cell r="E1123">
            <v>4985</v>
          </cell>
          <cell r="F1123">
            <v>4985.0211490219181</v>
          </cell>
          <cell r="G1123">
            <v>0</v>
          </cell>
          <cell r="H1123" t="str">
            <v>X</v>
          </cell>
          <cell r="I1123" t="str">
            <v>X</v>
          </cell>
          <cell r="J1123" t="str">
            <v>X</v>
          </cell>
          <cell r="K1123" t="str">
            <v>X</v>
          </cell>
          <cell r="L1123" t="str">
            <v>no aplica</v>
          </cell>
          <cell r="M1123" t="str">
            <v>no aplica</v>
          </cell>
          <cell r="N1123">
            <v>41608</v>
          </cell>
        </row>
        <row r="1124">
          <cell r="A1124" t="str">
            <v>W16</v>
          </cell>
          <cell r="B1124" t="str">
            <v>TABLA CHAPA ORDINARIO 30 CM X 2 CM X 3 M.</v>
          </cell>
          <cell r="C1124" t="str">
            <v>Insumo</v>
          </cell>
          <cell r="D1124" t="str">
            <v>und</v>
          </cell>
          <cell r="E1124">
            <v>13702</v>
          </cell>
          <cell r="F1124">
            <v>13702.179142324874</v>
          </cell>
          <cell r="G1124">
            <v>0</v>
          </cell>
          <cell r="H1124" t="str">
            <v>X</v>
          </cell>
          <cell r="I1124" t="str">
            <v>X</v>
          </cell>
          <cell r="J1124" t="str">
            <v>X</v>
          </cell>
          <cell r="K1124" t="str">
            <v>X</v>
          </cell>
          <cell r="L1124" t="str">
            <v>no aplica</v>
          </cell>
          <cell r="M1124" t="str">
            <v>no aplica</v>
          </cell>
          <cell r="N1124">
            <v>41608</v>
          </cell>
        </row>
        <row r="1125">
          <cell r="A1125" t="str">
            <v>W18</v>
          </cell>
          <cell r="B1125" t="str">
            <v>TIRAS ALISTADO 3 X 3 X 3</v>
          </cell>
          <cell r="C1125" t="str">
            <v>Insumo</v>
          </cell>
          <cell r="D1125" t="str">
            <v>m</v>
          </cell>
          <cell r="E1125">
            <v>784</v>
          </cell>
          <cell r="F1125">
            <v>783.54986677445584</v>
          </cell>
          <cell r="G1125">
            <v>0</v>
          </cell>
          <cell r="H1125" t="str">
            <v>X</v>
          </cell>
          <cell r="I1125" t="str">
            <v>X</v>
          </cell>
          <cell r="J1125" t="str">
            <v>X</v>
          </cell>
          <cell r="K1125" t="str">
            <v>X</v>
          </cell>
          <cell r="L1125" t="str">
            <v>no aplica</v>
          </cell>
          <cell r="M1125" t="str">
            <v>no aplica</v>
          </cell>
          <cell r="N1125">
            <v>41608</v>
          </cell>
        </row>
        <row r="1126">
          <cell r="A1126" t="str">
            <v>W19</v>
          </cell>
          <cell r="B1126" t="str">
            <v>VARA DE CLAVO</v>
          </cell>
          <cell r="C1126" t="str">
            <v>Insumo</v>
          </cell>
          <cell r="D1126" t="str">
            <v>m</v>
          </cell>
          <cell r="E1126">
            <v>1783</v>
          </cell>
          <cell r="F1126">
            <v>1783.2057035729997</v>
          </cell>
          <cell r="G1126">
            <v>0</v>
          </cell>
          <cell r="H1126" t="str">
            <v>X</v>
          </cell>
          <cell r="I1126" t="str">
            <v>X</v>
          </cell>
          <cell r="J1126" t="str">
            <v>X</v>
          </cell>
          <cell r="K1126" t="str">
            <v>X</v>
          </cell>
          <cell r="L1126" t="str">
            <v>no aplica</v>
          </cell>
          <cell r="M1126" t="str">
            <v>no aplica</v>
          </cell>
          <cell r="N1126">
            <v>41608</v>
          </cell>
        </row>
        <row r="1127">
          <cell r="A1127" t="str">
            <v>W37</v>
          </cell>
          <cell r="B1127" t="str">
            <v xml:space="preserve">TABLA BURRA EN CEDRO MACHO 0,23 X 3 MTS </v>
          </cell>
          <cell r="C1127" t="str">
            <v>Insumo</v>
          </cell>
          <cell r="D1127" t="str">
            <v>und</v>
          </cell>
          <cell r="E1127">
            <v>91587</v>
          </cell>
          <cell r="F1127">
            <v>91586.505578306969</v>
          </cell>
          <cell r="G1127">
            <v>0</v>
          </cell>
          <cell r="H1127" t="str">
            <v>X</v>
          </cell>
          <cell r="I1127" t="str">
            <v>X</v>
          </cell>
          <cell r="J1127" t="str">
            <v>X</v>
          </cell>
          <cell r="K1127" t="str">
            <v>X</v>
          </cell>
          <cell r="L1127" t="str">
            <v>no aplica</v>
          </cell>
          <cell r="M1127" t="str">
            <v>no aplica</v>
          </cell>
          <cell r="N1127">
            <v>41608</v>
          </cell>
        </row>
        <row r="1128">
          <cell r="A1128" t="str">
            <v>W38</v>
          </cell>
          <cell r="B1128" t="str">
            <v xml:space="preserve">PUERTA ENTAMBORADA EN LAMINA TRIPLEX OKUME - TIPO PIZANO OKUMÉ O SIMILAR. ANCHO: 0,51A 0,75 M. ALTO: 1,80 A 2,40 M. HOJA LISA CON 4 RANURAS HORIZONTALES Y CON MARQUETE CHAPACANTO OKUMÉ. </v>
          </cell>
          <cell r="C1128" t="str">
            <v>Insumo</v>
          </cell>
          <cell r="D1128" t="str">
            <v>und</v>
          </cell>
          <cell r="E1128">
            <v>363553</v>
          </cell>
          <cell r="F1128">
            <v>363552.55434487958</v>
          </cell>
          <cell r="G1128">
            <v>0</v>
          </cell>
          <cell r="H1128" t="str">
            <v>X</v>
          </cell>
          <cell r="I1128" t="str">
            <v>X</v>
          </cell>
          <cell r="J1128" t="str">
            <v>X</v>
          </cell>
          <cell r="K1128" t="str">
            <v>X</v>
          </cell>
          <cell r="L1128" t="str">
            <v>no aplica</v>
          </cell>
          <cell r="M1128" t="str">
            <v>no aplica</v>
          </cell>
          <cell r="N1128">
            <v>41608</v>
          </cell>
        </row>
        <row r="1129">
          <cell r="A1129" t="str">
            <v>W39</v>
          </cell>
          <cell r="B1129" t="str">
            <v>ESTERILLA DE GUADUA</v>
          </cell>
          <cell r="C1129" t="str">
            <v>Insumo</v>
          </cell>
          <cell r="D1129" t="str">
            <v>m2</v>
          </cell>
          <cell r="E1129">
            <v>3635</v>
          </cell>
          <cell r="F1129">
            <v>3635.3531889941755</v>
          </cell>
          <cell r="G1129">
            <v>0</v>
          </cell>
          <cell r="H1129" t="str">
            <v>X</v>
          </cell>
          <cell r="I1129" t="str">
            <v>X</v>
          </cell>
          <cell r="J1129" t="str">
            <v>X</v>
          </cell>
          <cell r="K1129" t="str">
            <v>X</v>
          </cell>
          <cell r="L1129" t="str">
            <v>no aplica</v>
          </cell>
          <cell r="M1129" t="str">
            <v>no aplica</v>
          </cell>
          <cell r="N1129">
            <v>41608</v>
          </cell>
        </row>
        <row r="1130">
          <cell r="A1130" t="str">
            <v>W40</v>
          </cell>
          <cell r="B1130" t="str">
            <v>TELERA 0,05X0,22X2,90 M (3 USOS)</v>
          </cell>
          <cell r="C1130" t="str">
            <v>Insumo</v>
          </cell>
          <cell r="D1130" t="str">
            <v>und</v>
          </cell>
          <cell r="E1130">
            <v>24527</v>
          </cell>
          <cell r="F1130">
            <v>24527.364695985503</v>
          </cell>
          <cell r="G1130">
            <v>0</v>
          </cell>
          <cell r="H1130" t="str">
            <v>X</v>
          </cell>
          <cell r="I1130" t="str">
            <v>X</v>
          </cell>
          <cell r="J1130" t="str">
            <v>X</v>
          </cell>
          <cell r="K1130" t="str">
            <v>X</v>
          </cell>
          <cell r="L1130" t="str">
            <v>no aplica</v>
          </cell>
          <cell r="M1130" t="str">
            <v>no aplica</v>
          </cell>
          <cell r="N1130">
            <v>41608</v>
          </cell>
        </row>
        <row r="1131">
          <cell r="A1131" t="str">
            <v>W41</v>
          </cell>
          <cell r="B1131" t="str">
            <v>GUADUA CEPA DE 5 VARAS</v>
          </cell>
          <cell r="C1131" t="str">
            <v>Insumo</v>
          </cell>
          <cell r="D1131" t="str">
            <v>und</v>
          </cell>
          <cell r="E1131">
            <v>6991</v>
          </cell>
          <cell r="F1131">
            <v>6990.9618401044081</v>
          </cell>
          <cell r="G1131">
            <v>0</v>
          </cell>
          <cell r="H1131" t="str">
            <v>X</v>
          </cell>
          <cell r="I1131" t="str">
            <v>X</v>
          </cell>
          <cell r="J1131" t="str">
            <v>X</v>
          </cell>
          <cell r="K1131" t="str">
            <v>X</v>
          </cell>
          <cell r="L1131" t="str">
            <v>no aplica</v>
          </cell>
          <cell r="M1131" t="str">
            <v>no aplica</v>
          </cell>
          <cell r="N1131">
            <v>41608</v>
          </cell>
        </row>
        <row r="1132">
          <cell r="A1132" t="str">
            <v>W42</v>
          </cell>
          <cell r="B1132" t="str">
            <v>VARILLÓN DE 0,02 X 0,05 X 2,80</v>
          </cell>
          <cell r="C1132" t="str">
            <v>Insumo</v>
          </cell>
          <cell r="D1132" t="str">
            <v>und</v>
          </cell>
          <cell r="E1132">
            <v>2320</v>
          </cell>
          <cell r="F1132">
            <v>2320.156119890521</v>
          </cell>
          <cell r="G1132">
            <v>0</v>
          </cell>
          <cell r="H1132" t="str">
            <v>X</v>
          </cell>
          <cell r="I1132" t="str">
            <v>X</v>
          </cell>
          <cell r="J1132" t="str">
            <v>X</v>
          </cell>
          <cell r="K1132" t="str">
            <v>X</v>
          </cell>
          <cell r="L1132" t="str">
            <v>no aplica</v>
          </cell>
          <cell r="M1132" t="str">
            <v>no aplica</v>
          </cell>
          <cell r="N1132">
            <v>41608</v>
          </cell>
        </row>
        <row r="1133">
          <cell r="A1133" t="str">
            <v>W43</v>
          </cell>
          <cell r="B1133" t="str">
            <v>VARILLON DE SAJO</v>
          </cell>
          <cell r="C1133" t="str">
            <v>Insumo</v>
          </cell>
          <cell r="D1133" t="str">
            <v>und</v>
          </cell>
          <cell r="E1133">
            <v>12595</v>
          </cell>
          <cell r="F1133">
            <v>12595.133222262824</v>
          </cell>
          <cell r="G1133">
            <v>0</v>
          </cell>
          <cell r="H1133" t="str">
            <v>X</v>
          </cell>
          <cell r="I1133" t="str">
            <v>X</v>
          </cell>
          <cell r="J1133" t="str">
            <v>X</v>
          </cell>
          <cell r="K1133" t="str">
            <v>X</v>
          </cell>
          <cell r="L1133" t="str">
            <v>no aplica</v>
          </cell>
          <cell r="M1133" t="str">
            <v>no aplica</v>
          </cell>
          <cell r="N1133">
            <v>41608</v>
          </cell>
        </row>
        <row r="1134">
          <cell r="A1134" t="str">
            <v>W44</v>
          </cell>
          <cell r="B1134" t="str">
            <v>GUADUA SOBREBASA L= 1.50 MT. 3 USOS</v>
          </cell>
          <cell r="C1134" t="str">
            <v>Insumo</v>
          </cell>
          <cell r="D1134" t="str">
            <v>und</v>
          </cell>
          <cell r="E1134">
            <v>4640</v>
          </cell>
          <cell r="F1134">
            <v>4640.3122397810421</v>
          </cell>
          <cell r="G1134">
            <v>0</v>
          </cell>
          <cell r="H1134" t="str">
            <v>X</v>
          </cell>
          <cell r="I1134" t="str">
            <v>X</v>
          </cell>
          <cell r="J1134" t="str">
            <v>X</v>
          </cell>
          <cell r="K1134" t="str">
            <v>X</v>
          </cell>
          <cell r="L1134" t="str">
            <v>no aplica</v>
          </cell>
          <cell r="M1134" t="str">
            <v>no aplica</v>
          </cell>
          <cell r="N1134">
            <v>41608</v>
          </cell>
        </row>
        <row r="1135">
          <cell r="A1135" t="str">
            <v>W45</v>
          </cell>
          <cell r="B1135" t="str">
            <v>TABLA 1"X10"X3M</v>
          </cell>
          <cell r="C1135" t="str">
            <v>Insumo</v>
          </cell>
          <cell r="D1135" t="str">
            <v>und</v>
          </cell>
          <cell r="E1135">
            <v>10606</v>
          </cell>
          <cell r="F1135">
            <v>10606.427976642379</v>
          </cell>
          <cell r="G1135">
            <v>0</v>
          </cell>
          <cell r="H1135" t="str">
            <v>X</v>
          </cell>
          <cell r="I1135" t="str">
            <v>X</v>
          </cell>
          <cell r="J1135" t="str">
            <v>X</v>
          </cell>
          <cell r="K1135" t="str">
            <v>X</v>
          </cell>
          <cell r="L1135" t="str">
            <v>no aplica</v>
          </cell>
          <cell r="M1135" t="str">
            <v>no aplica</v>
          </cell>
          <cell r="N1135">
            <v>41608</v>
          </cell>
        </row>
        <row r="1136">
          <cell r="A1136" t="str">
            <v>W46</v>
          </cell>
          <cell r="B1136" t="str">
            <v>CUARTON 2"X4"X3M</v>
          </cell>
          <cell r="C1136" t="str">
            <v>Insumo</v>
          </cell>
          <cell r="D1136" t="str">
            <v>und</v>
          </cell>
          <cell r="E1136">
            <v>9944</v>
          </cell>
          <cell r="F1136">
            <v>9943.5262281022315</v>
          </cell>
          <cell r="G1136">
            <v>0</v>
          </cell>
          <cell r="H1136" t="str">
            <v>X</v>
          </cell>
          <cell r="I1136" t="str">
            <v>X</v>
          </cell>
          <cell r="J1136" t="str">
            <v>X</v>
          </cell>
          <cell r="K1136" t="str">
            <v>X</v>
          </cell>
          <cell r="L1136" t="str">
            <v>no aplica</v>
          </cell>
          <cell r="M1136" t="str">
            <v>no aplica</v>
          </cell>
          <cell r="N1136">
            <v>41608</v>
          </cell>
        </row>
        <row r="1137">
          <cell r="A1137" t="str">
            <v>W47</v>
          </cell>
          <cell r="B1137" t="str">
            <v>GUADUA PARA FILTRO</v>
          </cell>
          <cell r="C1137" t="str">
            <v>Insumo</v>
          </cell>
          <cell r="D1137" t="str">
            <v>ml</v>
          </cell>
          <cell r="E1137">
            <v>1326</v>
          </cell>
          <cell r="F1137">
            <v>1325.8034970802973</v>
          </cell>
          <cell r="G1137">
            <v>0</v>
          </cell>
          <cell r="H1137" t="str">
            <v>X</v>
          </cell>
          <cell r="I1137" t="str">
            <v>X</v>
          </cell>
          <cell r="J1137" t="str">
            <v>X</v>
          </cell>
          <cell r="K1137" t="str">
            <v>X</v>
          </cell>
          <cell r="L1137" t="str">
            <v>no aplica</v>
          </cell>
          <cell r="M1137" t="str">
            <v>no aplica</v>
          </cell>
          <cell r="N1137">
            <v>41608</v>
          </cell>
        </row>
        <row r="1138">
          <cell r="A1138" t="str">
            <v>W48</v>
          </cell>
          <cell r="B1138" t="str">
            <v>RASTROJO PARA FILTROS VIVOS</v>
          </cell>
          <cell r="C1138" t="str">
            <v>Insumo</v>
          </cell>
          <cell r="D1138" t="str">
            <v>m2</v>
          </cell>
          <cell r="E1138">
            <v>1061</v>
          </cell>
          <cell r="F1138">
            <v>1060.6427976642378</v>
          </cell>
          <cell r="G1138">
            <v>0</v>
          </cell>
          <cell r="H1138" t="str">
            <v>X</v>
          </cell>
          <cell r="I1138" t="str">
            <v>X</v>
          </cell>
          <cell r="J1138" t="str">
            <v>X</v>
          </cell>
          <cell r="K1138" t="str">
            <v>X</v>
          </cell>
          <cell r="L1138" t="str">
            <v>no aplica</v>
          </cell>
          <cell r="M1138" t="str">
            <v>no aplica</v>
          </cell>
          <cell r="N1138">
            <v>41608</v>
          </cell>
        </row>
        <row r="1139">
          <cell r="A1139" t="str">
            <v>W49</v>
          </cell>
          <cell r="B1139" t="str">
            <v>GUADUILLA</v>
          </cell>
          <cell r="C1139" t="str">
            <v>Insumo</v>
          </cell>
          <cell r="D1139" t="str">
            <v>und</v>
          </cell>
          <cell r="E1139">
            <v>1326</v>
          </cell>
          <cell r="F1139">
            <v>1325.8034970802973</v>
          </cell>
          <cell r="G1139">
            <v>0</v>
          </cell>
          <cell r="H1139" t="str">
            <v>X</v>
          </cell>
          <cell r="I1139" t="str">
            <v>X</v>
          </cell>
          <cell r="J1139" t="str">
            <v>X</v>
          </cell>
          <cell r="K1139" t="str">
            <v>X</v>
          </cell>
          <cell r="L1139" t="str">
            <v>no aplica</v>
          </cell>
          <cell r="M1139" t="str">
            <v>no aplica</v>
          </cell>
          <cell r="N1139">
            <v>41608</v>
          </cell>
        </row>
        <row r="1140">
          <cell r="A1140" t="str">
            <v>W50</v>
          </cell>
          <cell r="B1140" t="str">
            <v>VIGUETA CHANUL 3 MTRS</v>
          </cell>
          <cell r="C1140" t="str">
            <v>Insumo</v>
          </cell>
          <cell r="D1140" t="str">
            <v>ml</v>
          </cell>
          <cell r="E1140">
            <v>8307</v>
          </cell>
          <cell r="F1140">
            <v>8307.4847127051435</v>
          </cell>
          <cell r="G1140">
            <v>0</v>
          </cell>
          <cell r="H1140" t="str">
            <v>X</v>
          </cell>
          <cell r="I1140" t="str">
            <v>X</v>
          </cell>
          <cell r="J1140" t="str">
            <v>X</v>
          </cell>
          <cell r="K1140" t="str">
            <v>X</v>
          </cell>
          <cell r="L1140" t="str">
            <v>no aplica</v>
          </cell>
          <cell r="M1140" t="str">
            <v>no aplica</v>
          </cell>
          <cell r="N1140">
            <v>41608</v>
          </cell>
        </row>
        <row r="1141">
          <cell r="A1141" t="str">
            <v>W51</v>
          </cell>
          <cell r="B1141" t="str">
            <v>TABLA X 3 CHANUL</v>
          </cell>
          <cell r="C1141" t="str">
            <v>Insumo</v>
          </cell>
          <cell r="D1141" t="str">
            <v>und</v>
          </cell>
          <cell r="E1141">
            <v>17898</v>
          </cell>
          <cell r="F1141">
            <v>17898.347210584019</v>
          </cell>
          <cell r="G1141">
            <v>0</v>
          </cell>
          <cell r="H1141" t="str">
            <v>X</v>
          </cell>
          <cell r="I1141" t="str">
            <v>X</v>
          </cell>
          <cell r="J1141" t="str">
            <v>X</v>
          </cell>
          <cell r="K1141" t="str">
            <v>X</v>
          </cell>
          <cell r="L1141" t="str">
            <v>no aplica</v>
          </cell>
          <cell r="M1141" t="str">
            <v>no aplica</v>
          </cell>
          <cell r="N1141">
            <v>41608</v>
          </cell>
        </row>
        <row r="1142">
          <cell r="A1142" t="str">
            <v>W52</v>
          </cell>
          <cell r="B1142" t="str">
            <v>CUARTON CHANUL 3 MTRS</v>
          </cell>
          <cell r="C1142" t="str">
            <v>Insumo</v>
          </cell>
          <cell r="D1142" t="str">
            <v>und</v>
          </cell>
          <cell r="E1142">
            <v>17633</v>
          </cell>
          <cell r="F1142">
            <v>17633.186511167954</v>
          </cell>
          <cell r="G1142">
            <v>0</v>
          </cell>
          <cell r="H1142" t="str">
            <v>X</v>
          </cell>
          <cell r="I1142" t="str">
            <v>X</v>
          </cell>
          <cell r="J1142" t="str">
            <v>X</v>
          </cell>
          <cell r="K1142" t="str">
            <v>X</v>
          </cell>
          <cell r="L1142" t="str">
            <v>no aplica</v>
          </cell>
          <cell r="M1142" t="str">
            <v>no aplica</v>
          </cell>
          <cell r="N1142">
            <v>41608</v>
          </cell>
        </row>
        <row r="1143">
          <cell r="A1143" t="str">
            <v>W53</v>
          </cell>
          <cell r="B1143" t="str">
            <v>LATA DE GUADUA</v>
          </cell>
          <cell r="C1143" t="str">
            <v>Insumo</v>
          </cell>
          <cell r="D1143" t="str">
            <v>und</v>
          </cell>
          <cell r="E1143">
            <v>398</v>
          </cell>
          <cell r="F1143">
            <v>397.74104912408933</v>
          </cell>
          <cell r="G1143">
            <v>0</v>
          </cell>
          <cell r="H1143" t="str">
            <v>X</v>
          </cell>
          <cell r="I1143" t="str">
            <v>X</v>
          </cell>
          <cell r="J1143" t="str">
            <v>X</v>
          </cell>
          <cell r="K1143" t="str">
            <v>X</v>
          </cell>
          <cell r="L1143" t="str">
            <v>no aplica</v>
          </cell>
          <cell r="M1143" t="str">
            <v>no aplica</v>
          </cell>
          <cell r="N1143">
            <v>41608</v>
          </cell>
        </row>
        <row r="1144">
          <cell r="A1144" t="str">
            <v>W54</v>
          </cell>
          <cell r="B1144" t="str">
            <v>POSTE DE MADERA DE CHANUL</v>
          </cell>
          <cell r="C1144" t="str">
            <v>Insumo</v>
          </cell>
          <cell r="D1144" t="str">
            <v>und</v>
          </cell>
          <cell r="E1144">
            <v>20762</v>
          </cell>
          <cell r="F1144">
            <v>20762.082764277457</v>
          </cell>
          <cell r="G1144">
            <v>0</v>
          </cell>
          <cell r="H1144" t="str">
            <v>X</v>
          </cell>
          <cell r="I1144" t="str">
            <v>X</v>
          </cell>
          <cell r="J1144" t="str">
            <v>X</v>
          </cell>
          <cell r="K1144" t="str">
            <v>X</v>
          </cell>
          <cell r="L1144" t="str">
            <v>no aplica</v>
          </cell>
          <cell r="M1144" t="str">
            <v>no aplica</v>
          </cell>
          <cell r="N1144">
            <v>41608</v>
          </cell>
        </row>
        <row r="1145">
          <cell r="A1145" t="str">
            <v>X</v>
          </cell>
          <cell r="B1145" t="str">
            <v>PINTURAS</v>
          </cell>
          <cell r="E1145">
            <v>0</v>
          </cell>
          <cell r="F1145">
            <v>0</v>
          </cell>
          <cell r="N1145">
            <v>41608</v>
          </cell>
        </row>
        <row r="1146">
          <cell r="A1146" t="str">
            <v>X17</v>
          </cell>
          <cell r="B1146" t="str">
            <v>AJUSTADOR PARA DILUSION DE PINTURA EPOXI POLIAMIDA CON CATALIZADOR - TIPO PINTUCO REF. 125290 O SIMILAR</v>
          </cell>
          <cell r="C1146" t="str">
            <v>Insumo</v>
          </cell>
          <cell r="D1146" t="str">
            <v>gal</v>
          </cell>
          <cell r="E1146">
            <v>48986</v>
          </cell>
          <cell r="F1146">
            <v>41164.872780846163</v>
          </cell>
          <cell r="G1146">
            <v>0.19</v>
          </cell>
          <cell r="H1146" t="str">
            <v>X</v>
          </cell>
          <cell r="I1146" t="str">
            <v>X</v>
          </cell>
          <cell r="J1146" t="str">
            <v>X</v>
          </cell>
          <cell r="K1146" t="str">
            <v>X</v>
          </cell>
          <cell r="L1146" t="str">
            <v>FTP Pint Epoxica</v>
          </cell>
          <cell r="M1146" t="str">
            <v>VER ARCHIVO ANEXO</v>
          </cell>
          <cell r="N1146">
            <v>41608</v>
          </cell>
        </row>
        <row r="1147">
          <cell r="A1147" t="str">
            <v>X01</v>
          </cell>
          <cell r="B1147" t="str">
            <v>ANTICORROSIVO PREMIUM - TIPO PINTUCO REF. 513 O SIMILAR</v>
          </cell>
          <cell r="C1147" t="str">
            <v>Insumo</v>
          </cell>
          <cell r="D1147" t="str">
            <v>gal</v>
          </cell>
          <cell r="E1147">
            <v>61232</v>
          </cell>
          <cell r="F1147">
            <v>51455.759525183414</v>
          </cell>
          <cell r="G1147">
            <v>0.19</v>
          </cell>
          <cell r="H1147" t="str">
            <v>X</v>
          </cell>
          <cell r="I1147" t="str">
            <v>X</v>
          </cell>
          <cell r="J1147" t="str">
            <v>X</v>
          </cell>
          <cell r="K1147" t="str">
            <v>X</v>
          </cell>
          <cell r="L1147" t="str">
            <v>anticorrosivo</v>
          </cell>
          <cell r="M1147" t="str">
            <v>VER ARCHIVO ANEXO</v>
          </cell>
          <cell r="N1147">
            <v>41608</v>
          </cell>
        </row>
        <row r="1148">
          <cell r="A1148" t="str">
            <v>X04</v>
          </cell>
          <cell r="B1148" t="str">
            <v>ESMALTE SINTETICO PINTULUX - TIPO PINTUCO REF. SEGÚN COLOR DISEÑO O SIMILAR</v>
          </cell>
          <cell r="C1148" t="str">
            <v>Insumo</v>
          </cell>
          <cell r="D1148" t="str">
            <v>gal</v>
          </cell>
          <cell r="E1148">
            <v>88790</v>
          </cell>
          <cell r="F1148">
            <v>74613.569208684974</v>
          </cell>
          <cell r="G1148">
            <v>0.19</v>
          </cell>
          <cell r="H1148" t="str">
            <v>X</v>
          </cell>
          <cell r="I1148" t="str">
            <v>X</v>
          </cell>
          <cell r="J1148" t="str">
            <v>X</v>
          </cell>
          <cell r="K1148" t="str">
            <v>X</v>
          </cell>
          <cell r="L1148" t="str">
            <v>pintulux</v>
          </cell>
          <cell r="M1148" t="str">
            <v>VER ARCHIVO ANEXO</v>
          </cell>
          <cell r="N1148">
            <v>41608</v>
          </cell>
        </row>
        <row r="1149">
          <cell r="A1149" t="str">
            <v>X03</v>
          </cell>
          <cell r="B1149" t="str">
            <v>ESTUCO PARA EXTERIORES - TIPO PINTUCO REF. 27060 O SIMILAR.</v>
          </cell>
          <cell r="C1149" t="str">
            <v>Insumo</v>
          </cell>
          <cell r="D1149" t="str">
            <v>gal</v>
          </cell>
          <cell r="E1149">
            <v>21801</v>
          </cell>
          <cell r="F1149">
            <v>18319.952722655551</v>
          </cell>
          <cell r="G1149">
            <v>0.19</v>
          </cell>
          <cell r="H1149" t="str">
            <v>X</v>
          </cell>
          <cell r="I1149" t="str">
            <v>X</v>
          </cell>
          <cell r="J1149" t="str">
            <v>X</v>
          </cell>
          <cell r="K1149" t="str">
            <v>X</v>
          </cell>
          <cell r="L1149" t="str">
            <v>estucoplasticocorona</v>
          </cell>
          <cell r="M1149" t="str">
            <v>VER ARCHIVO ANEXO</v>
          </cell>
          <cell r="N1149">
            <v>41608</v>
          </cell>
        </row>
        <row r="1150">
          <cell r="A1150" t="str">
            <v>X02</v>
          </cell>
          <cell r="B1150" t="str">
            <v>ESTUCO PARA INTERIORES - TIPO PINTUCO REF. 117060 O SIMILAR.</v>
          </cell>
          <cell r="C1150" t="str">
            <v>Insumo</v>
          </cell>
          <cell r="D1150" t="str">
            <v>gal</v>
          </cell>
          <cell r="E1150">
            <v>20223</v>
          </cell>
          <cell r="F1150">
            <v>16994.149225575253</v>
          </cell>
          <cell r="G1150">
            <v>0.19</v>
          </cell>
          <cell r="H1150" t="str">
            <v>X</v>
          </cell>
          <cell r="I1150" t="str">
            <v>X</v>
          </cell>
          <cell r="J1150" t="str">
            <v>X</v>
          </cell>
          <cell r="K1150" t="str">
            <v>X</v>
          </cell>
          <cell r="L1150" t="str">
            <v>estucoplasticocorona</v>
          </cell>
          <cell r="M1150" t="str">
            <v>VER ARCHIVO ANEXO</v>
          </cell>
          <cell r="N1150">
            <v>41608</v>
          </cell>
        </row>
        <row r="1151">
          <cell r="A1151" t="str">
            <v>X05</v>
          </cell>
          <cell r="B1151" t="str">
            <v>GRANIPLAS (ESGRAFIADO) FACHADA COLOR PASTEL</v>
          </cell>
          <cell r="C1151" t="str">
            <v>Insumo</v>
          </cell>
          <cell r="D1151" t="str">
            <v>kg</v>
          </cell>
          <cell r="E1151">
            <v>4063</v>
          </cell>
          <cell r="F1151">
            <v>3413.9440049817658</v>
          </cell>
          <cell r="G1151">
            <v>0.19</v>
          </cell>
          <cell r="H1151" t="str">
            <v>X</v>
          </cell>
          <cell r="I1151" t="str">
            <v>X</v>
          </cell>
          <cell r="J1151" t="str">
            <v>X</v>
          </cell>
          <cell r="K1151" t="str">
            <v>X</v>
          </cell>
          <cell r="L1151" t="str">
            <v>graniplast</v>
          </cell>
          <cell r="M1151" t="str">
            <v>VER ARCHIVO ANEXO</v>
          </cell>
          <cell r="N1151">
            <v>41608</v>
          </cell>
        </row>
        <row r="1152">
          <cell r="A1152" t="str">
            <v>X06</v>
          </cell>
          <cell r="B1152" t="str">
            <v>GRANIPLAS (ESGRAFIADO) FACHADA COLORES INTERMEDIOS Y FUERTES</v>
          </cell>
          <cell r="C1152" t="str">
            <v>Insumo</v>
          </cell>
          <cell r="D1152" t="str">
            <v>kg</v>
          </cell>
          <cell r="E1152">
            <v>5593</v>
          </cell>
          <cell r="F1152">
            <v>4699.9733971496544</v>
          </cell>
          <cell r="G1152">
            <v>0.19</v>
          </cell>
          <cell r="H1152" t="str">
            <v>X</v>
          </cell>
          <cell r="I1152" t="str">
            <v>X</v>
          </cell>
          <cell r="J1152" t="str">
            <v>X</v>
          </cell>
          <cell r="K1152" t="str">
            <v>X</v>
          </cell>
          <cell r="L1152" t="str">
            <v>graniplast</v>
          </cell>
          <cell r="M1152" t="str">
            <v>VER ARCHIVO ANEXO</v>
          </cell>
          <cell r="N1152">
            <v>41608</v>
          </cell>
        </row>
        <row r="1153">
          <cell r="A1153" t="str">
            <v>X15</v>
          </cell>
          <cell r="B1153" t="str">
            <v>HIDROFUGO TIPO SILICONITE DE PINTUCO O SIMILAR.</v>
          </cell>
          <cell r="C1153" t="str">
            <v>Insumo</v>
          </cell>
          <cell r="D1153" t="str">
            <v>gal</v>
          </cell>
          <cell r="E1153">
            <v>55797</v>
          </cell>
          <cell r="F1153">
            <v>46888.366477741794</v>
          </cell>
          <cell r="G1153">
            <v>0.19</v>
          </cell>
          <cell r="H1153" t="str">
            <v>X</v>
          </cell>
          <cell r="I1153" t="str">
            <v>X</v>
          </cell>
          <cell r="J1153" t="str">
            <v>X</v>
          </cell>
          <cell r="K1153" t="str">
            <v>X</v>
          </cell>
          <cell r="L1153" t="str">
            <v>hidrofugo</v>
          </cell>
          <cell r="M1153" t="str">
            <v>VER ARCHIVO ANEXO</v>
          </cell>
          <cell r="N1153">
            <v>41608</v>
          </cell>
        </row>
        <row r="1154">
          <cell r="A1154" t="str">
            <v>X12</v>
          </cell>
          <cell r="B1154" t="str">
            <v>INTERVINILO - TIPO PINTUCO REF. SEGÚN COLOR DISEÑO O SIMILAR</v>
          </cell>
          <cell r="C1154" t="str">
            <v>Insumo</v>
          </cell>
          <cell r="D1154" t="str">
            <v>gal</v>
          </cell>
          <cell r="E1154">
            <v>49486</v>
          </cell>
          <cell r="F1154">
            <v>41585.152489420601</v>
          </cell>
          <cell r="G1154">
            <v>0.19</v>
          </cell>
          <cell r="H1154" t="str">
            <v>X</v>
          </cell>
          <cell r="I1154" t="str">
            <v>X</v>
          </cell>
          <cell r="J1154" t="str">
            <v>X</v>
          </cell>
          <cell r="K1154" t="str">
            <v>X</v>
          </cell>
          <cell r="L1154" t="str">
            <v>vinilcor tipo 1</v>
          </cell>
          <cell r="M1154" t="str">
            <v>VER ARCHIVO ANEXO</v>
          </cell>
          <cell r="N1154">
            <v>41608</v>
          </cell>
        </row>
        <row r="1155">
          <cell r="A1155" t="str">
            <v>X11</v>
          </cell>
          <cell r="B1155" t="str">
            <v>KORAZA - TIPO PINTUCO REF. 2650 SEGÚN COLOR DISEÑO O SIMILAR</v>
          </cell>
          <cell r="C1155" t="str">
            <v>Insumo</v>
          </cell>
          <cell r="D1155" t="str">
            <v>gal</v>
          </cell>
          <cell r="E1155">
            <v>85348</v>
          </cell>
          <cell r="F1155">
            <v>71720.665978055767</v>
          </cell>
          <cell r="G1155">
            <v>0.19</v>
          </cell>
          <cell r="H1155" t="str">
            <v>X</v>
          </cell>
          <cell r="I1155" t="str">
            <v>X</v>
          </cell>
          <cell r="J1155" t="str">
            <v>X</v>
          </cell>
          <cell r="K1155" t="str">
            <v>X</v>
          </cell>
          <cell r="L1155" t="str">
            <v>koraza</v>
          </cell>
          <cell r="M1155" t="str">
            <v>VER ARCHIVO ANEXO</v>
          </cell>
          <cell r="N1155">
            <v>41608</v>
          </cell>
        </row>
        <row r="1156">
          <cell r="A1156" t="str">
            <v>X22</v>
          </cell>
          <cell r="B1156" t="str">
            <v>LACA PINTULACA - TIPO PINTUCO O SIMILAR</v>
          </cell>
          <cell r="C1156" t="str">
            <v>Insumo</v>
          </cell>
          <cell r="D1156" t="str">
            <v>gal</v>
          </cell>
          <cell r="E1156">
            <v>60101</v>
          </cell>
          <cell r="F1156">
            <v>50505.158417776838</v>
          </cell>
          <cell r="G1156">
            <v>0.19</v>
          </cell>
          <cell r="H1156" t="str">
            <v>X</v>
          </cell>
          <cell r="I1156" t="str">
            <v>X</v>
          </cell>
          <cell r="J1156" t="str">
            <v>X</v>
          </cell>
          <cell r="K1156" t="str">
            <v>X</v>
          </cell>
          <cell r="L1156" t="str">
            <v>pintulux</v>
          </cell>
          <cell r="M1156" t="str">
            <v>VER ARCHIVO ANEXO</v>
          </cell>
          <cell r="N1156">
            <v>41608</v>
          </cell>
        </row>
        <row r="1157">
          <cell r="A1157" t="str">
            <v>X07</v>
          </cell>
          <cell r="B1157" t="str">
            <v>MARMOLINA (40 KILOS)</v>
          </cell>
          <cell r="C1157" t="str">
            <v>Insumo</v>
          </cell>
          <cell r="D1157" t="str">
            <v>bul</v>
          </cell>
          <cell r="E1157">
            <v>13194</v>
          </cell>
          <cell r="F1157">
            <v>11087.694646082526</v>
          </cell>
          <cell r="G1157">
            <v>0.19</v>
          </cell>
          <cell r="H1157" t="str">
            <v>X</v>
          </cell>
          <cell r="I1157" t="str">
            <v>X</v>
          </cell>
          <cell r="J1157" t="str">
            <v>X</v>
          </cell>
          <cell r="K1157" t="str">
            <v>X</v>
          </cell>
          <cell r="L1157" t="str">
            <v>marmolina</v>
          </cell>
          <cell r="M1157" t="str">
            <v>VER ARCHIVO ANEXO</v>
          </cell>
          <cell r="N1157">
            <v>41608</v>
          </cell>
        </row>
        <row r="1158">
          <cell r="A1158" t="str">
            <v>X23</v>
          </cell>
          <cell r="B1158" t="str">
            <v>PINTURA ACABADO KIT MARKO MADERA CHINGALE SENCILLO. ANCHO PUERTA: 0,51 X 0,75 M. (TINTILLA, SELLADOR Y LACA)</v>
          </cell>
          <cell r="C1158" t="str">
            <v>Insumo</v>
          </cell>
          <cell r="D1158" t="str">
            <v>und</v>
          </cell>
          <cell r="E1158">
            <v>76265</v>
          </cell>
          <cell r="F1158">
            <v>64088.015245364499</v>
          </cell>
          <cell r="G1158">
            <v>0.19</v>
          </cell>
          <cell r="H1158" t="str">
            <v>X</v>
          </cell>
          <cell r="I1158" t="str">
            <v>X</v>
          </cell>
          <cell r="J1158" t="str">
            <v>X</v>
          </cell>
          <cell r="K1158" t="str">
            <v>X</v>
          </cell>
          <cell r="L1158" t="str">
            <v>tintilla-recol-dr-131</v>
          </cell>
          <cell r="M1158" t="str">
            <v>VER ARCHIVO ANEXO</v>
          </cell>
          <cell r="N1158">
            <v>41608</v>
          </cell>
        </row>
        <row r="1159">
          <cell r="A1159" t="str">
            <v>X24</v>
          </cell>
          <cell r="B1159" t="str">
            <v>PINTURA ACABADO KIT MARKO MADERA CHINGALE SENCILLO. ANCHO PUERTA: 0,76 X 1,10 M. (TINTILLA, SELLADOR Y LACA)</v>
          </cell>
          <cell r="C1159" t="str">
            <v>Insumo</v>
          </cell>
          <cell r="D1159" t="str">
            <v>und</v>
          </cell>
          <cell r="E1159">
            <v>82170</v>
          </cell>
          <cell r="F1159">
            <v>69050.497734936042</v>
          </cell>
          <cell r="G1159">
            <v>0.19</v>
          </cell>
          <cell r="H1159" t="str">
            <v>X</v>
          </cell>
          <cell r="I1159" t="str">
            <v>X</v>
          </cell>
          <cell r="J1159" t="str">
            <v>X</v>
          </cell>
          <cell r="K1159" t="str">
            <v>X</v>
          </cell>
          <cell r="L1159" t="str">
            <v>tintilla-recol-dr-131</v>
          </cell>
          <cell r="M1159" t="str">
            <v>VER ARCHIVO ANEXO</v>
          </cell>
          <cell r="N1159">
            <v>41608</v>
          </cell>
        </row>
        <row r="1160">
          <cell r="A1160" t="str">
            <v>X25</v>
          </cell>
          <cell r="B1160" t="str">
            <v>PINTURA ACRILICA A BASE SOLVENTES DE RAPIDO SECAMIENTO TIPO PINTUCO (ACRILICO MANTENIMIENTO) O SIMILAR - COLORES: BLANCO, AMARILLO O NEGRO SEGÚN DISEÑO.</v>
          </cell>
          <cell r="C1160" t="str">
            <v>Insumo</v>
          </cell>
          <cell r="D1160" t="str">
            <v>gal</v>
          </cell>
          <cell r="E1160">
            <v>91660</v>
          </cell>
          <cell r="F1160">
            <v>77025.205769874054</v>
          </cell>
          <cell r="G1160">
            <v>0.19</v>
          </cell>
          <cell r="H1160" t="str">
            <v>X</v>
          </cell>
          <cell r="I1160" t="str">
            <v>X</v>
          </cell>
          <cell r="J1160" t="str">
            <v>X</v>
          </cell>
          <cell r="K1160" t="str">
            <v>X</v>
          </cell>
          <cell r="L1160" t="str">
            <v>sellador-pintura</v>
          </cell>
          <cell r="M1160" t="str">
            <v>VER ARCHIVO ANEXO</v>
          </cell>
          <cell r="N1160">
            <v>41608</v>
          </cell>
        </row>
        <row r="1161">
          <cell r="A1161" t="str">
            <v>X14</v>
          </cell>
          <cell r="B1161" t="str">
            <v>PINTURA ACRILICA PARA TRAFICO TIPO PINTUCO (PINTUTRÁFICO) O SIMILAR - COLORES: BLANCO, AMARILLO O NEGRO SEGÚN DISEÑO.</v>
          </cell>
          <cell r="C1161" t="str">
            <v>Insumo</v>
          </cell>
          <cell r="D1161" t="str">
            <v>gal</v>
          </cell>
          <cell r="E1161">
            <v>91660</v>
          </cell>
          <cell r="F1161">
            <v>77025.205769874054</v>
          </cell>
          <cell r="G1161">
            <v>0.19</v>
          </cell>
          <cell r="H1161" t="str">
            <v>X</v>
          </cell>
          <cell r="I1161" t="str">
            <v>X</v>
          </cell>
          <cell r="J1161" t="str">
            <v>X</v>
          </cell>
          <cell r="K1161" t="str">
            <v>X</v>
          </cell>
          <cell r="L1161" t="str">
            <v>pintura acrilica fachada</v>
          </cell>
          <cell r="M1161" t="str">
            <v>VER ARCHIVO ANEXO</v>
          </cell>
          <cell r="N1161">
            <v>41608</v>
          </cell>
        </row>
        <row r="1162">
          <cell r="A1162" t="str">
            <v>X08</v>
          </cell>
          <cell r="B1162" t="str">
            <v>PINTURA BITUMINOSA - TIPO  PINTUCO REF. ECP-100 O SIMILAR</v>
          </cell>
          <cell r="C1162" t="str">
            <v>Insumo</v>
          </cell>
          <cell r="D1162" t="str">
            <v>gal</v>
          </cell>
          <cell r="E1162">
            <v>80184</v>
          </cell>
          <cell r="F1162">
            <v>67381.311132111965</v>
          </cell>
          <cell r="G1162">
            <v>0.19</v>
          </cell>
          <cell r="H1162" t="str">
            <v>X</v>
          </cell>
          <cell r="I1162" t="str">
            <v>X</v>
          </cell>
          <cell r="J1162" t="str">
            <v>X</v>
          </cell>
          <cell r="K1162" t="str">
            <v>X</v>
          </cell>
          <cell r="L1162" t="str">
            <v>bituminosa</v>
          </cell>
          <cell r="M1162" t="str">
            <v>VER ARCHIVO ANEXO</v>
          </cell>
          <cell r="N1162">
            <v>41608</v>
          </cell>
        </row>
        <row r="1163">
          <cell r="A1163" t="str">
            <v>X09</v>
          </cell>
          <cell r="B1163" t="str">
            <v>PINTURA ELECTROESTATICA</v>
          </cell>
          <cell r="C1163" t="str">
            <v>Insumo</v>
          </cell>
          <cell r="D1163" t="str">
            <v>m</v>
          </cell>
          <cell r="E1163">
            <v>35860</v>
          </cell>
          <cell r="F1163">
            <v>30134.18768513808</v>
          </cell>
          <cell r="G1163">
            <v>0.19</v>
          </cell>
          <cell r="H1163" t="str">
            <v>X</v>
          </cell>
          <cell r="I1163" t="str">
            <v>X</v>
          </cell>
          <cell r="J1163" t="str">
            <v>X</v>
          </cell>
          <cell r="K1163" t="str">
            <v>X</v>
          </cell>
          <cell r="L1163" t="str">
            <v>pintura electrostatica</v>
          </cell>
          <cell r="M1163" t="str">
            <v>VER ARCHIVO ANEXO</v>
          </cell>
          <cell r="N1163">
            <v>41608</v>
          </cell>
        </row>
        <row r="1164">
          <cell r="A1164" t="str">
            <v>X16</v>
          </cell>
          <cell r="B1164" t="str">
            <v>PINTURA EPOXI POLIAMIDA CON CATALIZADOR - TIPO PINTUCO REF. 113243 COLOR SEGÚN DISEÑO O SIMILAR</v>
          </cell>
          <cell r="C1164" t="str">
            <v>Insumo</v>
          </cell>
          <cell r="D1164" t="str">
            <v>gal</v>
          </cell>
          <cell r="E1164">
            <v>120062</v>
          </cell>
          <cell r="F1164">
            <v>100892.32032431355</v>
          </cell>
          <cell r="G1164">
            <v>0.19</v>
          </cell>
          <cell r="H1164" t="str">
            <v>X</v>
          </cell>
          <cell r="I1164" t="str">
            <v>X</v>
          </cell>
          <cell r="J1164" t="str">
            <v>X</v>
          </cell>
          <cell r="K1164" t="str">
            <v>X</v>
          </cell>
          <cell r="L1164" t="str">
            <v xml:space="preserve"> EPOXI POLIAMIDA</v>
          </cell>
          <cell r="M1164" t="str">
            <v>VER ARCHIVO ANEXO</v>
          </cell>
          <cell r="N1164">
            <v>41608</v>
          </cell>
        </row>
        <row r="1165">
          <cell r="A1165" t="str">
            <v>X21</v>
          </cell>
          <cell r="B1165" t="str">
            <v>SELLADOR LIJABLE  - TIPO PINTUCO O SIMILAR</v>
          </cell>
          <cell r="C1165" t="str">
            <v>Insumo</v>
          </cell>
          <cell r="D1165" t="str">
            <v>gal</v>
          </cell>
          <cell r="E1165">
            <v>68135</v>
          </cell>
          <cell r="F1165">
            <v>57256.149824909728</v>
          </cell>
          <cell r="G1165">
            <v>0.19</v>
          </cell>
          <cell r="H1165" t="str">
            <v>X</v>
          </cell>
          <cell r="I1165" t="str">
            <v>X</v>
          </cell>
          <cell r="J1165" t="str">
            <v>X</v>
          </cell>
          <cell r="K1165" t="str">
            <v>X</v>
          </cell>
          <cell r="L1165" t="str">
            <v>sellador lijable</v>
          </cell>
          <cell r="M1165" t="str">
            <v>VER ARCHIVO ANEXO</v>
          </cell>
          <cell r="N1165">
            <v>41608</v>
          </cell>
        </row>
        <row r="1166">
          <cell r="A1166" t="str">
            <v>X20</v>
          </cell>
          <cell r="B1166" t="str">
            <v>TINTILLA SELLADORA - TIPO MINWAX O SIMILAR.</v>
          </cell>
          <cell r="C1166" t="str">
            <v>Insumo</v>
          </cell>
          <cell r="D1166" t="str">
            <v>gal</v>
          </cell>
          <cell r="E1166">
            <v>135984</v>
          </cell>
          <cell r="F1166">
            <v>114272.32921684792</v>
          </cell>
          <cell r="G1166">
            <v>0.19</v>
          </cell>
          <cell r="H1166" t="str">
            <v>X</v>
          </cell>
          <cell r="I1166" t="str">
            <v>X</v>
          </cell>
          <cell r="J1166" t="str">
            <v>X</v>
          </cell>
          <cell r="K1166" t="str">
            <v>X</v>
          </cell>
          <cell r="L1166" t="str">
            <v>tintilla-recol-dr-131</v>
          </cell>
          <cell r="M1166" t="str">
            <v>VER ARCHIVO ANEXO</v>
          </cell>
          <cell r="N1166">
            <v>41608</v>
          </cell>
        </row>
        <row r="1167">
          <cell r="A1167" t="str">
            <v>X10</v>
          </cell>
          <cell r="B1167" t="str">
            <v xml:space="preserve">VINILTEX - TIPO PINTUCO REF. SEGÚN COLOR DISEÑO O SIMILAR. </v>
          </cell>
          <cell r="C1167" t="str">
            <v>Insumo</v>
          </cell>
          <cell r="D1167" t="str">
            <v>gal</v>
          </cell>
          <cell r="E1167">
            <v>71577</v>
          </cell>
          <cell r="F1167">
            <v>60149.053055538934</v>
          </cell>
          <cell r="G1167">
            <v>0.19</v>
          </cell>
          <cell r="H1167" t="str">
            <v>X</v>
          </cell>
          <cell r="I1167" t="str">
            <v>X</v>
          </cell>
          <cell r="J1167" t="str">
            <v>X</v>
          </cell>
          <cell r="K1167" t="str">
            <v>X</v>
          </cell>
          <cell r="L1167" t="str">
            <v>viniltex</v>
          </cell>
          <cell r="M1167" t="str">
            <v>VER ARCHIVO ANEXO</v>
          </cell>
          <cell r="N1167">
            <v>41608</v>
          </cell>
        </row>
        <row r="1168">
          <cell r="A1168" t="str">
            <v>X18</v>
          </cell>
          <cell r="B1168" t="str">
            <v xml:space="preserve">WASH PRIMER COMPONENTE A - 1/4 GL  REF. 509A O SIMILAR </v>
          </cell>
          <cell r="C1168" t="str">
            <v>Insumo</v>
          </cell>
          <cell r="D1168" t="str">
            <v>und</v>
          </cell>
          <cell r="E1168">
            <v>28399</v>
          </cell>
          <cell r="F1168">
            <v>23864.462947445354</v>
          </cell>
          <cell r="G1168">
            <v>0.19</v>
          </cell>
          <cell r="H1168" t="str">
            <v>X</v>
          </cell>
          <cell r="I1168" t="str">
            <v>X</v>
          </cell>
          <cell r="J1168" t="str">
            <v>X</v>
          </cell>
          <cell r="K1168" t="str">
            <v>X</v>
          </cell>
          <cell r="L1168" t="str">
            <v>wash primer</v>
          </cell>
          <cell r="M1168" t="str">
            <v>VER ARCHIVO ANEXO</v>
          </cell>
          <cell r="N1168">
            <v>41608</v>
          </cell>
        </row>
        <row r="1169">
          <cell r="A1169" t="str">
            <v>X19</v>
          </cell>
          <cell r="B1169" t="str">
            <v>WASH PRIMER COMPONENTE B - 1/4 GL REF. 509B O SIMILAR</v>
          </cell>
          <cell r="C1169" t="str">
            <v>Insumo</v>
          </cell>
          <cell r="D1169" t="str">
            <v>und</v>
          </cell>
          <cell r="E1169">
            <v>18932</v>
          </cell>
          <cell r="F1169">
            <v>15909.641964963566</v>
          </cell>
          <cell r="G1169">
            <v>0.19</v>
          </cell>
          <cell r="H1169" t="str">
            <v>X</v>
          </cell>
          <cell r="I1169" t="str">
            <v>X</v>
          </cell>
          <cell r="J1169" t="str">
            <v>X</v>
          </cell>
          <cell r="K1169" t="str">
            <v>X</v>
          </cell>
          <cell r="L1169" t="str">
            <v>wash primer</v>
          </cell>
          <cell r="M1169" t="str">
            <v>VER ARCHIVO ANEXO</v>
          </cell>
          <cell r="N1169">
            <v>41608</v>
          </cell>
        </row>
        <row r="1170">
          <cell r="A1170" t="str">
            <v>X13</v>
          </cell>
          <cell r="B1170" t="str">
            <v xml:space="preserve">YESO CORRIENTE TIPO VENCEDOR O SIMILAR </v>
          </cell>
          <cell r="C1170" t="str">
            <v>Insumo</v>
          </cell>
          <cell r="D1170" t="str">
            <v>bul</v>
          </cell>
          <cell r="E1170">
            <v>20797</v>
          </cell>
          <cell r="F1170">
            <v>17476.741698512484</v>
          </cell>
          <cell r="G1170">
            <v>0.19</v>
          </cell>
          <cell r="H1170" t="str">
            <v>X</v>
          </cell>
          <cell r="I1170" t="str">
            <v>X</v>
          </cell>
          <cell r="J1170" t="str">
            <v>X</v>
          </cell>
          <cell r="K1170" t="str">
            <v>X</v>
          </cell>
          <cell r="L1170" t="str">
            <v>no aplica</v>
          </cell>
          <cell r="M1170" t="str">
            <v>no aplica</v>
          </cell>
          <cell r="N1170">
            <v>41608</v>
          </cell>
        </row>
        <row r="1171">
          <cell r="A1171" t="str">
            <v>X27</v>
          </cell>
          <cell r="B1171" t="str">
            <v>RECUBRIMIENTO EPOXICO DURALCOTE 240</v>
          </cell>
          <cell r="C1171" t="str">
            <v>Insumo</v>
          </cell>
          <cell r="D1171" t="str">
            <v>gal</v>
          </cell>
          <cell r="E1171">
            <v>347135</v>
          </cell>
          <cell r="F1171">
            <v>291709.91444509249</v>
          </cell>
          <cell r="G1171">
            <v>0.19</v>
          </cell>
          <cell r="H1171" t="str">
            <v>X</v>
          </cell>
          <cell r="I1171" t="str">
            <v>X</v>
          </cell>
          <cell r="J1171" t="str">
            <v>X</v>
          </cell>
          <cell r="K1171" t="str">
            <v>X</v>
          </cell>
          <cell r="L1171" t="str">
            <v>durakolte</v>
          </cell>
          <cell r="M1171" t="str">
            <v>VER ARCHIVO ANEXO</v>
          </cell>
          <cell r="N1171">
            <v>41608</v>
          </cell>
        </row>
        <row r="1172">
          <cell r="A1172" t="str">
            <v>X28</v>
          </cell>
          <cell r="B1172" t="str">
            <v>PINTURA EPOXICA</v>
          </cell>
          <cell r="C1172" t="str">
            <v>Insumo</v>
          </cell>
          <cell r="D1172" t="str">
            <v>gal</v>
          </cell>
          <cell r="E1172">
            <v>120062</v>
          </cell>
          <cell r="F1172">
            <v>100892.32032431355</v>
          </cell>
          <cell r="G1172">
            <v>0.19</v>
          </cell>
          <cell r="H1172" t="str">
            <v>X</v>
          </cell>
          <cell r="I1172" t="str">
            <v>X</v>
          </cell>
          <cell r="J1172" t="str">
            <v>X</v>
          </cell>
          <cell r="K1172" t="str">
            <v>X</v>
          </cell>
          <cell r="L1172" t="str">
            <v>pintura epoxica</v>
          </cell>
          <cell r="M1172" t="str">
            <v>VER ARCHIVO ANEXO</v>
          </cell>
          <cell r="N1172">
            <v>41608</v>
          </cell>
        </row>
        <row r="1173">
          <cell r="A1173" t="str">
            <v>X28A</v>
          </cell>
          <cell r="B1173" t="str">
            <v>PINTURA ATOXICA EPOXICA ROJO</v>
          </cell>
          <cell r="C1173" t="str">
            <v>Insumo</v>
          </cell>
          <cell r="D1173" t="str">
            <v>gal</v>
          </cell>
          <cell r="E1173">
            <v>120062</v>
          </cell>
          <cell r="F1173">
            <v>100892.32032431355</v>
          </cell>
          <cell r="G1173">
            <v>0.19</v>
          </cell>
          <cell r="H1173" t="str">
            <v>X</v>
          </cell>
          <cell r="I1173" t="str">
            <v>X</v>
          </cell>
          <cell r="J1173" t="str">
            <v>X</v>
          </cell>
          <cell r="K1173" t="str">
            <v>X</v>
          </cell>
          <cell r="L1173" t="str">
            <v>pintura epoxica</v>
          </cell>
          <cell r="M1173" t="str">
            <v>VER ARCHIVO ANEXO</v>
          </cell>
          <cell r="N1173">
            <v>41608</v>
          </cell>
        </row>
        <row r="1174">
          <cell r="A1174" t="str">
            <v>X28B</v>
          </cell>
          <cell r="B1174" t="str">
            <v>PINTURA ATOXICA EPOXICA BLANCO</v>
          </cell>
          <cell r="C1174" t="str">
            <v>Insumo</v>
          </cell>
          <cell r="D1174" t="str">
            <v>gal</v>
          </cell>
          <cell r="E1174">
            <v>120062</v>
          </cell>
          <cell r="F1174">
            <v>100892.32032431355</v>
          </cell>
          <cell r="G1174">
            <v>0.19</v>
          </cell>
          <cell r="H1174" t="str">
            <v>X</v>
          </cell>
          <cell r="I1174" t="str">
            <v>X</v>
          </cell>
          <cell r="J1174" t="str">
            <v>X</v>
          </cell>
          <cell r="K1174" t="str">
            <v>X</v>
          </cell>
          <cell r="L1174" t="str">
            <v>pintura epoxica</v>
          </cell>
          <cell r="M1174" t="str">
            <v>VER ARCHIVO ANEXO</v>
          </cell>
          <cell r="N1174">
            <v>41608</v>
          </cell>
        </row>
        <row r="1175">
          <cell r="A1175" t="str">
            <v>X28C</v>
          </cell>
          <cell r="B1175" t="str">
            <v>IMPRIMANTE EPOXICO</v>
          </cell>
          <cell r="C1175" t="str">
            <v>Insumo</v>
          </cell>
          <cell r="D1175" t="str">
            <v>gal</v>
          </cell>
          <cell r="E1175">
            <v>120062</v>
          </cell>
          <cell r="F1175">
            <v>100892.32032431355</v>
          </cell>
          <cell r="G1175">
            <v>0.19</v>
          </cell>
          <cell r="H1175" t="str">
            <v>X</v>
          </cell>
          <cell r="I1175" t="str">
            <v>X</v>
          </cell>
          <cell r="J1175" t="str">
            <v>X</v>
          </cell>
          <cell r="K1175" t="str">
            <v>X</v>
          </cell>
          <cell r="L1175" t="str">
            <v>pintura epoxica</v>
          </cell>
          <cell r="M1175" t="str">
            <v>VER ARCHIVO ANEXO</v>
          </cell>
          <cell r="N1175">
            <v>41608</v>
          </cell>
        </row>
        <row r="1176">
          <cell r="A1176" t="str">
            <v>X28D</v>
          </cell>
          <cell r="B1176" t="str">
            <v>COLMASOLVENTE EPOXICO AL 12,5%</v>
          </cell>
          <cell r="C1176" t="str">
            <v>Insumo</v>
          </cell>
          <cell r="D1176" t="str">
            <v>gal</v>
          </cell>
          <cell r="E1176">
            <v>55220</v>
          </cell>
          <cell r="F1176">
            <v>46403.12239781041</v>
          </cell>
          <cell r="G1176">
            <v>0.19</v>
          </cell>
          <cell r="H1176" t="str">
            <v>X</v>
          </cell>
          <cell r="I1176" t="str">
            <v>X</v>
          </cell>
          <cell r="J1176" t="str">
            <v>X</v>
          </cell>
          <cell r="K1176" t="str">
            <v>X</v>
          </cell>
          <cell r="L1176" t="str">
            <v>pintura epoxica</v>
          </cell>
          <cell r="M1176" t="str">
            <v>VER ARCHIVO ANEXO</v>
          </cell>
          <cell r="N1176">
            <v>41608</v>
          </cell>
        </row>
        <row r="1177">
          <cell r="A1177" t="str">
            <v>X29</v>
          </cell>
          <cell r="B1177" t="str">
            <v>PINTURA PLASTICO EN FRIO DOS COMPONENTES</v>
          </cell>
          <cell r="C1177" t="str">
            <v>Insumo</v>
          </cell>
          <cell r="D1177" t="str">
            <v>gal</v>
          </cell>
          <cell r="E1177">
            <v>197213</v>
          </cell>
          <cell r="F1177">
            <v>165725.43713503718</v>
          </cell>
          <cell r="G1177">
            <v>0.19</v>
          </cell>
          <cell r="H1177" t="str">
            <v>X</v>
          </cell>
          <cell r="I1177" t="str">
            <v>X</v>
          </cell>
          <cell r="J1177" t="str">
            <v>X</v>
          </cell>
          <cell r="K1177" t="str">
            <v>X</v>
          </cell>
          <cell r="L1177" t="str">
            <v>Pintura plastico</v>
          </cell>
          <cell r="M1177" t="str">
            <v>VER ARCHIVO ANEXO</v>
          </cell>
          <cell r="N1177">
            <v>41608</v>
          </cell>
        </row>
        <row r="1178">
          <cell r="A1178" t="str">
            <v>X30</v>
          </cell>
          <cell r="B1178" t="str">
            <v>CARBURO</v>
          </cell>
          <cell r="C1178" t="str">
            <v>Insumo</v>
          </cell>
          <cell r="D1178" t="str">
            <v>kg</v>
          </cell>
          <cell r="E1178">
            <v>5995</v>
          </cell>
          <cell r="F1178">
            <v>5038.0532889051301</v>
          </cell>
          <cell r="G1178">
            <v>0.19</v>
          </cell>
          <cell r="H1178" t="str">
            <v>X</v>
          </cell>
          <cell r="I1178" t="str">
            <v>X</v>
          </cell>
          <cell r="J1178" t="str">
            <v>X</v>
          </cell>
          <cell r="K1178" t="str">
            <v>X</v>
          </cell>
          <cell r="L1178" t="str">
            <v>no aplica</v>
          </cell>
          <cell r="M1178" t="str">
            <v>no aplica</v>
          </cell>
          <cell r="N1178">
            <v>41608</v>
          </cell>
        </row>
        <row r="1179">
          <cell r="A1179" t="str">
            <v>X31</v>
          </cell>
          <cell r="B1179" t="str">
            <v>ALUMOL</v>
          </cell>
          <cell r="C1179" t="str">
            <v>Insumo</v>
          </cell>
          <cell r="D1179" t="str">
            <v>kg</v>
          </cell>
          <cell r="E1179">
            <v>28399</v>
          </cell>
          <cell r="F1179">
            <v>23864.462947445354</v>
          </cell>
          <cell r="G1179">
            <v>0.19</v>
          </cell>
          <cell r="H1179" t="str">
            <v>X</v>
          </cell>
          <cell r="I1179" t="str">
            <v>X</v>
          </cell>
          <cell r="J1179" t="str">
            <v>X</v>
          </cell>
          <cell r="K1179" t="str">
            <v>X</v>
          </cell>
          <cell r="L1179" t="str">
            <v>Manual de producto sika</v>
          </cell>
          <cell r="M1179" t="str">
            <v>VER ARCHIVO ANEXO</v>
          </cell>
          <cell r="N1179">
            <v>41608</v>
          </cell>
        </row>
        <row r="1180">
          <cell r="A1180" t="str">
            <v>X32</v>
          </cell>
          <cell r="B1180" t="str">
            <v>SIKAGUARD</v>
          </cell>
          <cell r="C1180" t="str">
            <v>Insumo</v>
          </cell>
          <cell r="D1180" t="str">
            <v>kg</v>
          </cell>
          <cell r="E1180">
            <v>82041</v>
          </cell>
          <cell r="F1180">
            <v>68941.781848175466</v>
          </cell>
          <cell r="G1180">
            <v>0.19</v>
          </cell>
          <cell r="H1180" t="str">
            <v>X</v>
          </cell>
          <cell r="I1180" t="str">
            <v>X</v>
          </cell>
          <cell r="J1180" t="str">
            <v>X</v>
          </cell>
          <cell r="K1180" t="str">
            <v>X</v>
          </cell>
          <cell r="L1180" t="str">
            <v>Manual de producto sika</v>
          </cell>
          <cell r="M1180" t="str">
            <v>VER ARCHIVO ANEXO</v>
          </cell>
          <cell r="N1180">
            <v>41608</v>
          </cell>
        </row>
        <row r="1181">
          <cell r="A1181" t="str">
            <v>X33</v>
          </cell>
          <cell r="B1181" t="str">
            <v>SIKA QUARZ TOP</v>
          </cell>
          <cell r="C1181" t="str">
            <v>Insumo</v>
          </cell>
          <cell r="D1181" t="str">
            <v>kg</v>
          </cell>
          <cell r="E1181">
            <v>1893</v>
          </cell>
          <cell r="F1181">
            <v>1590.9641964963573</v>
          </cell>
          <cell r="G1181">
            <v>0.19</v>
          </cell>
          <cell r="H1181" t="str">
            <v>X</v>
          </cell>
          <cell r="I1181" t="str">
            <v>X</v>
          </cell>
          <cell r="J1181" t="str">
            <v>X</v>
          </cell>
          <cell r="K1181" t="str">
            <v>X</v>
          </cell>
          <cell r="L1181" t="str">
            <v>Manual de producto sika</v>
          </cell>
          <cell r="M1181" t="str">
            <v>VER ARCHIVO ANEXO</v>
          </cell>
          <cell r="N1181">
            <v>41608</v>
          </cell>
        </row>
        <row r="1182">
          <cell r="A1182" t="str">
            <v>X34</v>
          </cell>
          <cell r="B1182" t="str">
            <v>WASH PRIMER</v>
          </cell>
          <cell r="C1182" t="str">
            <v>Insumo</v>
          </cell>
          <cell r="D1182" t="str">
            <v>gal</v>
          </cell>
          <cell r="E1182">
            <v>157771</v>
          </cell>
          <cell r="F1182">
            <v>132580.34970802977</v>
          </cell>
          <cell r="G1182">
            <v>0.19</v>
          </cell>
          <cell r="H1182" t="str">
            <v>X</v>
          </cell>
          <cell r="I1182" t="str">
            <v>X</v>
          </cell>
          <cell r="J1182" t="str">
            <v>X</v>
          </cell>
          <cell r="K1182" t="str">
            <v>X</v>
          </cell>
          <cell r="L1182" t="str">
            <v>wash primer</v>
          </cell>
          <cell r="M1182" t="str">
            <v>VER ARCHIVO ANEXO</v>
          </cell>
        </row>
        <row r="1183">
          <cell r="A1183" t="str">
            <v>X35</v>
          </cell>
          <cell r="B1183" t="str">
            <v>PINTURA ALUMINIO PINTUCO  P 153</v>
          </cell>
          <cell r="C1183" t="str">
            <v>Insumo</v>
          </cell>
          <cell r="D1183" t="str">
            <v>gal</v>
          </cell>
          <cell r="E1183">
            <v>113595</v>
          </cell>
          <cell r="F1183">
            <v>95457.851789781416</v>
          </cell>
          <cell r="G1183">
            <v>0.19</v>
          </cell>
          <cell r="H1183" t="str">
            <v>X</v>
          </cell>
          <cell r="I1183" t="str">
            <v>X</v>
          </cell>
          <cell r="L1183" t="str">
            <v>pintulux</v>
          </cell>
          <cell r="M1183" t="str">
            <v>VER ARCHIVO ANEXO</v>
          </cell>
        </row>
        <row r="1184">
          <cell r="A1184" t="str">
            <v>X36</v>
          </cell>
          <cell r="B1184" t="str">
            <v>ACRONAL LIGANTE</v>
          </cell>
          <cell r="C1184" t="str">
            <v>Insumo</v>
          </cell>
          <cell r="D1184" t="str">
            <v>gal</v>
          </cell>
          <cell r="E1184">
            <v>50487</v>
          </cell>
          <cell r="F1184">
            <v>42425.711906569515</v>
          </cell>
          <cell r="G1184">
            <v>0.19</v>
          </cell>
          <cell r="H1184" t="str">
            <v>X</v>
          </cell>
          <cell r="I1184" t="str">
            <v>X</v>
          </cell>
          <cell r="L1184" t="str">
            <v>Acronal</v>
          </cell>
          <cell r="M1184" t="str">
            <v>VER ARCHIVO ANEXO</v>
          </cell>
        </row>
        <row r="1185">
          <cell r="A1185" t="str">
            <v>Y</v>
          </cell>
          <cell r="B1185" t="str">
            <v>PISOS Y ENCHAPES</v>
          </cell>
          <cell r="E1185">
            <v>0</v>
          </cell>
          <cell r="F1185">
            <v>0</v>
          </cell>
          <cell r="N1185">
            <v>41608</v>
          </cell>
        </row>
        <row r="1186">
          <cell r="A1186" t="str">
            <v>Y19</v>
          </cell>
          <cell r="B1186" t="str">
            <v>BALDOSA GRANO TRADICIONAL BLANCO HUILA BH5 DE 30 X 30 CM. TIPO ALFA O SIMILAR. FONDO BLANCO</v>
          </cell>
          <cell r="C1186" t="str">
            <v>Insumo</v>
          </cell>
          <cell r="D1186" t="str">
            <v>m2</v>
          </cell>
          <cell r="E1186">
            <v>60101</v>
          </cell>
          <cell r="F1186">
            <v>50505.158417776838</v>
          </cell>
          <cell r="G1186">
            <v>0.19</v>
          </cell>
          <cell r="H1186" t="str">
            <v>X</v>
          </cell>
          <cell r="K1186" t="str">
            <v>X</v>
          </cell>
          <cell r="L1186" t="str">
            <v>PISO CERAMICA</v>
          </cell>
          <cell r="M1186" t="str">
            <v>VER ARCHIVO ANEXO</v>
          </cell>
          <cell r="N1186">
            <v>41608</v>
          </cell>
        </row>
        <row r="1187">
          <cell r="A1187" t="str">
            <v>Y18</v>
          </cell>
          <cell r="B1187" t="str">
            <v>BALDOSA GRANO TRADICIONAL PAYANDE P5 DE 30 X 30 CM. TIPO ALFA O SIMILAR. FONDO BLANCO</v>
          </cell>
          <cell r="C1187" t="str">
            <v>Insumo</v>
          </cell>
          <cell r="D1187" t="str">
            <v>m2</v>
          </cell>
          <cell r="E1187">
            <v>58667</v>
          </cell>
          <cell r="F1187">
            <v>49300.003038930859</v>
          </cell>
          <cell r="G1187">
            <v>0.19</v>
          </cell>
          <cell r="H1187" t="str">
            <v>X</v>
          </cell>
          <cell r="K1187" t="str">
            <v>X</v>
          </cell>
          <cell r="L1187" t="str">
            <v>PISO CERAMICA</v>
          </cell>
          <cell r="M1187" t="str">
            <v>VER ARCHIVO ANEXO</v>
          </cell>
          <cell r="N1187">
            <v>41608</v>
          </cell>
        </row>
        <row r="1188">
          <cell r="A1188" t="str">
            <v>Y01</v>
          </cell>
          <cell r="B1188" t="str">
            <v xml:space="preserve">BALDOSA GRANO TRADICIONAL PERLATO CLARO PCL 5 DE 40 X 40 CM. TIPO ALFA O SIMILAR. FONDO CREMA </v>
          </cell>
          <cell r="C1188" t="str">
            <v>Insumo</v>
          </cell>
          <cell r="D1188" t="str">
            <v>m2</v>
          </cell>
          <cell r="E1188">
            <v>82948</v>
          </cell>
          <cell r="F1188">
            <v>69704.118858996619</v>
          </cell>
          <cell r="G1188">
            <v>0.19</v>
          </cell>
          <cell r="H1188" t="str">
            <v>X</v>
          </cell>
          <cell r="K1188" t="str">
            <v>X</v>
          </cell>
          <cell r="L1188" t="str">
            <v>PISO CERAMICA</v>
          </cell>
          <cell r="M1188" t="str">
            <v>VER ARCHIVO ANEXO</v>
          </cell>
          <cell r="N1188">
            <v>41608</v>
          </cell>
        </row>
        <row r="1189">
          <cell r="A1189" t="str">
            <v>Y02</v>
          </cell>
          <cell r="B1189" t="str">
            <v>BALDOSA GRANO TRADICIONAL VILLA DE LEYVA DE 30 X 30 CM. FONDO CAFÉ</v>
          </cell>
          <cell r="C1189" t="str">
            <v>Insumo</v>
          </cell>
          <cell r="D1189" t="str">
            <v>m2</v>
          </cell>
          <cell r="E1189">
            <v>52247</v>
          </cell>
          <cell r="F1189">
            <v>43905.308609311134</v>
          </cell>
          <cell r="G1189">
            <v>0.19</v>
          </cell>
          <cell r="H1189" t="str">
            <v>X</v>
          </cell>
          <cell r="K1189" t="str">
            <v>X</v>
          </cell>
          <cell r="L1189" t="str">
            <v>PISO CERAMICA</v>
          </cell>
          <cell r="M1189" t="str">
            <v>VER ARCHIVO ANEXO</v>
          </cell>
          <cell r="N1189">
            <v>41608</v>
          </cell>
        </row>
        <row r="1190">
          <cell r="A1190" t="str">
            <v>Y04</v>
          </cell>
          <cell r="B1190" t="str">
            <v>BOQUILLA ALFACOLOR 1-3</v>
          </cell>
          <cell r="C1190" t="str">
            <v>Insumo</v>
          </cell>
          <cell r="D1190" t="str">
            <v>kg</v>
          </cell>
          <cell r="E1190">
            <v>6150</v>
          </cell>
          <cell r="F1190">
            <v>5167.9820316189998</v>
          </cell>
          <cell r="G1190">
            <v>0.19</v>
          </cell>
          <cell r="H1190" t="str">
            <v>X</v>
          </cell>
          <cell r="K1190" t="str">
            <v>X</v>
          </cell>
          <cell r="L1190" t="str">
            <v>PISO CERAMICA</v>
          </cell>
          <cell r="M1190" t="str">
            <v>VER ARCHIVO ANEXO</v>
          </cell>
          <cell r="N1190">
            <v>41608</v>
          </cell>
        </row>
        <row r="1191">
          <cell r="A1191" t="str">
            <v>Y05</v>
          </cell>
          <cell r="B1191" t="str">
            <v>BOQUILLA ALFACOLOR 3-15</v>
          </cell>
          <cell r="C1191" t="str">
            <v>Insumo</v>
          </cell>
          <cell r="D1191" t="str">
            <v>kg</v>
          </cell>
          <cell r="E1191">
            <v>6150</v>
          </cell>
          <cell r="F1191">
            <v>5167.9820316189998</v>
          </cell>
          <cell r="G1191">
            <v>0.19</v>
          </cell>
          <cell r="H1191" t="str">
            <v>X</v>
          </cell>
          <cell r="K1191" t="str">
            <v>X</v>
          </cell>
          <cell r="L1191" t="str">
            <v>PISO CERAMICA</v>
          </cell>
          <cell r="M1191" t="str">
            <v>VER ARCHIVO ANEXO</v>
          </cell>
          <cell r="N1191">
            <v>41608</v>
          </cell>
        </row>
        <row r="1192">
          <cell r="A1192" t="str">
            <v>Y37</v>
          </cell>
          <cell r="B1192" t="str">
            <v>CENEFA MALLA SQUARE MESH POMPEI MOCCA 30.5 X 10 CM. TIPO ALFA O SIMILAR.</v>
          </cell>
          <cell r="C1192" t="str">
            <v>Insumo</v>
          </cell>
          <cell r="D1192" t="str">
            <v>m</v>
          </cell>
          <cell r="E1192">
            <v>14278</v>
          </cell>
          <cell r="F1192">
            <v>11998.521648576692</v>
          </cell>
          <cell r="G1192">
            <v>0.19</v>
          </cell>
          <cell r="H1192" t="str">
            <v>X</v>
          </cell>
          <cell r="K1192" t="str">
            <v>X</v>
          </cell>
          <cell r="L1192" t="str">
            <v>Corona - 2011 Catalogo Portafolio Profesional</v>
          </cell>
          <cell r="M1192" t="str">
            <v>VER ARCHIVO ANEXO</v>
          </cell>
          <cell r="N1192">
            <v>41608</v>
          </cell>
        </row>
        <row r="1193">
          <cell r="A1193" t="str">
            <v>Y37A</v>
          </cell>
          <cell r="B1193" t="str">
            <v>CENEFA PRECORTADO OXIDO 10*30,5-1. TIPO ALFA O SIMILAR.</v>
          </cell>
          <cell r="C1193" t="str">
            <v>Insumo</v>
          </cell>
          <cell r="D1193" t="str">
            <v>und</v>
          </cell>
          <cell r="E1193">
            <v>17068</v>
          </cell>
          <cell r="F1193">
            <v>14342.542231414658</v>
          </cell>
          <cell r="G1193">
            <v>0.19</v>
          </cell>
          <cell r="H1193" t="str">
            <v>X</v>
          </cell>
          <cell r="K1193" t="str">
            <v>X</v>
          </cell>
          <cell r="L1193" t="str">
            <v>Corona - 2011 Catalogo Portafolio Profesional</v>
          </cell>
          <cell r="M1193" t="str">
            <v>VER ARCHIVO ANEXO</v>
          </cell>
          <cell r="N1193">
            <v>41608</v>
          </cell>
        </row>
        <row r="1194">
          <cell r="A1194" t="str">
            <v>Y37D</v>
          </cell>
          <cell r="B1194" t="str">
            <v xml:space="preserve">LISTON SAN REMO TIPO CORONA O SIMILAR </v>
          </cell>
          <cell r="C1194" t="str">
            <v>Insumo</v>
          </cell>
          <cell r="D1194" t="str">
            <v>und</v>
          </cell>
          <cell r="E1194">
            <v>20797</v>
          </cell>
          <cell r="F1194">
            <v>17476.741698512484</v>
          </cell>
          <cell r="G1194">
            <v>0.19</v>
          </cell>
          <cell r="H1194" t="str">
            <v>X</v>
          </cell>
          <cell r="K1194" t="str">
            <v>X</v>
          </cell>
          <cell r="L1194" t="str">
            <v>Corona - 2011 Catalogo Portafolio Profesional</v>
          </cell>
          <cell r="M1194" t="str">
            <v>VER ARCHIVO ANEXO</v>
          </cell>
          <cell r="N1194">
            <v>41608</v>
          </cell>
        </row>
        <row r="1195">
          <cell r="A1195" t="str">
            <v>Y37B</v>
          </cell>
          <cell r="B1195" t="str">
            <v>CENEFA ROMANICA POMPEI AGA/CORAL ALPES TABACO</v>
          </cell>
          <cell r="C1195" t="str">
            <v>Insumo</v>
          </cell>
          <cell r="D1195" t="str">
            <v>und</v>
          </cell>
          <cell r="E1195">
            <v>11531</v>
          </cell>
          <cell r="F1195">
            <v>9690.2977601598959</v>
          </cell>
          <cell r="G1195">
            <v>0.19</v>
          </cell>
          <cell r="H1195" t="str">
            <v>X</v>
          </cell>
          <cell r="K1195" t="str">
            <v>X</v>
          </cell>
          <cell r="L1195" t="str">
            <v>Corona - 2011 Catalogo Portafolio Profesional</v>
          </cell>
          <cell r="M1195" t="str">
            <v>VER ARCHIVO ANEXO</v>
          </cell>
          <cell r="N1195">
            <v>41608</v>
          </cell>
        </row>
        <row r="1196">
          <cell r="A1196" t="str">
            <v>Y37C</v>
          </cell>
          <cell r="B1196" t="str">
            <v>CENEFA PRECORTADO ROJO 10*30,5-1. TIPO ALFA O SIMILAR.</v>
          </cell>
          <cell r="C1196" t="str">
            <v>Insumo</v>
          </cell>
          <cell r="D1196" t="str">
            <v>und</v>
          </cell>
          <cell r="E1196">
            <v>14128</v>
          </cell>
          <cell r="F1196">
            <v>11872.570316354062</v>
          </cell>
          <cell r="G1196">
            <v>0.19</v>
          </cell>
          <cell r="H1196" t="str">
            <v>X</v>
          </cell>
          <cell r="K1196" t="str">
            <v>X</v>
          </cell>
          <cell r="L1196" t="str">
            <v>Corona - 2011 Catalogo Portafolio Profesional</v>
          </cell>
          <cell r="M1196" t="str">
            <v>VER ARCHIVO ANEXO</v>
          </cell>
          <cell r="N1196">
            <v>41608</v>
          </cell>
        </row>
        <row r="1197">
          <cell r="A1197" t="str">
            <v>Y15</v>
          </cell>
          <cell r="B1197" t="str">
            <v>CENEFA MALLA SQUARE MESH POMPEI MOCCA 30.5 X 5 CM. TIPO ALFA O SIMILAR.</v>
          </cell>
          <cell r="C1197" t="str">
            <v>Insumo</v>
          </cell>
          <cell r="D1197" t="str">
            <v>m</v>
          </cell>
          <cell r="E1197">
            <v>7139</v>
          </cell>
          <cell r="F1197">
            <v>5999.2608242883462</v>
          </cell>
          <cell r="G1197">
            <v>0.19</v>
          </cell>
          <cell r="H1197" t="str">
            <v>X</v>
          </cell>
          <cell r="K1197" t="str">
            <v>X</v>
          </cell>
          <cell r="L1197" t="str">
            <v>Corona - 2011 Catalogo Portafolio Profesional</v>
          </cell>
          <cell r="M1197" t="str">
            <v>VER ARCHIVO ANEXO</v>
          </cell>
          <cell r="N1197">
            <v>41608</v>
          </cell>
        </row>
        <row r="1198">
          <cell r="A1198" t="str">
            <v>Y06</v>
          </cell>
          <cell r="B1198" t="str">
            <v xml:space="preserve">CENEFA TIPO ROMANICO GRIS DORADO ROYAL   22 X 6 CM. TIPO ALFA O SIMILAR. </v>
          </cell>
          <cell r="C1198" t="str">
            <v>Insumo</v>
          </cell>
          <cell r="D1198" t="str">
            <v>m</v>
          </cell>
          <cell r="E1198">
            <v>30925</v>
          </cell>
          <cell r="F1198">
            <v>25987.074346270911</v>
          </cell>
          <cell r="G1198">
            <v>0.19</v>
          </cell>
          <cell r="H1198" t="str">
            <v>X</v>
          </cell>
          <cell r="K1198" t="str">
            <v>X</v>
          </cell>
          <cell r="L1198" t="str">
            <v>Corona - 2011 Catalogo Portafolio Profesional</v>
          </cell>
          <cell r="M1198" t="str">
            <v>VER ARCHIVO ANEXO</v>
          </cell>
          <cell r="N1198">
            <v>41608</v>
          </cell>
        </row>
        <row r="1199">
          <cell r="A1199" t="str">
            <v>Y07</v>
          </cell>
          <cell r="B1199" t="str">
            <v>CERAMICA PARED TIPO ANTIQUE 15 *15 CM. TIPO ALFA O SIMILAR. COLOR BEIGE O BLANCO</v>
          </cell>
          <cell r="C1199" t="str">
            <v>Insumo</v>
          </cell>
          <cell r="D1199" t="str">
            <v>m2</v>
          </cell>
          <cell r="E1199">
            <v>28998</v>
          </cell>
          <cell r="F1199">
            <v>24368.268276335864</v>
          </cell>
          <cell r="G1199">
            <v>0.19</v>
          </cell>
          <cell r="H1199" t="str">
            <v>X</v>
          </cell>
          <cell r="K1199" t="str">
            <v>X</v>
          </cell>
          <cell r="L1199" t="str">
            <v>Corona - 2011 Catalogo Portafolio Profesional</v>
          </cell>
          <cell r="M1199" t="str">
            <v>VER ARCHIVO ANEXO</v>
          </cell>
          <cell r="N1199">
            <v>41608</v>
          </cell>
        </row>
        <row r="1200">
          <cell r="A1200" t="str">
            <v>Y14</v>
          </cell>
          <cell r="B1200" t="str">
            <v xml:space="preserve">CERAMICA PARED TIPO FERRARA 20.3 X 30.5 CM.TIPO ALFA O SIMILAR. COLOR BLANCO O CAFÉ. </v>
          </cell>
          <cell r="C1200" t="str">
            <v>Insumo</v>
          </cell>
          <cell r="D1200" t="str">
            <v>m2</v>
          </cell>
          <cell r="E1200">
            <v>24720</v>
          </cell>
          <cell r="F1200">
            <v>20772.689192254104</v>
          </cell>
          <cell r="G1200">
            <v>0.19</v>
          </cell>
          <cell r="H1200" t="str">
            <v>X</v>
          </cell>
          <cell r="K1200" t="str">
            <v>X</v>
          </cell>
          <cell r="L1200" t="str">
            <v>Corona - 2011 Catalogo Portafolio Profesional</v>
          </cell>
          <cell r="M1200" t="str">
            <v>VER ARCHIVO ANEXO</v>
          </cell>
          <cell r="N1200">
            <v>41608</v>
          </cell>
        </row>
        <row r="1201">
          <cell r="A1201" t="str">
            <v>Y35</v>
          </cell>
          <cell r="B1201" t="str">
            <v>CERAMICA PARED TIPO POMPEI  30.5 X 20.3 CM. TIPO ALFA O SIMILAR. COLOR CORAL O SHELL</v>
          </cell>
          <cell r="C1201" t="str">
            <v>Insumo</v>
          </cell>
          <cell r="D1201" t="str">
            <v>m2</v>
          </cell>
          <cell r="E1201">
            <v>25955</v>
          </cell>
          <cell r="F1201">
            <v>21810.793330467972</v>
          </cell>
          <cell r="G1201">
            <v>0.19</v>
          </cell>
          <cell r="H1201" t="str">
            <v>X</v>
          </cell>
          <cell r="K1201" t="str">
            <v>X</v>
          </cell>
          <cell r="L1201" t="str">
            <v>Corona - 2011 Catalogo Portafolio Profesional</v>
          </cell>
          <cell r="M1201" t="str">
            <v>VER ARCHIVO ANEXO</v>
          </cell>
          <cell r="N1201">
            <v>41608</v>
          </cell>
        </row>
        <row r="1202">
          <cell r="A1202" t="str">
            <v>Y36</v>
          </cell>
          <cell r="B1202" t="str">
            <v>CERAMICA PARED TIPO STONE  20.3 X 30.5 CM. TIPO ALFA O SIMILAR. COLOR BLANCO O CAFÉ.</v>
          </cell>
          <cell r="C1202" t="str">
            <v>Insumo</v>
          </cell>
          <cell r="D1202" t="str">
            <v>m2</v>
          </cell>
          <cell r="E1202">
            <v>24669</v>
          </cell>
          <cell r="F1202">
            <v>20730.26348034753</v>
          </cell>
          <cell r="G1202">
            <v>0.19</v>
          </cell>
          <cell r="H1202" t="str">
            <v>X</v>
          </cell>
          <cell r="K1202" t="str">
            <v>X</v>
          </cell>
          <cell r="L1202" t="str">
            <v>Corona - 2011 Catalogo Portafolio Profesional</v>
          </cell>
          <cell r="M1202" t="str">
            <v>VER ARCHIVO ANEXO</v>
          </cell>
          <cell r="N1202">
            <v>41608</v>
          </cell>
        </row>
        <row r="1203">
          <cell r="A1203" t="str">
            <v>Y03</v>
          </cell>
          <cell r="B1203" t="str">
            <v>CERAMICA PISO ANTIQUE 30.5 X 30.5 CM.TIPO ALFA O SIMILAR. COLOR BLANCO O BEIGE</v>
          </cell>
          <cell r="C1203" t="str">
            <v>Insumo</v>
          </cell>
          <cell r="D1203" t="str">
            <v>m2</v>
          </cell>
          <cell r="E1203">
            <v>27823</v>
          </cell>
          <cell r="F1203">
            <v>23380.544671011045</v>
          </cell>
          <cell r="G1203">
            <v>0.19</v>
          </cell>
          <cell r="H1203" t="str">
            <v>X</v>
          </cell>
          <cell r="K1203" t="str">
            <v>X</v>
          </cell>
          <cell r="L1203" t="str">
            <v>Corona - 2011 Catalogo Portafolio Profesional</v>
          </cell>
          <cell r="M1203" t="str">
            <v>VER ARCHIVO ANEXO</v>
          </cell>
          <cell r="N1203">
            <v>41608</v>
          </cell>
        </row>
        <row r="1204">
          <cell r="A1204" t="str">
            <v>Y03A</v>
          </cell>
          <cell r="B1204" t="str">
            <v xml:space="preserve">PIEDRACID NEGRO 45*45 TIPO ALFA O SIMILAR COLOR NEGRO </v>
          </cell>
          <cell r="C1204" t="str">
            <v>Insumo</v>
          </cell>
          <cell r="D1204" t="str">
            <v>m2</v>
          </cell>
          <cell r="E1204">
            <v>42313</v>
          </cell>
          <cell r="F1204">
            <v>35556.723988196492</v>
          </cell>
          <cell r="G1204">
            <v>0.19</v>
          </cell>
          <cell r="H1204" t="str">
            <v>X</v>
          </cell>
          <cell r="K1204" t="str">
            <v>X</v>
          </cell>
          <cell r="L1204" t="str">
            <v>PisoPiedraCid</v>
          </cell>
          <cell r="M1204" t="str">
            <v>VER ARCHIVO ANEXO</v>
          </cell>
          <cell r="N1204">
            <v>41608</v>
          </cell>
        </row>
        <row r="1205">
          <cell r="A1205" t="str">
            <v>Y17</v>
          </cell>
          <cell r="B1205" t="str">
            <v>CERAMICA PISO ECOCERAMICA  20 X 20 CM. TIPO ALFA O SIMILAR. COLOR BLANCO</v>
          </cell>
          <cell r="C1205" t="str">
            <v>Insumo</v>
          </cell>
          <cell r="D1205" t="str">
            <v>m2</v>
          </cell>
          <cell r="E1205">
            <v>17916</v>
          </cell>
          <cell r="F1205">
            <v>15055.824512843858</v>
          </cell>
          <cell r="G1205">
            <v>0.19</v>
          </cell>
          <cell r="H1205" t="str">
            <v>X</v>
          </cell>
          <cell r="K1205" t="str">
            <v>X</v>
          </cell>
          <cell r="L1205" t="str">
            <v>Corona - 2011 Catalogo Portafolio Profesional</v>
          </cell>
          <cell r="M1205" t="str">
            <v>VER ARCHIVO ANEXO</v>
          </cell>
          <cell r="N1205">
            <v>41608</v>
          </cell>
        </row>
        <row r="1206">
          <cell r="A1206" t="str">
            <v>Y17D</v>
          </cell>
          <cell r="B1206" t="str">
            <v xml:space="preserve">PORCELANTO ARTICO BLANCO 46,1X46,1 </v>
          </cell>
          <cell r="C1206" t="str">
            <v>Insumo</v>
          </cell>
          <cell r="D1206" t="str">
            <v>m2</v>
          </cell>
          <cell r="E1206">
            <v>62081</v>
          </cell>
          <cell r="F1206">
            <v>52169.041806612622</v>
          </cell>
          <cell r="G1206">
            <v>0.19</v>
          </cell>
          <cell r="H1206" t="str">
            <v>X</v>
          </cell>
          <cell r="K1206" t="str">
            <v>X</v>
          </cell>
          <cell r="L1206" t="str">
            <v>FICHA TECNICA PORCELANATO</v>
          </cell>
          <cell r="M1206" t="str">
            <v>VER ARCHIVO ANEXO</v>
          </cell>
          <cell r="N1206">
            <v>41608</v>
          </cell>
        </row>
        <row r="1207">
          <cell r="A1207" t="str">
            <v>Y17E</v>
          </cell>
          <cell r="B1207" t="str">
            <v>CERAMICA PARED EGEO BLANCO 30X60</v>
          </cell>
          <cell r="C1207" t="str">
            <v>Insumo</v>
          </cell>
          <cell r="D1207" t="str">
            <v>m2</v>
          </cell>
          <cell r="E1207">
            <v>38908</v>
          </cell>
          <cell r="F1207">
            <v>32695.640041497216</v>
          </cell>
          <cell r="G1207">
            <v>0.19</v>
          </cell>
          <cell r="H1207" t="str">
            <v>X</v>
          </cell>
          <cell r="K1207" t="str">
            <v>X</v>
          </cell>
          <cell r="L1207" t="str">
            <v>Corona - 2011 Catalogo Portafolio Profesional</v>
          </cell>
          <cell r="M1207" t="str">
            <v>VER ARCHIVO ANEXO</v>
          </cell>
          <cell r="N1207">
            <v>41608</v>
          </cell>
        </row>
        <row r="1208">
          <cell r="A1208" t="str">
            <v>Y17B</v>
          </cell>
          <cell r="B1208" t="str">
            <v>CERAMICA PISO PIEDRACID DESERSTONE 45*45. TIPO ALFA O SIMILAR. COLOR BLANCO</v>
          </cell>
          <cell r="C1208" t="str">
            <v>Insumo</v>
          </cell>
          <cell r="D1208" t="str">
            <v>m2</v>
          </cell>
          <cell r="E1208">
            <v>32976</v>
          </cell>
          <cell r="F1208">
            <v>27710.618892475297</v>
          </cell>
          <cell r="G1208">
            <v>0.19</v>
          </cell>
          <cell r="H1208" t="str">
            <v>X</v>
          </cell>
          <cell r="K1208" t="str">
            <v>X</v>
          </cell>
          <cell r="L1208" t="str">
            <v>Corona - 2011 Catalogo Portafolio Profesional</v>
          </cell>
          <cell r="M1208" t="str">
            <v>VER ARCHIVO ANEXO</v>
          </cell>
          <cell r="N1208">
            <v>41608</v>
          </cell>
        </row>
        <row r="1209">
          <cell r="A1209" t="str">
            <v>Y17C</v>
          </cell>
          <cell r="B1209" t="str">
            <v>CERAMICA PISO PIEDRACID CAYONRED 45*45. TIPO ALFA O SIMILAR. COLOR BLANCO</v>
          </cell>
          <cell r="C1209" t="str">
            <v>Insumo</v>
          </cell>
          <cell r="D1209" t="str">
            <v>m2</v>
          </cell>
          <cell r="E1209">
            <v>43807</v>
          </cell>
          <cell r="F1209">
            <v>36812.259899931538</v>
          </cell>
          <cell r="G1209">
            <v>0.19</v>
          </cell>
          <cell r="H1209" t="str">
            <v>X</v>
          </cell>
          <cell r="K1209" t="str">
            <v>X</v>
          </cell>
          <cell r="L1209" t="str">
            <v>Corona - 2011 Catalogo Portafolio Profesional</v>
          </cell>
          <cell r="M1209" t="str">
            <v>VER ARCHIVO ANEXO</v>
          </cell>
          <cell r="N1209">
            <v>41608</v>
          </cell>
        </row>
        <row r="1210">
          <cell r="A1210" t="str">
            <v>Y16</v>
          </cell>
          <cell r="B1210" t="str">
            <v>CERAMICA PISO POMPEI  30.5 X 30.5 CM. TIPO ALFA O SIMILAR. COLOR CORAL O SHELL</v>
          </cell>
          <cell r="C1210" t="str">
            <v>Insumo</v>
          </cell>
          <cell r="D1210" t="str">
            <v>m2</v>
          </cell>
          <cell r="E1210">
            <v>27823</v>
          </cell>
          <cell r="F1210">
            <v>23380.544671011045</v>
          </cell>
          <cell r="G1210">
            <v>0.19</v>
          </cell>
          <cell r="H1210" t="str">
            <v>X</v>
          </cell>
          <cell r="K1210" t="str">
            <v>X</v>
          </cell>
          <cell r="L1210" t="str">
            <v>Corona - 2011 Catalogo Portafolio Profesional</v>
          </cell>
          <cell r="M1210" t="str">
            <v>VER ARCHIVO ANEXO</v>
          </cell>
          <cell r="N1210">
            <v>41608</v>
          </cell>
        </row>
        <row r="1211">
          <cell r="A1211" t="str">
            <v>Y11</v>
          </cell>
          <cell r="B1211" t="str">
            <v>CERAMICA PISO STONE 30.5 X 30.5 CM. TIPO ALFA O SIMILAR. COLOR BLANCO O CAFÉ</v>
          </cell>
          <cell r="C1211" t="str">
            <v>Insumo</v>
          </cell>
          <cell r="D1211" t="str">
            <v>m2</v>
          </cell>
          <cell r="E1211">
            <v>27823</v>
          </cell>
          <cell r="F1211">
            <v>23380.544671011045</v>
          </cell>
          <cell r="G1211">
            <v>0.19</v>
          </cell>
          <cell r="H1211" t="str">
            <v>X</v>
          </cell>
          <cell r="K1211" t="str">
            <v>X</v>
          </cell>
          <cell r="L1211" t="str">
            <v>Corona - 2011 Catalogo Portafolio Profesional</v>
          </cell>
          <cell r="M1211" t="str">
            <v>VER ARCHIVO ANEXO</v>
          </cell>
          <cell r="N1211">
            <v>41608</v>
          </cell>
        </row>
        <row r="1212">
          <cell r="A1212" t="str">
            <v>Y39</v>
          </cell>
          <cell r="B1212" t="str">
            <v>MESON EN MARMOL CAFE PINTO A=0.60 M.  SALPICADERO DE H=10 CM. Y BABERO DE H=10 CM.</v>
          </cell>
          <cell r="C1212" t="str">
            <v>Insumo</v>
          </cell>
          <cell r="D1212" t="str">
            <v>m</v>
          </cell>
          <cell r="E1212">
            <v>346661</v>
          </cell>
          <cell r="F1212">
            <v>291312.17339596828</v>
          </cell>
          <cell r="G1212">
            <v>0.19</v>
          </cell>
          <cell r="H1212" t="str">
            <v>X</v>
          </cell>
          <cell r="K1212" t="str">
            <v>X</v>
          </cell>
          <cell r="L1212" t="str">
            <v>marmolromanico</v>
          </cell>
          <cell r="M1212" t="str">
            <v>VER ARCHIVO ANEXO</v>
          </cell>
          <cell r="N1212">
            <v>41608</v>
          </cell>
        </row>
        <row r="1213">
          <cell r="A1213" t="str">
            <v>Y38</v>
          </cell>
          <cell r="B1213" t="str">
            <v xml:space="preserve">MESON EN MARMOL NEGRO CARACOL A=0.60 M.  SALPICADERO DE H=10 CM. Y BABERO DE H=10 CM. </v>
          </cell>
          <cell r="C1213" t="str">
            <v>Insumo</v>
          </cell>
          <cell r="D1213" t="str">
            <v>m</v>
          </cell>
          <cell r="E1213">
            <v>415987</v>
          </cell>
          <cell r="F1213">
            <v>349569.30486117367</v>
          </cell>
          <cell r="G1213">
            <v>0.19</v>
          </cell>
          <cell r="H1213" t="str">
            <v>X</v>
          </cell>
          <cell r="K1213" t="str">
            <v>X</v>
          </cell>
          <cell r="L1213" t="str">
            <v>marmolromanico</v>
          </cell>
          <cell r="M1213" t="str">
            <v>VER ARCHIVO ANEXO</v>
          </cell>
          <cell r="N1213">
            <v>41608</v>
          </cell>
        </row>
        <row r="1214">
          <cell r="A1214" t="str">
            <v>Y41</v>
          </cell>
          <cell r="B1214" t="str">
            <v xml:space="preserve">MESON EN MARMOL NEGRO SAN GIL  A=0.60 M.  SALPICADERO DE H=10 CM. Y BABERO DE H=10 CM. </v>
          </cell>
          <cell r="C1214" t="str">
            <v>Insumo</v>
          </cell>
          <cell r="D1214" t="str">
            <v>m</v>
          </cell>
          <cell r="E1214">
            <v>415987</v>
          </cell>
          <cell r="F1214">
            <v>349569.30486117367</v>
          </cell>
          <cell r="G1214">
            <v>0.19</v>
          </cell>
          <cell r="H1214" t="str">
            <v>X</v>
          </cell>
          <cell r="K1214" t="str">
            <v>X</v>
          </cell>
          <cell r="L1214" t="str">
            <v>marmolromanico</v>
          </cell>
          <cell r="M1214" t="str">
            <v>VER ARCHIVO ANEXO</v>
          </cell>
          <cell r="N1214">
            <v>41608</v>
          </cell>
        </row>
        <row r="1215">
          <cell r="A1215" t="str">
            <v>Y09</v>
          </cell>
          <cell r="B1215" t="str">
            <v>MESON EN MARMOL TRAVERTINO VILLA DE LEYVA A=0.60 M.  SALPICADERO DE H=10 CM. Y BABERO DE H=10 CM</v>
          </cell>
          <cell r="C1215" t="str">
            <v>Insumo</v>
          </cell>
          <cell r="D1215" t="str">
            <v>m</v>
          </cell>
          <cell r="E1215">
            <v>374390</v>
          </cell>
          <cell r="F1215">
            <v>314613.1698571546</v>
          </cell>
          <cell r="G1215">
            <v>0.19</v>
          </cell>
          <cell r="H1215" t="str">
            <v>X</v>
          </cell>
          <cell r="K1215" t="str">
            <v>X</v>
          </cell>
          <cell r="L1215" t="str">
            <v>marmolromanico</v>
          </cell>
          <cell r="M1215" t="str">
            <v>VER ARCHIVO ANEXO</v>
          </cell>
          <cell r="N1215">
            <v>41608</v>
          </cell>
        </row>
        <row r="1216">
          <cell r="A1216" t="str">
            <v>Y40</v>
          </cell>
          <cell r="B1216" t="str">
            <v>PISO TIPO PROQUINAL CONFORT O SIMILAR COLOR GRIS ANCHO 1.40 M. E= 2.7 MM (PISO ESPUMADO BASE TEXTIL TIPO PROQUINAL O SIMILAR.)</v>
          </cell>
          <cell r="C1216" t="str">
            <v>Insumo</v>
          </cell>
          <cell r="D1216" t="str">
            <v>m2</v>
          </cell>
          <cell r="E1216">
            <v>35143</v>
          </cell>
          <cell r="F1216">
            <v>29532.27289746363</v>
          </cell>
          <cell r="G1216">
            <v>0.19</v>
          </cell>
          <cell r="H1216" t="str">
            <v>X</v>
          </cell>
          <cell r="K1216" t="str">
            <v>X</v>
          </cell>
          <cell r="L1216" t="str">
            <v>Corona - 2011 Catalogo Portafolio Profesional</v>
          </cell>
          <cell r="M1216" t="str">
            <v>VER ARCHIVO ANEXO</v>
          </cell>
          <cell r="N1216">
            <v>41608</v>
          </cell>
        </row>
        <row r="1217">
          <cell r="A1217" t="str">
            <v>Y30</v>
          </cell>
          <cell r="B1217" t="str">
            <v>PORCELANATTO BRILLANTE LISBOA  50 X 50 CM. TIPO ALFA O SIMILAR. COLOR BEIGE CON BETAS</v>
          </cell>
          <cell r="C1217" t="str">
            <v>Insumo</v>
          </cell>
          <cell r="D1217" t="str">
            <v>m2</v>
          </cell>
          <cell r="E1217">
            <v>51698</v>
          </cell>
          <cell r="F1217">
            <v>43443.928992327194</v>
          </cell>
          <cell r="G1217">
            <v>0.19</v>
          </cell>
          <cell r="H1217" t="str">
            <v>X</v>
          </cell>
          <cell r="K1217" t="str">
            <v>X</v>
          </cell>
          <cell r="L1217" t="str">
            <v>FICHA TECNICA PORCELANATO</v>
          </cell>
          <cell r="M1217" t="str">
            <v>VER ARCHIVO ANEXO</v>
          </cell>
          <cell r="N1217">
            <v>41608</v>
          </cell>
        </row>
        <row r="1218">
          <cell r="A1218" t="str">
            <v>Y28</v>
          </cell>
          <cell r="B1218" t="str">
            <v>PORCELANATTO CONSTELLAZIONE BRILLANTE BLANCO 38.2 X 38.2 CM. TIPO ALFA O SIMILAR</v>
          </cell>
          <cell r="C1218" t="str">
            <v>Insumo</v>
          </cell>
          <cell r="D1218" t="str">
            <v>m2</v>
          </cell>
          <cell r="E1218">
            <v>61223</v>
          </cell>
          <cell r="F1218">
            <v>51447.804704200942</v>
          </cell>
          <cell r="G1218">
            <v>0.19</v>
          </cell>
          <cell r="H1218" t="str">
            <v>X</v>
          </cell>
          <cell r="K1218" t="str">
            <v>X</v>
          </cell>
          <cell r="L1218" t="str">
            <v>FICHA TECNICA PORCELANATO</v>
          </cell>
          <cell r="M1218" t="str">
            <v>VER ARCHIVO ANEXO</v>
          </cell>
          <cell r="N1218">
            <v>41608</v>
          </cell>
        </row>
        <row r="1219">
          <cell r="A1219" t="str">
            <v>Y26</v>
          </cell>
          <cell r="B1219" t="str">
            <v>PORCELANATTO CONSTELLAZIONE BRILLANTE GRIS O NEGRO 38.2 X 38.2 CM. TIPO ALFA O SIMILAR</v>
          </cell>
          <cell r="C1219" t="str">
            <v>Insumo</v>
          </cell>
          <cell r="D1219" t="str">
            <v>m2</v>
          </cell>
          <cell r="E1219">
            <v>98226</v>
          </cell>
          <cell r="F1219">
            <v>82543.199924722241</v>
          </cell>
          <cell r="G1219">
            <v>0.19</v>
          </cell>
          <cell r="H1219" t="str">
            <v>X</v>
          </cell>
          <cell r="K1219" t="str">
            <v>X</v>
          </cell>
          <cell r="L1219" t="str">
            <v>FICHA TECNICA PORCELANATO</v>
          </cell>
          <cell r="M1219" t="str">
            <v>VER ARCHIVO ANEXO</v>
          </cell>
          <cell r="N1219">
            <v>41608</v>
          </cell>
        </row>
        <row r="1220">
          <cell r="A1220" t="str">
            <v>Y29</v>
          </cell>
          <cell r="B1220" t="str">
            <v>PORCELANATTO CONSTELLAZIONE MATE BLANCO 38.2 X 38.2 CM. TIPO ALFA O SIMILAR</v>
          </cell>
          <cell r="C1220" t="str">
            <v>Insumo</v>
          </cell>
          <cell r="D1220" t="str">
            <v>m2</v>
          </cell>
          <cell r="E1220">
            <v>69053</v>
          </cell>
          <cell r="F1220">
            <v>58027.76746021046</v>
          </cell>
          <cell r="G1220">
            <v>0.19</v>
          </cell>
          <cell r="H1220" t="str">
            <v>X</v>
          </cell>
          <cell r="K1220" t="str">
            <v>X</v>
          </cell>
          <cell r="L1220" t="str">
            <v>FICHA TECNICA PORCELANATO</v>
          </cell>
          <cell r="M1220" t="str">
            <v>VER ARCHIVO ANEXO</v>
          </cell>
          <cell r="N1220">
            <v>41608</v>
          </cell>
        </row>
        <row r="1221">
          <cell r="A1221" t="str">
            <v>Y27</v>
          </cell>
          <cell r="B1221" t="str">
            <v>PORCELANATTO CONSTELLAZIONE MATE GRIS O NEGRO 50 X 50 CM. TIPO ALFA O SIMILAR</v>
          </cell>
          <cell r="C1221" t="str">
            <v>Insumo</v>
          </cell>
          <cell r="D1221" t="str">
            <v>m2</v>
          </cell>
          <cell r="E1221">
            <v>104828</v>
          </cell>
          <cell r="F1221">
            <v>88090.361756506216</v>
          </cell>
          <cell r="G1221">
            <v>0.19</v>
          </cell>
          <cell r="H1221" t="str">
            <v>X</v>
          </cell>
          <cell r="K1221" t="str">
            <v>X</v>
          </cell>
          <cell r="L1221" t="str">
            <v>FICHA TECNICA PORCELANATO</v>
          </cell>
          <cell r="M1221" t="str">
            <v>VER ARCHIVO ANEXO</v>
          </cell>
          <cell r="N1221">
            <v>41608</v>
          </cell>
        </row>
        <row r="1222">
          <cell r="A1222" t="str">
            <v>Y21</v>
          </cell>
          <cell r="B1222" t="str">
            <v>TABLON DE GRES LATINO LISO 20 X 20 CM. TIPO ALFA O SIMILAR. COLORES ROJO, SALMÓN O SAHARA.</v>
          </cell>
          <cell r="C1222" t="str">
            <v>Insumo</v>
          </cell>
          <cell r="D1222" t="str">
            <v>m2</v>
          </cell>
          <cell r="E1222">
            <v>35061</v>
          </cell>
          <cell r="F1222">
            <v>29463.331115615449</v>
          </cell>
          <cell r="G1222">
            <v>0.19</v>
          </cell>
          <cell r="H1222" t="str">
            <v>X</v>
          </cell>
          <cell r="K1222" t="str">
            <v>X</v>
          </cell>
          <cell r="L1222" t="str">
            <v>TablonGres</v>
          </cell>
          <cell r="M1222" t="str">
            <v>VER ARCHIVO ANEXO</v>
          </cell>
          <cell r="N1222">
            <v>41608</v>
          </cell>
        </row>
        <row r="1223">
          <cell r="A1223" t="str">
            <v>Y12</v>
          </cell>
          <cell r="B1223" t="str">
            <v>TABLON DE GRES LATINO PIRAMIDAL 20 X 20 CM. TIPO ALFA O SIMILAR. COLORES ROJO O SAHARA.</v>
          </cell>
          <cell r="C1223" t="str">
            <v>Insumo</v>
          </cell>
          <cell r="D1223" t="str">
            <v>m2</v>
          </cell>
          <cell r="E1223">
            <v>29262</v>
          </cell>
          <cell r="F1223">
            <v>24589.677460348274</v>
          </cell>
          <cell r="G1223">
            <v>0.19</v>
          </cell>
          <cell r="H1223" t="str">
            <v>X</v>
          </cell>
          <cell r="K1223" t="str">
            <v>X</v>
          </cell>
          <cell r="L1223" t="str">
            <v>TablonGres</v>
          </cell>
          <cell r="M1223" t="str">
            <v>VER ARCHIVO ANEXO</v>
          </cell>
          <cell r="N1223">
            <v>41608</v>
          </cell>
        </row>
        <row r="1224">
          <cell r="A1224" t="str">
            <v>Y25</v>
          </cell>
          <cell r="B1224" t="str">
            <v>TABLON DE GRES PORTAL LISO 30 X 15 CM. TIPO ALFA O SIMILAR. COLORES ROJO, SALMÓN O SAHARA.</v>
          </cell>
          <cell r="C1224" t="str">
            <v>Insumo</v>
          </cell>
          <cell r="D1224" t="str">
            <v>m2</v>
          </cell>
          <cell r="E1224">
            <v>32363</v>
          </cell>
          <cell r="F1224">
            <v>27196.207135608143</v>
          </cell>
          <cell r="G1224">
            <v>0.19</v>
          </cell>
          <cell r="H1224" t="str">
            <v>X</v>
          </cell>
          <cell r="K1224" t="str">
            <v>X</v>
          </cell>
          <cell r="L1224" t="str">
            <v>TablonGres</v>
          </cell>
          <cell r="M1224" t="str">
            <v>VER ARCHIVO ANEXO</v>
          </cell>
          <cell r="N1224">
            <v>41608</v>
          </cell>
        </row>
        <row r="1225">
          <cell r="A1225" t="str">
            <v>Y23</v>
          </cell>
          <cell r="B1225" t="str">
            <v>TABLON DE GRES TRADICION GRAFILADO 30 X 30 CM. TIPO ALFA O SIMILAR. COLOR ROJO</v>
          </cell>
          <cell r="C1225" t="str">
            <v>Insumo</v>
          </cell>
          <cell r="D1225" t="str">
            <v>m2</v>
          </cell>
          <cell r="E1225">
            <v>44717</v>
          </cell>
          <cell r="F1225">
            <v>37577.24851774687</v>
          </cell>
          <cell r="G1225">
            <v>0.19</v>
          </cell>
          <cell r="H1225" t="str">
            <v>X</v>
          </cell>
          <cell r="K1225" t="str">
            <v>X</v>
          </cell>
          <cell r="L1225" t="str">
            <v>TablonGres</v>
          </cell>
          <cell r="M1225" t="str">
            <v>VER ARCHIVO ANEXO</v>
          </cell>
          <cell r="N1225">
            <v>41608</v>
          </cell>
        </row>
        <row r="1226">
          <cell r="A1226" t="str">
            <v>Y20</v>
          </cell>
          <cell r="B1226" t="str">
            <v>TABLON DE GRES TRADICION LISO 30 X 30 CM. TIPO ALFA O SIMILAR. COLOR MOCCA.</v>
          </cell>
          <cell r="C1226" t="str">
            <v>Insumo</v>
          </cell>
          <cell r="D1226" t="str">
            <v>m2</v>
          </cell>
          <cell r="E1226">
            <v>37376</v>
          </cell>
          <cell r="F1226">
            <v>31408.284845832248</v>
          </cell>
          <cell r="G1226">
            <v>0.19</v>
          </cell>
          <cell r="H1226" t="str">
            <v>X</v>
          </cell>
          <cell r="K1226" t="str">
            <v>X</v>
          </cell>
          <cell r="L1226" t="str">
            <v>TablonGres</v>
          </cell>
          <cell r="M1226" t="str">
            <v>VER ARCHIVO ANEXO</v>
          </cell>
          <cell r="N1226">
            <v>41608</v>
          </cell>
        </row>
        <row r="1227">
          <cell r="A1227" t="str">
            <v>Y13</v>
          </cell>
          <cell r="B1227" t="str">
            <v>TABLON DE GRES TRADICION LISO 30 X 30 CM. TIPO ALFA O SIMILAR. COLORES ROJO, SALMÓN O SAHARA.</v>
          </cell>
          <cell r="C1227" t="str">
            <v>Insumo</v>
          </cell>
          <cell r="D1227" t="str">
            <v>m2</v>
          </cell>
          <cell r="E1227">
            <v>35061</v>
          </cell>
          <cell r="F1227">
            <v>29463.331115615449</v>
          </cell>
          <cell r="G1227">
            <v>0.19</v>
          </cell>
          <cell r="H1227" t="str">
            <v>X</v>
          </cell>
          <cell r="K1227" t="str">
            <v>X</v>
          </cell>
          <cell r="L1227" t="str">
            <v>TablonGres</v>
          </cell>
          <cell r="M1227" t="str">
            <v>VER ARCHIVO ANEXO</v>
          </cell>
          <cell r="N1227">
            <v>41608</v>
          </cell>
        </row>
        <row r="1228">
          <cell r="A1228" t="str">
            <v>Y24</v>
          </cell>
          <cell r="B1228" t="str">
            <v>TABLON DE GRES TUNEZ ABRASIVO 15 X 15 CM. TIPO ALFA O SIMILAR. COLORES ROJO, SALMÓN O SAHARA.</v>
          </cell>
          <cell r="C1228" t="str">
            <v>Insumo</v>
          </cell>
          <cell r="D1228" t="str">
            <v>m2</v>
          </cell>
          <cell r="E1228">
            <v>26797</v>
          </cell>
          <cell r="F1228">
            <v>22518.772397908848</v>
          </cell>
          <cell r="G1228">
            <v>0.19</v>
          </cell>
          <cell r="H1228" t="str">
            <v>X</v>
          </cell>
          <cell r="K1228" t="str">
            <v>X</v>
          </cell>
          <cell r="L1228" t="str">
            <v>TablonGres</v>
          </cell>
          <cell r="M1228" t="str">
            <v>VER ARCHIVO ANEXO</v>
          </cell>
          <cell r="N1228">
            <v>41608</v>
          </cell>
        </row>
        <row r="1229">
          <cell r="A1229" t="str">
            <v>Y22</v>
          </cell>
          <cell r="B1229" t="str">
            <v>TABLON DE GRES TUNEZ LISO 15 X 15 CM. TIPO ALFA O SIMILAR. COLORES ROJO, SALMÓN O SAHARA.</v>
          </cell>
          <cell r="C1229" t="str">
            <v>Insumo</v>
          </cell>
          <cell r="D1229" t="str">
            <v>m2</v>
          </cell>
          <cell r="E1229">
            <v>25474</v>
          </cell>
          <cell r="F1229">
            <v>21406.423263858487</v>
          </cell>
          <cell r="G1229">
            <v>0.19</v>
          </cell>
          <cell r="H1229" t="str">
            <v>X</v>
          </cell>
          <cell r="K1229" t="str">
            <v>X</v>
          </cell>
          <cell r="L1229" t="str">
            <v>TablonGres</v>
          </cell>
          <cell r="M1229" t="str">
            <v>VER ARCHIVO ANEXO</v>
          </cell>
          <cell r="N1229">
            <v>41608</v>
          </cell>
        </row>
        <row r="1230">
          <cell r="A1230" t="str">
            <v>Y34</v>
          </cell>
          <cell r="B1230" t="str">
            <v>ZOCALO GRANO DE MARMOL BLANCO HUILA BH5 DE 30 X 7.2 CM. TIPO ALFA O SIMILAR. FONDO BLANCO</v>
          </cell>
          <cell r="C1230" t="str">
            <v>Insumo</v>
          </cell>
          <cell r="D1230" t="str">
            <v>m</v>
          </cell>
          <cell r="E1230">
            <v>15633</v>
          </cell>
          <cell r="F1230">
            <v>13137.386852568665</v>
          </cell>
          <cell r="G1230">
            <v>0.19</v>
          </cell>
          <cell r="H1230" t="str">
            <v>X</v>
          </cell>
          <cell r="K1230" t="str">
            <v>X</v>
          </cell>
          <cell r="L1230" t="str">
            <v>Corona - 2011 Catalogo Portafolio Profesional</v>
          </cell>
          <cell r="M1230" t="str">
            <v>VER ARCHIVO ANEXO</v>
          </cell>
          <cell r="N1230">
            <v>41608</v>
          </cell>
        </row>
        <row r="1231">
          <cell r="A1231" t="str">
            <v>Y33</v>
          </cell>
          <cell r="B1231" t="str">
            <v>ZOCALO GRANO DE MARMOL PAYANDE P5 DE 30 X 7.2 CM. TIPO ALFA O SIMILAR. FONDO BLANCO</v>
          </cell>
          <cell r="C1231" t="str">
            <v>Insumo</v>
          </cell>
          <cell r="D1231" t="str">
            <v>m</v>
          </cell>
          <cell r="E1231">
            <v>13726</v>
          </cell>
          <cell r="F1231">
            <v>11534.490424598589</v>
          </cell>
          <cell r="G1231">
            <v>0.19</v>
          </cell>
          <cell r="H1231" t="str">
            <v>X</v>
          </cell>
          <cell r="K1231" t="str">
            <v>X</v>
          </cell>
          <cell r="L1231" t="str">
            <v>Corona - 2011 Catalogo Portafolio Profesional</v>
          </cell>
          <cell r="M1231" t="str">
            <v>VER ARCHIVO ANEXO</v>
          </cell>
          <cell r="N1231">
            <v>41608</v>
          </cell>
        </row>
        <row r="1232">
          <cell r="A1232" t="str">
            <v>Y31</v>
          </cell>
          <cell r="B1232" t="str">
            <v xml:space="preserve">ZOCALO GRANO DE MARMOL PERLATO CLARO PCL 5 DE 30 X 7.2 CM. TIPO ALFA O SIMILAR. FONDO CREMA </v>
          </cell>
          <cell r="C1232" t="str">
            <v>Insumo</v>
          </cell>
          <cell r="D1232" t="str">
            <v>m</v>
          </cell>
          <cell r="E1232">
            <v>15190</v>
          </cell>
          <cell r="F1232">
            <v>12764.836069889105</v>
          </cell>
          <cell r="G1232">
            <v>0.19</v>
          </cell>
          <cell r="H1232" t="str">
            <v>X</v>
          </cell>
          <cell r="K1232" t="str">
            <v>X</v>
          </cell>
          <cell r="L1232" t="str">
            <v>Corona - 2011 Catalogo Portafolio Profesional</v>
          </cell>
          <cell r="M1232" t="str">
            <v>VER ARCHIVO ANEXO</v>
          </cell>
          <cell r="N1232">
            <v>41608</v>
          </cell>
        </row>
        <row r="1233">
          <cell r="A1233" t="str">
            <v>Y32</v>
          </cell>
          <cell r="B1233" t="str">
            <v>ZOCALO GRANO DE MARMOL VILLA DE LEYVA G5E DE 30 X 7.2 CM. TIPO ALFA O SIMILAR. FONDO CAFÉ</v>
          </cell>
          <cell r="C1233" t="str">
            <v>Insumo</v>
          </cell>
          <cell r="D1233" t="str">
            <v>m</v>
          </cell>
          <cell r="E1233">
            <v>13642</v>
          </cell>
          <cell r="F1233">
            <v>11464.222839253332</v>
          </cell>
          <cell r="G1233">
            <v>0.19</v>
          </cell>
          <cell r="H1233" t="str">
            <v>X</v>
          </cell>
          <cell r="K1233" t="str">
            <v>X</v>
          </cell>
          <cell r="L1233" t="str">
            <v>Corona - 2011 Catalogo Portafolio Profesional</v>
          </cell>
          <cell r="M1233" t="str">
            <v>VER ARCHIVO ANEXO</v>
          </cell>
          <cell r="N1233">
            <v>41608</v>
          </cell>
        </row>
        <row r="1234">
          <cell r="A1234" t="str">
            <v>Y42</v>
          </cell>
          <cell r="B1234" t="str">
            <v>CERAMICA PARED BOTICCINO SAND 28*43-1. TIPO ALFA O SIMILAR. COLOR.</v>
          </cell>
          <cell r="C1234" t="str">
            <v>Insumo</v>
          </cell>
          <cell r="D1234" t="str">
            <v>m2</v>
          </cell>
          <cell r="E1234">
            <v>34856</v>
          </cell>
          <cell r="F1234">
            <v>29290.976660995017</v>
          </cell>
          <cell r="G1234">
            <v>0.19</v>
          </cell>
          <cell r="H1234" t="str">
            <v>X</v>
          </cell>
          <cell r="K1234" t="str">
            <v>X</v>
          </cell>
          <cell r="L1234" t="str">
            <v>Corona - 2011 Catalogo Portafolio Profesional</v>
          </cell>
          <cell r="M1234" t="str">
            <v>VER ARCHIVO ANEXO</v>
          </cell>
          <cell r="N1234">
            <v>41608</v>
          </cell>
        </row>
        <row r="1235">
          <cell r="A1235" t="str">
            <v>Y43</v>
          </cell>
          <cell r="B1235" t="str">
            <v>CERAMICA IMPORTADA  NEVADA BLANCA BR 30*45-1. TIPO ALFA O SIMILAR. COLOR.</v>
          </cell>
          <cell r="C1235" t="str">
            <v>Insumo</v>
          </cell>
          <cell r="D1235" t="str">
            <v>m2</v>
          </cell>
          <cell r="E1235">
            <v>48325</v>
          </cell>
          <cell r="F1235">
            <v>40609.361115569503</v>
          </cell>
          <cell r="G1235">
            <v>0.19</v>
          </cell>
          <cell r="H1235" t="str">
            <v>X</v>
          </cell>
          <cell r="K1235" t="str">
            <v>X</v>
          </cell>
          <cell r="L1235" t="str">
            <v>Corona - 2011 Catalogo Portafolio Profesional</v>
          </cell>
          <cell r="M1235" t="str">
            <v>VER ARCHIVO ANEXO</v>
          </cell>
          <cell r="N1235">
            <v>41608</v>
          </cell>
        </row>
        <row r="1236">
          <cell r="A1236" t="str">
            <v>Y22A</v>
          </cell>
          <cell r="B1236" t="str">
            <v>LOSETA INDUSTRIAL 24.5*12 COLOR SAHARA TIPO ALFA O SIMILAR</v>
          </cell>
          <cell r="C1236" t="str">
            <v>Insumo</v>
          </cell>
          <cell r="D1236" t="str">
            <v>m2</v>
          </cell>
          <cell r="E1236">
            <v>68222</v>
          </cell>
          <cell r="F1236">
            <v>57329.069017249138</v>
          </cell>
          <cell r="G1236">
            <v>0.19</v>
          </cell>
          <cell r="H1236" t="str">
            <v>X</v>
          </cell>
          <cell r="K1236" t="str">
            <v>X</v>
          </cell>
          <cell r="L1236" t="str">
            <v>Corona - 2011 Catalogo Portafolio Profesional</v>
          </cell>
          <cell r="M1236" t="str">
            <v>VER ARCHIVO ANEXO</v>
          </cell>
          <cell r="N1236">
            <v>41608</v>
          </cell>
        </row>
        <row r="1237">
          <cell r="A1237" t="str">
            <v>Y44</v>
          </cell>
          <cell r="B1237" t="str">
            <v>CERA POLIMERICA</v>
          </cell>
          <cell r="C1237" t="str">
            <v>Insumo</v>
          </cell>
          <cell r="D1237" t="str">
            <v>lt</v>
          </cell>
          <cell r="E1237">
            <v>77525</v>
          </cell>
          <cell r="F1237">
            <v>65147.24080480772</v>
          </cell>
          <cell r="G1237">
            <v>0.19</v>
          </cell>
          <cell r="H1237" t="str">
            <v>X</v>
          </cell>
          <cell r="K1237" t="str">
            <v>X</v>
          </cell>
          <cell r="L1237" t="str">
            <v>Cera polimerica</v>
          </cell>
          <cell r="M1237" t="str">
            <v>VER ARCHIVO ANEXO</v>
          </cell>
          <cell r="N1237">
            <v>41608</v>
          </cell>
        </row>
        <row r="1238">
          <cell r="A1238" t="str">
            <v>Y45</v>
          </cell>
          <cell r="B1238" t="str">
            <v>GRANITO BLANCO HUILA  Nº 1,2 Y 3 (25 KG)</v>
          </cell>
          <cell r="C1238" t="str">
            <v>Insumo</v>
          </cell>
          <cell r="D1238" t="str">
            <v>bul</v>
          </cell>
          <cell r="E1238">
            <v>17355</v>
          </cell>
          <cell r="F1238">
            <v>14583.838467883272</v>
          </cell>
          <cell r="G1238">
            <v>0.19</v>
          </cell>
          <cell r="H1238" t="str">
            <v>X</v>
          </cell>
          <cell r="I1238" t="str">
            <v>X</v>
          </cell>
          <cell r="J1238" t="str">
            <v>X</v>
          </cell>
          <cell r="K1238" t="str">
            <v>X</v>
          </cell>
          <cell r="L1238" t="str">
            <v>MARMOLINA</v>
          </cell>
          <cell r="M1238" t="str">
            <v>VER ARCHIVO ANEXO</v>
          </cell>
          <cell r="N1238">
            <v>41608</v>
          </cell>
        </row>
        <row r="1239">
          <cell r="A1239" t="str">
            <v>Y46</v>
          </cell>
          <cell r="B1239" t="str">
            <v>CERAMICA SENCILLA</v>
          </cell>
          <cell r="C1239" t="str">
            <v>Insumo</v>
          </cell>
          <cell r="D1239" t="str">
            <v>m2</v>
          </cell>
          <cell r="E1239">
            <v>24481</v>
          </cell>
          <cell r="F1239">
            <v>20572.492864194974</v>
          </cell>
          <cell r="G1239">
            <v>0.19</v>
          </cell>
          <cell r="H1239" t="str">
            <v>X</v>
          </cell>
          <cell r="I1239" t="str">
            <v>X</v>
          </cell>
          <cell r="J1239" t="str">
            <v>X</v>
          </cell>
          <cell r="K1239" t="str">
            <v>X</v>
          </cell>
          <cell r="L1239" t="str">
            <v>no aplica</v>
          </cell>
          <cell r="M1239" t="str">
            <v>no aplica</v>
          </cell>
          <cell r="N1239">
            <v>41608</v>
          </cell>
        </row>
        <row r="1240">
          <cell r="A1240" t="str">
            <v>Y47</v>
          </cell>
          <cell r="B1240" t="str">
            <v>TABLILLA PARA PISO</v>
          </cell>
          <cell r="C1240" t="str">
            <v>Insumo</v>
          </cell>
          <cell r="D1240" t="str">
            <v>und</v>
          </cell>
          <cell r="E1240">
            <v>31145</v>
          </cell>
          <cell r="F1240">
            <v>26172.686835862158</v>
          </cell>
          <cell r="G1240">
            <v>0.19</v>
          </cell>
          <cell r="H1240" t="str">
            <v>X</v>
          </cell>
          <cell r="I1240" t="str">
            <v>X</v>
          </cell>
          <cell r="J1240" t="str">
            <v>X</v>
          </cell>
          <cell r="K1240" t="str">
            <v>X</v>
          </cell>
          <cell r="L1240" t="str">
            <v>no aplica</v>
          </cell>
          <cell r="M1240" t="str">
            <v>no aplica</v>
          </cell>
          <cell r="N1240">
            <v>41608</v>
          </cell>
        </row>
        <row r="1241">
          <cell r="A1241" t="str">
            <v>Z</v>
          </cell>
          <cell r="B1241" t="str">
            <v>PREFABRICADOS</v>
          </cell>
          <cell r="E1241">
            <v>0</v>
          </cell>
          <cell r="F1241">
            <v>0</v>
          </cell>
          <cell r="N1241">
            <v>41608</v>
          </cell>
        </row>
        <row r="1242">
          <cell r="A1242" t="str">
            <v>Z02</v>
          </cell>
          <cell r="B1242" t="str">
            <v>SARDINEL PREFABRICADO AH=20 CM, B=10  CM, L=100CM</v>
          </cell>
          <cell r="C1242" t="str">
            <v>Insumo</v>
          </cell>
          <cell r="D1242" t="str">
            <v>und</v>
          </cell>
          <cell r="E1242">
            <v>31554</v>
          </cell>
          <cell r="F1242">
            <v>26516.069941605947</v>
          </cell>
          <cell r="G1242">
            <v>0.19</v>
          </cell>
          <cell r="H1242" t="str">
            <v>X</v>
          </cell>
          <cell r="L1242" t="str">
            <v>espacio publico titan</v>
          </cell>
          <cell r="M1242" t="str">
            <v>VER ARCHIVO ANEXO</v>
          </cell>
          <cell r="N1242">
            <v>41608</v>
          </cell>
        </row>
        <row r="1243">
          <cell r="A1243" t="str">
            <v>Z03</v>
          </cell>
          <cell r="B1243" t="str">
            <v xml:space="preserve">LAVADERO PREFABRICADO EN GRANITO 80 X 60 X 50 CM. </v>
          </cell>
          <cell r="C1243" t="str">
            <v>Insumo</v>
          </cell>
          <cell r="D1243" t="str">
            <v>und</v>
          </cell>
          <cell r="E1243">
            <v>301088</v>
          </cell>
          <cell r="F1243">
            <v>253015.01357930683</v>
          </cell>
          <cell r="G1243">
            <v>0.19</v>
          </cell>
          <cell r="H1243" t="str">
            <v>X</v>
          </cell>
          <cell r="L1243" t="str">
            <v>espacio publico titan</v>
          </cell>
          <cell r="M1243" t="str">
            <v>VER ARCHIVO ANEXO</v>
          </cell>
          <cell r="N1243">
            <v>41608</v>
          </cell>
        </row>
        <row r="1244">
          <cell r="A1244" t="str">
            <v>Z06</v>
          </cell>
          <cell r="B1244" t="str">
            <v>REJILLA SUMIDERO EAAB (LATERAL) A=83.5 CM. L=45 CM. E=14 CM. REF. RE017 TIPO TITAN O SIMILAR</v>
          </cell>
          <cell r="C1244" t="str">
            <v>Insumo</v>
          </cell>
          <cell r="D1244" t="str">
            <v>und</v>
          </cell>
          <cell r="E1244">
            <v>160603</v>
          </cell>
          <cell r="F1244">
            <v>134960.1669852889</v>
          </cell>
          <cell r="G1244">
            <v>0.19</v>
          </cell>
          <cell r="H1244" t="str">
            <v>X</v>
          </cell>
          <cell r="L1244" t="str">
            <v>espacio publico titan</v>
          </cell>
          <cell r="M1244" t="str">
            <v>VER ARCHIVO ANEXO</v>
          </cell>
          <cell r="N1244">
            <v>41608</v>
          </cell>
        </row>
        <row r="1245">
          <cell r="A1245" t="str">
            <v>Z05</v>
          </cell>
          <cell r="B1245" t="str">
            <v>REJILLA SUMIDERO PLAQUETA (PEATONAL) A=40 CM. L=40 CM. E=6 CM. REF. P40402 TIPO TITAN O SIMILAR</v>
          </cell>
          <cell r="C1245" t="str">
            <v>Insumo</v>
          </cell>
          <cell r="D1245" t="str">
            <v>und</v>
          </cell>
          <cell r="E1245">
            <v>18790</v>
          </cell>
          <cell r="F1245">
            <v>15790.319650226342</v>
          </cell>
          <cell r="G1245">
            <v>0.19</v>
          </cell>
          <cell r="H1245" t="str">
            <v>X</v>
          </cell>
          <cell r="L1245" t="str">
            <v>espacio publico titan</v>
          </cell>
          <cell r="M1245" t="str">
            <v>VER ARCHIVO ANEXO</v>
          </cell>
          <cell r="N1245">
            <v>41608</v>
          </cell>
        </row>
        <row r="1246">
          <cell r="A1246" t="str">
            <v>Z04</v>
          </cell>
          <cell r="B1246" t="str">
            <v>REJILLA SUMIDERO TRANSVERSAL (TRANSVERSAL) B=50 CM. L=50 CM. E=15 CM. REF. RE 009 TIPO TITAN O SIMILAR</v>
          </cell>
          <cell r="C1246" t="str">
            <v>Insumo</v>
          </cell>
          <cell r="D1246" t="str">
            <v>und</v>
          </cell>
          <cell r="E1246">
            <v>144347</v>
          </cell>
          <cell r="F1246">
            <v>121300.41355487058</v>
          </cell>
          <cell r="G1246">
            <v>0.19</v>
          </cell>
          <cell r="H1246" t="str">
            <v>X</v>
          </cell>
          <cell r="L1246" t="str">
            <v>espacio publico titan</v>
          </cell>
          <cell r="M1246" t="str">
            <v>VER ARCHIVO ANEXO</v>
          </cell>
          <cell r="N1246">
            <v>41608</v>
          </cell>
        </row>
        <row r="1247">
          <cell r="A1247" t="str">
            <v>Z01</v>
          </cell>
          <cell r="B1247" t="str">
            <v>TOPELLANTAS PREFABRICADO H=15 CM, B=20 CM Y LARGO=50 CM.</v>
          </cell>
          <cell r="C1247" t="str">
            <v>Insumo</v>
          </cell>
          <cell r="D1247" t="str">
            <v>und</v>
          </cell>
          <cell r="E1247">
            <v>12926</v>
          </cell>
          <cell r="F1247">
            <v>10862.308051578875</v>
          </cell>
          <cell r="G1247">
            <v>0.19</v>
          </cell>
          <cell r="H1247" t="str">
            <v>X</v>
          </cell>
          <cell r="L1247" t="str">
            <v>topellantas</v>
          </cell>
          <cell r="M1247" t="str">
            <v>VER ARCHIVO ANEXO</v>
          </cell>
          <cell r="N1247">
            <v>41608</v>
          </cell>
        </row>
        <row r="1248">
          <cell r="A1248" t="str">
            <v>Z07</v>
          </cell>
          <cell r="B1248" t="str">
            <v xml:space="preserve">DISTANCIADORES EN MORTERO H=0.05 CMS </v>
          </cell>
          <cell r="C1248" t="str">
            <v>Insumo</v>
          </cell>
          <cell r="D1248" t="str">
            <v>und</v>
          </cell>
          <cell r="E1248">
            <v>1003</v>
          </cell>
          <cell r="F1248">
            <v>843.21102414306927</v>
          </cell>
          <cell r="G1248">
            <v>0.19</v>
          </cell>
          <cell r="H1248" t="str">
            <v>X</v>
          </cell>
          <cell r="L1248" t="str">
            <v>espacio publico titan</v>
          </cell>
          <cell r="M1248" t="str">
            <v>VER ARCHIVO ANEXO</v>
          </cell>
          <cell r="N1248">
            <v>41608</v>
          </cell>
        </row>
        <row r="1249">
          <cell r="A1249" t="str">
            <v>BB</v>
          </cell>
          <cell r="B1249" t="str">
            <v>INSTALACIONES ELECTRICAS</v>
          </cell>
          <cell r="E1249">
            <v>0</v>
          </cell>
          <cell r="F1249">
            <v>0</v>
          </cell>
          <cell r="N1249">
            <v>41608</v>
          </cell>
        </row>
        <row r="1250">
          <cell r="A1250" t="str">
            <v>BB01</v>
          </cell>
          <cell r="B1250" t="str">
            <v>ABRAZADERA DE SALIDA TIPO 1</v>
          </cell>
          <cell r="C1250" t="str">
            <v>Insumo</v>
          </cell>
          <cell r="D1250" t="str">
            <v>und</v>
          </cell>
          <cell r="E1250">
            <v>17719</v>
          </cell>
          <cell r="F1250">
            <v>14890.099075708818</v>
          </cell>
          <cell r="G1250">
            <v>0.19</v>
          </cell>
          <cell r="H1250" t="str">
            <v>X</v>
          </cell>
          <cell r="J1250" t="str">
            <v>X</v>
          </cell>
          <cell r="L1250" t="str">
            <v>Tuberia elecrica</v>
          </cell>
          <cell r="M1250" t="str">
            <v>VER ARCHIVO ANEXO</v>
          </cell>
          <cell r="N1250">
            <v>41608</v>
          </cell>
        </row>
        <row r="1251">
          <cell r="A1251" t="str">
            <v>BB03</v>
          </cell>
          <cell r="B1251" t="str">
            <v>ABRAZADERA DE SALIDA TIPO 3</v>
          </cell>
          <cell r="C1251" t="str">
            <v>Insumo</v>
          </cell>
          <cell r="D1251" t="str">
            <v>und</v>
          </cell>
          <cell r="E1251">
            <v>19384</v>
          </cell>
          <cell r="F1251">
            <v>16288.821765128534</v>
          </cell>
          <cell r="G1251">
            <v>0.19</v>
          </cell>
          <cell r="H1251" t="str">
            <v>X</v>
          </cell>
          <cell r="J1251" t="str">
            <v>X</v>
          </cell>
          <cell r="L1251" t="str">
            <v>Tuberia elecrica</v>
          </cell>
          <cell r="M1251" t="str">
            <v>VER ARCHIVO ANEXO</v>
          </cell>
          <cell r="N1251">
            <v>41608</v>
          </cell>
        </row>
        <row r="1252">
          <cell r="A1252" t="str">
            <v>BB04</v>
          </cell>
          <cell r="B1252" t="str">
            <v>ABRAZADERA DE SALIDA TIPO 4</v>
          </cell>
          <cell r="C1252" t="str">
            <v>Insumo</v>
          </cell>
          <cell r="D1252" t="str">
            <v>und</v>
          </cell>
          <cell r="E1252">
            <v>21596</v>
          </cell>
          <cell r="F1252">
            <v>18147.598268035108</v>
          </cell>
          <cell r="G1252">
            <v>0.19</v>
          </cell>
          <cell r="H1252" t="str">
            <v>X</v>
          </cell>
          <cell r="J1252" t="str">
            <v>X</v>
          </cell>
          <cell r="L1252" t="str">
            <v>Tuberia elecrica</v>
          </cell>
          <cell r="M1252" t="str">
            <v>VER ARCHIVO ANEXO</v>
          </cell>
          <cell r="N1252">
            <v>41608</v>
          </cell>
        </row>
        <row r="1253">
          <cell r="A1253" t="str">
            <v>BB05</v>
          </cell>
          <cell r="B1253" t="str">
            <v xml:space="preserve">ABRAZADERA EN  U </v>
          </cell>
          <cell r="C1253" t="str">
            <v>Insumo</v>
          </cell>
          <cell r="D1253" t="str">
            <v>und</v>
          </cell>
          <cell r="E1253">
            <v>18084</v>
          </cell>
          <cell r="F1253">
            <v>15196.359683534371</v>
          </cell>
          <cell r="G1253">
            <v>0.19</v>
          </cell>
          <cell r="H1253" t="str">
            <v>X</v>
          </cell>
          <cell r="J1253" t="str">
            <v>X</v>
          </cell>
          <cell r="L1253" t="str">
            <v>Tuberia elecrica</v>
          </cell>
          <cell r="M1253" t="str">
            <v>VER ARCHIVO ANEXO</v>
          </cell>
          <cell r="N1253">
            <v>41608</v>
          </cell>
        </row>
        <row r="1254">
          <cell r="A1254" t="str">
            <v>BB669</v>
          </cell>
          <cell r="B1254" t="str">
            <v>ABRAZADERA EN  U TIPO 2</v>
          </cell>
          <cell r="C1254" t="str">
            <v>Insumo</v>
          </cell>
          <cell r="D1254" t="str">
            <v>und</v>
          </cell>
          <cell r="E1254">
            <v>18751</v>
          </cell>
          <cell r="F1254">
            <v>15757.174562799337</v>
          </cell>
          <cell r="G1254">
            <v>0.19</v>
          </cell>
          <cell r="H1254" t="str">
            <v>X</v>
          </cell>
          <cell r="J1254" t="str">
            <v>X</v>
          </cell>
          <cell r="L1254" t="str">
            <v>Tuberia elecrica</v>
          </cell>
          <cell r="M1254" t="str">
            <v>VER ARCHIVO ANEXO</v>
          </cell>
          <cell r="N1254">
            <v>41608</v>
          </cell>
        </row>
        <row r="1255">
          <cell r="A1255" t="str">
            <v>BB08</v>
          </cell>
          <cell r="B1255" t="str">
            <v>ABRAZADERA O COLLARIN DE  7 - 8 UNA SALIDA - PL. 1/4 IDEM TIPO 3</v>
          </cell>
          <cell r="C1255" t="str">
            <v>Insumo</v>
          </cell>
          <cell r="D1255" t="str">
            <v>und</v>
          </cell>
          <cell r="E1255">
            <v>15977</v>
          </cell>
          <cell r="F1255">
            <v>13426.412014932172</v>
          </cell>
          <cell r="G1255">
            <v>0.19</v>
          </cell>
          <cell r="H1255" t="str">
            <v>X</v>
          </cell>
          <cell r="J1255" t="str">
            <v>X</v>
          </cell>
          <cell r="L1255" t="str">
            <v>Tuberia elecrica</v>
          </cell>
          <cell r="M1255" t="str">
            <v>VER ARCHIVO ANEXO</v>
          </cell>
          <cell r="N1255">
            <v>41608</v>
          </cell>
        </row>
        <row r="1256">
          <cell r="A1256" t="str">
            <v>BB667</v>
          </cell>
          <cell r="B1256" t="str">
            <v xml:space="preserve">ABRAZADERA O COLLARIN DE 9 - 10 DOS SALIDAS- PL. 1/4 IDEM TIPO 4 </v>
          </cell>
          <cell r="C1256" t="str">
            <v>Insumo</v>
          </cell>
          <cell r="D1256" t="str">
            <v>und</v>
          </cell>
          <cell r="E1256">
            <v>20411</v>
          </cell>
          <cell r="F1256">
            <v>17151.919841727809</v>
          </cell>
          <cell r="G1256">
            <v>0.19</v>
          </cell>
          <cell r="H1256" t="str">
            <v>X</v>
          </cell>
          <cell r="J1256" t="str">
            <v>X</v>
          </cell>
          <cell r="L1256" t="str">
            <v>Tuberia elecrica</v>
          </cell>
          <cell r="M1256" t="str">
            <v>VER ARCHIVO ANEXO</v>
          </cell>
          <cell r="N1256">
            <v>41608</v>
          </cell>
        </row>
        <row r="1257">
          <cell r="A1257" t="str">
            <v>BB11</v>
          </cell>
          <cell r="B1257" t="str">
            <v xml:space="preserve">ABRAZADERA O COLLARIN DE 9- 10 UNA SALIDA- PL. 1/4 IDEM TIPO 4 </v>
          </cell>
          <cell r="C1257" t="str">
            <v>Insumo</v>
          </cell>
          <cell r="D1257" t="str">
            <v>und</v>
          </cell>
          <cell r="E1257">
            <v>19824</v>
          </cell>
          <cell r="F1257">
            <v>16658.720940813939</v>
          </cell>
          <cell r="G1257">
            <v>0.19</v>
          </cell>
          <cell r="H1257" t="str">
            <v>X</v>
          </cell>
          <cell r="J1257" t="str">
            <v>X</v>
          </cell>
          <cell r="L1257" t="str">
            <v>Tuberia elecrica</v>
          </cell>
          <cell r="M1257" t="str">
            <v>VER ARCHIVO ANEXO</v>
          </cell>
          <cell r="N1257">
            <v>41608</v>
          </cell>
        </row>
        <row r="1258">
          <cell r="A1258" t="str">
            <v>BB770</v>
          </cell>
          <cell r="B1258" t="str">
            <v xml:space="preserve">ABRAZADERA SIN SALIDA TIPO 2 </v>
          </cell>
          <cell r="C1258" t="str">
            <v>Insumo</v>
          </cell>
          <cell r="D1258" t="str">
            <v>und</v>
          </cell>
          <cell r="E1258">
            <v>14758</v>
          </cell>
          <cell r="F1258">
            <v>12401.565911689102</v>
          </cell>
          <cell r="G1258">
            <v>0.19</v>
          </cell>
          <cell r="H1258" t="str">
            <v>X</v>
          </cell>
          <cell r="J1258" t="str">
            <v>X</v>
          </cell>
          <cell r="L1258" t="str">
            <v>Tuberia elecrica</v>
          </cell>
          <cell r="M1258" t="str">
            <v>VER ARCHIVO ANEXO</v>
          </cell>
          <cell r="N1258">
            <v>41608</v>
          </cell>
        </row>
        <row r="1259">
          <cell r="A1259" t="str">
            <v>BB17</v>
          </cell>
          <cell r="B1259" t="str">
            <v>ACCESORIOS DE FIJACION</v>
          </cell>
          <cell r="C1259" t="str">
            <v>Insumo</v>
          </cell>
          <cell r="D1259" t="str">
            <v>und</v>
          </cell>
          <cell r="E1259">
            <v>1792</v>
          </cell>
          <cell r="F1259">
            <v>1506.1127726832181</v>
          </cell>
          <cell r="G1259">
            <v>0.19</v>
          </cell>
          <cell r="H1259" t="str">
            <v>X</v>
          </cell>
          <cell r="J1259" t="str">
            <v>X</v>
          </cell>
          <cell r="L1259" t="str">
            <v>Tuberia elecrica</v>
          </cell>
          <cell r="M1259" t="str">
            <v>VER ARCHIVO ANEXO</v>
          </cell>
          <cell r="N1259">
            <v>41608</v>
          </cell>
        </row>
        <row r="1260">
          <cell r="A1260" t="str">
            <v>BB675</v>
          </cell>
          <cell r="B1260" t="str">
            <v>ACCESORIOS FIJACION TUBERIA EMT 1" (ABRAZADERA, ALAMBRE)</v>
          </cell>
          <cell r="C1260" t="str">
            <v>Insumo</v>
          </cell>
          <cell r="D1260" t="str">
            <v>und</v>
          </cell>
          <cell r="E1260">
            <v>2868</v>
          </cell>
          <cell r="F1260">
            <v>2410.3107576919811</v>
          </cell>
          <cell r="G1260">
            <v>0.19</v>
          </cell>
          <cell r="H1260" t="str">
            <v>X</v>
          </cell>
          <cell r="J1260" t="str">
            <v>X</v>
          </cell>
          <cell r="L1260" t="str">
            <v>Tuberia elecrica</v>
          </cell>
          <cell r="M1260" t="str">
            <v>VER ARCHIVO ANEXO</v>
          </cell>
          <cell r="N1260">
            <v>41608</v>
          </cell>
        </row>
        <row r="1261">
          <cell r="A1261" t="str">
            <v>BB671</v>
          </cell>
          <cell r="B1261" t="str">
            <v>ACCESORIOS FIJACION TUBERIA EMT 1/2" (ABRAZADERA, ALAMBRE)</v>
          </cell>
          <cell r="C1261" t="str">
            <v>Insumo</v>
          </cell>
          <cell r="D1261" t="str">
            <v>und</v>
          </cell>
          <cell r="E1261">
            <v>2150</v>
          </cell>
          <cell r="F1261">
            <v>1807.0701665204454</v>
          </cell>
          <cell r="G1261">
            <v>0.19</v>
          </cell>
          <cell r="H1261" t="str">
            <v>X</v>
          </cell>
          <cell r="J1261" t="str">
            <v>X</v>
          </cell>
          <cell r="L1261" t="str">
            <v>Tuberia elecrica</v>
          </cell>
          <cell r="M1261" t="str">
            <v>VER ARCHIVO ANEXO</v>
          </cell>
          <cell r="N1261">
            <v>41608</v>
          </cell>
        </row>
        <row r="1262">
          <cell r="A1262" t="str">
            <v>BB677</v>
          </cell>
          <cell r="B1262" t="str">
            <v>ACCESORIOS FIJACION TUBERIA EMT 1_1/2" (ABRAZADERA, ALAMBRE)</v>
          </cell>
          <cell r="C1262" t="str">
            <v>Insumo</v>
          </cell>
          <cell r="D1262" t="str">
            <v>und</v>
          </cell>
          <cell r="E1262">
            <v>3585</v>
          </cell>
          <cell r="F1262">
            <v>3012.2255453664361</v>
          </cell>
          <cell r="G1262">
            <v>0.19</v>
          </cell>
          <cell r="H1262" t="str">
            <v>X</v>
          </cell>
          <cell r="J1262" t="str">
            <v>X</v>
          </cell>
          <cell r="L1262" t="str">
            <v>Tuberia elecrica</v>
          </cell>
          <cell r="M1262" t="str">
            <v>VER ARCHIVO ANEXO</v>
          </cell>
          <cell r="N1262">
            <v>41608</v>
          </cell>
        </row>
        <row r="1263">
          <cell r="A1263" t="str">
            <v>BB679</v>
          </cell>
          <cell r="B1263" t="str">
            <v>ACCESORIOS FIJACION TUBERIA EMT 2" (ABRAZADERA, ALAMBRE)</v>
          </cell>
          <cell r="C1263" t="str">
            <v>Insumo</v>
          </cell>
          <cell r="D1263" t="str">
            <v>und</v>
          </cell>
          <cell r="E1263">
            <v>7171</v>
          </cell>
          <cell r="F1263">
            <v>6025.7768942299508</v>
          </cell>
          <cell r="G1263">
            <v>0.19</v>
          </cell>
          <cell r="H1263" t="str">
            <v>X</v>
          </cell>
          <cell r="J1263" t="str">
            <v>X</v>
          </cell>
          <cell r="L1263" t="str">
            <v>Tuberia elecrica</v>
          </cell>
          <cell r="M1263" t="str">
            <v>VER ARCHIVO ANEXO</v>
          </cell>
          <cell r="N1263">
            <v>41608</v>
          </cell>
        </row>
        <row r="1264">
          <cell r="A1264" t="str">
            <v>BB681</v>
          </cell>
          <cell r="B1264" t="str">
            <v>ACCESORIOS FIJACION TUBERIA EMT 3" (ABRAZADERA, ALAMBRE)</v>
          </cell>
          <cell r="C1264" t="str">
            <v>Insumo</v>
          </cell>
          <cell r="D1264" t="str">
            <v>und</v>
          </cell>
          <cell r="E1264">
            <v>14343</v>
          </cell>
          <cell r="F1264">
            <v>12052.879591956982</v>
          </cell>
          <cell r="G1264">
            <v>0.19</v>
          </cell>
          <cell r="H1264" t="str">
            <v>X</v>
          </cell>
          <cell r="J1264" t="str">
            <v>X</v>
          </cell>
          <cell r="L1264" t="str">
            <v>Tuberia elecrica</v>
          </cell>
          <cell r="M1264" t="str">
            <v>VER ARCHIVO ANEXO</v>
          </cell>
          <cell r="N1264">
            <v>41608</v>
          </cell>
        </row>
        <row r="1265">
          <cell r="A1265" t="str">
            <v>BB673</v>
          </cell>
          <cell r="B1265" t="str">
            <v>ACCESORIOS FIJACION TUBERIA EMT 3/4" (ABRAZADERA, ALAMBRE)</v>
          </cell>
          <cell r="C1265" t="str">
            <v>Insumo</v>
          </cell>
          <cell r="D1265" t="str">
            <v>und</v>
          </cell>
          <cell r="E1265">
            <v>2150</v>
          </cell>
          <cell r="F1265">
            <v>1807.0701665204454</v>
          </cell>
          <cell r="G1265">
            <v>0.19</v>
          </cell>
          <cell r="H1265" t="str">
            <v>X</v>
          </cell>
          <cell r="J1265" t="str">
            <v>X</v>
          </cell>
          <cell r="L1265" t="str">
            <v>Tuberia elecrica</v>
          </cell>
          <cell r="M1265" t="str">
            <v>VER ARCHIVO ANEXO</v>
          </cell>
          <cell r="N1265">
            <v>41608</v>
          </cell>
        </row>
        <row r="1266">
          <cell r="A1266" t="str">
            <v>BB687</v>
          </cell>
          <cell r="B1266" t="str">
            <v>ACCESORIOS FIJACION TUBERIA IMC Ó RIDGID 1" (ABRAZADERA, PERNOS)</v>
          </cell>
          <cell r="C1266" t="str">
            <v>Insumo</v>
          </cell>
          <cell r="D1266" t="str">
            <v>und</v>
          </cell>
          <cell r="E1266">
            <v>5019</v>
          </cell>
          <cell r="F1266">
            <v>4217.3809242124262</v>
          </cell>
          <cell r="G1266">
            <v>0.19</v>
          </cell>
          <cell r="H1266" t="str">
            <v>X</v>
          </cell>
          <cell r="J1266" t="str">
            <v>X</v>
          </cell>
          <cell r="L1266" t="str">
            <v>Tuberia elecrica</v>
          </cell>
          <cell r="M1266" t="str">
            <v>VER ARCHIVO ANEXO</v>
          </cell>
          <cell r="N1266">
            <v>41608</v>
          </cell>
        </row>
        <row r="1267">
          <cell r="A1267" t="str">
            <v>BB683</v>
          </cell>
          <cell r="B1267" t="str">
            <v>ACCESORIOS FIJACION TUBERIA IMC Ó RIDGID 1/2" (ABRAZADERA, PERNOS)</v>
          </cell>
          <cell r="C1267" t="str">
            <v>Insumo</v>
          </cell>
          <cell r="D1267" t="str">
            <v>und</v>
          </cell>
          <cell r="E1267">
            <v>2868</v>
          </cell>
          <cell r="F1267">
            <v>2410.3107576919811</v>
          </cell>
          <cell r="G1267">
            <v>0.19</v>
          </cell>
          <cell r="H1267" t="str">
            <v>X</v>
          </cell>
          <cell r="J1267" t="str">
            <v>X</v>
          </cell>
          <cell r="L1267" t="str">
            <v>Tuberia elecrica</v>
          </cell>
          <cell r="M1267" t="str">
            <v>VER ARCHIVO ANEXO</v>
          </cell>
          <cell r="N1267">
            <v>41608</v>
          </cell>
        </row>
        <row r="1268">
          <cell r="A1268" t="str">
            <v>BB689</v>
          </cell>
          <cell r="B1268" t="str">
            <v>ACCESORIOS FIJACION TUBERIA IMC Ó RIDGID 1_1/2" (ABRAZADERA, PERNOS)</v>
          </cell>
          <cell r="C1268" t="str">
            <v>Insumo</v>
          </cell>
          <cell r="D1268" t="str">
            <v>und</v>
          </cell>
          <cell r="E1268">
            <v>7171</v>
          </cell>
          <cell r="F1268">
            <v>6025.7768942299508</v>
          </cell>
          <cell r="G1268">
            <v>0.19</v>
          </cell>
          <cell r="H1268" t="str">
            <v>X</v>
          </cell>
          <cell r="J1268" t="str">
            <v>X</v>
          </cell>
          <cell r="L1268" t="str">
            <v>Tuberia elecrica</v>
          </cell>
          <cell r="M1268" t="str">
            <v>VER ARCHIVO ANEXO</v>
          </cell>
          <cell r="N1268">
            <v>41608</v>
          </cell>
        </row>
        <row r="1269">
          <cell r="A1269" t="str">
            <v>BB691</v>
          </cell>
          <cell r="B1269" t="str">
            <v>ACCESORIOS FIJACION TUBERIA IMC Ó RIDGID 2" (ABRAZADERA, PERNOS)</v>
          </cell>
          <cell r="C1269" t="str">
            <v>Insumo</v>
          </cell>
          <cell r="D1269" t="str">
            <v>und</v>
          </cell>
          <cell r="E1269">
            <v>14343</v>
          </cell>
          <cell r="F1269">
            <v>12052.879591956982</v>
          </cell>
          <cell r="G1269">
            <v>0.19</v>
          </cell>
          <cell r="H1269" t="str">
            <v>X</v>
          </cell>
          <cell r="J1269" t="str">
            <v>X</v>
          </cell>
          <cell r="L1269" t="str">
            <v>Tuberia elecrica</v>
          </cell>
          <cell r="M1269" t="str">
            <v>VER ARCHIVO ANEXO</v>
          </cell>
          <cell r="N1269">
            <v>41608</v>
          </cell>
        </row>
        <row r="1270">
          <cell r="A1270" t="str">
            <v>BB693</v>
          </cell>
          <cell r="B1270" t="str">
            <v>ACCESORIOS FIJACION TUBERIA IMC Ó RIDGID 3" (ABRAZADERA, PERNOS)</v>
          </cell>
          <cell r="C1270" t="str">
            <v>Insumo</v>
          </cell>
          <cell r="D1270" t="str">
            <v>und</v>
          </cell>
          <cell r="E1270">
            <v>21515</v>
          </cell>
          <cell r="F1270">
            <v>18079.982289684016</v>
          </cell>
          <cell r="G1270">
            <v>0.19</v>
          </cell>
          <cell r="H1270" t="str">
            <v>X</v>
          </cell>
          <cell r="J1270" t="str">
            <v>X</v>
          </cell>
          <cell r="L1270" t="str">
            <v>Tuberia elecrica</v>
          </cell>
          <cell r="M1270" t="str">
            <v>VER ARCHIVO ANEXO</v>
          </cell>
          <cell r="N1270">
            <v>41608</v>
          </cell>
        </row>
        <row r="1271">
          <cell r="A1271" t="str">
            <v>BB685</v>
          </cell>
          <cell r="B1271" t="str">
            <v>ACCESORIOS FIJACION TUBERIA IMC Ó RIDGID 3/4" (ABRAZADERA, PERNOS)</v>
          </cell>
          <cell r="C1271" t="str">
            <v>Insumo</v>
          </cell>
          <cell r="D1271" t="str">
            <v>und</v>
          </cell>
          <cell r="E1271">
            <v>3585</v>
          </cell>
          <cell r="F1271">
            <v>3012.2255453664361</v>
          </cell>
          <cell r="G1271">
            <v>0.19</v>
          </cell>
          <cell r="H1271" t="str">
            <v>X</v>
          </cell>
          <cell r="J1271" t="str">
            <v>X</v>
          </cell>
          <cell r="L1271" t="str">
            <v>Tuberia elecrica</v>
          </cell>
          <cell r="M1271" t="str">
            <v>VER ARCHIVO ANEXO</v>
          </cell>
          <cell r="N1271">
            <v>41608</v>
          </cell>
        </row>
        <row r="1272">
          <cell r="A1272" t="str">
            <v>BB695</v>
          </cell>
          <cell r="B1272" t="str">
            <v>ACCESORIOS FIJACION TUBERIA IMC Ó RIDGID 4" (ABRAZADERA, PERNOS)</v>
          </cell>
          <cell r="C1272" t="str">
            <v>Insumo</v>
          </cell>
          <cell r="D1272" t="str">
            <v>und</v>
          </cell>
          <cell r="E1272">
            <v>35860</v>
          </cell>
          <cell r="F1272">
            <v>30134.18768513808</v>
          </cell>
          <cell r="G1272">
            <v>0.19</v>
          </cell>
          <cell r="H1272" t="str">
            <v>X</v>
          </cell>
          <cell r="J1272" t="str">
            <v>X</v>
          </cell>
          <cell r="L1272" t="str">
            <v>Tuberia elecrica</v>
          </cell>
          <cell r="M1272" t="str">
            <v>VER ARCHIVO ANEXO</v>
          </cell>
          <cell r="N1272">
            <v>41608</v>
          </cell>
        </row>
        <row r="1273">
          <cell r="A1273" t="str">
            <v>BB674</v>
          </cell>
          <cell r="B1273" t="str">
            <v>ACCESORIOS TUBERIA EMT 1" (UNION, ADAPTADOR, CURVA)</v>
          </cell>
          <cell r="C1273" t="str">
            <v>Insumo</v>
          </cell>
          <cell r="D1273" t="str">
            <v>und</v>
          </cell>
          <cell r="E1273">
            <v>7237</v>
          </cell>
          <cell r="F1273">
            <v>6081.4606411073237</v>
          </cell>
          <cell r="G1273">
            <v>0.19</v>
          </cell>
          <cell r="H1273" t="str">
            <v>X</v>
          </cell>
          <cell r="J1273" t="str">
            <v>X</v>
          </cell>
          <cell r="L1273" t="str">
            <v>Tuberia elecrica</v>
          </cell>
          <cell r="M1273" t="str">
            <v>VER ARCHIVO ANEXO</v>
          </cell>
          <cell r="N1273">
            <v>41608</v>
          </cell>
        </row>
        <row r="1274">
          <cell r="A1274" t="str">
            <v>BB670</v>
          </cell>
          <cell r="B1274" t="str">
            <v>ACCESORIOS TUBERIA EMT 1/2" (UNION, ADAPTADOR, CURVA)</v>
          </cell>
          <cell r="C1274" t="str">
            <v>Insumo</v>
          </cell>
          <cell r="D1274" t="str">
            <v>und</v>
          </cell>
          <cell r="E1274">
            <v>2823</v>
          </cell>
          <cell r="F1274">
            <v>2371.8624562766522</v>
          </cell>
          <cell r="G1274">
            <v>0.19</v>
          </cell>
          <cell r="H1274" t="str">
            <v>X</v>
          </cell>
          <cell r="J1274" t="str">
            <v>X</v>
          </cell>
          <cell r="L1274" t="str">
            <v>Tuberia elecrica</v>
          </cell>
          <cell r="M1274" t="str">
            <v>VER ARCHIVO ANEXO</v>
          </cell>
          <cell r="N1274">
            <v>41608</v>
          </cell>
        </row>
        <row r="1275">
          <cell r="A1275" t="str">
            <v>BB676</v>
          </cell>
          <cell r="B1275" t="str">
            <v>ACCESORIOS TUBERIA EMT 1_1/2" (UNION, ADAPTADOR, CURVA)</v>
          </cell>
          <cell r="C1275" t="str">
            <v>Insumo</v>
          </cell>
          <cell r="D1275" t="str">
            <v>und</v>
          </cell>
          <cell r="E1275">
            <v>15919</v>
          </cell>
          <cell r="F1275">
            <v>13377.357285540202</v>
          </cell>
          <cell r="G1275">
            <v>0.19</v>
          </cell>
          <cell r="H1275" t="str">
            <v>X</v>
          </cell>
          <cell r="J1275" t="str">
            <v>X</v>
          </cell>
          <cell r="L1275" t="str">
            <v>Tuberia elecrica</v>
          </cell>
          <cell r="M1275" t="str">
            <v>VER ARCHIVO ANEXO</v>
          </cell>
          <cell r="N1275">
            <v>41608</v>
          </cell>
        </row>
        <row r="1276">
          <cell r="A1276" t="str">
            <v>BB678</v>
          </cell>
          <cell r="B1276" t="str">
            <v>ACCESORIOS TUBERIA EMT 2" (UNION, ADAPTADOR, CURVA)</v>
          </cell>
          <cell r="C1276" t="str">
            <v>Insumo</v>
          </cell>
          <cell r="D1276" t="str">
            <v>und</v>
          </cell>
          <cell r="E1276">
            <v>24126</v>
          </cell>
          <cell r="F1276">
            <v>20274.187077351911</v>
          </cell>
          <cell r="G1276">
            <v>0.19</v>
          </cell>
          <cell r="H1276" t="str">
            <v>X</v>
          </cell>
          <cell r="J1276" t="str">
            <v>X</v>
          </cell>
          <cell r="L1276" t="str">
            <v>Tuberia elecrica</v>
          </cell>
          <cell r="M1276" t="str">
            <v>VER ARCHIVO ANEXO</v>
          </cell>
          <cell r="N1276">
            <v>41608</v>
          </cell>
        </row>
        <row r="1277">
          <cell r="A1277" t="str">
            <v>BB680</v>
          </cell>
          <cell r="B1277" t="str">
            <v>ACCESORIOS TUBERIA EMT 3" (UNION, ADAPTADOR, CURVA)</v>
          </cell>
          <cell r="C1277" t="str">
            <v>Insumo</v>
          </cell>
          <cell r="D1277" t="str">
            <v>und</v>
          </cell>
          <cell r="E1277">
            <v>120045</v>
          </cell>
          <cell r="F1277">
            <v>100877.73648584567</v>
          </cell>
          <cell r="G1277">
            <v>0.19</v>
          </cell>
          <cell r="H1277" t="str">
            <v>X</v>
          </cell>
          <cell r="J1277" t="str">
            <v>X</v>
          </cell>
          <cell r="L1277" t="str">
            <v>Tuberia elecrica</v>
          </cell>
          <cell r="M1277" t="str">
            <v>VER ARCHIVO ANEXO</v>
          </cell>
          <cell r="N1277">
            <v>41608</v>
          </cell>
        </row>
        <row r="1278">
          <cell r="A1278" t="str">
            <v>BB672</v>
          </cell>
          <cell r="B1278" t="str">
            <v>ACCESORIOS TUBERIA EMT 3/4" (UNION Y CURVA)</v>
          </cell>
          <cell r="C1278" t="str">
            <v>Insumo</v>
          </cell>
          <cell r="D1278" t="str">
            <v>und</v>
          </cell>
          <cell r="E1278">
            <v>4525</v>
          </cell>
          <cell r="F1278">
            <v>3802.4044296262937</v>
          </cell>
          <cell r="G1278">
            <v>0.19</v>
          </cell>
          <cell r="H1278" t="str">
            <v>X</v>
          </cell>
          <cell r="J1278" t="str">
            <v>X</v>
          </cell>
          <cell r="L1278" t="str">
            <v>Tuberia elecrica</v>
          </cell>
          <cell r="M1278" t="str">
            <v>VER ARCHIVO ANEXO</v>
          </cell>
          <cell r="N1278">
            <v>41608</v>
          </cell>
        </row>
        <row r="1279">
          <cell r="A1279" t="str">
            <v>BB686</v>
          </cell>
          <cell r="B1279" t="str">
            <v>ACCESORIOS TUBERIA IMC Ó RIDGID 1" (UNION  Y CURVA)</v>
          </cell>
          <cell r="C1279" t="str">
            <v>Insumo</v>
          </cell>
          <cell r="D1279" t="str">
            <v>und</v>
          </cell>
          <cell r="E1279">
            <v>11569</v>
          </cell>
          <cell r="F1279">
            <v>9722.1170440898222</v>
          </cell>
          <cell r="G1279">
            <v>0.19</v>
          </cell>
          <cell r="H1279" t="str">
            <v>X</v>
          </cell>
          <cell r="J1279" t="str">
            <v>X</v>
          </cell>
          <cell r="L1279" t="str">
            <v>Tuberia elecrica</v>
          </cell>
          <cell r="M1279" t="str">
            <v>VER ARCHIVO ANEXO</v>
          </cell>
          <cell r="N1279">
            <v>41608</v>
          </cell>
        </row>
        <row r="1280">
          <cell r="A1280" t="str">
            <v>BB682</v>
          </cell>
          <cell r="B1280" t="str">
            <v>ACCESORIOS TUBERIA IMC Ó RIDGID 1/2" (UNION Y CURVA)</v>
          </cell>
          <cell r="C1280" t="str">
            <v>Insumo</v>
          </cell>
          <cell r="D1280" t="str">
            <v>und</v>
          </cell>
          <cell r="E1280">
            <v>6295</v>
          </cell>
          <cell r="F1280">
            <v>5289.9559533503862</v>
          </cell>
          <cell r="G1280">
            <v>0.19</v>
          </cell>
          <cell r="H1280" t="str">
            <v>X</v>
          </cell>
          <cell r="J1280" t="str">
            <v>X</v>
          </cell>
          <cell r="L1280" t="str">
            <v>Tuberia elecrica</v>
          </cell>
          <cell r="M1280" t="str">
            <v>VER ARCHIVO ANEXO</v>
          </cell>
          <cell r="N1280">
            <v>41608</v>
          </cell>
        </row>
        <row r="1281">
          <cell r="A1281" t="str">
            <v>BB688</v>
          </cell>
          <cell r="B1281" t="str">
            <v xml:space="preserve">ACCESORIOS TUBERIA IMC Ó RIDGID 1_1/2" (UNION Y  CURVA ) </v>
          </cell>
          <cell r="C1281" t="str">
            <v>Insumo</v>
          </cell>
          <cell r="D1281" t="str">
            <v>und</v>
          </cell>
          <cell r="E1281">
            <v>21220</v>
          </cell>
          <cell r="F1281">
            <v>17832.057035730006</v>
          </cell>
          <cell r="G1281">
            <v>0.19</v>
          </cell>
          <cell r="H1281" t="str">
            <v>X</v>
          </cell>
          <cell r="J1281" t="str">
            <v>X</v>
          </cell>
          <cell r="L1281" t="str">
            <v>Tuberia elecrica</v>
          </cell>
          <cell r="M1281" t="str">
            <v>VER ARCHIVO ANEXO</v>
          </cell>
          <cell r="N1281">
            <v>41608</v>
          </cell>
        </row>
        <row r="1282">
          <cell r="A1282" t="str">
            <v>BB690</v>
          </cell>
          <cell r="B1282" t="str">
            <v>ACCESORIOS TUBERIA IMC Ó RIDGID 2" (UNION Y  CURVA)</v>
          </cell>
          <cell r="C1282" t="str">
            <v>Insumo</v>
          </cell>
          <cell r="D1282" t="str">
            <v>und</v>
          </cell>
          <cell r="E1282">
            <v>30607</v>
          </cell>
          <cell r="F1282">
            <v>25720.587843357775</v>
          </cell>
          <cell r="G1282">
            <v>0.19</v>
          </cell>
          <cell r="H1282" t="str">
            <v>X</v>
          </cell>
          <cell r="J1282" t="str">
            <v>X</v>
          </cell>
          <cell r="L1282" t="str">
            <v>Tuberia elecrica</v>
          </cell>
          <cell r="M1282" t="str">
            <v>VER ARCHIVO ANEXO</v>
          </cell>
          <cell r="N1282">
            <v>41608</v>
          </cell>
        </row>
        <row r="1283">
          <cell r="A1283" t="str">
            <v>BB692</v>
          </cell>
          <cell r="B1283" t="str">
            <v>ACCESORIOS TUBERIA IMC Ó RIDGID 3" (UNION, ADAPTADOR, CURVA)</v>
          </cell>
          <cell r="C1283" t="str">
            <v>Insumo</v>
          </cell>
          <cell r="D1283" t="str">
            <v>und</v>
          </cell>
          <cell r="E1283">
            <v>144064</v>
          </cell>
          <cell r="F1283">
            <v>121061.76892539611</v>
          </cell>
          <cell r="G1283">
            <v>0.19</v>
          </cell>
          <cell r="H1283" t="str">
            <v>X</v>
          </cell>
          <cell r="J1283" t="str">
            <v>X</v>
          </cell>
          <cell r="L1283" t="str">
            <v>Tuberia elecrica</v>
          </cell>
          <cell r="M1283" t="str">
            <v>VER ARCHIVO ANEXO</v>
          </cell>
          <cell r="N1283">
            <v>41608</v>
          </cell>
        </row>
        <row r="1284">
          <cell r="A1284" t="str">
            <v>BB684</v>
          </cell>
          <cell r="B1284" t="str">
            <v>ACCESORIOS TUBERIA IMC Ó RIDGID 3/4" (UNION Y  CURVA)</v>
          </cell>
          <cell r="C1284" t="str">
            <v>Insumo</v>
          </cell>
          <cell r="D1284" t="str">
            <v>und</v>
          </cell>
          <cell r="E1284">
            <v>8376</v>
          </cell>
          <cell r="F1284">
            <v>7038.6907659992994</v>
          </cell>
          <cell r="G1284">
            <v>0.19</v>
          </cell>
          <cell r="H1284" t="str">
            <v>X</v>
          </cell>
          <cell r="J1284" t="str">
            <v>X</v>
          </cell>
          <cell r="L1284" t="str">
            <v>Tuberia elecrica</v>
          </cell>
          <cell r="M1284" t="str">
            <v>VER ARCHIVO ANEXO</v>
          </cell>
          <cell r="N1284">
            <v>41608</v>
          </cell>
        </row>
        <row r="1285">
          <cell r="A1285" t="str">
            <v>BB694</v>
          </cell>
          <cell r="B1285" t="str">
            <v>ACCESORIOS TUBERIA IMC Ó RIDGID 4" (UNION Y  CURVA)</v>
          </cell>
          <cell r="C1285" t="str">
            <v>Insumo</v>
          </cell>
          <cell r="D1285" t="str">
            <v>und</v>
          </cell>
          <cell r="E1285">
            <v>227661</v>
          </cell>
          <cell r="F1285">
            <v>191312.1188251898</v>
          </cell>
          <cell r="G1285">
            <v>0.19</v>
          </cell>
          <cell r="H1285" t="str">
            <v>X</v>
          </cell>
          <cell r="J1285" t="str">
            <v>X</v>
          </cell>
          <cell r="L1285" t="str">
            <v>Tuberia elecrica</v>
          </cell>
          <cell r="M1285" t="str">
            <v>VER ARCHIVO ANEXO</v>
          </cell>
          <cell r="N1285">
            <v>41608</v>
          </cell>
        </row>
        <row r="1286">
          <cell r="A1286" t="str">
            <v>BB29</v>
          </cell>
          <cell r="B1286" t="str">
            <v>ADAPTADOR TERMINAL PVC 3/4"</v>
          </cell>
          <cell r="C1286" t="str">
            <v>Insumo</v>
          </cell>
          <cell r="D1286" t="str">
            <v>und</v>
          </cell>
          <cell r="E1286">
            <v>246</v>
          </cell>
          <cell r="F1286">
            <v>206.82534554452639</v>
          </cell>
          <cell r="G1286">
            <v>0.19</v>
          </cell>
          <cell r="H1286" t="str">
            <v>X</v>
          </cell>
          <cell r="J1286" t="str">
            <v>X</v>
          </cell>
          <cell r="L1286" t="str">
            <v>Centelsa</v>
          </cell>
          <cell r="M1286" t="str">
            <v>VER ARCHIVO ANEXO</v>
          </cell>
          <cell r="N1286">
            <v>41608</v>
          </cell>
        </row>
        <row r="1287">
          <cell r="A1287" t="str">
            <v>BB31</v>
          </cell>
          <cell r="B1287" t="str">
            <v>AISLADOR DE PIN ANSI 55-5 EN MATERIAL POLIMERICO</v>
          </cell>
          <cell r="C1287" t="str">
            <v>Insumo</v>
          </cell>
          <cell r="D1287" t="str">
            <v>und</v>
          </cell>
          <cell r="E1287">
            <v>26622</v>
          </cell>
          <cell r="F1287">
            <v>22371.608209732945</v>
          </cell>
          <cell r="G1287">
            <v>0.19</v>
          </cell>
          <cell r="H1287" t="str">
            <v>X</v>
          </cell>
          <cell r="J1287" t="str">
            <v>X</v>
          </cell>
          <cell r="L1287" t="str">
            <v>Centelsa</v>
          </cell>
          <cell r="M1287" t="str">
            <v>VER ARCHIVO ANEXO</v>
          </cell>
          <cell r="N1287">
            <v>41608</v>
          </cell>
        </row>
        <row r="1288">
          <cell r="A1288" t="str">
            <v>BB32</v>
          </cell>
          <cell r="B1288" t="str">
            <v>AISLADOR DE SUSPENSION ANSI 52-1, EN MATERIAL POLIMERICO</v>
          </cell>
          <cell r="C1288" t="str">
            <v>Insumo</v>
          </cell>
          <cell r="D1288" t="str">
            <v>und</v>
          </cell>
          <cell r="E1288">
            <v>26622</v>
          </cell>
          <cell r="F1288">
            <v>22371.608209732945</v>
          </cell>
          <cell r="G1288">
            <v>0.19</v>
          </cell>
          <cell r="H1288" t="str">
            <v>X</v>
          </cell>
          <cell r="J1288" t="str">
            <v>X</v>
          </cell>
          <cell r="L1288" t="str">
            <v>Centelsa</v>
          </cell>
          <cell r="M1288" t="str">
            <v>VER ARCHIVO ANEXO</v>
          </cell>
          <cell r="N1288">
            <v>41608</v>
          </cell>
        </row>
        <row r="1289">
          <cell r="A1289" t="str">
            <v>BB43</v>
          </cell>
          <cell r="B1289" t="str">
            <v>AISLADOR PORCELANA TIPO TENSOR ANSI 54-2</v>
          </cell>
          <cell r="C1289" t="str">
            <v>Insumo</v>
          </cell>
          <cell r="D1289" t="str">
            <v>und</v>
          </cell>
          <cell r="E1289">
            <v>10235</v>
          </cell>
          <cell r="F1289">
            <v>8600.4872855598896</v>
          </cell>
          <cell r="G1289">
            <v>0.19</v>
          </cell>
          <cell r="H1289" t="str">
            <v>X</v>
          </cell>
          <cell r="J1289" t="str">
            <v>X</v>
          </cell>
          <cell r="L1289" t="str">
            <v>Centelsa</v>
          </cell>
          <cell r="M1289" t="str">
            <v>VER ARCHIVO ANEXO</v>
          </cell>
          <cell r="N1289">
            <v>41608</v>
          </cell>
        </row>
        <row r="1290">
          <cell r="A1290" t="str">
            <v>BB47</v>
          </cell>
          <cell r="B1290" t="str">
            <v xml:space="preserve">ALAMBRE COBRE DESNUDO Nº 10 AWG  </v>
          </cell>
          <cell r="C1290" t="str">
            <v>Insumo</v>
          </cell>
          <cell r="D1290" t="str">
            <v>m</v>
          </cell>
          <cell r="E1290">
            <v>1758</v>
          </cell>
          <cell r="F1290">
            <v>1476.9450957474514</v>
          </cell>
          <cell r="G1290">
            <v>0.19</v>
          </cell>
          <cell r="H1290" t="str">
            <v>X</v>
          </cell>
          <cell r="J1290" t="str">
            <v>X</v>
          </cell>
          <cell r="L1290" t="str">
            <v>Centelsa</v>
          </cell>
          <cell r="M1290" t="str">
            <v>VER ARCHIVO ANEXO</v>
          </cell>
          <cell r="N1290">
            <v>41608</v>
          </cell>
        </row>
        <row r="1291">
          <cell r="A1291" t="str">
            <v>BB48</v>
          </cell>
          <cell r="B1291" t="str">
            <v>ALAMBRE COBRE DESNUDO Nº 12 AWG</v>
          </cell>
          <cell r="C1291" t="str">
            <v>Insumo</v>
          </cell>
          <cell r="D1291" t="str">
            <v>m</v>
          </cell>
          <cell r="E1291">
            <v>1215</v>
          </cell>
          <cell r="F1291">
            <v>1020.8686927518293</v>
          </cell>
          <cell r="G1291">
            <v>0.19</v>
          </cell>
          <cell r="H1291" t="str">
            <v>X</v>
          </cell>
          <cell r="J1291" t="str">
            <v>X</v>
          </cell>
          <cell r="L1291" t="str">
            <v>Centelsa</v>
          </cell>
          <cell r="M1291" t="str">
            <v>VER ARCHIVO ANEXO</v>
          </cell>
          <cell r="N1291">
            <v>41608</v>
          </cell>
        </row>
        <row r="1292">
          <cell r="A1292" t="str">
            <v>BB664</v>
          </cell>
          <cell r="B1292" t="str">
            <v>ALAMBRE COBRE DESNUDO Nº 4 AWG</v>
          </cell>
          <cell r="C1292" t="str">
            <v>Insumo</v>
          </cell>
          <cell r="D1292" t="str">
            <v>m</v>
          </cell>
          <cell r="E1292">
            <v>11748</v>
          </cell>
          <cell r="F1292">
            <v>9871.9328392598927</v>
          </cell>
          <cell r="G1292">
            <v>0.19</v>
          </cell>
          <cell r="H1292" t="str">
            <v>X</v>
          </cell>
          <cell r="J1292" t="str">
            <v>X</v>
          </cell>
          <cell r="L1292" t="str">
            <v>Centelsa</v>
          </cell>
          <cell r="M1292" t="str">
            <v>VER ARCHIVO ANEXO</v>
          </cell>
          <cell r="N1292">
            <v>41608</v>
          </cell>
        </row>
        <row r="1293">
          <cell r="A1293" t="str">
            <v>BB51</v>
          </cell>
          <cell r="B1293" t="str">
            <v>ALAMBRE COBRE Nº 10 THHN  AWG</v>
          </cell>
          <cell r="C1293" t="str">
            <v>Insumo</v>
          </cell>
          <cell r="D1293" t="str">
            <v>m</v>
          </cell>
          <cell r="E1293">
            <v>2090</v>
          </cell>
          <cell r="F1293">
            <v>1756.6896336313944</v>
          </cell>
          <cell r="G1293">
            <v>0.19</v>
          </cell>
          <cell r="H1293" t="str">
            <v>X</v>
          </cell>
          <cell r="J1293" t="str">
            <v>X</v>
          </cell>
          <cell r="L1293" t="str">
            <v>Centelsa</v>
          </cell>
          <cell r="M1293" t="str">
            <v>VER ARCHIVO ANEXO</v>
          </cell>
          <cell r="N1293">
            <v>41608</v>
          </cell>
        </row>
        <row r="1294">
          <cell r="A1294" t="str">
            <v>BB52</v>
          </cell>
          <cell r="B1294" t="str">
            <v>ALAMBRE COBRE Nº 12 THHN  AWG</v>
          </cell>
          <cell r="C1294" t="str">
            <v>Insumo</v>
          </cell>
          <cell r="D1294" t="str">
            <v>m</v>
          </cell>
          <cell r="E1294">
            <v>1267</v>
          </cell>
          <cell r="F1294">
            <v>1064.6202081554786</v>
          </cell>
          <cell r="G1294">
            <v>0.19</v>
          </cell>
          <cell r="H1294" t="str">
            <v>X</v>
          </cell>
          <cell r="J1294" t="str">
            <v>X</v>
          </cell>
          <cell r="L1294" t="str">
            <v>Centelsa</v>
          </cell>
          <cell r="M1294" t="str">
            <v>VER ARCHIVO ANEXO</v>
          </cell>
          <cell r="N1294">
            <v>41608</v>
          </cell>
        </row>
        <row r="1295">
          <cell r="A1295" t="str">
            <v>BB813</v>
          </cell>
          <cell r="B1295" t="str">
            <v>AMARRE PLÁSTICO PARA CABLE TRENZADO 20X4,8MM</v>
          </cell>
          <cell r="C1295" t="str">
            <v>Insumo</v>
          </cell>
          <cell r="D1295" t="str">
            <v>und</v>
          </cell>
          <cell r="E1295">
            <v>5531</v>
          </cell>
          <cell r="F1295">
            <v>4648.2670607635218</v>
          </cell>
          <cell r="G1295">
            <v>0.19</v>
          </cell>
          <cell r="H1295" t="str">
            <v>X</v>
          </cell>
          <cell r="J1295" t="str">
            <v>X</v>
          </cell>
          <cell r="L1295" t="str">
            <v>Centelsa</v>
          </cell>
          <cell r="M1295" t="str">
            <v>VER ARCHIVO ANEXO</v>
          </cell>
          <cell r="N1295">
            <v>41608</v>
          </cell>
        </row>
        <row r="1296">
          <cell r="A1296" t="str">
            <v>BB811</v>
          </cell>
          <cell r="B1296" t="str">
            <v>APLIQUE TORTUGA APTO PARA USO A LA INTEMPERIE. BOMBILLO AHORRADOR 26W E27.</v>
          </cell>
          <cell r="C1296" t="str">
            <v>Insumo</v>
          </cell>
          <cell r="D1296" t="str">
            <v>und</v>
          </cell>
          <cell r="E1296">
            <v>64549</v>
          </cell>
          <cell r="F1296">
            <v>54242.598476046202</v>
          </cell>
          <cell r="G1296">
            <v>0.19</v>
          </cell>
          <cell r="H1296" t="str">
            <v>X</v>
          </cell>
          <cell r="J1296" t="str">
            <v>X</v>
          </cell>
          <cell r="L1296" t="str">
            <v>Centelsa</v>
          </cell>
          <cell r="M1296" t="str">
            <v>VER ARCHIVO ANEXO</v>
          </cell>
          <cell r="N1296">
            <v>41608</v>
          </cell>
        </row>
        <row r="1297">
          <cell r="A1297" t="str">
            <v>BB62</v>
          </cell>
          <cell r="B1297" t="str">
            <v>ARANDELA CUADRADA PLANA DE 4X4X5/8. PL. 1/8</v>
          </cell>
          <cell r="C1297" t="str">
            <v>Insumo</v>
          </cell>
          <cell r="D1297" t="str">
            <v>und</v>
          </cell>
          <cell r="E1297">
            <v>3678</v>
          </cell>
          <cell r="F1297">
            <v>3090.4479516941728</v>
          </cell>
          <cell r="G1297">
            <v>0.19</v>
          </cell>
          <cell r="H1297" t="str">
            <v>X</v>
          </cell>
          <cell r="J1297" t="str">
            <v>X</v>
          </cell>
          <cell r="L1297" t="str">
            <v>Centelsa</v>
          </cell>
          <cell r="M1297" t="str">
            <v>VER ARCHIVO ANEXO</v>
          </cell>
          <cell r="N1297">
            <v>41608</v>
          </cell>
        </row>
        <row r="1298">
          <cell r="A1298" t="str">
            <v>BB64</v>
          </cell>
          <cell r="B1298" t="str">
            <v>ARANDELA PRESION GUAZA 5/8</v>
          </cell>
          <cell r="C1298" t="str">
            <v>Insumo</v>
          </cell>
          <cell r="D1298" t="str">
            <v>und</v>
          </cell>
          <cell r="E1298">
            <v>232</v>
          </cell>
          <cell r="F1298">
            <v>194.89311407080373</v>
          </cell>
          <cell r="G1298">
            <v>0.19</v>
          </cell>
          <cell r="H1298" t="str">
            <v>X</v>
          </cell>
          <cell r="J1298" t="str">
            <v>X</v>
          </cell>
          <cell r="L1298" t="str">
            <v>Centelsa</v>
          </cell>
          <cell r="M1298" t="str">
            <v>VER ARCHIVO ANEXO</v>
          </cell>
          <cell r="N1298">
            <v>41608</v>
          </cell>
        </row>
        <row r="1299">
          <cell r="A1299" t="str">
            <v>BB810</v>
          </cell>
          <cell r="B1299" t="str">
            <v>BALA CUADRADA FC 2X26W HIGH LIGHTS. INCLUYE 2 BOMBILLAS AHORRADORAS 26W. E27, BALASTO ELECTRONICO Y VIDRIO DECORATIVO</v>
          </cell>
          <cell r="C1299" t="str">
            <v>Insumo</v>
          </cell>
          <cell r="D1299" t="str">
            <v>und</v>
          </cell>
          <cell r="E1299">
            <v>179305</v>
          </cell>
          <cell r="F1299">
            <v>150676.24163967872</v>
          </cell>
          <cell r="G1299">
            <v>0.19</v>
          </cell>
          <cell r="H1299" t="str">
            <v>X</v>
          </cell>
          <cell r="J1299" t="str">
            <v>X</v>
          </cell>
          <cell r="L1299" t="str">
            <v>Centelsa</v>
          </cell>
          <cell r="M1299" t="str">
            <v>VER ARCHIVO ANEXO</v>
          </cell>
          <cell r="N1299">
            <v>41608</v>
          </cell>
        </row>
        <row r="1300">
          <cell r="A1300" t="str">
            <v>BB808</v>
          </cell>
          <cell r="B1300" t="str">
            <v>BALA DULUX FC HIGH LIGHTS 2X26W. ARO BLANCO Y VIDRIO DECORATIVO. INCLUYE 2 BOMBILLAS AHORRADORAS 26W. E27 Y BALASTO ELECTRONICO.</v>
          </cell>
          <cell r="C1300" t="str">
            <v>Insumo</v>
          </cell>
          <cell r="D1300" t="str">
            <v>und</v>
          </cell>
          <cell r="E1300">
            <v>172718</v>
          </cell>
          <cell r="F1300">
            <v>145141.01203936845</v>
          </cell>
          <cell r="G1300">
            <v>0.19</v>
          </cell>
          <cell r="H1300" t="str">
            <v>X</v>
          </cell>
          <cell r="J1300" t="str">
            <v>X</v>
          </cell>
          <cell r="L1300" t="str">
            <v>Centelsa</v>
          </cell>
          <cell r="M1300" t="str">
            <v>VER ARCHIVO ANEXO</v>
          </cell>
          <cell r="N1300">
            <v>41608</v>
          </cell>
        </row>
        <row r="1301">
          <cell r="A1301" t="str">
            <v>BB809</v>
          </cell>
          <cell r="B1301" t="str">
            <v>BALA HALOGENA INYECTADA CUADRADA HIGH LIGHTS. ARO ESCUALIZABLE. INCLUYE BOMBILLO DICROICO 50W Y ADAPTADOR 12V.</v>
          </cell>
          <cell r="C1301" t="str">
            <v>Insumo</v>
          </cell>
          <cell r="D1301" t="str">
            <v>und</v>
          </cell>
          <cell r="E1301">
            <v>55407</v>
          </cell>
          <cell r="F1301">
            <v>46560.893013962967</v>
          </cell>
          <cell r="G1301">
            <v>0.19</v>
          </cell>
          <cell r="H1301" t="str">
            <v>X</v>
          </cell>
          <cell r="J1301" t="str">
            <v>X</v>
          </cell>
          <cell r="L1301" t="str">
            <v>Centelsa</v>
          </cell>
          <cell r="M1301" t="str">
            <v>VER ARCHIVO ANEXO</v>
          </cell>
          <cell r="N1301">
            <v>41608</v>
          </cell>
        </row>
        <row r="1302">
          <cell r="A1302" t="str">
            <v>BB806</v>
          </cell>
          <cell r="B1302" t="str">
            <v>BALA HQI RECTANGULAR EQUALIZABLE MARCA HIGH LIGHTS. INCLUYE AUTOTRANSFORMADOR Y BOMBILLA MH70W</v>
          </cell>
          <cell r="C1302" t="str">
            <v>Insumo</v>
          </cell>
          <cell r="D1302" t="str">
            <v>und</v>
          </cell>
          <cell r="E1302">
            <v>323054</v>
          </cell>
          <cell r="F1302">
            <v>271474.17566915584</v>
          </cell>
          <cell r="G1302">
            <v>0.19</v>
          </cell>
          <cell r="H1302" t="str">
            <v>X</v>
          </cell>
          <cell r="J1302" t="str">
            <v>X</v>
          </cell>
          <cell r="L1302" t="str">
            <v>Centelsa</v>
          </cell>
          <cell r="M1302" t="str">
            <v>VER ARCHIVO ANEXO</v>
          </cell>
          <cell r="N1302">
            <v>41608</v>
          </cell>
        </row>
        <row r="1303">
          <cell r="A1303" t="str">
            <v>BB807</v>
          </cell>
          <cell r="B1303" t="str">
            <v>BALA MINI FC HIGH LIGHTS 1X26W. INCLUYE BOMBILLA AHORRADORA 26W. E27. ARO BLANCO REFLECTOR EN ALUMINIO BRILLADO</v>
          </cell>
          <cell r="C1303" t="str">
            <v>Insumo</v>
          </cell>
          <cell r="D1303" t="str">
            <v>und</v>
          </cell>
          <cell r="E1303">
            <v>64549</v>
          </cell>
          <cell r="F1303">
            <v>54242.598476046202</v>
          </cell>
          <cell r="G1303">
            <v>0.19</v>
          </cell>
          <cell r="H1303" t="str">
            <v>X</v>
          </cell>
          <cell r="J1303" t="str">
            <v>X</v>
          </cell>
          <cell r="L1303" t="str">
            <v>Centelsa</v>
          </cell>
          <cell r="M1303" t="str">
            <v>VER ARCHIVO ANEXO</v>
          </cell>
          <cell r="N1303">
            <v>41608</v>
          </cell>
        </row>
        <row r="1304">
          <cell r="A1304" t="str">
            <v>BB70</v>
          </cell>
          <cell r="B1304" t="str">
            <v>BANDA PLASTICA DE SEÑALIZACION SEGUN NORMA CS-273</v>
          </cell>
          <cell r="C1304" t="str">
            <v>Insumo</v>
          </cell>
          <cell r="D1304" t="str">
            <v>m</v>
          </cell>
          <cell r="E1304">
            <v>2581</v>
          </cell>
          <cell r="F1304">
            <v>2169.014521223367</v>
          </cell>
          <cell r="G1304">
            <v>0.19</v>
          </cell>
          <cell r="H1304" t="str">
            <v>X</v>
          </cell>
          <cell r="J1304" t="str">
            <v>X</v>
          </cell>
          <cell r="L1304" t="str">
            <v>Centelsa</v>
          </cell>
          <cell r="M1304" t="str">
            <v>VER ARCHIVO ANEXO</v>
          </cell>
          <cell r="N1304">
            <v>41608</v>
          </cell>
        </row>
        <row r="1305">
          <cell r="A1305" t="str">
            <v>BB696</v>
          </cell>
          <cell r="B1305" t="str">
            <v>BANDEJA PORTACABLE ACERO GALVANIZADO EN CALIENTE ANCHO UTIL 10CM. INCLUYE PLATINAS DE UNION.</v>
          </cell>
          <cell r="C1305" t="str">
            <v>Insumo</v>
          </cell>
          <cell r="D1305" t="str">
            <v>m</v>
          </cell>
          <cell r="E1305">
            <v>45596</v>
          </cell>
          <cell r="F1305">
            <v>38315.721065620593</v>
          </cell>
          <cell r="G1305">
            <v>0.19</v>
          </cell>
          <cell r="H1305" t="str">
            <v>X</v>
          </cell>
          <cell r="J1305" t="str">
            <v>X</v>
          </cell>
          <cell r="L1305" t="str">
            <v>Tuberia elecrica</v>
          </cell>
          <cell r="M1305" t="str">
            <v>VER ARCHIVO ANEXO</v>
          </cell>
          <cell r="N1305">
            <v>41608</v>
          </cell>
        </row>
        <row r="1306">
          <cell r="A1306" t="str">
            <v>BB697</v>
          </cell>
          <cell r="B1306" t="str">
            <v>BANDEJA PORTACABLE ACERO GALVANIZADO EN CALIENTE ANCHO UTIL 20CM. INCLUYE PLATINAS DE UNION.</v>
          </cell>
          <cell r="C1306" t="str">
            <v>Insumo</v>
          </cell>
          <cell r="D1306" t="str">
            <v>m</v>
          </cell>
          <cell r="E1306">
            <v>49595</v>
          </cell>
          <cell r="F1306">
            <v>41676.632930719155</v>
          </cell>
          <cell r="G1306">
            <v>0.19</v>
          </cell>
          <cell r="H1306" t="str">
            <v>X</v>
          </cell>
          <cell r="J1306" t="str">
            <v>X</v>
          </cell>
          <cell r="L1306" t="str">
            <v>Tuberia elecrica</v>
          </cell>
          <cell r="M1306" t="str">
            <v>VER ARCHIVO ANEXO</v>
          </cell>
          <cell r="N1306">
            <v>41608</v>
          </cell>
        </row>
        <row r="1307">
          <cell r="A1307" t="str">
            <v>BB698</v>
          </cell>
          <cell r="B1307" t="str">
            <v>BANDEJA PORTACABLE ACERO GALVANIZADO EN CALIENTE ANCHO UTIL 30CM. INCLUYE PLATINAS DE UNION.</v>
          </cell>
          <cell r="C1307" t="str">
            <v>Insumo</v>
          </cell>
          <cell r="D1307" t="str">
            <v>m</v>
          </cell>
          <cell r="E1307">
            <v>54308</v>
          </cell>
          <cell r="F1307">
            <v>45636.807976498007</v>
          </cell>
          <cell r="G1307">
            <v>0.19</v>
          </cell>
          <cell r="H1307" t="str">
            <v>X</v>
          </cell>
          <cell r="J1307" t="str">
            <v>X</v>
          </cell>
          <cell r="L1307" t="str">
            <v>Tuberia elecrica</v>
          </cell>
          <cell r="M1307" t="str">
            <v>VER ARCHIVO ANEXO</v>
          </cell>
          <cell r="N1307">
            <v>41608</v>
          </cell>
        </row>
        <row r="1308">
          <cell r="A1308" t="str">
            <v>BB699</v>
          </cell>
          <cell r="B1308" t="str">
            <v>BANDEJA PORTACABLE ACERO GALVANIZADO EN CALIENTE ANCHO UTIL 40CM. INCLUYE PLATINAS DE UNION.</v>
          </cell>
          <cell r="C1308" t="str">
            <v>Insumo</v>
          </cell>
          <cell r="D1308" t="str">
            <v>m</v>
          </cell>
          <cell r="E1308">
            <v>59186</v>
          </cell>
          <cell r="F1308">
            <v>49736.192389470278</v>
          </cell>
          <cell r="G1308">
            <v>0.19</v>
          </cell>
          <cell r="H1308" t="str">
            <v>X</v>
          </cell>
          <cell r="J1308" t="str">
            <v>X</v>
          </cell>
          <cell r="L1308" t="str">
            <v>Tuberia elecrica</v>
          </cell>
          <cell r="M1308" t="str">
            <v>VER ARCHIVO ANEXO</v>
          </cell>
          <cell r="N1308">
            <v>41608</v>
          </cell>
        </row>
        <row r="1309">
          <cell r="A1309" t="str">
            <v>BB700</v>
          </cell>
          <cell r="B1309" t="str">
            <v>BANDEJA PORTACABLE ACERO GALVANIZADO EN CALIENTE ANCHO UTIL 50CM. INCLUYE PLATINAS DE UNION.</v>
          </cell>
          <cell r="C1309" t="str">
            <v>Insumo</v>
          </cell>
          <cell r="D1309" t="str">
            <v>m</v>
          </cell>
          <cell r="E1309">
            <v>63812</v>
          </cell>
          <cell r="F1309">
            <v>53623.448242909704</v>
          </cell>
          <cell r="G1309">
            <v>0.19</v>
          </cell>
          <cell r="H1309" t="str">
            <v>X</v>
          </cell>
          <cell r="J1309" t="str">
            <v>X</v>
          </cell>
          <cell r="L1309" t="str">
            <v>Tuberia elecrica</v>
          </cell>
          <cell r="M1309" t="str">
            <v>VER ARCHIVO ANEXO</v>
          </cell>
          <cell r="N1309">
            <v>41608</v>
          </cell>
        </row>
        <row r="1310">
          <cell r="A1310" t="str">
            <v>BB701</v>
          </cell>
          <cell r="B1310" t="str">
            <v>BANDEJA PORTACABLE ACERO GALVANIZADO EN CALIENTE ANCHO UTIL 60CM. INCLUYE PLATINAS DE UNION.</v>
          </cell>
          <cell r="C1310" t="str">
            <v>Insumo</v>
          </cell>
          <cell r="D1310" t="str">
            <v>m</v>
          </cell>
          <cell r="E1310">
            <v>68390</v>
          </cell>
          <cell r="F1310">
            <v>57470.929991436744</v>
          </cell>
          <cell r="G1310">
            <v>0.19</v>
          </cell>
          <cell r="H1310" t="str">
            <v>X</v>
          </cell>
          <cell r="J1310" t="str">
            <v>X</v>
          </cell>
          <cell r="L1310" t="str">
            <v>Tuberia elecrica</v>
          </cell>
          <cell r="M1310" t="str">
            <v>VER ARCHIVO ANEXO</v>
          </cell>
          <cell r="N1310">
            <v>41608</v>
          </cell>
        </row>
        <row r="1311">
          <cell r="A1311" t="str">
            <v>BB74</v>
          </cell>
          <cell r="B1311" t="str">
            <v>BASE Y FOTOCELDA TIPO EXTERIOR PARA ALUMBRADO INSTALADA.</v>
          </cell>
          <cell r="C1311" t="str">
            <v>Insumo</v>
          </cell>
          <cell r="D1311" t="str">
            <v>und</v>
          </cell>
          <cell r="E1311">
            <v>27971</v>
          </cell>
          <cell r="F1311">
            <v>23505.170199736593</v>
          </cell>
          <cell r="G1311">
            <v>0.19</v>
          </cell>
          <cell r="H1311" t="str">
            <v>X</v>
          </cell>
          <cell r="J1311" t="str">
            <v>X</v>
          </cell>
          <cell r="L1311" t="str">
            <v>Tuberia elecrica</v>
          </cell>
          <cell r="M1311" t="str">
            <v>VER ARCHIVO ANEXO</v>
          </cell>
          <cell r="N1311">
            <v>41608</v>
          </cell>
        </row>
        <row r="1312">
          <cell r="A1312" t="str">
            <v>BB75</v>
          </cell>
          <cell r="B1312" t="str">
            <v>BAYONETA PARA ANGULO  DOBLE 2 1/2 X 2 1/2 X 1/4 X 1,50 M</v>
          </cell>
          <cell r="C1312" t="str">
            <v>Insumo</v>
          </cell>
          <cell r="D1312" t="str">
            <v>und</v>
          </cell>
          <cell r="E1312">
            <v>157026</v>
          </cell>
          <cell r="F1312">
            <v>131954.57045740783</v>
          </cell>
          <cell r="G1312">
            <v>0.19</v>
          </cell>
          <cell r="H1312" t="str">
            <v>X</v>
          </cell>
          <cell r="J1312" t="str">
            <v>X</v>
          </cell>
          <cell r="L1312" t="str">
            <v>Tuberia elecrica</v>
          </cell>
          <cell r="M1312" t="str">
            <v>VER ARCHIVO ANEXO</v>
          </cell>
          <cell r="N1312">
            <v>41608</v>
          </cell>
        </row>
        <row r="1313">
          <cell r="A1313" t="str">
            <v>BB88</v>
          </cell>
          <cell r="B1313" t="str">
            <v>BAYONETA SENCILLA  2-1/2 X 1/4 X 1,50 M</v>
          </cell>
          <cell r="C1313" t="str">
            <v>Insumo</v>
          </cell>
          <cell r="D1313" t="str">
            <v>und</v>
          </cell>
          <cell r="E1313">
            <v>72739</v>
          </cell>
          <cell r="F1313">
            <v>61124.844429390039</v>
          </cell>
          <cell r="G1313">
            <v>0.19</v>
          </cell>
          <cell r="H1313" t="str">
            <v>X</v>
          </cell>
          <cell r="J1313" t="str">
            <v>X</v>
          </cell>
          <cell r="L1313" t="str">
            <v>Tuberia elecrica</v>
          </cell>
          <cell r="M1313" t="str">
            <v>VER ARCHIVO ANEXO</v>
          </cell>
          <cell r="N1313">
            <v>41608</v>
          </cell>
        </row>
        <row r="1314">
          <cell r="A1314" t="str">
            <v>BB656</v>
          </cell>
          <cell r="B1314" t="str">
            <v>BOQUILLA-TERMINAL (JUEGO DE TUERCA Y CONTRATUERCA) PARA TUBERIA IMC GALVANIZADA 2"</v>
          </cell>
          <cell r="C1314" t="str">
            <v>Insumo</v>
          </cell>
          <cell r="D1314" t="str">
            <v>und</v>
          </cell>
          <cell r="E1314">
            <v>2204</v>
          </cell>
          <cell r="F1314">
            <v>1852.1474854211758</v>
          </cell>
          <cell r="G1314">
            <v>0.19</v>
          </cell>
          <cell r="H1314" t="str">
            <v>X</v>
          </cell>
          <cell r="J1314" t="str">
            <v>X</v>
          </cell>
          <cell r="L1314" t="str">
            <v>Tuberia elecrica</v>
          </cell>
          <cell r="M1314" t="str">
            <v>VER ARCHIVO ANEXO</v>
          </cell>
          <cell r="N1314">
            <v>41608</v>
          </cell>
        </row>
        <row r="1315">
          <cell r="A1315" t="str">
            <v>BB92</v>
          </cell>
          <cell r="B1315" t="str">
            <v>BOQUILLA-TERMINAL (JUEGO DE TUERCA Y CONTRATUERCA) PARA TUBERIA IMC GALVANIZADA 3"</v>
          </cell>
          <cell r="C1315" t="str">
            <v>Insumo</v>
          </cell>
          <cell r="D1315" t="str">
            <v>und</v>
          </cell>
          <cell r="E1315">
            <v>10564</v>
          </cell>
          <cell r="F1315">
            <v>8877.5802164496708</v>
          </cell>
          <cell r="G1315">
            <v>0.19</v>
          </cell>
          <cell r="H1315" t="str">
            <v>X</v>
          </cell>
          <cell r="J1315" t="str">
            <v>X</v>
          </cell>
          <cell r="L1315" t="str">
            <v>Tuberia elecrica</v>
          </cell>
          <cell r="M1315" t="str">
            <v>VER ARCHIVO ANEXO</v>
          </cell>
          <cell r="N1315">
            <v>41608</v>
          </cell>
        </row>
        <row r="1316">
          <cell r="A1316" t="str">
            <v>BB94</v>
          </cell>
          <cell r="B1316" t="str">
            <v>BOQUILLA-TERMINAL (JUEGO DE TUERCA Y CONTRATUERCA) PARA TUBERIA IMC GALVANIZADA 4"</v>
          </cell>
          <cell r="C1316" t="str">
            <v>Insumo</v>
          </cell>
          <cell r="D1316" t="str">
            <v>und</v>
          </cell>
          <cell r="E1316">
            <v>16638</v>
          </cell>
          <cell r="F1316">
            <v>13981.923680208816</v>
          </cell>
          <cell r="G1316">
            <v>0.19</v>
          </cell>
          <cell r="H1316" t="str">
            <v>X</v>
          </cell>
          <cell r="J1316" t="str">
            <v>X</v>
          </cell>
          <cell r="L1316" t="str">
            <v>Tuberia elecrica</v>
          </cell>
          <cell r="M1316" t="str">
            <v>VER ARCHIVO ANEXO</v>
          </cell>
          <cell r="N1316">
            <v>41608</v>
          </cell>
        </row>
        <row r="1317">
          <cell r="A1317" t="str">
            <v>BB97</v>
          </cell>
          <cell r="B1317" t="str">
            <v>BORNA DE PONCHAR ESTAÑO DE DOS HUECOS Nº 4/0</v>
          </cell>
          <cell r="C1317" t="str">
            <v>Insumo</v>
          </cell>
          <cell r="D1317" t="str">
            <v>und</v>
          </cell>
          <cell r="E1317">
            <v>8244</v>
          </cell>
          <cell r="F1317">
            <v>6927.3232722445528</v>
          </cell>
          <cell r="G1317">
            <v>0.19</v>
          </cell>
          <cell r="H1317" t="str">
            <v>X</v>
          </cell>
          <cell r="J1317" t="str">
            <v>X</v>
          </cell>
          <cell r="L1317" t="str">
            <v>Tuberia elecrica</v>
          </cell>
          <cell r="M1317" t="str">
            <v>VER ARCHIVO ANEXO</v>
          </cell>
          <cell r="N1317">
            <v>41608</v>
          </cell>
        </row>
        <row r="1318">
          <cell r="A1318" t="str">
            <v>BB832</v>
          </cell>
          <cell r="B1318" t="str">
            <v>BORNA TERMINAL PONCHAR MARCA 3M Ó PANDUIT BARRIL LARGO PARA CABLE NO.1/0AWG</v>
          </cell>
          <cell r="C1318" t="str">
            <v>Insumo</v>
          </cell>
          <cell r="D1318" t="str">
            <v>und</v>
          </cell>
          <cell r="E1318">
            <v>3875</v>
          </cell>
          <cell r="F1318">
            <v>3256.1733888292106</v>
          </cell>
          <cell r="G1318">
            <v>0.19</v>
          </cell>
          <cell r="H1318" t="str">
            <v>X</v>
          </cell>
          <cell r="J1318" t="str">
            <v>X</v>
          </cell>
          <cell r="L1318" t="str">
            <v>Tuberia elecrica</v>
          </cell>
          <cell r="M1318" t="str">
            <v>VER ARCHIVO ANEXO</v>
          </cell>
          <cell r="N1318">
            <v>41608</v>
          </cell>
        </row>
        <row r="1319">
          <cell r="A1319" t="str">
            <v>BB833</v>
          </cell>
          <cell r="B1319" t="str">
            <v>BORNA TERMINAL PONCHAR MARCA 3M Ó PANDUIT BARRIL LARGO PARA CABLE NO.2/0AWG</v>
          </cell>
          <cell r="C1319" t="str">
            <v>Insumo</v>
          </cell>
          <cell r="D1319" t="str">
            <v>und</v>
          </cell>
          <cell r="E1319">
            <v>4733</v>
          </cell>
          <cell r="F1319">
            <v>3977.4104912408916</v>
          </cell>
          <cell r="G1319">
            <v>0.19</v>
          </cell>
          <cell r="H1319" t="str">
            <v>X</v>
          </cell>
          <cell r="J1319" t="str">
            <v>X</v>
          </cell>
          <cell r="L1319" t="str">
            <v>Tuberia elecrica</v>
          </cell>
          <cell r="M1319" t="str">
            <v>VER ARCHIVO ANEXO</v>
          </cell>
          <cell r="N1319">
            <v>41608</v>
          </cell>
        </row>
        <row r="1320">
          <cell r="A1320" t="str">
            <v>BB831</v>
          </cell>
          <cell r="B1320" t="str">
            <v>BORNA TERMINAL PONCHAR MARCA 3M Ó PANDUIT BARRIL LARGO PARA CABLE NO.2AWG</v>
          </cell>
          <cell r="C1320" t="str">
            <v>Insumo</v>
          </cell>
          <cell r="D1320" t="str">
            <v>und</v>
          </cell>
          <cell r="E1320">
            <v>3826</v>
          </cell>
          <cell r="F1320">
            <v>3215.0734804197218</v>
          </cell>
          <cell r="G1320">
            <v>0.19</v>
          </cell>
          <cell r="H1320" t="str">
            <v>X</v>
          </cell>
          <cell r="J1320" t="str">
            <v>X</v>
          </cell>
          <cell r="L1320" t="str">
            <v>Tuberia elecrica</v>
          </cell>
          <cell r="M1320" t="str">
            <v>VER ARCHIVO ANEXO</v>
          </cell>
          <cell r="N1320">
            <v>41608</v>
          </cell>
        </row>
        <row r="1321">
          <cell r="A1321" t="str">
            <v>BB819</v>
          </cell>
          <cell r="B1321" t="str">
            <v>BRAZO HORIZONTAL GALV. 3/4" X 1.50M</v>
          </cell>
          <cell r="C1321" t="str">
            <v>Insumo</v>
          </cell>
          <cell r="D1321" t="str">
            <v>und</v>
          </cell>
          <cell r="E1321">
            <v>74660</v>
          </cell>
          <cell r="F1321">
            <v>62739.673088833828</v>
          </cell>
          <cell r="G1321">
            <v>0.19</v>
          </cell>
          <cell r="H1321" t="str">
            <v>X</v>
          </cell>
          <cell r="J1321" t="str">
            <v>X</v>
          </cell>
          <cell r="L1321" t="str">
            <v>Tuberia elecrica</v>
          </cell>
          <cell r="M1321" t="str">
            <v>VER ARCHIVO ANEXO</v>
          </cell>
          <cell r="N1321">
            <v>41608</v>
          </cell>
        </row>
        <row r="1322">
          <cell r="A1322" t="str">
            <v>BB114</v>
          </cell>
          <cell r="B1322" t="str">
            <v>CABLE CUADRUPLEX AUTOSOPORTADOS 90ºC 600V  Nº  3X2/0+1X1/0 CONDUCTOR DE ALUMIIO AISLADO EN POLITILENO RETICULADO (XLP)</v>
          </cell>
          <cell r="C1322" t="str">
            <v>Insumo</v>
          </cell>
          <cell r="D1322" t="str">
            <v>m</v>
          </cell>
          <cell r="E1322">
            <v>44935</v>
          </cell>
          <cell r="F1322">
            <v>37760.209400343956</v>
          </cell>
          <cell r="G1322">
            <v>0.19</v>
          </cell>
          <cell r="H1322" t="str">
            <v>X</v>
          </cell>
          <cell r="J1322" t="str">
            <v>X</v>
          </cell>
          <cell r="L1322" t="str">
            <v>Centelsa</v>
          </cell>
          <cell r="M1322" t="str">
            <v>VER ARCHIVO ANEXO</v>
          </cell>
          <cell r="N1322">
            <v>41608</v>
          </cell>
        </row>
        <row r="1323">
          <cell r="A1323" t="str">
            <v>BB117</v>
          </cell>
          <cell r="B1323" t="str">
            <v>CABLE CUADRUPLEX AUTOSOPORTADOS 90ºC 600V  Nº  4X4/0 CONDUCTOR DE ALUMIIO AISLADO EN POLITILENO RETICULADO (XLP)</v>
          </cell>
          <cell r="C1323" t="str">
            <v>Insumo</v>
          </cell>
          <cell r="D1323" t="str">
            <v>m</v>
          </cell>
          <cell r="E1323">
            <v>71276</v>
          </cell>
          <cell r="F1323">
            <v>59895.824587596595</v>
          </cell>
          <cell r="G1323">
            <v>0.19</v>
          </cell>
          <cell r="H1323" t="str">
            <v>X</v>
          </cell>
          <cell r="J1323" t="str">
            <v>X</v>
          </cell>
          <cell r="L1323" t="str">
            <v>Centelsa</v>
          </cell>
          <cell r="M1323" t="str">
            <v>VER ARCHIVO ANEXO</v>
          </cell>
          <cell r="N1323">
            <v>41608</v>
          </cell>
        </row>
        <row r="1324">
          <cell r="A1324" t="str">
            <v>BB126</v>
          </cell>
          <cell r="B1324" t="str">
            <v>CABLE DE ALUMINIO DESNUDO CON ALMA  ACERO GALVANIZADO ACSR Nº 1/0 AWG</v>
          </cell>
          <cell r="C1324" t="str">
            <v>Insumo</v>
          </cell>
          <cell r="D1324" t="str">
            <v>m</v>
          </cell>
          <cell r="E1324">
            <v>2942</v>
          </cell>
          <cell r="F1324">
            <v>2472.6235220547546</v>
          </cell>
          <cell r="G1324">
            <v>0.19</v>
          </cell>
          <cell r="H1324" t="str">
            <v>X</v>
          </cell>
          <cell r="J1324" t="str">
            <v>X</v>
          </cell>
          <cell r="L1324" t="str">
            <v>Centelsa</v>
          </cell>
          <cell r="M1324" t="str">
            <v>VER ARCHIVO ANEXO</v>
          </cell>
          <cell r="N1324">
            <v>41608</v>
          </cell>
        </row>
        <row r="1325">
          <cell r="A1325" t="str">
            <v>BB126A</v>
          </cell>
          <cell r="B1325" t="str">
            <v>CABLE DE ALUMINIO DESNUDO CON ALMA  ACERO GALVANIZADO ACSR Nº 1/0 AWG</v>
          </cell>
          <cell r="C1325" t="str">
            <v>Insumo</v>
          </cell>
          <cell r="D1325" t="str">
            <v>m</v>
          </cell>
          <cell r="E1325">
            <v>4408</v>
          </cell>
          <cell r="F1325">
            <v>3704.2949708423516</v>
          </cell>
          <cell r="G1325">
            <v>0.19</v>
          </cell>
          <cell r="H1325" t="str">
            <v>X</v>
          </cell>
          <cell r="J1325" t="str">
            <v>X</v>
          </cell>
          <cell r="L1325" t="str">
            <v>Centelsa</v>
          </cell>
          <cell r="M1325" t="str">
            <v>VER ARCHIVO ANEXO</v>
          </cell>
          <cell r="N1325">
            <v>41608</v>
          </cell>
        </row>
        <row r="1326">
          <cell r="A1326" t="str">
            <v>BB128</v>
          </cell>
          <cell r="B1326" t="str">
            <v>CABLE DE ALUMINIO DESNUDO CON ALMA  ACERO GALVANIZADO ACSR Nº 4/0 AWG</v>
          </cell>
          <cell r="C1326" t="str">
            <v>Insumo</v>
          </cell>
          <cell r="D1326" t="str">
            <v>m</v>
          </cell>
          <cell r="E1326">
            <v>5935</v>
          </cell>
          <cell r="F1326">
            <v>4987.6727560160789</v>
          </cell>
          <cell r="G1326">
            <v>0.19</v>
          </cell>
          <cell r="H1326" t="str">
            <v>X</v>
          </cell>
          <cell r="J1326" t="str">
            <v>X</v>
          </cell>
          <cell r="L1326" t="str">
            <v>Centelsa</v>
          </cell>
          <cell r="M1326" t="str">
            <v>VER ARCHIVO ANEXO</v>
          </cell>
          <cell r="N1326">
            <v>41608</v>
          </cell>
        </row>
        <row r="1327">
          <cell r="A1327" t="str">
            <v>BB157</v>
          </cell>
          <cell r="B1327" t="str">
            <v>CABLE DE COBRE DESNUDO Nº 1/0  AWG</v>
          </cell>
          <cell r="C1327" t="str">
            <v>Insumo</v>
          </cell>
          <cell r="D1327" t="str">
            <v>m</v>
          </cell>
          <cell r="E1327">
            <v>21839</v>
          </cell>
          <cell r="F1327">
            <v>18351.772006585481</v>
          </cell>
          <cell r="G1327">
            <v>0.19</v>
          </cell>
          <cell r="H1327" t="str">
            <v>X</v>
          </cell>
          <cell r="J1327" t="str">
            <v>X</v>
          </cell>
          <cell r="L1327" t="str">
            <v>Centelsa</v>
          </cell>
          <cell r="M1327" t="str">
            <v>VER ARCHIVO ANEXO</v>
          </cell>
          <cell r="N1327">
            <v>41608</v>
          </cell>
        </row>
        <row r="1328">
          <cell r="A1328" t="str">
            <v>BB158</v>
          </cell>
          <cell r="B1328" t="str">
            <v>CABLE DE COBRE DESNUDO Nº 10 AWG</v>
          </cell>
          <cell r="C1328" t="str">
            <v>Insumo</v>
          </cell>
          <cell r="D1328" t="str">
            <v>m</v>
          </cell>
          <cell r="E1328">
            <v>2692</v>
          </cell>
          <cell r="F1328">
            <v>2261.8207660189873</v>
          </cell>
          <cell r="G1328">
            <v>0.19</v>
          </cell>
          <cell r="H1328" t="str">
            <v>X</v>
          </cell>
          <cell r="J1328" t="str">
            <v>X</v>
          </cell>
          <cell r="L1328" t="str">
            <v>Centelsa</v>
          </cell>
          <cell r="M1328" t="str">
            <v>VER ARCHIVO ANEXO</v>
          </cell>
          <cell r="N1328">
            <v>41608</v>
          </cell>
        </row>
        <row r="1329">
          <cell r="A1329" t="str">
            <v>BB159</v>
          </cell>
          <cell r="B1329" t="str">
            <v>CABLE DE COBRE DESNUDO Nº 2  AWG</v>
          </cell>
          <cell r="C1329" t="str">
            <v>Insumo</v>
          </cell>
          <cell r="D1329" t="str">
            <v>m</v>
          </cell>
          <cell r="E1329">
            <v>12341</v>
          </cell>
          <cell r="F1329">
            <v>10370.434954162087</v>
          </cell>
          <cell r="G1329">
            <v>0.19</v>
          </cell>
          <cell r="H1329" t="str">
            <v>X</v>
          </cell>
          <cell r="J1329" t="str">
            <v>X</v>
          </cell>
          <cell r="L1329" t="str">
            <v>Centelsa</v>
          </cell>
          <cell r="M1329" t="str">
            <v>VER ARCHIVO ANEXO</v>
          </cell>
          <cell r="N1329">
            <v>41608</v>
          </cell>
        </row>
        <row r="1330">
          <cell r="A1330" t="str">
            <v>BB160</v>
          </cell>
          <cell r="B1330" t="str">
            <v>CABLE DE COBRE DESNUDO Nº 2/0  AWG</v>
          </cell>
          <cell r="C1330" t="str">
            <v>Insumo</v>
          </cell>
          <cell r="D1330" t="str">
            <v>m</v>
          </cell>
          <cell r="E1330">
            <v>28684</v>
          </cell>
          <cell r="F1330">
            <v>24104.433380416893</v>
          </cell>
          <cell r="G1330">
            <v>0.19</v>
          </cell>
          <cell r="H1330" t="str">
            <v>X</v>
          </cell>
          <cell r="J1330" t="str">
            <v>X</v>
          </cell>
          <cell r="L1330" t="str">
            <v>Centelsa</v>
          </cell>
          <cell r="M1330" t="str">
            <v>VER ARCHIVO ANEXO</v>
          </cell>
          <cell r="N1330">
            <v>41608</v>
          </cell>
        </row>
        <row r="1331">
          <cell r="A1331" t="str">
            <v>BB161</v>
          </cell>
          <cell r="B1331" t="str">
            <v xml:space="preserve">CABLE DE COBRE DESNUDO Nº 4 AWG </v>
          </cell>
          <cell r="C1331" t="str">
            <v>Insumo</v>
          </cell>
          <cell r="D1331" t="str">
            <v>m</v>
          </cell>
          <cell r="E1331">
            <v>10168</v>
          </cell>
          <cell r="F1331">
            <v>8544.8035386825177</v>
          </cell>
          <cell r="G1331">
            <v>0.19</v>
          </cell>
          <cell r="H1331" t="str">
            <v>X</v>
          </cell>
          <cell r="J1331" t="str">
            <v>X</v>
          </cell>
          <cell r="L1331" t="str">
            <v>Centelsa</v>
          </cell>
          <cell r="M1331" t="str">
            <v>VER ARCHIVO ANEXO</v>
          </cell>
          <cell r="N1331">
            <v>41608</v>
          </cell>
        </row>
        <row r="1332">
          <cell r="A1332" t="str">
            <v>BB162</v>
          </cell>
          <cell r="B1332" t="str">
            <v xml:space="preserve">CABLE DE COBRE DESNUDO Nº 4/0 AWG </v>
          </cell>
          <cell r="C1332" t="str">
            <v>Insumo</v>
          </cell>
          <cell r="D1332" t="str">
            <v>m</v>
          </cell>
          <cell r="E1332">
            <v>50515</v>
          </cell>
          <cell r="F1332">
            <v>42449.576369516959</v>
          </cell>
          <cell r="G1332">
            <v>0.19</v>
          </cell>
          <cell r="H1332" t="str">
            <v>X</v>
          </cell>
          <cell r="J1332" t="str">
            <v>X</v>
          </cell>
          <cell r="L1332" t="str">
            <v>Centelsa</v>
          </cell>
          <cell r="M1332" t="str">
            <v>VER ARCHIVO ANEXO</v>
          </cell>
          <cell r="N1332">
            <v>41608</v>
          </cell>
        </row>
        <row r="1333">
          <cell r="A1333" t="str">
            <v>BB163</v>
          </cell>
          <cell r="B1333" t="str">
            <v xml:space="preserve">CABLE DE COBRE DESNUDO Nº 6 AWG  </v>
          </cell>
          <cell r="C1333" t="str">
            <v>Insumo</v>
          </cell>
          <cell r="D1333" t="str">
            <v>m</v>
          </cell>
          <cell r="E1333">
            <v>5571</v>
          </cell>
          <cell r="F1333">
            <v>4681.4121481905304</v>
          </cell>
          <cell r="G1333">
            <v>0.19</v>
          </cell>
          <cell r="H1333" t="str">
            <v>X</v>
          </cell>
          <cell r="J1333" t="str">
            <v>X</v>
          </cell>
          <cell r="L1333" t="str">
            <v>Centelsa</v>
          </cell>
          <cell r="M1333" t="str">
            <v>VER ARCHIVO ANEXO</v>
          </cell>
          <cell r="N1333">
            <v>41608</v>
          </cell>
        </row>
        <row r="1334">
          <cell r="A1334" t="str">
            <v>BB164</v>
          </cell>
          <cell r="B1334" t="str">
            <v xml:space="preserve">CABLE DE COBRE DESNUDO Nº 8 AWG </v>
          </cell>
          <cell r="C1334" t="str">
            <v>Insumo</v>
          </cell>
          <cell r="D1334" t="str">
            <v>m</v>
          </cell>
          <cell r="E1334">
            <v>3444</v>
          </cell>
          <cell r="F1334">
            <v>2894.2290341262892</v>
          </cell>
          <cell r="G1334">
            <v>0.19</v>
          </cell>
          <cell r="H1334" t="str">
            <v>X</v>
          </cell>
          <cell r="J1334" t="str">
            <v>X</v>
          </cell>
          <cell r="L1334" t="str">
            <v>Centelsa</v>
          </cell>
          <cell r="M1334" t="str">
            <v>VER ARCHIVO ANEXO</v>
          </cell>
          <cell r="N1334">
            <v>41608</v>
          </cell>
        </row>
        <row r="1335">
          <cell r="A1335" t="str">
            <v>BB169</v>
          </cell>
          <cell r="B1335" t="str">
            <v>CABLE DE COBRE ENCAUCHETADO 3 X 16 THHN</v>
          </cell>
          <cell r="C1335" t="str">
            <v>Insumo</v>
          </cell>
          <cell r="D1335" t="str">
            <v>m</v>
          </cell>
          <cell r="E1335">
            <v>3599</v>
          </cell>
          <cell r="F1335">
            <v>3024.1577768401585</v>
          </cell>
          <cell r="G1335">
            <v>0.19</v>
          </cell>
          <cell r="H1335" t="str">
            <v>X</v>
          </cell>
          <cell r="J1335" t="str">
            <v>X</v>
          </cell>
          <cell r="L1335" t="str">
            <v>Centelsa</v>
          </cell>
          <cell r="M1335" t="str">
            <v>VER ARCHIVO ANEXO</v>
          </cell>
          <cell r="N1335">
            <v>41608</v>
          </cell>
        </row>
        <row r="1336">
          <cell r="A1336" t="str">
            <v>BB170</v>
          </cell>
          <cell r="B1336" t="str">
            <v>CABLE DE COBRE MONOPOLAR  XLPE MV-90 15KV 90ºC CON NIVEL DE AISLAMIENTO  DE 100% Nº2 AWG</v>
          </cell>
          <cell r="C1336" t="str">
            <v>Insumo</v>
          </cell>
          <cell r="D1336" t="str">
            <v>m</v>
          </cell>
          <cell r="E1336">
            <v>36148</v>
          </cell>
          <cell r="F1336">
            <v>30376.809725103773</v>
          </cell>
          <cell r="G1336">
            <v>0.19</v>
          </cell>
          <cell r="H1336" t="str">
            <v>X</v>
          </cell>
          <cell r="J1336" t="str">
            <v>X</v>
          </cell>
          <cell r="L1336" t="str">
            <v>Centelsa</v>
          </cell>
          <cell r="M1336" t="str">
            <v>VER ARCHIVO ANEXO</v>
          </cell>
          <cell r="N1336">
            <v>41608</v>
          </cell>
        </row>
        <row r="1337">
          <cell r="A1337" t="str">
            <v>BB178</v>
          </cell>
          <cell r="B1337" t="str">
            <v>CABLE DE COBRE Nº 1/0 THHN  AWG</v>
          </cell>
          <cell r="C1337" t="str">
            <v>Insumo</v>
          </cell>
          <cell r="D1337" t="str">
            <v>m</v>
          </cell>
          <cell r="E1337">
            <v>24910</v>
          </cell>
          <cell r="F1337">
            <v>20933.111415400814</v>
          </cell>
          <cell r="G1337">
            <v>0.19</v>
          </cell>
          <cell r="H1337" t="str">
            <v>X</v>
          </cell>
          <cell r="J1337" t="str">
            <v>X</v>
          </cell>
          <cell r="L1337" t="str">
            <v>Centelsa</v>
          </cell>
          <cell r="M1337" t="str">
            <v>VER ARCHIVO ANEXO</v>
          </cell>
          <cell r="N1337">
            <v>41608</v>
          </cell>
        </row>
        <row r="1338">
          <cell r="A1338" t="str">
            <v>BB179</v>
          </cell>
          <cell r="B1338" t="str">
            <v xml:space="preserve">CABLE DE COBRE Nº 10 THHN AWG  AMARILLO </v>
          </cell>
          <cell r="C1338" t="str">
            <v>Insumo</v>
          </cell>
          <cell r="D1338" t="str">
            <v>m</v>
          </cell>
          <cell r="E1338">
            <v>2193</v>
          </cell>
          <cell r="F1338">
            <v>1842.8668609416136</v>
          </cell>
          <cell r="G1338">
            <v>0.19</v>
          </cell>
          <cell r="H1338" t="str">
            <v>X</v>
          </cell>
          <cell r="J1338" t="str">
            <v>X</v>
          </cell>
          <cell r="L1338" t="str">
            <v>Centelsa</v>
          </cell>
          <cell r="M1338" t="str">
            <v>VER ARCHIVO ANEXO</v>
          </cell>
          <cell r="N1338">
            <v>41608</v>
          </cell>
        </row>
        <row r="1339">
          <cell r="A1339" t="str">
            <v>BB182</v>
          </cell>
          <cell r="B1339" t="str">
            <v xml:space="preserve">CABLE DE COBRE Nº 2 THHN AWG NEGRO </v>
          </cell>
          <cell r="C1339" t="str">
            <v>Insumo</v>
          </cell>
          <cell r="D1339" t="str">
            <v>m</v>
          </cell>
          <cell r="E1339">
            <v>13477</v>
          </cell>
          <cell r="F1339">
            <v>11325.013472059898</v>
          </cell>
          <cell r="G1339">
            <v>0.19</v>
          </cell>
          <cell r="H1339" t="str">
            <v>X</v>
          </cell>
          <cell r="J1339" t="str">
            <v>X</v>
          </cell>
          <cell r="L1339" t="str">
            <v>Centelsa</v>
          </cell>
          <cell r="M1339" t="str">
            <v>VER ARCHIVO ANEXO</v>
          </cell>
          <cell r="N1339">
            <v>41608</v>
          </cell>
        </row>
        <row r="1340">
          <cell r="A1340" t="str">
            <v>BB183</v>
          </cell>
          <cell r="B1340" t="str">
            <v>CABLE DE COBRE Nº 2/0 THHN  AWG</v>
          </cell>
          <cell r="C1340" t="str">
            <v>Insumo</v>
          </cell>
          <cell r="D1340" t="str">
            <v>m</v>
          </cell>
          <cell r="E1340">
            <v>28478</v>
          </cell>
          <cell r="F1340">
            <v>23930.753122299371</v>
          </cell>
          <cell r="G1340">
            <v>0.19</v>
          </cell>
          <cell r="H1340" t="str">
            <v>X</v>
          </cell>
          <cell r="J1340" t="str">
            <v>X</v>
          </cell>
          <cell r="L1340" t="str">
            <v>Centelsa</v>
          </cell>
          <cell r="M1340" t="str">
            <v>VER ARCHIVO ANEXO</v>
          </cell>
          <cell r="N1340">
            <v>41608</v>
          </cell>
        </row>
        <row r="1341">
          <cell r="A1341" t="str">
            <v>BB186</v>
          </cell>
          <cell r="B1341" t="str">
            <v>CABLE DE COBRE Nº 350 THHN MCM</v>
          </cell>
          <cell r="C1341" t="str">
            <v>Insumo</v>
          </cell>
          <cell r="D1341" t="str">
            <v>m</v>
          </cell>
          <cell r="E1341">
            <v>77437</v>
          </cell>
          <cell r="F1341">
            <v>65073.087243695161</v>
          </cell>
          <cell r="G1341">
            <v>0.19</v>
          </cell>
          <cell r="H1341" t="str">
            <v>X</v>
          </cell>
          <cell r="J1341" t="str">
            <v>X</v>
          </cell>
          <cell r="L1341" t="str">
            <v>Centelsa</v>
          </cell>
          <cell r="M1341" t="str">
            <v>VER ARCHIVO ANEXO</v>
          </cell>
          <cell r="N1341">
            <v>41608</v>
          </cell>
        </row>
        <row r="1342">
          <cell r="A1342" t="str">
            <v>BB187</v>
          </cell>
          <cell r="B1342" t="str">
            <v xml:space="preserve">CABLE DE COBRE Nº 4 THHN AWG NEGRO </v>
          </cell>
          <cell r="C1342" t="str">
            <v>Insumo</v>
          </cell>
          <cell r="D1342" t="str">
            <v>m</v>
          </cell>
          <cell r="E1342">
            <v>8329</v>
          </cell>
          <cell r="F1342">
            <v>6998.9166610868906</v>
          </cell>
          <cell r="G1342">
            <v>0.19</v>
          </cell>
          <cell r="H1342" t="str">
            <v>X</v>
          </cell>
          <cell r="J1342" t="str">
            <v>X</v>
          </cell>
          <cell r="L1342" t="str">
            <v>Centelsa</v>
          </cell>
          <cell r="M1342" t="str">
            <v>VER ARCHIVO ANEXO</v>
          </cell>
          <cell r="N1342">
            <v>41608</v>
          </cell>
        </row>
        <row r="1343">
          <cell r="A1343" t="str">
            <v>BB188</v>
          </cell>
          <cell r="B1343" t="str">
            <v xml:space="preserve">CABLE DE COBRE Nº 4/0 THHN  AWG NEGRO </v>
          </cell>
          <cell r="C1343" t="str">
            <v>Insumo</v>
          </cell>
          <cell r="D1343" t="str">
            <v>m</v>
          </cell>
          <cell r="E1343">
            <v>50909</v>
          </cell>
          <cell r="F1343">
            <v>42781.027243787037</v>
          </cell>
          <cell r="G1343">
            <v>0.19</v>
          </cell>
          <cell r="H1343" t="str">
            <v>X</v>
          </cell>
          <cell r="J1343" t="str">
            <v>X</v>
          </cell>
          <cell r="L1343" t="str">
            <v>Centelsa</v>
          </cell>
          <cell r="M1343" t="str">
            <v>VER ARCHIVO ANEXO</v>
          </cell>
          <cell r="N1343">
            <v>41608</v>
          </cell>
        </row>
        <row r="1344">
          <cell r="A1344" t="str">
            <v>BB190</v>
          </cell>
          <cell r="B1344" t="str">
            <v xml:space="preserve">CABLE DE COBRE Nº 6 THHN AWG NEGRO </v>
          </cell>
          <cell r="C1344" t="str">
            <v>Insumo</v>
          </cell>
          <cell r="D1344" t="str">
            <v>m</v>
          </cell>
          <cell r="E1344">
            <v>5826</v>
          </cell>
          <cell r="F1344">
            <v>4896.1923147175385</v>
          </cell>
          <cell r="G1344">
            <v>0.19</v>
          </cell>
          <cell r="H1344" t="str">
            <v>X</v>
          </cell>
          <cell r="J1344" t="str">
            <v>X</v>
          </cell>
          <cell r="L1344" t="str">
            <v>Centelsa</v>
          </cell>
          <cell r="M1344" t="str">
            <v>VER ARCHIVO ANEXO</v>
          </cell>
          <cell r="N1344">
            <v>41608</v>
          </cell>
        </row>
        <row r="1345">
          <cell r="A1345" t="str">
            <v>BB191</v>
          </cell>
          <cell r="B1345" t="str">
            <v xml:space="preserve">CABLE DE COBRE Nº 8 THHN AWG  NEGRO </v>
          </cell>
          <cell r="C1345" t="str">
            <v>Insumo</v>
          </cell>
          <cell r="D1345" t="str">
            <v>m</v>
          </cell>
          <cell r="E1345">
            <v>4135</v>
          </cell>
          <cell r="F1345">
            <v>3474.9309658474594</v>
          </cell>
          <cell r="G1345">
            <v>0.19</v>
          </cell>
          <cell r="H1345" t="str">
            <v>X</v>
          </cell>
          <cell r="J1345" t="str">
            <v>X</v>
          </cell>
          <cell r="L1345" t="str">
            <v>Centelsa</v>
          </cell>
          <cell r="M1345" t="str">
            <v>VER ARCHIVO ANEXO</v>
          </cell>
          <cell r="N1345">
            <v>41608</v>
          </cell>
        </row>
        <row r="1346">
          <cell r="A1346" t="str">
            <v>BB191A</v>
          </cell>
          <cell r="B1346" t="str">
            <v xml:space="preserve">ALAMBRE DE COBRE Nº 8 THWN </v>
          </cell>
          <cell r="C1346" t="str">
            <v>Insumo</v>
          </cell>
          <cell r="D1346" t="str">
            <v>m</v>
          </cell>
          <cell r="E1346">
            <v>3155</v>
          </cell>
          <cell r="F1346">
            <v>2651.6069941605947</v>
          </cell>
          <cell r="G1346">
            <v>0.19</v>
          </cell>
          <cell r="H1346" t="str">
            <v>X</v>
          </cell>
          <cell r="J1346" t="str">
            <v>X</v>
          </cell>
          <cell r="L1346" t="str">
            <v>Centelsa</v>
          </cell>
          <cell r="M1346" t="str">
            <v>VER ARCHIVO ANEXO</v>
          </cell>
          <cell r="N1346">
            <v>41608</v>
          </cell>
        </row>
        <row r="1347">
          <cell r="A1347" t="str">
            <v>BB191B</v>
          </cell>
          <cell r="B1347" t="str">
            <v xml:space="preserve">ALAMBRE DE COBRE Nº 10 THWN </v>
          </cell>
          <cell r="C1347" t="str">
            <v>Insumo</v>
          </cell>
          <cell r="D1347" t="str">
            <v>m</v>
          </cell>
          <cell r="E1347">
            <v>2367</v>
          </cell>
          <cell r="F1347">
            <v>1988.7052456204458</v>
          </cell>
          <cell r="G1347">
            <v>0.19</v>
          </cell>
          <cell r="H1347" t="str">
            <v>X</v>
          </cell>
          <cell r="J1347" t="str">
            <v>X</v>
          </cell>
          <cell r="L1347" t="str">
            <v>Centelsa</v>
          </cell>
          <cell r="M1347" t="str">
            <v>VER ARCHIVO ANEXO</v>
          </cell>
          <cell r="N1347">
            <v>41608</v>
          </cell>
        </row>
        <row r="1348">
          <cell r="A1348" t="str">
            <v>BB191C</v>
          </cell>
          <cell r="B1348" t="str">
            <v xml:space="preserve">ALAMBRE DE COBRE Nº 12 THWN </v>
          </cell>
          <cell r="C1348" t="str">
            <v>Insumo</v>
          </cell>
          <cell r="D1348" t="str">
            <v>m</v>
          </cell>
          <cell r="E1348">
            <v>2130</v>
          </cell>
          <cell r="F1348">
            <v>1789.8347210584013</v>
          </cell>
          <cell r="G1348">
            <v>0.19</v>
          </cell>
          <cell r="H1348" t="str">
            <v>X</v>
          </cell>
          <cell r="J1348" t="str">
            <v>X</v>
          </cell>
          <cell r="L1348" t="str">
            <v>Centelsa</v>
          </cell>
          <cell r="M1348" t="str">
            <v>VER ARCHIVO ANEXO</v>
          </cell>
          <cell r="N1348">
            <v>41608</v>
          </cell>
        </row>
        <row r="1349">
          <cell r="A1349" t="str">
            <v>BB191D</v>
          </cell>
          <cell r="B1349" t="str">
            <v xml:space="preserve">CABLE DE COBRE Nº 6 THWN </v>
          </cell>
          <cell r="C1349" t="str">
            <v>Insumo</v>
          </cell>
          <cell r="D1349" t="str">
            <v>m</v>
          </cell>
          <cell r="E1349">
            <v>9624</v>
          </cell>
          <cell r="F1349">
            <v>8087.4013321898146</v>
          </cell>
          <cell r="G1349">
            <v>0.19</v>
          </cell>
          <cell r="H1349" t="str">
            <v>X</v>
          </cell>
          <cell r="J1349" t="str">
            <v>X</v>
          </cell>
          <cell r="L1349" t="str">
            <v>Centelsa</v>
          </cell>
          <cell r="M1349" t="str">
            <v>VER ARCHIVO ANEXO</v>
          </cell>
          <cell r="N1349">
            <v>41608</v>
          </cell>
        </row>
        <row r="1350">
          <cell r="A1350" t="str">
            <v>BB191E</v>
          </cell>
          <cell r="B1350" t="str">
            <v xml:space="preserve">CABLE DE COBRE Nº 8 THWN </v>
          </cell>
          <cell r="C1350" t="str">
            <v>Insumo</v>
          </cell>
          <cell r="D1350" t="str">
            <v>m</v>
          </cell>
          <cell r="E1350">
            <v>6469</v>
          </cell>
          <cell r="F1350">
            <v>5435.794338029219</v>
          </cell>
          <cell r="G1350">
            <v>0.19</v>
          </cell>
          <cell r="H1350" t="str">
            <v>X</v>
          </cell>
          <cell r="J1350" t="str">
            <v>X</v>
          </cell>
          <cell r="L1350" t="str">
            <v>Centelsa</v>
          </cell>
          <cell r="M1350" t="str">
            <v>VER ARCHIVO ANEXO</v>
          </cell>
          <cell r="N1350">
            <v>41608</v>
          </cell>
        </row>
        <row r="1351">
          <cell r="A1351" t="str">
            <v>BB191F</v>
          </cell>
          <cell r="B1351" t="str">
            <v xml:space="preserve">CABLE DE COBRE Nº 10 THWN </v>
          </cell>
          <cell r="C1351" t="str">
            <v>Insumo</v>
          </cell>
          <cell r="D1351" t="str">
            <v>m</v>
          </cell>
          <cell r="E1351">
            <v>4575</v>
          </cell>
          <cell r="F1351">
            <v>3844.8301415328624</v>
          </cell>
          <cell r="G1351">
            <v>0.19</v>
          </cell>
          <cell r="H1351" t="str">
            <v>X</v>
          </cell>
          <cell r="J1351" t="str">
            <v>X</v>
          </cell>
          <cell r="L1351" t="str">
            <v>Centelsa</v>
          </cell>
          <cell r="M1351" t="str">
            <v>VER ARCHIVO ANEXO</v>
          </cell>
          <cell r="N1351">
            <v>41608</v>
          </cell>
        </row>
        <row r="1352">
          <cell r="A1352" t="str">
            <v>BB191G</v>
          </cell>
          <cell r="B1352" t="str">
            <v xml:space="preserve">CABLE DE COBRE Nº 12 THWN </v>
          </cell>
          <cell r="C1352" t="str">
            <v>Insumo</v>
          </cell>
          <cell r="D1352" t="str">
            <v>m</v>
          </cell>
          <cell r="E1352">
            <v>3155</v>
          </cell>
          <cell r="F1352">
            <v>2651.6069941605947</v>
          </cell>
          <cell r="G1352">
            <v>0.19</v>
          </cell>
          <cell r="H1352" t="str">
            <v>X</v>
          </cell>
          <cell r="J1352" t="str">
            <v>X</v>
          </cell>
          <cell r="L1352" t="str">
            <v>Centelsa</v>
          </cell>
          <cell r="M1352" t="str">
            <v>VER ARCHIVO ANEXO</v>
          </cell>
          <cell r="N1352">
            <v>41608</v>
          </cell>
        </row>
        <row r="1353">
          <cell r="A1353" t="str">
            <v>BB198</v>
          </cell>
          <cell r="B1353" t="str">
            <v>CABLE SUPER GX DE 9,53 MM (3/8") GALVANIZADO O CABLE PARA RETENIDA DE 3/8 GALVANIZADO</v>
          </cell>
          <cell r="C1353" t="str">
            <v>Insumo</v>
          </cell>
          <cell r="D1353" t="str">
            <v>m</v>
          </cell>
          <cell r="E1353">
            <v>3409</v>
          </cell>
          <cell r="F1353">
            <v>2865.0613571905233</v>
          </cell>
          <cell r="G1353">
            <v>0.19</v>
          </cell>
          <cell r="H1353" t="str">
            <v>X</v>
          </cell>
          <cell r="J1353" t="str">
            <v>X</v>
          </cell>
          <cell r="L1353" t="str">
            <v>Centelsa</v>
          </cell>
          <cell r="M1353" t="str">
            <v>VER ARCHIVO ANEXO</v>
          </cell>
          <cell r="N1353">
            <v>41608</v>
          </cell>
        </row>
        <row r="1354">
          <cell r="A1354" t="str">
            <v>BB651</v>
          </cell>
          <cell r="B1354" t="str">
            <v xml:space="preserve">CAJA METALICA GALVANIZADA (REF: 2400) </v>
          </cell>
          <cell r="C1354" t="str">
            <v>Insumo</v>
          </cell>
          <cell r="D1354" t="str">
            <v>und</v>
          </cell>
          <cell r="E1354">
            <v>2436</v>
          </cell>
          <cell r="F1354">
            <v>2047.0405994919793</v>
          </cell>
          <cell r="G1354">
            <v>0.19</v>
          </cell>
          <cell r="H1354" t="str">
            <v>X</v>
          </cell>
          <cell r="J1354" t="str">
            <v>X</v>
          </cell>
          <cell r="L1354" t="str">
            <v>Tuberia elecrica</v>
          </cell>
          <cell r="M1354" t="str">
            <v>VER ARCHIVO ANEXO</v>
          </cell>
          <cell r="N1354">
            <v>41608</v>
          </cell>
        </row>
        <row r="1355">
          <cell r="A1355" t="str">
            <v>BB211</v>
          </cell>
          <cell r="B1355" t="str">
            <v xml:space="preserve">CAJA METALICA GALVANIZADA (REF: 5800) </v>
          </cell>
          <cell r="C1355" t="str">
            <v>Insumo</v>
          </cell>
          <cell r="D1355" t="str">
            <v>und</v>
          </cell>
          <cell r="E1355">
            <v>1871</v>
          </cell>
          <cell r="F1355">
            <v>1572.4029475372331</v>
          </cell>
          <cell r="G1355">
            <v>0.19</v>
          </cell>
          <cell r="H1355" t="str">
            <v>X</v>
          </cell>
          <cell r="J1355" t="str">
            <v>X</v>
          </cell>
          <cell r="L1355" t="str">
            <v>Tuberia elecrica</v>
          </cell>
          <cell r="M1355" t="str">
            <v>VER ARCHIVO ANEXO</v>
          </cell>
          <cell r="N1355">
            <v>41608</v>
          </cell>
        </row>
        <row r="1356">
          <cell r="A1356" t="str">
            <v>BB220</v>
          </cell>
          <cell r="B1356" t="str">
            <v>CAJA OCTOGONAL GALVANIZADA (CAJA EMP GALV.OCTAGONAL 4")</v>
          </cell>
          <cell r="C1356" t="str">
            <v>Insumo</v>
          </cell>
          <cell r="D1356" t="str">
            <v>und</v>
          </cell>
          <cell r="E1356">
            <v>1871</v>
          </cell>
          <cell r="F1356">
            <v>1572.4029475372331</v>
          </cell>
          <cell r="G1356">
            <v>0.19</v>
          </cell>
          <cell r="H1356" t="str">
            <v>X</v>
          </cell>
          <cell r="J1356" t="str">
            <v>X</v>
          </cell>
          <cell r="L1356" t="str">
            <v>Tuberia elecrica</v>
          </cell>
          <cell r="M1356" t="str">
            <v>VER ARCHIVO ANEXO</v>
          </cell>
          <cell r="N1356">
            <v>41608</v>
          </cell>
        </row>
        <row r="1357">
          <cell r="A1357" t="str">
            <v>BB226</v>
          </cell>
          <cell r="B1357" t="str">
            <v xml:space="preserve">CAJA TRIFÁSICA TIPO INTEMPERIE PARA ACOMETIDAS DE BT </v>
          </cell>
          <cell r="C1357" t="str">
            <v>Insumo</v>
          </cell>
          <cell r="D1357" t="str">
            <v>m</v>
          </cell>
          <cell r="E1357">
            <v>132971</v>
          </cell>
          <cell r="F1357">
            <v>111740.04453742453</v>
          </cell>
          <cell r="G1357">
            <v>0.19</v>
          </cell>
          <cell r="H1357" t="str">
            <v>X</v>
          </cell>
          <cell r="J1357" t="str">
            <v>X</v>
          </cell>
          <cell r="L1357" t="str">
            <v>Tuberia elecrica</v>
          </cell>
          <cell r="M1357" t="str">
            <v>VER ARCHIVO ANEXO</v>
          </cell>
          <cell r="N1357">
            <v>41608</v>
          </cell>
        </row>
        <row r="1358">
          <cell r="A1358" t="str">
            <v>BB227</v>
          </cell>
          <cell r="B1358" t="str">
            <v xml:space="preserve">CAPACETE ROSCADO EN ALUMINIO PARA TUBERIA IMC GALVANIZADA DE 1" </v>
          </cell>
          <cell r="C1358" t="str">
            <v>Insumo</v>
          </cell>
          <cell r="D1358" t="str">
            <v>und</v>
          </cell>
          <cell r="E1358">
            <v>4575</v>
          </cell>
          <cell r="F1358">
            <v>3844.8301415328624</v>
          </cell>
          <cell r="G1358">
            <v>0.19</v>
          </cell>
          <cell r="H1358" t="str">
            <v>X</v>
          </cell>
          <cell r="J1358" t="str">
            <v>X</v>
          </cell>
          <cell r="L1358" t="str">
            <v>Tuberia elecrica</v>
          </cell>
          <cell r="M1358" t="str">
            <v>VER ARCHIVO ANEXO</v>
          </cell>
          <cell r="N1358">
            <v>41608</v>
          </cell>
        </row>
        <row r="1359">
          <cell r="A1359" t="str">
            <v>BB228</v>
          </cell>
          <cell r="B1359" t="str">
            <v xml:space="preserve">CAPACETE ROSCADO EN ALUMINIO PARA TUBERIA IMC GALVANIZADA DE 2" </v>
          </cell>
          <cell r="C1359" t="str">
            <v>Insumo</v>
          </cell>
          <cell r="D1359" t="str">
            <v>und</v>
          </cell>
          <cell r="E1359">
            <v>15805</v>
          </cell>
          <cell r="F1359">
            <v>13281.899433750417</v>
          </cell>
          <cell r="G1359">
            <v>0.19</v>
          </cell>
          <cell r="H1359" t="str">
            <v>X</v>
          </cell>
          <cell r="J1359" t="str">
            <v>X</v>
          </cell>
          <cell r="L1359" t="str">
            <v>Tuberia elecrica</v>
          </cell>
          <cell r="M1359" t="str">
            <v>VER ARCHIVO ANEXO</v>
          </cell>
          <cell r="N1359">
            <v>41608</v>
          </cell>
        </row>
        <row r="1360">
          <cell r="A1360" t="str">
            <v>BB229</v>
          </cell>
          <cell r="B1360" t="str">
            <v xml:space="preserve">CAPACETE ROSCADO EN ALUMINIO PARA TUBERIA IMC GALVANIZADA DE 3" </v>
          </cell>
          <cell r="C1360" t="str">
            <v>Insumo</v>
          </cell>
          <cell r="D1360" t="str">
            <v>und</v>
          </cell>
          <cell r="E1360">
            <v>22246</v>
          </cell>
          <cell r="F1360">
            <v>18693.829308832195</v>
          </cell>
          <cell r="G1360">
            <v>0.19</v>
          </cell>
          <cell r="H1360" t="str">
            <v>X</v>
          </cell>
          <cell r="J1360" t="str">
            <v>X</v>
          </cell>
          <cell r="L1360" t="str">
            <v>Tuberia elecrica</v>
          </cell>
          <cell r="M1360" t="str">
            <v>VER ARCHIVO ANEXO</v>
          </cell>
          <cell r="N1360">
            <v>41608</v>
          </cell>
        </row>
        <row r="1361">
          <cell r="A1361" t="str">
            <v>BB659</v>
          </cell>
          <cell r="B1361" t="str">
            <v xml:space="preserve">CAPACETE ROSCADO EN ALUMINIO PARA TUBERIA IMC GALVANIZADA DE 4" </v>
          </cell>
          <cell r="C1361" t="str">
            <v>Insumo</v>
          </cell>
          <cell r="D1361" t="str">
            <v>und</v>
          </cell>
          <cell r="E1361">
            <v>23498</v>
          </cell>
          <cell r="F1361">
            <v>19746.517285513954</v>
          </cell>
          <cell r="G1361">
            <v>0.19</v>
          </cell>
          <cell r="H1361" t="str">
            <v>X</v>
          </cell>
          <cell r="J1361" t="str">
            <v>X</v>
          </cell>
          <cell r="L1361" t="str">
            <v>Tuberia elecrica</v>
          </cell>
          <cell r="M1361" t="str">
            <v>VER ARCHIVO ANEXO</v>
          </cell>
          <cell r="N1361">
            <v>41608</v>
          </cell>
        </row>
        <row r="1362">
          <cell r="A1362" t="str">
            <v>BB233</v>
          </cell>
          <cell r="B1362" t="str">
            <v xml:space="preserve">CINTA DE ACERO INOXIDABLE 5/8" </v>
          </cell>
          <cell r="C1362" t="str">
            <v>Insumo</v>
          </cell>
          <cell r="D1362" t="str">
            <v>m</v>
          </cell>
          <cell r="E1362">
            <v>4899</v>
          </cell>
          <cell r="F1362">
            <v>4116.6198584343229</v>
          </cell>
          <cell r="G1362">
            <v>0.19</v>
          </cell>
          <cell r="H1362" t="str">
            <v>X</v>
          </cell>
          <cell r="J1362" t="str">
            <v>X</v>
          </cell>
          <cell r="L1362" t="str">
            <v>Centelsa</v>
          </cell>
          <cell r="M1362" t="str">
            <v>VER ARCHIVO ANEXO</v>
          </cell>
          <cell r="N1362">
            <v>41608</v>
          </cell>
        </row>
        <row r="1363">
          <cell r="A1363" t="str">
            <v>BB234</v>
          </cell>
          <cell r="B1363" t="str">
            <v>CINTA EN ACERO INOXIDABLE 1/2"</v>
          </cell>
          <cell r="C1363" t="str">
            <v>Insumo</v>
          </cell>
          <cell r="D1363" t="str">
            <v>m</v>
          </cell>
          <cell r="E1363">
            <v>3786</v>
          </cell>
          <cell r="F1363">
            <v>3181.9283929927146</v>
          </cell>
          <cell r="G1363">
            <v>0.19</v>
          </cell>
          <cell r="H1363" t="str">
            <v>X</v>
          </cell>
          <cell r="J1363" t="str">
            <v>X</v>
          </cell>
          <cell r="L1363" t="str">
            <v>Centelsa</v>
          </cell>
          <cell r="M1363" t="str">
            <v>VER ARCHIVO ANEXO</v>
          </cell>
          <cell r="N1363">
            <v>41608</v>
          </cell>
        </row>
        <row r="1364">
          <cell r="A1364" t="str">
            <v>BB794</v>
          </cell>
          <cell r="B1364" t="str">
            <v>CLAVIJA CON SEGURO DE GIRO 2P+T 250V/20A. MARCA LEGRAND</v>
          </cell>
          <cell r="C1364" t="str">
            <v>Insumo</v>
          </cell>
          <cell r="D1364" t="str">
            <v>und</v>
          </cell>
          <cell r="E1364">
            <v>67721</v>
          </cell>
          <cell r="F1364">
            <v>56908.789308674692</v>
          </cell>
          <cell r="G1364">
            <v>0.19</v>
          </cell>
          <cell r="H1364" t="str">
            <v>X</v>
          </cell>
          <cell r="J1364" t="str">
            <v>X</v>
          </cell>
          <cell r="L1364" t="str">
            <v>Tuberia elecrica</v>
          </cell>
          <cell r="M1364" t="str">
            <v>VER ARCHIVO ANEXO</v>
          </cell>
          <cell r="N1364">
            <v>41608</v>
          </cell>
        </row>
        <row r="1365">
          <cell r="A1365" t="str">
            <v>BB796</v>
          </cell>
          <cell r="B1365" t="str">
            <v>CLAVIJA CON SEGURO DE GIRO 2P+T 250V/30A. MARCA LEGRAND</v>
          </cell>
          <cell r="C1365" t="str">
            <v>Insumo</v>
          </cell>
          <cell r="D1365" t="str">
            <v>und</v>
          </cell>
          <cell r="E1365">
            <v>73046</v>
          </cell>
          <cell r="F1365">
            <v>61383.376111320686</v>
          </cell>
          <cell r="G1365">
            <v>0.19</v>
          </cell>
          <cell r="H1365" t="str">
            <v>X</v>
          </cell>
          <cell r="J1365" t="str">
            <v>X</v>
          </cell>
          <cell r="L1365" t="str">
            <v>Tuberia elecrica</v>
          </cell>
          <cell r="M1365" t="str">
            <v>VER ARCHIVO ANEXO</v>
          </cell>
          <cell r="N1365">
            <v>41608</v>
          </cell>
        </row>
        <row r="1366">
          <cell r="A1366" t="str">
            <v>BB776</v>
          </cell>
          <cell r="B1366" t="str">
            <v>CLAVIJA RECTA PARA TOMA INDUSTRIAL 3P+N+T 250V/16A IP44. MARCA LEGRAND</v>
          </cell>
          <cell r="C1366" t="str">
            <v>Insumo</v>
          </cell>
          <cell r="D1366" t="str">
            <v>und</v>
          </cell>
          <cell r="E1366">
            <v>62730</v>
          </cell>
          <cell r="F1366">
            <v>52713.947043912623</v>
          </cell>
          <cell r="G1366">
            <v>0.19</v>
          </cell>
          <cell r="H1366" t="str">
            <v>X</v>
          </cell>
          <cell r="J1366" t="str">
            <v>X</v>
          </cell>
          <cell r="L1366" t="str">
            <v>Tuberia elecrica</v>
          </cell>
          <cell r="M1366" t="str">
            <v>VER ARCHIVO ANEXO</v>
          </cell>
          <cell r="N1366">
            <v>41608</v>
          </cell>
        </row>
        <row r="1367">
          <cell r="A1367" t="str">
            <v>BB784</v>
          </cell>
          <cell r="B1367" t="str">
            <v>CLAVIJA RECTA PARA TOMA INDUSTRIAL 3P+N+T 250V/16A IP67. MARCA LEGRAND</v>
          </cell>
          <cell r="C1367" t="str">
            <v>Insumo</v>
          </cell>
          <cell r="D1367" t="str">
            <v>und</v>
          </cell>
          <cell r="E1367">
            <v>115644</v>
          </cell>
          <cell r="F1367">
            <v>97180.070532488724</v>
          </cell>
          <cell r="G1367">
            <v>0.19</v>
          </cell>
          <cell r="H1367" t="str">
            <v>X</v>
          </cell>
          <cell r="J1367" t="str">
            <v>X</v>
          </cell>
          <cell r="L1367" t="str">
            <v>Tuberia elecrica</v>
          </cell>
          <cell r="M1367" t="str">
            <v>VER ARCHIVO ANEXO</v>
          </cell>
          <cell r="N1367">
            <v>41608</v>
          </cell>
        </row>
        <row r="1368">
          <cell r="A1368" t="str">
            <v>BB780</v>
          </cell>
          <cell r="B1368" t="str">
            <v>CLAVIJA RECTA PARA TOMA INDUSTRIAL 3P+N+T 250V/32A IP44. MARCA LEGRAND</v>
          </cell>
          <cell r="C1368" t="str">
            <v>Insumo</v>
          </cell>
          <cell r="D1368" t="str">
            <v>und</v>
          </cell>
          <cell r="E1368">
            <v>82863</v>
          </cell>
          <cell r="F1368">
            <v>69632.525470154316</v>
          </cell>
          <cell r="G1368">
            <v>0.19</v>
          </cell>
          <cell r="H1368" t="str">
            <v>X</v>
          </cell>
          <cell r="J1368" t="str">
            <v>X</v>
          </cell>
          <cell r="L1368" t="str">
            <v>Tuberia elecrica</v>
          </cell>
          <cell r="M1368" t="str">
            <v>VER ARCHIVO ANEXO</v>
          </cell>
          <cell r="N1368">
            <v>41608</v>
          </cell>
        </row>
        <row r="1369">
          <cell r="A1369" t="str">
            <v>BB788</v>
          </cell>
          <cell r="B1369" t="str">
            <v>CLAVIJA RECTA PARA TOMA INDUSTRIAL 3P+N+T 250V/32A IP67. MARCA LEGRAND</v>
          </cell>
          <cell r="C1369" t="str">
            <v>Insumo</v>
          </cell>
          <cell r="D1369" t="str">
            <v>und</v>
          </cell>
          <cell r="E1369">
            <v>147091</v>
          </cell>
          <cell r="F1369">
            <v>123605.98583629323</v>
          </cell>
          <cell r="G1369">
            <v>0.19</v>
          </cell>
          <cell r="H1369" t="str">
            <v>X</v>
          </cell>
          <cell r="J1369" t="str">
            <v>X</v>
          </cell>
          <cell r="L1369" t="str">
            <v>Tuberia elecrica</v>
          </cell>
          <cell r="M1369" t="str">
            <v>VER ARCHIVO ANEXO</v>
          </cell>
          <cell r="N1369">
            <v>41608</v>
          </cell>
        </row>
        <row r="1370">
          <cell r="A1370" t="str">
            <v>BB792</v>
          </cell>
          <cell r="B1370" t="str">
            <v>CLAVIJA RECTA PARA TOMA INDUSTRIAL 3P+N+T 250V/63A IP67. MARCA LEGRAND</v>
          </cell>
          <cell r="C1370" t="str">
            <v>Insumo</v>
          </cell>
          <cell r="D1370" t="str">
            <v>und</v>
          </cell>
          <cell r="E1370">
            <v>334120</v>
          </cell>
          <cell r="F1370">
            <v>280773.3613976771</v>
          </cell>
          <cell r="G1370">
            <v>0.19</v>
          </cell>
          <cell r="H1370" t="str">
            <v>X</v>
          </cell>
          <cell r="J1370" t="str">
            <v>X</v>
          </cell>
          <cell r="L1370" t="str">
            <v>Tuberia elecrica</v>
          </cell>
          <cell r="M1370" t="str">
            <v>VER ARCHIVO ANEXO</v>
          </cell>
          <cell r="N1370">
            <v>41608</v>
          </cell>
        </row>
        <row r="1371">
          <cell r="A1371" t="str">
            <v>BB774</v>
          </cell>
          <cell r="B1371" t="str">
            <v>CLAVIJA RECTA PARA TOMA INDUSTRIAL 3P+T 250V/16A IP44. MARCA LEGRAND</v>
          </cell>
          <cell r="C1371" t="str">
            <v>Insumo</v>
          </cell>
          <cell r="D1371" t="str">
            <v>und</v>
          </cell>
          <cell r="E1371">
            <v>43594</v>
          </cell>
          <cell r="F1371">
            <v>36633.276427825695</v>
          </cell>
          <cell r="G1371">
            <v>0.19</v>
          </cell>
          <cell r="H1371" t="str">
            <v>X</v>
          </cell>
          <cell r="J1371" t="str">
            <v>X</v>
          </cell>
          <cell r="L1371" t="str">
            <v>Tuberia elecrica</v>
          </cell>
          <cell r="M1371" t="str">
            <v>VER ARCHIVO ANEXO</v>
          </cell>
          <cell r="N1371">
            <v>41608</v>
          </cell>
        </row>
        <row r="1372">
          <cell r="A1372" t="str">
            <v>BB782</v>
          </cell>
          <cell r="B1372" t="str">
            <v>CLAVIJA RECTA PARA TOMA INDUSTRIAL 3P+T 250V/16A IP67. MARCA LEGRAND</v>
          </cell>
          <cell r="C1372" t="str">
            <v>Insumo</v>
          </cell>
          <cell r="D1372" t="str">
            <v>und</v>
          </cell>
          <cell r="E1372">
            <v>103498</v>
          </cell>
          <cell r="F1372">
            <v>86972.709408467505</v>
          </cell>
          <cell r="G1372">
            <v>0.19</v>
          </cell>
          <cell r="H1372" t="str">
            <v>X</v>
          </cell>
          <cell r="J1372" t="str">
            <v>X</v>
          </cell>
          <cell r="L1372" t="str">
            <v>Tuberia elecrica</v>
          </cell>
          <cell r="M1372" t="str">
            <v>VER ARCHIVO ANEXO</v>
          </cell>
          <cell r="N1372">
            <v>41608</v>
          </cell>
        </row>
        <row r="1373">
          <cell r="A1373" t="str">
            <v>BB778</v>
          </cell>
          <cell r="B1373" t="str">
            <v>CLAVIJA RECTA PARA TOMA INDUSTRIAL 3P+T 250V/32A IP44. MARCA LEGRAND</v>
          </cell>
          <cell r="C1373" t="str">
            <v>Insumo</v>
          </cell>
          <cell r="D1373" t="str">
            <v>und</v>
          </cell>
          <cell r="E1373">
            <v>65558</v>
          </cell>
          <cell r="F1373">
            <v>55091.112714177601</v>
          </cell>
          <cell r="G1373">
            <v>0.19</v>
          </cell>
          <cell r="H1373" t="str">
            <v>X</v>
          </cell>
          <cell r="J1373" t="str">
            <v>X</v>
          </cell>
          <cell r="L1373" t="str">
            <v>Tuberia elecrica</v>
          </cell>
          <cell r="M1373" t="str">
            <v>VER ARCHIVO ANEXO</v>
          </cell>
          <cell r="N1373">
            <v>41608</v>
          </cell>
        </row>
        <row r="1374">
          <cell r="A1374" t="str">
            <v>BB786</v>
          </cell>
          <cell r="B1374" t="str">
            <v>CLAVIJA RECTA PARA TOMA INDUSTRIAL 3P+T 250V/32A IP67. MARCA LEGRAND</v>
          </cell>
          <cell r="C1374" t="str">
            <v>Insumo</v>
          </cell>
          <cell r="D1374" t="str">
            <v>und</v>
          </cell>
          <cell r="E1374">
            <v>133780</v>
          </cell>
          <cell r="F1374">
            <v>112420.18173142672</v>
          </cell>
          <cell r="G1374">
            <v>0.19</v>
          </cell>
          <cell r="H1374" t="str">
            <v>X</v>
          </cell>
          <cell r="J1374" t="str">
            <v>X</v>
          </cell>
          <cell r="L1374" t="str">
            <v>Tuberia elecrica</v>
          </cell>
          <cell r="M1374" t="str">
            <v>VER ARCHIVO ANEXO</v>
          </cell>
          <cell r="N1374">
            <v>41608</v>
          </cell>
        </row>
        <row r="1375">
          <cell r="A1375" t="str">
            <v>BB790</v>
          </cell>
          <cell r="B1375" t="str">
            <v>CLAVIJA RECTA PARA TOMA INDUSTRIAL 3P+T 250V/63A IP67. MARCA LEGRAND</v>
          </cell>
          <cell r="C1375" t="str">
            <v>Insumo</v>
          </cell>
          <cell r="D1375" t="str">
            <v>und</v>
          </cell>
          <cell r="E1375">
            <v>309661</v>
          </cell>
          <cell r="F1375">
            <v>260219.42978244124</v>
          </cell>
          <cell r="G1375">
            <v>0.19</v>
          </cell>
          <cell r="H1375" t="str">
            <v>X</v>
          </cell>
          <cell r="J1375" t="str">
            <v>X</v>
          </cell>
          <cell r="L1375" t="str">
            <v>Tuberia elecrica</v>
          </cell>
          <cell r="M1375" t="str">
            <v>VER ARCHIVO ANEXO</v>
          </cell>
          <cell r="N1375">
            <v>41608</v>
          </cell>
        </row>
        <row r="1376">
          <cell r="A1376" t="str">
            <v>BB339</v>
          </cell>
          <cell r="B1376" t="str">
            <v>CONDULETA EN T Ó L 3/4" NPT</v>
          </cell>
          <cell r="C1376" t="str">
            <v>Insumo</v>
          </cell>
          <cell r="D1376" t="str">
            <v>und</v>
          </cell>
          <cell r="E1376">
            <v>11337</v>
          </cell>
          <cell r="F1376">
            <v>9527.2239300190176</v>
          </cell>
          <cell r="G1376">
            <v>0.19</v>
          </cell>
          <cell r="H1376" t="str">
            <v>X</v>
          </cell>
          <cell r="J1376" t="str">
            <v>X</v>
          </cell>
          <cell r="L1376" t="str">
            <v>Tuberia elecrica</v>
          </cell>
          <cell r="M1376" t="str">
            <v>VER ARCHIVO ANEXO</v>
          </cell>
          <cell r="N1376">
            <v>41608</v>
          </cell>
        </row>
        <row r="1377">
          <cell r="A1377" t="str">
            <v>BB244</v>
          </cell>
          <cell r="B1377" t="str">
            <v>CONECTOR DE COMPRESIÓN DE RANURAS PARALELAS, TIPO 1</v>
          </cell>
          <cell r="C1377" t="str">
            <v>Insumo</v>
          </cell>
          <cell r="D1377" t="str">
            <v>und</v>
          </cell>
          <cell r="E1377">
            <v>23667</v>
          </cell>
          <cell r="F1377">
            <v>19888.378259701545</v>
          </cell>
          <cell r="G1377">
            <v>0.19</v>
          </cell>
          <cell r="H1377" t="str">
            <v>X</v>
          </cell>
          <cell r="J1377" t="str">
            <v>X</v>
          </cell>
          <cell r="L1377" t="str">
            <v>Tuberia elecrica</v>
          </cell>
          <cell r="M1377" t="str">
            <v>VER ARCHIVO ANEXO</v>
          </cell>
          <cell r="N1377">
            <v>41608</v>
          </cell>
        </row>
        <row r="1378">
          <cell r="A1378" t="str">
            <v>BB245</v>
          </cell>
          <cell r="B1378" t="str">
            <v>CONECTOR DE TORNILLO CON CHAQUETA AISLANTE</v>
          </cell>
          <cell r="C1378" t="str">
            <v>Insumo</v>
          </cell>
          <cell r="D1378" t="str">
            <v>und</v>
          </cell>
          <cell r="E1378">
            <v>12434</v>
          </cell>
          <cell r="F1378">
            <v>10448.657360489826</v>
          </cell>
          <cell r="G1378">
            <v>0.19</v>
          </cell>
          <cell r="H1378" t="str">
            <v>X</v>
          </cell>
          <cell r="J1378" t="str">
            <v>X</v>
          </cell>
          <cell r="L1378" t="str">
            <v>Tuberia elecrica</v>
          </cell>
          <cell r="M1378" t="str">
            <v>VER ARCHIVO ANEXO</v>
          </cell>
          <cell r="N1378">
            <v>41608</v>
          </cell>
        </row>
        <row r="1379">
          <cell r="A1379" t="str">
            <v>BB663</v>
          </cell>
          <cell r="B1379" t="str">
            <v>CONECTOR PARA VARILLA 5/8"</v>
          </cell>
          <cell r="C1379" t="str">
            <v>Insumo</v>
          </cell>
          <cell r="D1379" t="str">
            <v>und</v>
          </cell>
          <cell r="E1379">
            <v>5820</v>
          </cell>
          <cell r="F1379">
            <v>4890.8891007292177</v>
          </cell>
          <cell r="G1379">
            <v>0.19</v>
          </cell>
          <cell r="H1379" t="str">
            <v>X</v>
          </cell>
          <cell r="J1379" t="str">
            <v>X</v>
          </cell>
          <cell r="L1379" t="str">
            <v>Tuberia elecrica</v>
          </cell>
          <cell r="M1379" t="str">
            <v>VER ARCHIVO ANEXO</v>
          </cell>
          <cell r="N1379">
            <v>41608</v>
          </cell>
        </row>
        <row r="1380">
          <cell r="A1380" t="str">
            <v>BB662</v>
          </cell>
          <cell r="B1380" t="str">
            <v>CONECTOR TERMINAL DE COMPRESION TIPO VASTAGO, TIPO4</v>
          </cell>
          <cell r="C1380" t="str">
            <v>Insumo</v>
          </cell>
          <cell r="D1380" t="str">
            <v>und</v>
          </cell>
          <cell r="E1380">
            <v>152050</v>
          </cell>
          <cell r="F1380">
            <v>127772.98622761658</v>
          </cell>
          <cell r="G1380">
            <v>0.19</v>
          </cell>
          <cell r="H1380" t="str">
            <v>X</v>
          </cell>
          <cell r="J1380" t="str">
            <v>X</v>
          </cell>
          <cell r="L1380" t="str">
            <v>Tuberia elecrica</v>
          </cell>
          <cell r="M1380" t="str">
            <v>VER ARCHIVO ANEXO</v>
          </cell>
          <cell r="N1380">
            <v>41608</v>
          </cell>
        </row>
        <row r="1381">
          <cell r="A1381" t="str">
            <v>BB256</v>
          </cell>
          <cell r="B1381" t="str">
            <v>CONECTOR TIPO CUÑA</v>
          </cell>
          <cell r="C1381" t="str">
            <v>Insumo</v>
          </cell>
          <cell r="D1381" t="str">
            <v>und</v>
          </cell>
          <cell r="E1381">
            <v>11617</v>
          </cell>
          <cell r="F1381">
            <v>9761.8911490022274</v>
          </cell>
          <cell r="G1381">
            <v>0.19</v>
          </cell>
          <cell r="H1381" t="str">
            <v>X</v>
          </cell>
          <cell r="J1381" t="str">
            <v>X</v>
          </cell>
          <cell r="L1381" t="str">
            <v>Tuberia elecrica</v>
          </cell>
          <cell r="M1381" t="str">
            <v>VER ARCHIVO ANEXO</v>
          </cell>
          <cell r="N1381">
            <v>41608</v>
          </cell>
        </row>
        <row r="1382">
          <cell r="A1382" t="str">
            <v>BB261</v>
          </cell>
          <cell r="B1382" t="str">
            <v>CONFIGURACIÓN EQUIPO RECONECTADOR -INGENIERO ESPECIALISTA</v>
          </cell>
          <cell r="C1382" t="str">
            <v>Insumo</v>
          </cell>
          <cell r="D1382" t="str">
            <v>und</v>
          </cell>
          <cell r="E1382">
            <v>2151665</v>
          </cell>
          <cell r="F1382">
            <v>1808121.5286936297</v>
          </cell>
          <cell r="G1382">
            <v>0.19</v>
          </cell>
          <cell r="H1382" t="str">
            <v>X</v>
          </cell>
          <cell r="J1382" t="str">
            <v>X</v>
          </cell>
          <cell r="L1382" t="str">
            <v>Tuberia elecrica</v>
          </cell>
          <cell r="M1382" t="str">
            <v>VER ARCHIVO ANEXO</v>
          </cell>
          <cell r="N1382">
            <v>41608</v>
          </cell>
        </row>
        <row r="1383">
          <cell r="A1383" t="str">
            <v>BB263</v>
          </cell>
          <cell r="B1383" t="str">
            <v>CORTACIRCUITOS 15 KV-100 A</v>
          </cell>
          <cell r="C1383" t="str">
            <v>Insumo</v>
          </cell>
          <cell r="D1383" t="str">
            <v>und</v>
          </cell>
          <cell r="E1383">
            <v>188580</v>
          </cell>
          <cell r="F1383">
            <v>158470.64039901376</v>
          </cell>
          <cell r="G1383">
            <v>0.19</v>
          </cell>
          <cell r="H1383" t="str">
            <v>X</v>
          </cell>
          <cell r="J1383" t="str">
            <v>X</v>
          </cell>
          <cell r="L1383" t="str">
            <v>Tuberia elecrica</v>
          </cell>
          <cell r="M1383" t="str">
            <v>VER ARCHIVO ANEXO</v>
          </cell>
          <cell r="N1383">
            <v>41608</v>
          </cell>
        </row>
        <row r="1384">
          <cell r="A1384" t="str">
            <v>BB719</v>
          </cell>
          <cell r="B1384" t="str">
            <v>CRUCE PORTACABLE GALVANIZADO EN CALIENTE ANCHO UTIL 10CM. INCLUYE PLATINAS DE UNION</v>
          </cell>
          <cell r="C1384" t="str">
            <v>Insumo</v>
          </cell>
          <cell r="D1384" t="str">
            <v>und</v>
          </cell>
          <cell r="E1384">
            <v>98704</v>
          </cell>
          <cell r="F1384">
            <v>82944.918384337565</v>
          </cell>
          <cell r="G1384">
            <v>0.19</v>
          </cell>
          <cell r="H1384" t="str">
            <v>X</v>
          </cell>
          <cell r="J1384" t="str">
            <v>X</v>
          </cell>
          <cell r="L1384" t="str">
            <v>Tuberia elecrica</v>
          </cell>
          <cell r="M1384" t="str">
            <v>VER ARCHIVO ANEXO</v>
          </cell>
          <cell r="N1384">
            <v>41608</v>
          </cell>
        </row>
        <row r="1385">
          <cell r="A1385" t="str">
            <v>BB720</v>
          </cell>
          <cell r="B1385" t="str">
            <v>CRUCE PORTACABLE GALVANIZADO EN CALIENTE ANCHO UTIL 20CM. INCLUYE PLATINAS DE UNION</v>
          </cell>
          <cell r="C1385" t="str">
            <v>Insumo</v>
          </cell>
          <cell r="D1385" t="str">
            <v>und</v>
          </cell>
          <cell r="E1385">
            <v>105020</v>
          </cell>
          <cell r="F1385">
            <v>88252.109783149994</v>
          </cell>
          <cell r="G1385">
            <v>0.19</v>
          </cell>
          <cell r="H1385" t="str">
            <v>X</v>
          </cell>
          <cell r="J1385" t="str">
            <v>X</v>
          </cell>
          <cell r="L1385" t="str">
            <v>Tuberia elecrica</v>
          </cell>
          <cell r="M1385" t="str">
            <v>VER ARCHIVO ANEXO</v>
          </cell>
          <cell r="N1385">
            <v>41608</v>
          </cell>
        </row>
        <row r="1386">
          <cell r="A1386" t="str">
            <v>BB721</v>
          </cell>
          <cell r="B1386" t="str">
            <v>CRUCE PORTACABLE GALVANIZADO EN CALIENTE ANCHO UTIL 30CM. INCLUYE PLATINAS DE UNION</v>
          </cell>
          <cell r="C1386" t="str">
            <v>Insumo</v>
          </cell>
          <cell r="D1386" t="str">
            <v>und</v>
          </cell>
          <cell r="E1386">
            <v>114545</v>
          </cell>
          <cell r="F1386">
            <v>96255.98549502375</v>
          </cell>
          <cell r="G1386">
            <v>0.19</v>
          </cell>
          <cell r="H1386" t="str">
            <v>X</v>
          </cell>
          <cell r="J1386" t="str">
            <v>X</v>
          </cell>
          <cell r="L1386" t="str">
            <v>Tuberia elecrica</v>
          </cell>
          <cell r="M1386" t="str">
            <v>VER ARCHIVO ANEXO</v>
          </cell>
          <cell r="N1386">
            <v>41608</v>
          </cell>
        </row>
        <row r="1387">
          <cell r="A1387" t="str">
            <v>BB722</v>
          </cell>
          <cell r="B1387" t="str">
            <v>CRUCE PORTACABLE GALVANIZADO EN CALIENTE ANCHO UTIL 40CM. INCLUYE PLATINAS DE UNION</v>
          </cell>
          <cell r="C1387" t="str">
            <v>Insumo</v>
          </cell>
          <cell r="D1387" t="str">
            <v>und</v>
          </cell>
          <cell r="E1387">
            <v>126500</v>
          </cell>
          <cell r="F1387">
            <v>106302.92439589824</v>
          </cell>
          <cell r="G1387">
            <v>0.19</v>
          </cell>
          <cell r="H1387" t="str">
            <v>X</v>
          </cell>
          <cell r="J1387" t="str">
            <v>X</v>
          </cell>
          <cell r="L1387" t="str">
            <v>Tuberia elecrica</v>
          </cell>
          <cell r="M1387" t="str">
            <v>VER ARCHIVO ANEXO</v>
          </cell>
          <cell r="N1387">
            <v>41608</v>
          </cell>
        </row>
        <row r="1388">
          <cell r="A1388" t="str">
            <v>BB723</v>
          </cell>
          <cell r="B1388" t="str">
            <v>CRUCE PORTACABLE GALVANIZADO EN CALIENTE ANCHO UTIL 50CM. INCLUYE PLATINAS DE UNION</v>
          </cell>
          <cell r="C1388" t="str">
            <v>Insumo</v>
          </cell>
          <cell r="D1388" t="str">
            <v>und</v>
          </cell>
          <cell r="E1388">
            <v>136727</v>
          </cell>
          <cell r="F1388">
            <v>114896.78266397273</v>
          </cell>
          <cell r="G1388">
            <v>0.19</v>
          </cell>
          <cell r="H1388" t="str">
            <v>X</v>
          </cell>
          <cell r="J1388" t="str">
            <v>X</v>
          </cell>
          <cell r="L1388" t="str">
            <v>Tuberia elecrica</v>
          </cell>
          <cell r="M1388" t="str">
            <v>VER ARCHIVO ANEXO</v>
          </cell>
          <cell r="N1388">
            <v>41608</v>
          </cell>
        </row>
        <row r="1389">
          <cell r="A1389" t="str">
            <v>BB724</v>
          </cell>
          <cell r="B1389" t="str">
            <v>CRUCE PORTACABLE GALVANIZADO EN CALIENTE ANCHO UTIL 60CM. INCLUYE PLATINAS DE UNION</v>
          </cell>
          <cell r="C1389" t="str">
            <v>Insumo</v>
          </cell>
          <cell r="D1389" t="str">
            <v>und</v>
          </cell>
          <cell r="E1389">
            <v>149450</v>
          </cell>
          <cell r="F1389">
            <v>125588.06206442826</v>
          </cell>
          <cell r="G1389">
            <v>0.19</v>
          </cell>
          <cell r="H1389" t="str">
            <v>X</v>
          </cell>
          <cell r="J1389" t="str">
            <v>X</v>
          </cell>
          <cell r="L1389" t="str">
            <v>Tuberia elecrica</v>
          </cell>
          <cell r="M1389" t="str">
            <v>VER ARCHIVO ANEXO</v>
          </cell>
          <cell r="N1389">
            <v>41608</v>
          </cell>
        </row>
        <row r="1390">
          <cell r="A1390" t="str">
            <v>BB264</v>
          </cell>
          <cell r="B1390" t="str">
            <v>CRUCETA METÁLICA DE ÁNGULO GALVANIZADO DE  2 ½" X 3/16" X 2,0 M</v>
          </cell>
          <cell r="C1390" t="str">
            <v>Insumo</v>
          </cell>
          <cell r="D1390" t="str">
            <v>und</v>
          </cell>
          <cell r="E1390">
            <v>68349</v>
          </cell>
          <cell r="F1390">
            <v>57436.459100512649</v>
          </cell>
          <cell r="G1390">
            <v>0.19</v>
          </cell>
          <cell r="H1390" t="str">
            <v>X</v>
          </cell>
          <cell r="J1390" t="str">
            <v>X</v>
          </cell>
          <cell r="L1390" t="str">
            <v>Tuberia elecrica</v>
          </cell>
          <cell r="M1390" t="str">
            <v>VER ARCHIVO ANEXO</v>
          </cell>
          <cell r="N1390">
            <v>41608</v>
          </cell>
        </row>
        <row r="1391">
          <cell r="A1391" t="str">
            <v>BB265</v>
          </cell>
          <cell r="B1391" t="str">
            <v>CRUCETA METÁLICA DE ÁNGULO GALVANIZADO DE  2 ½" X 3/16" X 2,5 M</v>
          </cell>
          <cell r="C1391" t="str">
            <v>Insumo</v>
          </cell>
          <cell r="D1391" t="str">
            <v>hr</v>
          </cell>
          <cell r="E1391">
            <v>93845</v>
          </cell>
          <cell r="F1391">
            <v>78861.443613330266</v>
          </cell>
          <cell r="G1391">
            <v>0.19</v>
          </cell>
          <cell r="H1391" t="str">
            <v>X</v>
          </cell>
          <cell r="J1391" t="str">
            <v>X</v>
          </cell>
          <cell r="L1391" t="str">
            <v>Tuberia elecrica</v>
          </cell>
          <cell r="M1391" t="str">
            <v>VER ARCHIVO ANEXO</v>
          </cell>
          <cell r="N1391">
            <v>41608</v>
          </cell>
        </row>
        <row r="1392">
          <cell r="A1392" t="str">
            <v>BB268</v>
          </cell>
          <cell r="B1392" t="str">
            <v>CRUCETA METALICA DE ANGULO GALVANIZADO DE 2 ½" X 1/4 "X  2,5 M</v>
          </cell>
          <cell r="C1392" t="str">
            <v>Insumo</v>
          </cell>
          <cell r="D1392" t="str">
            <v>und</v>
          </cell>
          <cell r="E1392">
            <v>99306</v>
          </cell>
          <cell r="F1392">
            <v>83450.049516725165</v>
          </cell>
          <cell r="G1392">
            <v>0.19</v>
          </cell>
          <cell r="H1392" t="str">
            <v>X</v>
          </cell>
          <cell r="J1392" t="str">
            <v>X</v>
          </cell>
          <cell r="L1392" t="str">
            <v>Tuberia elecrica</v>
          </cell>
          <cell r="M1392" t="str">
            <v>VER ARCHIVO ANEXO</v>
          </cell>
          <cell r="N1392">
            <v>41608</v>
          </cell>
        </row>
        <row r="1393">
          <cell r="A1393" t="str">
            <v>BB294</v>
          </cell>
          <cell r="B1393" t="str">
            <v>CURVA GRAN RADIO 90° PVC DUCTO  2"</v>
          </cell>
          <cell r="C1393" t="str">
            <v>Insumo</v>
          </cell>
          <cell r="D1393" t="str">
            <v>und</v>
          </cell>
          <cell r="E1393">
            <v>12475</v>
          </cell>
          <cell r="F1393">
            <v>10483.128251413911</v>
          </cell>
          <cell r="G1393">
            <v>0.19</v>
          </cell>
          <cell r="H1393" t="str">
            <v>X</v>
          </cell>
          <cell r="J1393" t="str">
            <v>X</v>
          </cell>
          <cell r="L1393" t="str">
            <v>Tuberia elecrica</v>
          </cell>
          <cell r="M1393" t="str">
            <v>VER ARCHIVO ANEXO</v>
          </cell>
          <cell r="N1393">
            <v>41608</v>
          </cell>
        </row>
        <row r="1394">
          <cell r="A1394" t="str">
            <v>BB296</v>
          </cell>
          <cell r="B1394" t="str">
            <v>CURVA GRAN RADIO 90° PVC DUCTO  3"</v>
          </cell>
          <cell r="C1394" t="str">
            <v>Insumo</v>
          </cell>
          <cell r="D1394" t="str">
            <v>und</v>
          </cell>
          <cell r="E1394">
            <v>26998</v>
          </cell>
          <cell r="F1394">
            <v>22687.149442038051</v>
          </cell>
          <cell r="G1394">
            <v>0.19</v>
          </cell>
          <cell r="H1394" t="str">
            <v>X</v>
          </cell>
          <cell r="J1394" t="str">
            <v>X</v>
          </cell>
          <cell r="L1394" t="str">
            <v>Tuberia elecrica</v>
          </cell>
          <cell r="M1394" t="str">
            <v>VER ARCHIVO ANEXO</v>
          </cell>
          <cell r="N1394">
            <v>41608</v>
          </cell>
        </row>
        <row r="1395">
          <cell r="A1395" t="str">
            <v>BB297</v>
          </cell>
          <cell r="B1395" t="str">
            <v>CURVA GRAN RADIO 90° PVC DUCTO  4"</v>
          </cell>
          <cell r="C1395" t="str">
            <v>Insumo</v>
          </cell>
          <cell r="D1395" t="str">
            <v>und</v>
          </cell>
          <cell r="E1395">
            <v>54981</v>
          </cell>
          <cell r="F1395">
            <v>46202.92606975128</v>
          </cell>
          <cell r="G1395">
            <v>0.19</v>
          </cell>
          <cell r="H1395" t="str">
            <v>X</v>
          </cell>
          <cell r="J1395" t="str">
            <v>X</v>
          </cell>
          <cell r="L1395" t="str">
            <v>Tuberia elecrica</v>
          </cell>
          <cell r="M1395" t="str">
            <v>VER ARCHIVO ANEXO</v>
          </cell>
          <cell r="N1395">
            <v>41608</v>
          </cell>
        </row>
        <row r="1396">
          <cell r="A1396" t="str">
            <v>BB713</v>
          </cell>
          <cell r="B1396" t="str">
            <v>CURVA PORTACABLE GALVANIZADA EN CALIENTE ANCHO UTIL 10CM. INCLUYE PLATINAS DE UNION</v>
          </cell>
          <cell r="C1396" t="str">
            <v>Insumo</v>
          </cell>
          <cell r="D1396" t="str">
            <v>und</v>
          </cell>
          <cell r="E1396">
            <v>53543</v>
          </cell>
          <cell r="F1396">
            <v>44993.793280414058</v>
          </cell>
          <cell r="G1396">
            <v>0.19</v>
          </cell>
          <cell r="H1396" t="str">
            <v>X</v>
          </cell>
          <cell r="J1396" t="str">
            <v>X</v>
          </cell>
          <cell r="L1396" t="str">
            <v>Tuberia elecrica</v>
          </cell>
          <cell r="M1396" t="str">
            <v>VER ARCHIVO ANEXO</v>
          </cell>
          <cell r="N1396">
            <v>41608</v>
          </cell>
        </row>
        <row r="1397">
          <cell r="A1397" t="str">
            <v>BB714</v>
          </cell>
          <cell r="B1397" t="str">
            <v>CURVA PORTACABLE GALVANIZADA EN CALIENTE ANCHO UTIL 20CM. INCLUYE PLATINAS DE UNION</v>
          </cell>
          <cell r="C1397" t="str">
            <v>Insumo</v>
          </cell>
          <cell r="D1397" t="str">
            <v>und</v>
          </cell>
          <cell r="E1397">
            <v>60855</v>
          </cell>
          <cell r="F1397">
            <v>51138.892489381229</v>
          </cell>
          <cell r="G1397">
            <v>0.19</v>
          </cell>
          <cell r="H1397" t="str">
            <v>X</v>
          </cell>
          <cell r="J1397" t="str">
            <v>X</v>
          </cell>
          <cell r="L1397" t="str">
            <v>Tuberia elecrica</v>
          </cell>
          <cell r="M1397" t="str">
            <v>VER ARCHIVO ANEXO</v>
          </cell>
          <cell r="N1397">
            <v>41608</v>
          </cell>
        </row>
        <row r="1398">
          <cell r="A1398" t="str">
            <v>BB715</v>
          </cell>
          <cell r="B1398" t="str">
            <v>CURVA PORTACABLE GALVANIZADA EN CALIENTE ANCHO UTIL 30CM. INCLUYE PLATINAS DE UNION</v>
          </cell>
          <cell r="C1398" t="str">
            <v>Insumo</v>
          </cell>
          <cell r="D1398" t="str">
            <v>und</v>
          </cell>
          <cell r="E1398">
            <v>68425</v>
          </cell>
          <cell r="F1398">
            <v>57500.097668372495</v>
          </cell>
          <cell r="G1398">
            <v>0.19</v>
          </cell>
          <cell r="H1398" t="str">
            <v>X</v>
          </cell>
          <cell r="J1398" t="str">
            <v>X</v>
          </cell>
          <cell r="L1398" t="str">
            <v>Tuberia elecrica</v>
          </cell>
          <cell r="M1398" t="str">
            <v>VER ARCHIVO ANEXO</v>
          </cell>
          <cell r="N1398">
            <v>41608</v>
          </cell>
        </row>
        <row r="1399">
          <cell r="A1399" t="str">
            <v>BB716</v>
          </cell>
          <cell r="B1399" t="str">
            <v>CURVA PORTACABLE GALVANIZADA EN CALIENTE ANCHO UTIL 40CM. INCLUYE PLATINAS DE UNION</v>
          </cell>
          <cell r="C1399" t="str">
            <v>Insumo</v>
          </cell>
          <cell r="D1399" t="str">
            <v>und</v>
          </cell>
          <cell r="E1399">
            <v>77107</v>
          </cell>
          <cell r="F1399">
            <v>64795.994312805386</v>
          </cell>
          <cell r="G1399">
            <v>0.19</v>
          </cell>
          <cell r="H1399" t="str">
            <v>X</v>
          </cell>
          <cell r="J1399" t="str">
            <v>X</v>
          </cell>
          <cell r="L1399" t="str">
            <v>Tuberia elecrica</v>
          </cell>
          <cell r="M1399" t="str">
            <v>VER ARCHIVO ANEXO</v>
          </cell>
          <cell r="N1399">
            <v>41608</v>
          </cell>
        </row>
        <row r="1400">
          <cell r="A1400" t="str">
            <v>BB717</v>
          </cell>
          <cell r="B1400" t="str">
            <v>CURVA PORTACABLE GALVANIZADA EN CALIENTE ANCHO UTIL 50CM. INCLUYE PLATINAS DE UNION</v>
          </cell>
          <cell r="C1400" t="str">
            <v>Insumo</v>
          </cell>
          <cell r="D1400" t="str">
            <v>und</v>
          </cell>
          <cell r="E1400">
            <v>88943</v>
          </cell>
          <cell r="F1400">
            <v>74742.172147901758</v>
          </cell>
          <cell r="G1400">
            <v>0.19</v>
          </cell>
          <cell r="H1400" t="str">
            <v>X</v>
          </cell>
          <cell r="J1400" t="str">
            <v>X</v>
          </cell>
          <cell r="L1400" t="str">
            <v>Tuberia elecrica</v>
          </cell>
          <cell r="M1400" t="str">
            <v>VER ARCHIVO ANEXO</v>
          </cell>
          <cell r="N1400">
            <v>41608</v>
          </cell>
        </row>
        <row r="1401">
          <cell r="A1401" t="str">
            <v>BB718</v>
          </cell>
          <cell r="B1401" t="str">
            <v>CURVA PORTACABLE GALVANIZADA EN CALIENTE ANCHO UTIL 60CM. INCLUYE PLATINAS DE UNION</v>
          </cell>
          <cell r="C1401" t="str">
            <v>Insumo</v>
          </cell>
          <cell r="D1401" t="str">
            <v>und</v>
          </cell>
          <cell r="E1401">
            <v>103141</v>
          </cell>
          <cell r="F1401">
            <v>86673.077818127364</v>
          </cell>
          <cell r="G1401">
            <v>0.19</v>
          </cell>
          <cell r="H1401" t="str">
            <v>X</v>
          </cell>
          <cell r="J1401" t="str">
            <v>X</v>
          </cell>
          <cell r="L1401" t="str">
            <v>Tuberia elecrica</v>
          </cell>
          <cell r="M1401" t="str">
            <v>VER ARCHIVO ANEXO</v>
          </cell>
          <cell r="N1401">
            <v>41608</v>
          </cell>
        </row>
        <row r="1402">
          <cell r="A1402" t="str">
            <v>BB293</v>
          </cell>
          <cell r="B1402" t="str">
            <v>CURVA PVC 90° CONDUIT C X E  1"</v>
          </cell>
          <cell r="C1402" t="str">
            <v>Insumo</v>
          </cell>
          <cell r="D1402" t="str">
            <v>und</v>
          </cell>
          <cell r="E1402">
            <v>2209</v>
          </cell>
          <cell r="F1402">
            <v>1856.1248959124164</v>
          </cell>
          <cell r="G1402">
            <v>0.19</v>
          </cell>
          <cell r="H1402" t="str">
            <v>X</v>
          </cell>
          <cell r="J1402" t="str">
            <v>X</v>
          </cell>
          <cell r="L1402" t="str">
            <v>Tuberia elecrica</v>
          </cell>
          <cell r="M1402" t="str">
            <v>VER ARCHIVO ANEXO</v>
          </cell>
          <cell r="N1402">
            <v>41608</v>
          </cell>
        </row>
        <row r="1403">
          <cell r="A1403" t="str">
            <v>BB298</v>
          </cell>
          <cell r="B1403" t="str">
            <v>DESCARGADOR DE SOBRETENSION DE LINEA 10KV- 10KA- POLIMERICO, OXIDO DE ZINC</v>
          </cell>
          <cell r="C1403" t="str">
            <v>Insumo</v>
          </cell>
          <cell r="D1403" t="str">
            <v>und</v>
          </cell>
          <cell r="E1403">
            <v>113855</v>
          </cell>
          <cell r="F1403">
            <v>95676.609366799705</v>
          </cell>
          <cell r="G1403">
            <v>0.19</v>
          </cell>
          <cell r="H1403" t="str">
            <v>X</v>
          </cell>
          <cell r="J1403" t="str">
            <v>X</v>
          </cell>
          <cell r="L1403" t="str">
            <v>Tuberia elecrica</v>
          </cell>
          <cell r="M1403" t="str">
            <v>VER ARCHIVO ANEXO</v>
          </cell>
          <cell r="N1403">
            <v>41608</v>
          </cell>
        </row>
        <row r="1404">
          <cell r="A1404" t="str">
            <v>BB302</v>
          </cell>
          <cell r="B1404" t="str">
            <v>DIAGONAL RECTA DE ÁNGULO DE HIERRO GALVANIZADO DE 38X38X5 MM (1 ½" X 1 ½" X 3/16") 68 CM</v>
          </cell>
          <cell r="C1404" t="str">
            <v>Insumo</v>
          </cell>
          <cell r="D1404" t="str">
            <v>und</v>
          </cell>
          <cell r="E1404">
            <v>15056</v>
          </cell>
          <cell r="F1404">
            <v>12652.142772637279</v>
          </cell>
          <cell r="G1404">
            <v>0.19</v>
          </cell>
          <cell r="H1404" t="str">
            <v>X</v>
          </cell>
          <cell r="J1404" t="str">
            <v>X</v>
          </cell>
          <cell r="L1404" t="str">
            <v>Tuberia elecrica</v>
          </cell>
          <cell r="M1404" t="str">
            <v>VER ARCHIVO ANEXO</v>
          </cell>
          <cell r="N1404">
            <v>41608</v>
          </cell>
        </row>
        <row r="1405">
          <cell r="A1405" t="str">
            <v>BB798</v>
          </cell>
          <cell r="B1405" t="str">
            <v>ENCHUFE 1F+N+T 15A/250V</v>
          </cell>
          <cell r="C1405" t="str">
            <v>Insumo</v>
          </cell>
          <cell r="D1405" t="str">
            <v>und</v>
          </cell>
          <cell r="E1405">
            <v>3585</v>
          </cell>
          <cell r="F1405">
            <v>3012.2255453664361</v>
          </cell>
          <cell r="G1405">
            <v>0.19</v>
          </cell>
          <cell r="H1405" t="str">
            <v>X</v>
          </cell>
          <cell r="J1405" t="str">
            <v>X</v>
          </cell>
          <cell r="L1405" t="str">
            <v>Tuberia elecrica</v>
          </cell>
          <cell r="M1405" t="str">
            <v>VER ARCHIVO ANEXO</v>
          </cell>
          <cell r="N1405">
            <v>41608</v>
          </cell>
        </row>
        <row r="1406">
          <cell r="A1406" t="str">
            <v>BB308</v>
          </cell>
          <cell r="B1406" t="str">
            <v>ESPARRAGO 5/8" X 10". INCLUYE 2 TUERCAS, 2 ARANDELAS.</v>
          </cell>
          <cell r="C1406" t="str">
            <v>Insumo</v>
          </cell>
          <cell r="D1406" t="str">
            <v>und</v>
          </cell>
          <cell r="E1406">
            <v>5124</v>
          </cell>
          <cell r="F1406">
            <v>4306.2097585168058</v>
          </cell>
          <cell r="G1406">
            <v>0.19</v>
          </cell>
          <cell r="H1406" t="str">
            <v>X</v>
          </cell>
          <cell r="J1406" t="str">
            <v>X</v>
          </cell>
          <cell r="L1406" t="str">
            <v>Tuberia elecrica</v>
          </cell>
          <cell r="M1406" t="str">
            <v>VER ARCHIVO ANEXO</v>
          </cell>
          <cell r="N1406">
            <v>41608</v>
          </cell>
        </row>
        <row r="1407">
          <cell r="A1407" t="str">
            <v>BB312</v>
          </cell>
          <cell r="B1407" t="str">
            <v>ESPARRAGO 5/8" X 18". INCLUYE 2 TUERCAS, 2 ARANDELAS.</v>
          </cell>
          <cell r="C1407" t="str">
            <v>Insumo</v>
          </cell>
          <cell r="D1407" t="str">
            <v>und</v>
          </cell>
          <cell r="E1407">
            <v>7262</v>
          </cell>
          <cell r="F1407">
            <v>6102.6734970606103</v>
          </cell>
          <cell r="G1407">
            <v>0.19</v>
          </cell>
          <cell r="H1407" t="str">
            <v>X</v>
          </cell>
          <cell r="J1407" t="str">
            <v>X</v>
          </cell>
          <cell r="L1407" t="str">
            <v>Tuberia elecrica</v>
          </cell>
          <cell r="M1407" t="str">
            <v>VER ARCHIVO ANEXO</v>
          </cell>
          <cell r="N1407">
            <v>41608</v>
          </cell>
        </row>
        <row r="1408">
          <cell r="A1408" t="str">
            <v>BB313</v>
          </cell>
          <cell r="B1408" t="str">
            <v>ESPARRAGO 5/8" X 20". INCLUYE 2 TUERCAS, 2 ARANDELAS.</v>
          </cell>
          <cell r="C1408" t="str">
            <v>Insumo</v>
          </cell>
          <cell r="D1408" t="str">
            <v>und</v>
          </cell>
          <cell r="E1408">
            <v>8010</v>
          </cell>
          <cell r="F1408">
            <v>6731.1043546766696</v>
          </cell>
          <cell r="G1408">
            <v>0.19</v>
          </cell>
          <cell r="H1408" t="str">
            <v>X</v>
          </cell>
          <cell r="J1408" t="str">
            <v>X</v>
          </cell>
          <cell r="L1408" t="str">
            <v>Tuberia elecrica</v>
          </cell>
          <cell r="M1408" t="str">
            <v>VER ARCHIVO ANEXO</v>
          </cell>
          <cell r="N1408">
            <v>41608</v>
          </cell>
        </row>
        <row r="1409">
          <cell r="A1409" t="str">
            <v>BB315</v>
          </cell>
          <cell r="B1409" t="str">
            <v>ESPARRAGO 5/8" X 24". INCLUYE 2 TUERCAS, 2 ARANDELAS.</v>
          </cell>
          <cell r="C1409" t="str">
            <v>Insumo</v>
          </cell>
          <cell r="D1409" t="str">
            <v>und</v>
          </cell>
          <cell r="E1409">
            <v>9566</v>
          </cell>
          <cell r="F1409">
            <v>8038.3466027978429</v>
          </cell>
          <cell r="G1409">
            <v>0.19</v>
          </cell>
          <cell r="H1409" t="str">
            <v>X</v>
          </cell>
          <cell r="J1409" t="str">
            <v>X</v>
          </cell>
          <cell r="L1409" t="str">
            <v>Tuberia elecrica</v>
          </cell>
          <cell r="M1409" t="str">
            <v>VER ARCHIVO ANEXO</v>
          </cell>
          <cell r="N1409">
            <v>41608</v>
          </cell>
        </row>
        <row r="1410">
          <cell r="A1410" t="str">
            <v>BB712</v>
          </cell>
          <cell r="B1410" t="str">
            <v>ESPARRAGO GALVANIZADO 3/8"X50CM. INCLUYE 4 TUERCAS</v>
          </cell>
          <cell r="C1410" t="str">
            <v>Insumo</v>
          </cell>
          <cell r="D1410" t="str">
            <v>und</v>
          </cell>
          <cell r="E1410">
            <v>5427</v>
          </cell>
          <cell r="F1410">
            <v>4560.7640299562236</v>
          </cell>
          <cell r="G1410">
            <v>0.19</v>
          </cell>
          <cell r="H1410" t="str">
            <v>X</v>
          </cell>
          <cell r="J1410" t="str">
            <v>X</v>
          </cell>
          <cell r="L1410" t="str">
            <v>Tuberia elecrica</v>
          </cell>
          <cell r="M1410" t="str">
            <v>VER ARCHIVO ANEXO</v>
          </cell>
          <cell r="N1410">
            <v>41608</v>
          </cell>
        </row>
        <row r="1411">
          <cell r="A1411" t="str">
            <v>BB321</v>
          </cell>
          <cell r="B1411" t="str">
            <v>ESPIGO DE ACERO GALVANIZADO PARA CRUCETA METÁLICA</v>
          </cell>
          <cell r="C1411" t="str">
            <v>Insumo</v>
          </cell>
          <cell r="D1411" t="str">
            <v>und</v>
          </cell>
          <cell r="E1411">
            <v>7903</v>
          </cell>
          <cell r="F1411">
            <v>6640.9497168752087</v>
          </cell>
          <cell r="G1411">
            <v>0.19</v>
          </cell>
          <cell r="H1411" t="str">
            <v>X</v>
          </cell>
          <cell r="J1411" t="str">
            <v>X</v>
          </cell>
          <cell r="L1411" t="str">
            <v>Tuberia elecrica</v>
          </cell>
          <cell r="M1411" t="str">
            <v>VER ARCHIVO ANEXO</v>
          </cell>
          <cell r="N1411">
            <v>41608</v>
          </cell>
        </row>
        <row r="1412">
          <cell r="A1412" t="str">
            <v>BB323</v>
          </cell>
          <cell r="B1412" t="str">
            <v>ESTRIBO 2 AWG CON CONECTOR CUÑA 4/0 AWG</v>
          </cell>
          <cell r="C1412" t="str">
            <v>Insumo</v>
          </cell>
          <cell r="D1412" t="str">
            <v>und</v>
          </cell>
          <cell r="E1412">
            <v>37065</v>
          </cell>
          <cell r="F1412">
            <v>31147.10155690743</v>
          </cell>
          <cell r="G1412">
            <v>0.19</v>
          </cell>
          <cell r="H1412" t="str">
            <v>X</v>
          </cell>
          <cell r="J1412" t="str">
            <v>X</v>
          </cell>
          <cell r="L1412" t="str">
            <v>Tuberia elecrica</v>
          </cell>
          <cell r="M1412" t="str">
            <v>VER ARCHIVO ANEXO</v>
          </cell>
          <cell r="N1412">
            <v>41608</v>
          </cell>
        </row>
        <row r="1413">
          <cell r="A1413" t="str">
            <v>BB328</v>
          </cell>
          <cell r="B1413" t="str">
            <v>GRAPA DE OPERAR EN CALIENTE</v>
          </cell>
          <cell r="C1413" t="str">
            <v>Insumo</v>
          </cell>
          <cell r="D1413" t="str">
            <v>und</v>
          </cell>
          <cell r="E1413">
            <v>36145</v>
          </cell>
          <cell r="F1413">
            <v>30374.158118109608</v>
          </cell>
          <cell r="G1413">
            <v>0.19</v>
          </cell>
          <cell r="H1413" t="str">
            <v>X</v>
          </cell>
          <cell r="J1413" t="str">
            <v>X</v>
          </cell>
          <cell r="L1413" t="str">
            <v>Tuberia elecrica</v>
          </cell>
          <cell r="M1413" t="str">
            <v>VER ARCHIVO ANEXO</v>
          </cell>
          <cell r="N1413">
            <v>41608</v>
          </cell>
        </row>
        <row r="1414">
          <cell r="A1414" t="str">
            <v>BB329</v>
          </cell>
          <cell r="B1414" t="str">
            <v>GRAPA DE RETENCION PARA CABLE DE GUARDA</v>
          </cell>
          <cell r="C1414" t="str">
            <v>Insumo</v>
          </cell>
          <cell r="D1414" t="str">
            <v>und</v>
          </cell>
          <cell r="E1414">
            <v>47334</v>
          </cell>
          <cell r="F1414">
            <v>39776.75651940309</v>
          </cell>
          <cell r="G1414">
            <v>0.19</v>
          </cell>
          <cell r="H1414" t="str">
            <v>X</v>
          </cell>
          <cell r="J1414" t="str">
            <v>X</v>
          </cell>
          <cell r="L1414" t="str">
            <v>Tuberia elecrica</v>
          </cell>
          <cell r="M1414" t="str">
            <v>VER ARCHIVO ANEXO</v>
          </cell>
          <cell r="N1414">
            <v>41608</v>
          </cell>
        </row>
        <row r="1415">
          <cell r="A1415" t="str">
            <v>BB815</v>
          </cell>
          <cell r="B1415" t="str">
            <v xml:space="preserve">GRAPA DE RETENSIÓN PARA CABLE TRENZADO DE B.T. </v>
          </cell>
          <cell r="C1415" t="str">
            <v>Insumo</v>
          </cell>
          <cell r="D1415" t="str">
            <v>und</v>
          </cell>
          <cell r="E1415">
            <v>23460</v>
          </cell>
          <cell r="F1415">
            <v>19714.698001584024</v>
          </cell>
          <cell r="G1415">
            <v>0.19</v>
          </cell>
          <cell r="H1415" t="str">
            <v>X</v>
          </cell>
          <cell r="J1415" t="str">
            <v>X</v>
          </cell>
          <cell r="L1415" t="str">
            <v>Tuberia elecrica</v>
          </cell>
          <cell r="M1415" t="str">
            <v>VER ARCHIVO ANEXO</v>
          </cell>
          <cell r="N1415">
            <v>41608</v>
          </cell>
        </row>
        <row r="1416">
          <cell r="A1416" t="str">
            <v>BB814</v>
          </cell>
          <cell r="B1416" t="str">
            <v xml:space="preserve">GRAPA DE SUSPENSIÓN PARA CABLE TRENZADO DE B.T. </v>
          </cell>
          <cell r="C1416" t="str">
            <v>Insumo</v>
          </cell>
          <cell r="D1416" t="str">
            <v>und</v>
          </cell>
          <cell r="E1416">
            <v>14345</v>
          </cell>
          <cell r="F1416">
            <v>12054.205395454064</v>
          </cell>
          <cell r="G1416">
            <v>0.19</v>
          </cell>
          <cell r="H1416" t="str">
            <v>X</v>
          </cell>
          <cell r="J1416" t="str">
            <v>X</v>
          </cell>
          <cell r="L1416" t="str">
            <v>Tuberia elecrica</v>
          </cell>
          <cell r="M1416" t="str">
            <v>VER ARCHIVO ANEXO</v>
          </cell>
          <cell r="N1416">
            <v>41608</v>
          </cell>
        </row>
        <row r="1417">
          <cell r="A1417" t="str">
            <v>BB334</v>
          </cell>
          <cell r="B1417" t="str">
            <v xml:space="preserve">GRAPA PRENSADORA DE TRES TORNILLOS </v>
          </cell>
          <cell r="C1417" t="str">
            <v>Insumo</v>
          </cell>
          <cell r="D1417" t="str">
            <v>und</v>
          </cell>
          <cell r="E1417">
            <v>10523</v>
          </cell>
          <cell r="F1417">
            <v>8843.1093255255819</v>
          </cell>
          <cell r="G1417">
            <v>0.19</v>
          </cell>
          <cell r="H1417" t="str">
            <v>X</v>
          </cell>
          <cell r="J1417" t="str">
            <v>X</v>
          </cell>
          <cell r="L1417" t="str">
            <v>Tuberia elecrica</v>
          </cell>
          <cell r="M1417" t="str">
            <v>VER ARCHIVO ANEXO</v>
          </cell>
          <cell r="N1417">
            <v>41608</v>
          </cell>
        </row>
        <row r="1418">
          <cell r="A1418" t="str">
            <v>BB337</v>
          </cell>
          <cell r="B1418" t="str">
            <v>GRAPA TERMINAL TIPO RECTO 3/0 – 266,8</v>
          </cell>
          <cell r="C1418" t="str">
            <v>Insumo</v>
          </cell>
          <cell r="D1418" t="str">
            <v>und</v>
          </cell>
          <cell r="E1418">
            <v>33610</v>
          </cell>
          <cell r="F1418">
            <v>28243.591898301573</v>
          </cell>
          <cell r="G1418">
            <v>0.19</v>
          </cell>
          <cell r="H1418" t="str">
            <v>X</v>
          </cell>
          <cell r="J1418" t="str">
            <v>X</v>
          </cell>
          <cell r="L1418" t="str">
            <v>Tuberia elecrica</v>
          </cell>
          <cell r="M1418" t="str">
            <v>VER ARCHIVO ANEXO</v>
          </cell>
          <cell r="N1418">
            <v>41608</v>
          </cell>
        </row>
        <row r="1419">
          <cell r="A1419" t="str">
            <v>BB665</v>
          </cell>
          <cell r="B1419" t="str">
            <v>GRAPA TIPO GRILLETE</v>
          </cell>
          <cell r="C1419" t="str">
            <v>Insumo</v>
          </cell>
          <cell r="D1419" t="str">
            <v>und</v>
          </cell>
          <cell r="E1419">
            <v>22949</v>
          </cell>
          <cell r="F1419">
            <v>19285.137668530009</v>
          </cell>
          <cell r="G1419">
            <v>0.19</v>
          </cell>
          <cell r="H1419" t="str">
            <v>X</v>
          </cell>
          <cell r="J1419" t="str">
            <v>X</v>
          </cell>
          <cell r="L1419" t="str">
            <v>Tuberia elecrica</v>
          </cell>
          <cell r="M1419" t="str">
            <v>VER ARCHIVO ANEXO</v>
          </cell>
          <cell r="N1419">
            <v>41608</v>
          </cell>
        </row>
        <row r="1420">
          <cell r="A1420" t="str">
            <v>BB340</v>
          </cell>
          <cell r="B1420" t="str">
            <v>GUARDACABO PARA RETENDIDAS</v>
          </cell>
          <cell r="C1420" t="str">
            <v>Insumo</v>
          </cell>
          <cell r="D1420" t="str">
            <v>und</v>
          </cell>
          <cell r="E1420">
            <v>2079</v>
          </cell>
          <cell r="F1420">
            <v>1747.4090091518319</v>
          </cell>
          <cell r="G1420">
            <v>0.19</v>
          </cell>
          <cell r="H1420" t="str">
            <v>X</v>
          </cell>
          <cell r="J1420" t="str">
            <v>X</v>
          </cell>
          <cell r="L1420" t="str">
            <v>Tuberia elecrica</v>
          </cell>
          <cell r="M1420" t="str">
            <v>VER ARCHIVO ANEXO</v>
          </cell>
          <cell r="N1420">
            <v>41608</v>
          </cell>
        </row>
        <row r="1421">
          <cell r="A1421" t="str">
            <v>BB341</v>
          </cell>
          <cell r="B1421" t="str">
            <v>HEBILLA DE ACERO INOXIDABLE 1/2"</v>
          </cell>
          <cell r="C1421" t="str">
            <v>Insumo</v>
          </cell>
          <cell r="D1421" t="str">
            <v>und</v>
          </cell>
          <cell r="E1421">
            <v>836</v>
          </cell>
          <cell r="F1421">
            <v>702.6758534525577</v>
          </cell>
          <cell r="G1421">
            <v>0.19</v>
          </cell>
          <cell r="H1421" t="str">
            <v>X</v>
          </cell>
          <cell r="J1421" t="str">
            <v>X</v>
          </cell>
          <cell r="L1421" t="str">
            <v>Tuberia elecrica</v>
          </cell>
          <cell r="M1421" t="str">
            <v>VER ARCHIVO ANEXO</v>
          </cell>
          <cell r="N1421">
            <v>41608</v>
          </cell>
        </row>
        <row r="1422">
          <cell r="A1422" t="str">
            <v>BB344</v>
          </cell>
          <cell r="B1422" t="str">
            <v>HEBILLA DE ACERO INOXIDABLE 5/8"</v>
          </cell>
          <cell r="C1422" t="str">
            <v>Insumo</v>
          </cell>
          <cell r="D1422" t="str">
            <v>und</v>
          </cell>
          <cell r="E1422">
            <v>1065</v>
          </cell>
          <cell r="F1422">
            <v>894.91736052920066</v>
          </cell>
          <cell r="G1422">
            <v>0.19</v>
          </cell>
          <cell r="H1422" t="str">
            <v>X</v>
          </cell>
          <cell r="J1422" t="str">
            <v>X</v>
          </cell>
          <cell r="L1422" t="str">
            <v>Tuberia elecrica</v>
          </cell>
          <cell r="M1422" t="str">
            <v>VER ARCHIVO ANEXO</v>
          </cell>
          <cell r="N1422">
            <v>41608</v>
          </cell>
        </row>
        <row r="1423">
          <cell r="A1423" t="str">
            <v>BB345</v>
          </cell>
          <cell r="B1423" t="str">
            <v>HERRAJE PARA TEMPLETE CUERDA DE GUITARRA</v>
          </cell>
          <cell r="C1423" t="str">
            <v>Insumo</v>
          </cell>
          <cell r="D1423" t="str">
            <v>und</v>
          </cell>
          <cell r="E1423">
            <v>43843</v>
          </cell>
          <cell r="F1423">
            <v>36842.753380364389</v>
          </cell>
          <cell r="G1423">
            <v>0.19</v>
          </cell>
          <cell r="H1423" t="str">
            <v>X</v>
          </cell>
          <cell r="J1423" t="str">
            <v>X</v>
          </cell>
          <cell r="L1423" t="str">
            <v>Tuberia elecrica</v>
          </cell>
          <cell r="M1423" t="str">
            <v>VER ARCHIVO ANEXO</v>
          </cell>
          <cell r="N1423">
            <v>41608</v>
          </cell>
        </row>
        <row r="1424">
          <cell r="A1424" t="str">
            <v>BB741</v>
          </cell>
          <cell r="B1424" t="str">
            <v>INTERRUPTOR ATORNILLABLE DE 1  X  20A - 240V - 10KA</v>
          </cell>
          <cell r="C1424" t="str">
            <v>Insumo</v>
          </cell>
          <cell r="D1424" t="str">
            <v>und</v>
          </cell>
          <cell r="E1424">
            <v>17500</v>
          </cell>
          <cell r="F1424">
            <v>14705.812389614657</v>
          </cell>
          <cell r="G1424">
            <v>0.19</v>
          </cell>
          <cell r="H1424" t="str">
            <v>X</v>
          </cell>
          <cell r="J1424" t="str">
            <v>X</v>
          </cell>
          <cell r="L1424" t="str">
            <v>Tuberia elecrica</v>
          </cell>
          <cell r="M1424" t="str">
            <v>VER ARCHIVO ANEXO</v>
          </cell>
          <cell r="N1424">
            <v>41608</v>
          </cell>
        </row>
        <row r="1425">
          <cell r="A1425" t="str">
            <v>BB744</v>
          </cell>
          <cell r="B1425" t="str">
            <v>INTERRUPTOR ATORNILLABLE DE 1 X 30A - 240V - 10KA</v>
          </cell>
          <cell r="C1425" t="str">
            <v>Insumo</v>
          </cell>
          <cell r="D1425" t="str">
            <v>und</v>
          </cell>
          <cell r="E1425">
            <v>17500</v>
          </cell>
          <cell r="F1425">
            <v>14705.812389614657</v>
          </cell>
          <cell r="G1425">
            <v>0.19</v>
          </cell>
          <cell r="H1425" t="str">
            <v>X</v>
          </cell>
          <cell r="J1425" t="str">
            <v>X</v>
          </cell>
          <cell r="L1425" t="str">
            <v>Tuberia elecrica</v>
          </cell>
          <cell r="M1425" t="str">
            <v>VER ARCHIVO ANEXO</v>
          </cell>
          <cell r="N1425">
            <v>41608</v>
          </cell>
        </row>
        <row r="1426">
          <cell r="A1426" t="str">
            <v>BB745</v>
          </cell>
          <cell r="B1426" t="str">
            <v>INTERRUPTOR ATORNILLABLE DE 1 X 40A - 240V - 10KA</v>
          </cell>
          <cell r="C1426" t="str">
            <v>Insumo</v>
          </cell>
          <cell r="D1426" t="str">
            <v>und</v>
          </cell>
          <cell r="E1426">
            <v>22874</v>
          </cell>
          <cell r="F1426">
            <v>19221.499100670149</v>
          </cell>
          <cell r="G1426">
            <v>0.19</v>
          </cell>
          <cell r="H1426" t="str">
            <v>X</v>
          </cell>
          <cell r="J1426" t="str">
            <v>X</v>
          </cell>
          <cell r="L1426" t="str">
            <v>Tuberia elecrica</v>
          </cell>
          <cell r="M1426" t="str">
            <v>VER ARCHIVO ANEXO</v>
          </cell>
          <cell r="N1426">
            <v>41608</v>
          </cell>
        </row>
        <row r="1427">
          <cell r="A1427" t="str">
            <v>BB746</v>
          </cell>
          <cell r="B1427" t="str">
            <v>INTERRUPTOR ATORNILLABLE DE 1 X 50A - 240V - 10KA</v>
          </cell>
          <cell r="C1427" t="str">
            <v>Insumo</v>
          </cell>
          <cell r="D1427" t="str">
            <v>und</v>
          </cell>
          <cell r="E1427">
            <v>22874</v>
          </cell>
          <cell r="F1427">
            <v>19221.499100670149</v>
          </cell>
          <cell r="G1427">
            <v>0.19</v>
          </cell>
          <cell r="H1427" t="str">
            <v>X</v>
          </cell>
          <cell r="J1427" t="str">
            <v>X</v>
          </cell>
          <cell r="L1427" t="str">
            <v>Tuberia elecrica</v>
          </cell>
          <cell r="M1427" t="str">
            <v>VER ARCHIVO ANEXO</v>
          </cell>
          <cell r="N1427">
            <v>41608</v>
          </cell>
        </row>
        <row r="1428">
          <cell r="A1428" t="str">
            <v>BB747</v>
          </cell>
          <cell r="B1428" t="str">
            <v>INTERRUPTOR ATORNILLABLE DE 1 X 60A - 240V - 10KA</v>
          </cell>
          <cell r="C1428" t="str">
            <v>Insumo</v>
          </cell>
          <cell r="D1428" t="str">
            <v>und</v>
          </cell>
          <cell r="E1428">
            <v>25131</v>
          </cell>
          <cell r="F1428">
            <v>21118.723904992057</v>
          </cell>
          <cell r="G1428">
            <v>0.19</v>
          </cell>
          <cell r="H1428" t="str">
            <v>X</v>
          </cell>
          <cell r="J1428" t="str">
            <v>X</v>
          </cell>
          <cell r="L1428" t="str">
            <v>Tuberia elecrica</v>
          </cell>
          <cell r="M1428" t="str">
            <v>VER ARCHIVO ANEXO</v>
          </cell>
          <cell r="N1428">
            <v>41608</v>
          </cell>
        </row>
        <row r="1429">
          <cell r="A1429" t="str">
            <v>BB750</v>
          </cell>
          <cell r="B1429" t="str">
            <v>INTERRUPTOR ATORNILLABLE DE 2 X 20A - 240V - 10KA</v>
          </cell>
          <cell r="C1429" t="str">
            <v>Insumo</v>
          </cell>
          <cell r="D1429" t="str">
            <v>und</v>
          </cell>
          <cell r="E1429">
            <v>41232</v>
          </cell>
          <cell r="F1429">
            <v>34648.54859269649</v>
          </cell>
          <cell r="G1429">
            <v>0.19</v>
          </cell>
          <cell r="H1429" t="str">
            <v>X</v>
          </cell>
          <cell r="J1429" t="str">
            <v>X</v>
          </cell>
          <cell r="L1429" t="str">
            <v>Tuberia elecrica</v>
          </cell>
          <cell r="M1429" t="str">
            <v>VER ARCHIVO ANEXO</v>
          </cell>
          <cell r="N1429">
            <v>41608</v>
          </cell>
        </row>
        <row r="1430">
          <cell r="A1430" t="str">
            <v>BB751</v>
          </cell>
          <cell r="B1430" t="str">
            <v>INTERRUPTOR ATORNILLABLE DE 2 X 30A - 240V - 10KA</v>
          </cell>
          <cell r="C1430" t="str">
            <v>Insumo</v>
          </cell>
          <cell r="D1430" t="str">
            <v>und</v>
          </cell>
          <cell r="E1430">
            <v>41232</v>
          </cell>
          <cell r="F1430">
            <v>34648.54859269649</v>
          </cell>
          <cell r="G1430">
            <v>0.19</v>
          </cell>
          <cell r="H1430" t="str">
            <v>X</v>
          </cell>
          <cell r="J1430" t="str">
            <v>X</v>
          </cell>
          <cell r="L1430" t="str">
            <v>Tuberia elecrica</v>
          </cell>
          <cell r="M1430" t="str">
            <v>VER ARCHIVO ANEXO</v>
          </cell>
          <cell r="N1430">
            <v>41608</v>
          </cell>
        </row>
        <row r="1431">
          <cell r="A1431" t="str">
            <v>BB752</v>
          </cell>
          <cell r="B1431" t="str">
            <v>INTERRUPTOR ATORNILLABLE DE 2 X 40A - 240V - 10KA</v>
          </cell>
          <cell r="C1431" t="str">
            <v>Insumo</v>
          </cell>
          <cell r="D1431" t="str">
            <v>und</v>
          </cell>
          <cell r="E1431">
            <v>50362</v>
          </cell>
          <cell r="F1431">
            <v>42320.973430300175</v>
          </cell>
          <cell r="G1431">
            <v>0.19</v>
          </cell>
          <cell r="H1431" t="str">
            <v>X</v>
          </cell>
          <cell r="J1431" t="str">
            <v>X</v>
          </cell>
          <cell r="L1431" t="str">
            <v>Tuberia elecrica</v>
          </cell>
          <cell r="M1431" t="str">
            <v>VER ARCHIVO ANEXO</v>
          </cell>
          <cell r="N1431">
            <v>41608</v>
          </cell>
        </row>
        <row r="1432">
          <cell r="A1432" t="str">
            <v>BB753</v>
          </cell>
          <cell r="B1432" t="str">
            <v>INTERRUPTOR ATORNILLABLE DE 2 X 50A - 240V - 10KA</v>
          </cell>
          <cell r="C1432" t="str">
            <v>Insumo</v>
          </cell>
          <cell r="D1432" t="str">
            <v>und</v>
          </cell>
          <cell r="E1432">
            <v>52129</v>
          </cell>
          <cell r="F1432">
            <v>43805.873347030116</v>
          </cell>
          <cell r="G1432">
            <v>0.19</v>
          </cell>
          <cell r="H1432" t="str">
            <v>X</v>
          </cell>
          <cell r="J1432" t="str">
            <v>X</v>
          </cell>
          <cell r="L1432" t="str">
            <v>Tuberia elecrica</v>
          </cell>
          <cell r="M1432" t="str">
            <v>VER ARCHIVO ANEXO</v>
          </cell>
          <cell r="N1432">
            <v>41608</v>
          </cell>
        </row>
        <row r="1433">
          <cell r="A1433" t="str">
            <v>BB754</v>
          </cell>
          <cell r="B1433" t="str">
            <v>INTERRUPTOR ATORNILLABLE DE 2 X 60A - 240V - 10KA</v>
          </cell>
          <cell r="C1433" t="str">
            <v>Insumo</v>
          </cell>
          <cell r="D1433" t="str">
            <v>und</v>
          </cell>
          <cell r="E1433">
            <v>57135</v>
          </cell>
          <cell r="F1433">
            <v>48012.647843265891</v>
          </cell>
          <cell r="G1433">
            <v>0.19</v>
          </cell>
          <cell r="H1433" t="str">
            <v>X</v>
          </cell>
          <cell r="J1433" t="str">
            <v>X</v>
          </cell>
          <cell r="L1433" t="str">
            <v>Tuberia elecrica</v>
          </cell>
          <cell r="M1433" t="str">
            <v>VER ARCHIVO ANEXO</v>
          </cell>
          <cell r="N1433">
            <v>41608</v>
          </cell>
        </row>
        <row r="1434">
          <cell r="A1434" t="str">
            <v>BB758</v>
          </cell>
          <cell r="B1434" t="str">
            <v>INTERRUPTOR ATORNILLABLE DE 3 X 20A - 240V - 10KA</v>
          </cell>
          <cell r="C1434" t="str">
            <v>Insumo</v>
          </cell>
          <cell r="D1434" t="str">
            <v>und</v>
          </cell>
          <cell r="E1434">
            <v>88648</v>
          </cell>
          <cell r="F1434">
            <v>74494.246893947769</v>
          </cell>
          <cell r="G1434">
            <v>0.19</v>
          </cell>
          <cell r="H1434" t="str">
            <v>X</v>
          </cell>
          <cell r="J1434" t="str">
            <v>X</v>
          </cell>
          <cell r="L1434" t="str">
            <v>Tuberia elecrica</v>
          </cell>
          <cell r="M1434" t="str">
            <v>VER ARCHIVO ANEXO</v>
          </cell>
          <cell r="N1434">
            <v>41608</v>
          </cell>
        </row>
        <row r="1435">
          <cell r="A1435" t="str">
            <v>BB759</v>
          </cell>
          <cell r="B1435" t="str">
            <v>INTERRUPTOR ATORNILLABLE DE 3 X 30A - 240V - 10KA</v>
          </cell>
          <cell r="C1435" t="str">
            <v>Insumo</v>
          </cell>
          <cell r="D1435" t="str">
            <v>und</v>
          </cell>
          <cell r="E1435">
            <v>59126</v>
          </cell>
          <cell r="F1435">
            <v>49685.811856581218</v>
          </cell>
          <cell r="G1435">
            <v>0.19</v>
          </cell>
          <cell r="H1435" t="str">
            <v>X</v>
          </cell>
          <cell r="J1435" t="str">
            <v>X</v>
          </cell>
          <cell r="L1435" t="str">
            <v>Tuberia elecrica</v>
          </cell>
          <cell r="M1435" t="str">
            <v>VER ARCHIVO ANEXO</v>
          </cell>
          <cell r="N1435">
            <v>41608</v>
          </cell>
        </row>
        <row r="1436">
          <cell r="A1436" t="str">
            <v>BB760</v>
          </cell>
          <cell r="B1436" t="str">
            <v>INTERRUPTOR ATORNILLABLE DE 3 X 40A - 240V - 10KA</v>
          </cell>
          <cell r="C1436" t="str">
            <v>Insumo</v>
          </cell>
          <cell r="D1436" t="str">
            <v>und</v>
          </cell>
          <cell r="E1436">
            <v>59126</v>
          </cell>
          <cell r="F1436">
            <v>49685.811856581218</v>
          </cell>
          <cell r="G1436">
            <v>0.19</v>
          </cell>
          <cell r="H1436" t="str">
            <v>X</v>
          </cell>
          <cell r="J1436" t="str">
            <v>X</v>
          </cell>
          <cell r="L1436" t="str">
            <v>Tuberia elecrica</v>
          </cell>
          <cell r="M1436" t="str">
            <v>VER ARCHIVO ANEXO</v>
          </cell>
          <cell r="N1436">
            <v>41608</v>
          </cell>
        </row>
        <row r="1437">
          <cell r="A1437" t="str">
            <v>BB761</v>
          </cell>
          <cell r="B1437" t="str">
            <v>INTERRUPTOR ATORNILLABLE DE 3 X 50A - 240V - 10KA</v>
          </cell>
          <cell r="C1437" t="str">
            <v>Insumo</v>
          </cell>
          <cell r="D1437" t="str">
            <v>und</v>
          </cell>
          <cell r="E1437">
            <v>57113</v>
          </cell>
          <cell r="F1437">
            <v>47994.086594306769</v>
          </cell>
          <cell r="G1437">
            <v>0.19</v>
          </cell>
          <cell r="H1437" t="str">
            <v>X</v>
          </cell>
          <cell r="J1437" t="str">
            <v>X</v>
          </cell>
          <cell r="L1437" t="str">
            <v>Tuberia elecrica</v>
          </cell>
          <cell r="M1437" t="str">
            <v>VER ARCHIVO ANEXO</v>
          </cell>
          <cell r="N1437">
            <v>41608</v>
          </cell>
        </row>
        <row r="1438">
          <cell r="A1438" t="str">
            <v>BB762</v>
          </cell>
          <cell r="B1438" t="str">
            <v>INTERRUPTOR ATORNILLABLE DE 3 X 60A - 240V - 10KA</v>
          </cell>
          <cell r="C1438" t="str">
            <v>Insumo</v>
          </cell>
          <cell r="D1438" t="str">
            <v>und</v>
          </cell>
          <cell r="E1438">
            <v>57113</v>
          </cell>
          <cell r="F1438">
            <v>47994.086594306769</v>
          </cell>
          <cell r="G1438">
            <v>0.19</v>
          </cell>
          <cell r="H1438" t="str">
            <v>X</v>
          </cell>
          <cell r="J1438" t="str">
            <v>X</v>
          </cell>
          <cell r="L1438" t="str">
            <v>Tuberia elecrica</v>
          </cell>
          <cell r="M1438" t="str">
            <v>VER ARCHIVO ANEXO</v>
          </cell>
          <cell r="N1438">
            <v>41608</v>
          </cell>
        </row>
        <row r="1439">
          <cell r="A1439" t="str">
            <v>BB353</v>
          </cell>
          <cell r="B1439" t="str">
            <v>INTERRUPTOR DOBLE</v>
          </cell>
          <cell r="C1439" t="str">
            <v>Insumo</v>
          </cell>
          <cell r="D1439" t="str">
            <v>und</v>
          </cell>
          <cell r="E1439">
            <v>5708</v>
          </cell>
          <cell r="F1439">
            <v>4796.7570524365156</v>
          </cell>
          <cell r="G1439">
            <v>0.19</v>
          </cell>
          <cell r="H1439" t="str">
            <v>X</v>
          </cell>
          <cell r="J1439" t="str">
            <v>X</v>
          </cell>
          <cell r="L1439" t="str">
            <v>Tuberia elecrica</v>
          </cell>
          <cell r="M1439" t="str">
            <v>VER ARCHIVO ANEXO</v>
          </cell>
          <cell r="N1439">
            <v>41608</v>
          </cell>
        </row>
        <row r="1440">
          <cell r="A1440" t="str">
            <v>BB354</v>
          </cell>
          <cell r="B1440" t="str">
            <v xml:space="preserve">INTERRUPTOR DOBLE CONMUTABLE </v>
          </cell>
          <cell r="C1440" t="str">
            <v>Insumo</v>
          </cell>
          <cell r="D1440" t="str">
            <v>und</v>
          </cell>
          <cell r="E1440">
            <v>6661</v>
          </cell>
          <cell r="F1440">
            <v>5597.5423646730169</v>
          </cell>
          <cell r="G1440">
            <v>0.19</v>
          </cell>
          <cell r="H1440" t="str">
            <v>X</v>
          </cell>
          <cell r="J1440" t="str">
            <v>X</v>
          </cell>
          <cell r="L1440" t="str">
            <v>Tuberia elecrica</v>
          </cell>
          <cell r="M1440" t="str">
            <v>VER ARCHIVO ANEXO</v>
          </cell>
          <cell r="N1440">
            <v>41608</v>
          </cell>
        </row>
        <row r="1441">
          <cell r="A1441" t="str">
            <v>BB355</v>
          </cell>
          <cell r="B1441" t="str">
            <v>INTERRUPTOR ENCHUFABLE DE 1  X  20A - 240V - 10KA</v>
          </cell>
          <cell r="C1441" t="str">
            <v>Insumo</v>
          </cell>
          <cell r="D1441" t="str">
            <v>und</v>
          </cell>
          <cell r="E1441">
            <v>7836</v>
          </cell>
          <cell r="F1441">
            <v>6585.2659699978376</v>
          </cell>
          <cell r="G1441">
            <v>0.19</v>
          </cell>
          <cell r="H1441" t="str">
            <v>X</v>
          </cell>
          <cell r="J1441" t="str">
            <v>X</v>
          </cell>
          <cell r="L1441" t="str">
            <v>Tuberia elecrica</v>
          </cell>
          <cell r="M1441" t="str">
            <v>VER ARCHIVO ANEXO</v>
          </cell>
          <cell r="N1441">
            <v>41608</v>
          </cell>
        </row>
        <row r="1442">
          <cell r="A1442" t="str">
            <v>BB358</v>
          </cell>
          <cell r="B1442" t="str">
            <v>INTERRUPTOR ENCHUFABLE DE 1 X 30A - 240V - 10KA</v>
          </cell>
          <cell r="C1442" t="str">
            <v>Insumo</v>
          </cell>
          <cell r="D1442" t="str">
            <v>und</v>
          </cell>
          <cell r="E1442">
            <v>7836</v>
          </cell>
          <cell r="F1442">
            <v>6585.2659699978376</v>
          </cell>
          <cell r="G1442">
            <v>0.19</v>
          </cell>
          <cell r="H1442" t="str">
            <v>X</v>
          </cell>
          <cell r="J1442" t="str">
            <v>X</v>
          </cell>
          <cell r="L1442" t="str">
            <v>Tuberia elecrica</v>
          </cell>
          <cell r="M1442" t="str">
            <v>VER ARCHIVO ANEXO</v>
          </cell>
          <cell r="N1442">
            <v>41608</v>
          </cell>
        </row>
        <row r="1443">
          <cell r="A1443" t="str">
            <v>BB359</v>
          </cell>
          <cell r="B1443" t="str">
            <v>INTERRUPTOR ENCHUFABLE DE 1 X 40A - 240V - 10KA</v>
          </cell>
          <cell r="C1443" t="str">
            <v>Insumo</v>
          </cell>
          <cell r="D1443" t="str">
            <v>und</v>
          </cell>
          <cell r="E1443">
            <v>7836</v>
          </cell>
          <cell r="F1443">
            <v>6585.2659699978376</v>
          </cell>
          <cell r="G1443">
            <v>0.19</v>
          </cell>
          <cell r="H1443" t="str">
            <v>X</v>
          </cell>
          <cell r="J1443" t="str">
            <v>X</v>
          </cell>
          <cell r="L1443" t="str">
            <v>Tuberia elecrica</v>
          </cell>
          <cell r="M1443" t="str">
            <v>VER ARCHIVO ANEXO</v>
          </cell>
          <cell r="N1443">
            <v>41608</v>
          </cell>
        </row>
        <row r="1444">
          <cell r="A1444" t="str">
            <v>BB360</v>
          </cell>
          <cell r="B1444" t="str">
            <v>INTERRUPTOR ENCHUFABLE DE 1 X 50A - 240V - 10KA</v>
          </cell>
          <cell r="C1444" t="str">
            <v>Insumo</v>
          </cell>
          <cell r="D1444" t="str">
            <v>und</v>
          </cell>
          <cell r="E1444">
            <v>8031</v>
          </cell>
          <cell r="F1444">
            <v>6748.339800138715</v>
          </cell>
          <cell r="G1444">
            <v>0.19</v>
          </cell>
          <cell r="H1444" t="str">
            <v>X</v>
          </cell>
          <cell r="J1444" t="str">
            <v>X</v>
          </cell>
          <cell r="L1444" t="str">
            <v>Tuberia elecrica</v>
          </cell>
          <cell r="M1444" t="str">
            <v>VER ARCHIVO ANEXO</v>
          </cell>
          <cell r="N1444">
            <v>41608</v>
          </cell>
        </row>
        <row r="1445">
          <cell r="A1445" t="str">
            <v>BB361</v>
          </cell>
          <cell r="B1445" t="str">
            <v>INTERRUPTOR ENCHUFABLE DE 1 X 60A - 240V - 10KA</v>
          </cell>
          <cell r="C1445" t="str">
            <v>Insumo</v>
          </cell>
          <cell r="D1445" t="str">
            <v>und</v>
          </cell>
          <cell r="E1445">
            <v>10564</v>
          </cell>
          <cell r="F1445">
            <v>8877.5802164496708</v>
          </cell>
          <cell r="G1445">
            <v>0.19</v>
          </cell>
          <cell r="H1445" t="str">
            <v>X</v>
          </cell>
          <cell r="J1445" t="str">
            <v>X</v>
          </cell>
          <cell r="L1445" t="str">
            <v>Tuberia elecrica</v>
          </cell>
          <cell r="M1445" t="str">
            <v>VER ARCHIVO ANEXO</v>
          </cell>
          <cell r="N1445">
            <v>41608</v>
          </cell>
        </row>
        <row r="1446">
          <cell r="A1446" t="str">
            <v>BB364</v>
          </cell>
          <cell r="B1446" t="str">
            <v>INTERRUPTOR ENCHUFABLE DE 2 X 20A - 240V - 10KA</v>
          </cell>
          <cell r="C1446" t="str">
            <v>Insumo</v>
          </cell>
          <cell r="D1446" t="str">
            <v>und</v>
          </cell>
          <cell r="E1446">
            <v>21053</v>
          </cell>
          <cell r="F1446">
            <v>17691.521865039493</v>
          </cell>
          <cell r="G1446">
            <v>0.19</v>
          </cell>
          <cell r="H1446" t="str">
            <v>X</v>
          </cell>
          <cell r="J1446" t="str">
            <v>X</v>
          </cell>
          <cell r="L1446" t="str">
            <v>Tuberia elecrica</v>
          </cell>
          <cell r="M1446" t="str">
            <v>VER ARCHIVO ANEXO</v>
          </cell>
          <cell r="N1446">
            <v>41608</v>
          </cell>
        </row>
        <row r="1447">
          <cell r="A1447" t="str">
            <v>BB365</v>
          </cell>
          <cell r="B1447" t="str">
            <v>INTERRUPTOR ENCHUFABLE DE 2 X 30A - 240V - 10KA</v>
          </cell>
          <cell r="C1447" t="str">
            <v>Insumo</v>
          </cell>
          <cell r="D1447" t="str">
            <v>und</v>
          </cell>
          <cell r="E1447">
            <v>21072</v>
          </cell>
          <cell r="F1447">
            <v>17707.431507004454</v>
          </cell>
          <cell r="G1447">
            <v>0.19</v>
          </cell>
          <cell r="H1447" t="str">
            <v>X</v>
          </cell>
          <cell r="J1447" t="str">
            <v>X</v>
          </cell>
          <cell r="L1447" t="str">
            <v>Tuberia elecrica</v>
          </cell>
          <cell r="M1447" t="str">
            <v>VER ARCHIVO ANEXO</v>
          </cell>
          <cell r="N1447">
            <v>41608</v>
          </cell>
        </row>
        <row r="1448">
          <cell r="A1448" t="str">
            <v>BB366</v>
          </cell>
          <cell r="B1448" t="str">
            <v>INTERRUPTOR ENCHUFABLE DE 2 X 40A - 240V - 10KA</v>
          </cell>
          <cell r="C1448" t="str">
            <v>Insumo</v>
          </cell>
          <cell r="D1448" t="str">
            <v>und</v>
          </cell>
          <cell r="E1448">
            <v>24852</v>
          </cell>
          <cell r="F1448">
            <v>20884.056686008851</v>
          </cell>
          <cell r="G1448">
            <v>0.19</v>
          </cell>
          <cell r="H1448" t="str">
            <v>X</v>
          </cell>
          <cell r="J1448" t="str">
            <v>X</v>
          </cell>
          <cell r="L1448" t="str">
            <v>Tuberia elecrica</v>
          </cell>
          <cell r="M1448" t="str">
            <v>VER ARCHIVO ANEXO</v>
          </cell>
          <cell r="N1448">
            <v>41608</v>
          </cell>
        </row>
        <row r="1449">
          <cell r="A1449" t="str">
            <v>BB367</v>
          </cell>
          <cell r="B1449" t="str">
            <v>INTERRUPTOR ENCHUFABLE DE 2 X 50A - 240V - 10KA</v>
          </cell>
          <cell r="C1449" t="str">
            <v>Insumo</v>
          </cell>
          <cell r="D1449" t="str">
            <v>und</v>
          </cell>
          <cell r="E1449">
            <v>24852</v>
          </cell>
          <cell r="F1449">
            <v>20884.056686008851</v>
          </cell>
          <cell r="G1449">
            <v>0.19</v>
          </cell>
          <cell r="H1449" t="str">
            <v>X</v>
          </cell>
          <cell r="J1449" t="str">
            <v>X</v>
          </cell>
          <cell r="L1449" t="str">
            <v>Tuberia elecrica</v>
          </cell>
          <cell r="M1449" t="str">
            <v>VER ARCHIVO ANEXO</v>
          </cell>
          <cell r="N1449">
            <v>41608</v>
          </cell>
        </row>
        <row r="1450">
          <cell r="A1450" t="str">
            <v>BB368</v>
          </cell>
          <cell r="B1450" t="str">
            <v>INTERRUPTOR ENCHUFABLE DE 2 X 60A - 240V - 10KA</v>
          </cell>
          <cell r="C1450" t="str">
            <v>Insumo</v>
          </cell>
          <cell r="D1450" t="str">
            <v>und</v>
          </cell>
          <cell r="E1450">
            <v>24852</v>
          </cell>
          <cell r="F1450">
            <v>20884.056686008851</v>
          </cell>
          <cell r="G1450">
            <v>0.19</v>
          </cell>
          <cell r="H1450" t="str">
            <v>X</v>
          </cell>
          <cell r="J1450" t="str">
            <v>X</v>
          </cell>
          <cell r="L1450" t="str">
            <v>Tuberia elecrica</v>
          </cell>
          <cell r="M1450" t="str">
            <v>VER ARCHIVO ANEXO</v>
          </cell>
          <cell r="N1450">
            <v>41608</v>
          </cell>
        </row>
        <row r="1451">
          <cell r="A1451" t="str">
            <v>BB372</v>
          </cell>
          <cell r="B1451" t="str">
            <v>INTERRUPTOR ENCHUFABLE DE 3 X 20A - 240V - 10KA</v>
          </cell>
          <cell r="C1451" t="str">
            <v>Insumo</v>
          </cell>
          <cell r="D1451" t="str">
            <v>und</v>
          </cell>
          <cell r="E1451">
            <v>54032</v>
          </cell>
          <cell r="F1451">
            <v>45404.792364508939</v>
          </cell>
          <cell r="G1451">
            <v>0.19</v>
          </cell>
          <cell r="H1451" t="str">
            <v>X</v>
          </cell>
          <cell r="J1451" t="str">
            <v>X</v>
          </cell>
          <cell r="L1451" t="str">
            <v>Tuberia elecrica</v>
          </cell>
          <cell r="M1451" t="str">
            <v>VER ARCHIVO ANEXO</v>
          </cell>
          <cell r="N1451">
            <v>41608</v>
          </cell>
        </row>
        <row r="1452">
          <cell r="A1452" t="str">
            <v>BB373</v>
          </cell>
          <cell r="B1452" t="str">
            <v>INTERRUPTOR ENCHUFABLE DE 3 X 30A - 240V - 10KA</v>
          </cell>
          <cell r="C1452" t="str">
            <v>Insumo</v>
          </cell>
          <cell r="D1452" t="str">
            <v>und</v>
          </cell>
          <cell r="E1452">
            <v>54060</v>
          </cell>
          <cell r="F1452">
            <v>45428.656827456405</v>
          </cell>
          <cell r="G1452">
            <v>0.19</v>
          </cell>
          <cell r="H1452" t="str">
            <v>X</v>
          </cell>
          <cell r="J1452" t="str">
            <v>X</v>
          </cell>
          <cell r="L1452" t="str">
            <v>Tuberia elecrica</v>
          </cell>
          <cell r="M1452" t="str">
            <v>VER ARCHIVO ANEXO</v>
          </cell>
          <cell r="N1452">
            <v>41608</v>
          </cell>
        </row>
        <row r="1453">
          <cell r="A1453" t="str">
            <v>BB374</v>
          </cell>
          <cell r="B1453" t="str">
            <v>INTERRUPTOR ENCHUFABLE DE 3 X 40A - 240V - 10KA</v>
          </cell>
          <cell r="C1453" t="str">
            <v>Insumo</v>
          </cell>
          <cell r="D1453" t="str">
            <v>und</v>
          </cell>
          <cell r="E1453">
            <v>56472</v>
          </cell>
          <cell r="F1453">
            <v>47455.810374492168</v>
          </cell>
          <cell r="G1453">
            <v>0.19</v>
          </cell>
          <cell r="H1453" t="str">
            <v>X</v>
          </cell>
          <cell r="J1453" t="str">
            <v>X</v>
          </cell>
          <cell r="L1453" t="str">
            <v>Tuberia elecrica</v>
          </cell>
          <cell r="M1453" t="str">
            <v>VER ARCHIVO ANEXO</v>
          </cell>
          <cell r="N1453">
            <v>41608</v>
          </cell>
        </row>
        <row r="1454">
          <cell r="A1454" t="str">
            <v>BB375</v>
          </cell>
          <cell r="B1454" t="str">
            <v>INTERRUPTOR ENCHUFABLE DE 3 X 50A - 240V - 10KA</v>
          </cell>
          <cell r="C1454" t="str">
            <v>Insumo</v>
          </cell>
          <cell r="D1454" t="str">
            <v>und</v>
          </cell>
          <cell r="E1454">
            <v>56472</v>
          </cell>
          <cell r="F1454">
            <v>47455.810374492168</v>
          </cell>
          <cell r="G1454">
            <v>0.19</v>
          </cell>
          <cell r="H1454" t="str">
            <v>X</v>
          </cell>
          <cell r="J1454" t="str">
            <v>X</v>
          </cell>
          <cell r="L1454" t="str">
            <v>Tuberia elecrica</v>
          </cell>
          <cell r="M1454" t="str">
            <v>VER ARCHIVO ANEXO</v>
          </cell>
          <cell r="N1454">
            <v>41608</v>
          </cell>
        </row>
        <row r="1455">
          <cell r="A1455" t="str">
            <v>BB376</v>
          </cell>
          <cell r="B1455" t="str">
            <v>INTERRUPTOR ENCHUFABLE DE 3 X 60A - 240V - 10KA</v>
          </cell>
          <cell r="C1455" t="str">
            <v>Insumo</v>
          </cell>
          <cell r="D1455" t="str">
            <v>und</v>
          </cell>
          <cell r="E1455">
            <v>64893</v>
          </cell>
          <cell r="F1455">
            <v>54531.623638409706</v>
          </cell>
          <cell r="G1455">
            <v>0.19</v>
          </cell>
          <cell r="H1455" t="str">
            <v>X</v>
          </cell>
          <cell r="J1455" t="str">
            <v>X</v>
          </cell>
          <cell r="L1455" t="str">
            <v>Tuberia elecrica</v>
          </cell>
          <cell r="M1455" t="str">
            <v>VER ARCHIVO ANEXO</v>
          </cell>
          <cell r="N1455">
            <v>41608</v>
          </cell>
        </row>
        <row r="1456">
          <cell r="A1456" t="str">
            <v>BB378</v>
          </cell>
          <cell r="B1456" t="str">
            <v>INTERRUPTOR INDUSTRIAL GRADUABLE EN CAJA 3  X  (70 A 100A) , 50KA. CALIDAD LEGRAND, MERLIN GERIN, MITSUBISHI, SIEMENS, SQUAR D,  ABB O SUPERIOR DE MARCA RECONOCIDA Y HOMOLOGADA POR EL CIDET</v>
          </cell>
          <cell r="C1456" t="str">
            <v>Insumo</v>
          </cell>
          <cell r="D1456" t="str">
            <v>und</v>
          </cell>
          <cell r="E1456">
            <v>288116</v>
          </cell>
          <cell r="F1456">
            <v>242114.25722631265</v>
          </cell>
          <cell r="G1456">
            <v>0.19</v>
          </cell>
          <cell r="H1456" t="str">
            <v>X</v>
          </cell>
          <cell r="J1456" t="str">
            <v>X</v>
          </cell>
          <cell r="L1456" t="str">
            <v>Tuberia elecrica</v>
          </cell>
          <cell r="M1456" t="str">
            <v>VER ARCHIVO ANEXO</v>
          </cell>
          <cell r="N1456">
            <v>41608</v>
          </cell>
        </row>
        <row r="1457">
          <cell r="A1457" t="str">
            <v>BB379</v>
          </cell>
          <cell r="B1457" t="str">
            <v>INTERRUPTOR INDUSTRIAL GRADUABLE EN CAJA 3  X  (87 A 125A), 25KA. CALIDAD LEGRAND, MERLIN GERIN, MITSUBISHI, SIEMENS, SQUAR D, ABB O SUPERIOR DE MARCA RECONOCIDA Y HOMOLOGADA POR EL CIDET</v>
          </cell>
          <cell r="C1457" t="str">
            <v>Insumo</v>
          </cell>
          <cell r="D1457" t="str">
            <v>und</v>
          </cell>
          <cell r="E1457">
            <v>359345</v>
          </cell>
          <cell r="F1457">
            <v>301970.30770899687</v>
          </cell>
          <cell r="G1457">
            <v>0.19</v>
          </cell>
          <cell r="H1457" t="str">
            <v>X</v>
          </cell>
          <cell r="J1457" t="str">
            <v>X</v>
          </cell>
          <cell r="L1457" t="str">
            <v>Tuberia elecrica</v>
          </cell>
          <cell r="M1457" t="str">
            <v>VER ARCHIVO ANEXO</v>
          </cell>
          <cell r="N1457">
            <v>41608</v>
          </cell>
        </row>
        <row r="1458">
          <cell r="A1458" t="str">
            <v>BB380</v>
          </cell>
          <cell r="B1458" t="str">
            <v>INTERRUPTOR INDUSTRIAL GRADUABLE EN CAJA 3  X  (112 A 160A), 50KA. CALIDAD LEGRAND, MERLIN GERIN, MITSUBISHI, SIEMENS, SQUAR D, ABB O SUPERIOR DE MARCA RECONOCIDA Y HOMOLOGADA POR EL CIDET</v>
          </cell>
          <cell r="C1458" t="str">
            <v>Insumo</v>
          </cell>
          <cell r="D1458" t="str">
            <v>und</v>
          </cell>
          <cell r="E1458">
            <v>431903</v>
          </cell>
          <cell r="F1458">
            <v>362944.01053971978</v>
          </cell>
          <cell r="G1458">
            <v>0.19</v>
          </cell>
          <cell r="H1458" t="str">
            <v>X</v>
          </cell>
          <cell r="J1458" t="str">
            <v>X</v>
          </cell>
          <cell r="L1458" t="str">
            <v>Tuberia elecrica</v>
          </cell>
          <cell r="M1458" t="str">
            <v>VER ARCHIVO ANEXO</v>
          </cell>
          <cell r="N1458">
            <v>41608</v>
          </cell>
        </row>
        <row r="1459">
          <cell r="A1459" t="str">
            <v>BB381</v>
          </cell>
          <cell r="B1459" t="str">
            <v>INTERRUPTOR INDUSTRIAL GRADUABLE EN CAJA 3  X  (140 A 200 A), 50KA. CALIDAD LEGRAND, MERLIN GERIN, MITSUBISHI, SIEMENS, SQUAR D, ABB O SUPERIOR DE MARCA RECONOCIDA Y HOMOLOGADA POR EL CIDET</v>
          </cell>
          <cell r="C1459" t="str">
            <v>Insumo</v>
          </cell>
          <cell r="D1459" t="str">
            <v>und</v>
          </cell>
          <cell r="E1459">
            <v>516621</v>
          </cell>
          <cell r="F1459">
            <v>434135.68092244049</v>
          </cell>
          <cell r="G1459">
            <v>0.19</v>
          </cell>
          <cell r="H1459" t="str">
            <v>X</v>
          </cell>
          <cell r="J1459" t="str">
            <v>X</v>
          </cell>
          <cell r="L1459" t="str">
            <v>Tuberia elecrica</v>
          </cell>
          <cell r="M1459" t="str">
            <v>VER ARCHIVO ANEXO</v>
          </cell>
          <cell r="N1459">
            <v>41608</v>
          </cell>
        </row>
        <row r="1460">
          <cell r="A1460" t="str">
            <v>BB382</v>
          </cell>
          <cell r="B1460" t="str">
            <v>INTERRUPTOR INDUSTRIAL GRADUABLE EN CAJA 3  X  (22.4 A 32A), 25KA. CALIDAD LEGRAND, MERLIN GERIN, MITSUBISHI, SIEMENS, SQUAR D, ABB O SUPERIOR DE MARCA RECONOCIDA Y HOMOLOGADA POR EL CIDET</v>
          </cell>
          <cell r="C1460" t="str">
            <v>Insumo</v>
          </cell>
          <cell r="D1460" t="str">
            <v>und</v>
          </cell>
          <cell r="E1460">
            <v>147358</v>
          </cell>
          <cell r="F1460">
            <v>123830.04662729977</v>
          </cell>
          <cell r="G1460">
            <v>0.19</v>
          </cell>
          <cell r="H1460" t="str">
            <v>X</v>
          </cell>
          <cell r="J1460" t="str">
            <v>X</v>
          </cell>
          <cell r="L1460" t="str">
            <v>Tuberia elecrica</v>
          </cell>
          <cell r="M1460" t="str">
            <v>VER ARCHIVO ANEXO</v>
          </cell>
          <cell r="N1460">
            <v>41608</v>
          </cell>
        </row>
        <row r="1461">
          <cell r="A1461" t="str">
            <v>BB383</v>
          </cell>
          <cell r="B1461" t="str">
            <v>INTERRUPTOR INDUSTRIAL GRADUABLE EN CAJA 3  X  (35 A 50A), 25KA. CALIDAD LEGRAND, MERLIN GERIN, MITSUBISHI, SIEMENS, SQUAR D, ABB O SUPERIOR DE MARCA RECONOCIDA Y HOMOLOGADA POR EL CIDET</v>
          </cell>
          <cell r="C1461" t="str">
            <v>Insumo</v>
          </cell>
          <cell r="D1461" t="str">
            <v>und</v>
          </cell>
          <cell r="E1461">
            <v>145534</v>
          </cell>
          <cell r="F1461">
            <v>122297.41778467495</v>
          </cell>
          <cell r="G1461">
            <v>0.19</v>
          </cell>
          <cell r="H1461" t="str">
            <v>X</v>
          </cell>
          <cell r="J1461" t="str">
            <v>X</v>
          </cell>
          <cell r="L1461" t="str">
            <v>Tuberia elecrica</v>
          </cell>
          <cell r="M1461" t="str">
            <v>VER ARCHIVO ANEXO</v>
          </cell>
          <cell r="N1461">
            <v>41608</v>
          </cell>
        </row>
        <row r="1462">
          <cell r="A1462" t="str">
            <v>BB384</v>
          </cell>
          <cell r="B1462" t="str">
            <v>INTERRUPTOR INDUSTRIAL GRADUABLE EN CAJA 3  X  (35 A 50A), 25KA. CALIDAD LEGRAND, MERLIN GERIN, MITSUBISHI, SIEMENS, SQUAR D, O SUPERIOR DE MARCA RECONOCIDA Y HOMOLOGADA POR EL CIDET</v>
          </cell>
          <cell r="C1462" t="str">
            <v>Insumo</v>
          </cell>
          <cell r="D1462" t="str">
            <v>und</v>
          </cell>
          <cell r="E1462">
            <v>145534</v>
          </cell>
          <cell r="F1462">
            <v>122297.41778467495</v>
          </cell>
          <cell r="G1462">
            <v>0.19</v>
          </cell>
          <cell r="H1462" t="str">
            <v>X</v>
          </cell>
          <cell r="J1462" t="str">
            <v>X</v>
          </cell>
          <cell r="L1462" t="str">
            <v>Tuberia elecrica</v>
          </cell>
          <cell r="M1462" t="str">
            <v>VER ARCHIVO ANEXO</v>
          </cell>
          <cell r="N1462">
            <v>41608</v>
          </cell>
        </row>
        <row r="1463">
          <cell r="A1463" t="str">
            <v>BB385</v>
          </cell>
          <cell r="B1463" t="str">
            <v>INTERRUPTOR INDUSTRIAL GRADUABLE EN CAJA 3  X  (44.1 A 63A), 25KA. CALIDAD LEGRAND, MERLIN GERIN, MITSUBISHI, SIEMENS, SQUAR D, ABB O SUPERIOR DE MARCA RECONOCIDA Y HOMOLOGADA POR EL CIDET</v>
          </cell>
          <cell r="C1463" t="str">
            <v>Insumo</v>
          </cell>
          <cell r="D1463" t="str">
            <v>und</v>
          </cell>
          <cell r="E1463">
            <v>145534</v>
          </cell>
          <cell r="F1463">
            <v>122297.41778467495</v>
          </cell>
          <cell r="G1463">
            <v>0.19</v>
          </cell>
          <cell r="H1463" t="str">
            <v>X</v>
          </cell>
          <cell r="J1463" t="str">
            <v>X</v>
          </cell>
          <cell r="L1463" t="str">
            <v>Tuberia elecrica</v>
          </cell>
          <cell r="M1463" t="str">
            <v>VER ARCHIVO ANEXO</v>
          </cell>
          <cell r="N1463">
            <v>41608</v>
          </cell>
        </row>
        <row r="1464">
          <cell r="A1464" t="str">
            <v>BB386</v>
          </cell>
          <cell r="B1464" t="str">
            <v>INTERRUPTOR INDUSTRIAL GRADUABLE EN CAJA 3  X  (56 A 80A) , 25 KA. CALIDAD LEGRAND, MERLIN GERIN, MITSUBISHI, SIEMENS, SQUAR D, ABB  SUPERIOR DE MARCA RECONOCIDA Y HOMOLOGADA POR EL CIDET</v>
          </cell>
          <cell r="C1464" t="str">
            <v>Insumo</v>
          </cell>
          <cell r="D1464" t="str">
            <v>und</v>
          </cell>
          <cell r="E1464">
            <v>145534</v>
          </cell>
          <cell r="F1464">
            <v>122297.41778467495</v>
          </cell>
          <cell r="G1464">
            <v>0.19</v>
          </cell>
          <cell r="H1464" t="str">
            <v>X</v>
          </cell>
          <cell r="J1464" t="str">
            <v>X</v>
          </cell>
          <cell r="L1464" t="str">
            <v>Tuberia elecrica</v>
          </cell>
          <cell r="M1464" t="str">
            <v>VER ARCHIVO ANEXO</v>
          </cell>
          <cell r="N1464">
            <v>41608</v>
          </cell>
        </row>
        <row r="1465">
          <cell r="A1465" t="str">
            <v>BB390</v>
          </cell>
          <cell r="B1465" t="str">
            <v>INTERRUPTOR INDUSTRIAL GRADUABLE EN CAJA 3 X (140 A 200A), 50KA. CALIDAD LEGRAND, MERLIN GERIN, MITSUBISHI, SIEMENS, SQUAR D, ABB O SUPERIOR DE MARCA RECONOCIDA Y HOMOLOGADA POR EL CIDET</v>
          </cell>
          <cell r="C1465" t="str">
            <v>Insumo</v>
          </cell>
          <cell r="D1465" t="str">
            <v>und</v>
          </cell>
          <cell r="E1465">
            <v>442409</v>
          </cell>
          <cell r="F1465">
            <v>371772.53602677735</v>
          </cell>
          <cell r="G1465">
            <v>0.19</v>
          </cell>
          <cell r="H1465" t="str">
            <v>X</v>
          </cell>
          <cell r="J1465" t="str">
            <v>X</v>
          </cell>
          <cell r="L1465" t="str">
            <v>Tuberia elecrica</v>
          </cell>
          <cell r="M1465" t="str">
            <v>VER ARCHIVO ANEXO</v>
          </cell>
          <cell r="N1465">
            <v>41608</v>
          </cell>
        </row>
        <row r="1466">
          <cell r="A1466" t="str">
            <v>BB393</v>
          </cell>
          <cell r="B1466" t="str">
            <v>INTERRUPTOR INDUSTRIAL GRADUABLE EN CAJA 3 X (175 A 250A), 50KA. CALIDAD LEGRAND, MERLIN GERIN, MITSUBISHI, SIEMENS, SQUAR D, ABB O SUPERIOR DE MARCA RECONOCIDA Y HOMOLOGADA POR EL CIDET</v>
          </cell>
          <cell r="C1466" t="str">
            <v>Insumo</v>
          </cell>
          <cell r="D1466" t="str">
            <v>und</v>
          </cell>
          <cell r="E1466">
            <v>662917</v>
          </cell>
          <cell r="F1466">
            <v>557073.46179620526</v>
          </cell>
          <cell r="G1466">
            <v>0.19</v>
          </cell>
          <cell r="H1466" t="str">
            <v>X</v>
          </cell>
          <cell r="J1466" t="str">
            <v>X</v>
          </cell>
          <cell r="L1466" t="str">
            <v>Tuberia elecrica</v>
          </cell>
          <cell r="M1466" t="str">
            <v>VER ARCHIVO ANEXO</v>
          </cell>
          <cell r="N1466">
            <v>41608</v>
          </cell>
        </row>
        <row r="1467">
          <cell r="A1467" t="str">
            <v>BB394</v>
          </cell>
          <cell r="B1467" t="str">
            <v>INTERRUPTOR INDUSTRIAL GRADUABLE EN CAJA 3 X (128 A 320A), 85KA. CALIDAD LEGRAND, MERLIN GERIN, MITSUBISHI, SIEMENS, SQUAR D, O SUPERIOR DE MARCA RECONOCIDA Y HOMOLOGADA POR EL CIDET</v>
          </cell>
          <cell r="C1467" t="str">
            <v>Insumo</v>
          </cell>
          <cell r="D1467" t="str">
            <v>und</v>
          </cell>
          <cell r="E1467">
            <v>1309788</v>
          </cell>
          <cell r="F1467">
            <v>1100662.1762236068</v>
          </cell>
          <cell r="G1467">
            <v>0.19</v>
          </cell>
          <cell r="H1467" t="str">
            <v>X</v>
          </cell>
          <cell r="J1467" t="str">
            <v>X</v>
          </cell>
          <cell r="L1467" t="str">
            <v>Tuberia elecrica</v>
          </cell>
          <cell r="M1467" t="str">
            <v>VER ARCHIVO ANEXO</v>
          </cell>
          <cell r="N1467">
            <v>41608</v>
          </cell>
        </row>
        <row r="1468">
          <cell r="A1468" t="str">
            <v>BB395</v>
          </cell>
          <cell r="B1468" t="str">
            <v>INTERRUPTOR INDUSTRIAL GRADUABLE EN CAJA 3 X (280 A 400A), 70KA. CALIDAD LEGRAND, MERLIN GERIN, MITSUBISHI, SIEMENS, SQUAR D, ABB  O SUPERIOR DE MARCA RECONOCIDA Y HOMOLOGADA POR EL CIDET</v>
          </cell>
          <cell r="C1468" t="str">
            <v>Insumo</v>
          </cell>
          <cell r="D1468" t="str">
            <v>und</v>
          </cell>
          <cell r="E1468">
            <v>922494</v>
          </cell>
          <cell r="F1468">
            <v>775205.25956383243</v>
          </cell>
          <cell r="G1468">
            <v>0.19</v>
          </cell>
          <cell r="H1468" t="str">
            <v>X</v>
          </cell>
          <cell r="J1468" t="str">
            <v>X</v>
          </cell>
          <cell r="L1468" t="str">
            <v>Tuberia elecrica</v>
          </cell>
          <cell r="M1468" t="str">
            <v>VER ARCHIVO ANEXO</v>
          </cell>
          <cell r="N1468">
            <v>41608</v>
          </cell>
        </row>
        <row r="1469">
          <cell r="A1469" t="str">
            <v>BB396</v>
          </cell>
          <cell r="B1469" t="str">
            <v>INTERRUPTOR INDUSTRIAL EN CAJA 3 X 400A, 50KA. CALIDAD LEGRAND, MERLIN GERIN, MITSUBISHI, SIEMENS, SQUAR D, O SUPERIOR DE MARCA RECONOCIDA Y HOMOLOGADA POR EL CIDET</v>
          </cell>
          <cell r="C1469" t="str">
            <v>Insumo</v>
          </cell>
          <cell r="D1469" t="str">
            <v>und</v>
          </cell>
          <cell r="E1469">
            <v>842146</v>
          </cell>
          <cell r="F1469">
            <v>707686.06486802408</v>
          </cell>
          <cell r="G1469">
            <v>0.19</v>
          </cell>
          <cell r="H1469" t="str">
            <v>X</v>
          </cell>
          <cell r="J1469" t="str">
            <v>X</v>
          </cell>
          <cell r="L1469" t="str">
            <v>Tuberia elecrica</v>
          </cell>
          <cell r="M1469" t="str">
            <v>VER ARCHIVO ANEXO</v>
          </cell>
          <cell r="N1469">
            <v>41608</v>
          </cell>
        </row>
        <row r="1470">
          <cell r="A1470" t="str">
            <v>BB764</v>
          </cell>
          <cell r="B1470" t="str">
            <v>INTERRUPTOR INDUSTRIAL EN CAJA MOLDEADA 3  X  20A, 25KA. CALIDAD LEGRAND, MERLIN GERIN, MITSUBISHI, SIEMENS, SQUAR D, O SUPERIOR DE MARCA RECONOCIDA Y HOMOLOGADA POR EL CIDET</v>
          </cell>
          <cell r="C1470" t="str">
            <v>Insumo</v>
          </cell>
          <cell r="D1470" t="str">
            <v>und</v>
          </cell>
          <cell r="E1470">
            <v>145534</v>
          </cell>
          <cell r="F1470">
            <v>122297.41778467495</v>
          </cell>
          <cell r="G1470">
            <v>0.19</v>
          </cell>
          <cell r="H1470" t="str">
            <v>X</v>
          </cell>
          <cell r="J1470" t="str">
            <v>X</v>
          </cell>
          <cell r="L1470" t="str">
            <v>Tuberia elecrica</v>
          </cell>
          <cell r="M1470" t="str">
            <v>VER ARCHIVO ANEXO</v>
          </cell>
          <cell r="N1470">
            <v>41608</v>
          </cell>
        </row>
        <row r="1471">
          <cell r="A1471" t="str">
            <v>BB401</v>
          </cell>
          <cell r="B1471" t="str">
            <v>INTERRUPTOR INDUSTRIAL REGULABLE  160-250A  3 X 250A, 70KA. CALIDAD LEGRAND, MERLIN GERIN, MITSUBISHI, SIEMENS, SQUAR D, O SUPERIOR DE MARCA RECONOCIDA Y HOMOLOGADA POR EL CIDET</v>
          </cell>
          <cell r="C1471" t="str">
            <v>Insumo</v>
          </cell>
          <cell r="D1471" t="str">
            <v>und</v>
          </cell>
          <cell r="E1471">
            <v>1144433</v>
          </cell>
          <cell r="F1471">
            <v>961708.68910511199</v>
          </cell>
          <cell r="G1471">
            <v>0.19</v>
          </cell>
          <cell r="H1471" t="str">
            <v>X</v>
          </cell>
          <cell r="J1471" t="str">
            <v>X</v>
          </cell>
          <cell r="L1471" t="str">
            <v>Tuberia elecrica</v>
          </cell>
          <cell r="M1471" t="str">
            <v>VER ARCHIVO ANEXO</v>
          </cell>
          <cell r="N1471">
            <v>41608</v>
          </cell>
        </row>
        <row r="1472">
          <cell r="A1472" t="str">
            <v>BB407</v>
          </cell>
          <cell r="B1472" t="str">
            <v>INTERRUPTOR INDUSTRIAL REGULABLE  28-40A 3 X 28A, 25KA. CALIDAD LEGRAND, MERLIN GERIN, MITSUBISHI, SIEMENS, SQUAR D, O SUPERIOR DE MARCA RECONOCIDA Y HOMOLOGADA POR EL CIDET</v>
          </cell>
          <cell r="C1472" t="str">
            <v>Insumo</v>
          </cell>
          <cell r="D1472" t="str">
            <v>und</v>
          </cell>
          <cell r="E1472">
            <v>255407</v>
          </cell>
          <cell r="F1472">
            <v>214627.69912484396</v>
          </cell>
          <cell r="G1472">
            <v>0.19</v>
          </cell>
          <cell r="H1472" t="str">
            <v>X</v>
          </cell>
          <cell r="J1472" t="str">
            <v>X</v>
          </cell>
          <cell r="L1472" t="str">
            <v>Tuberia elecrica</v>
          </cell>
          <cell r="M1472" t="str">
            <v>VER ARCHIVO ANEXO</v>
          </cell>
          <cell r="N1472">
            <v>41608</v>
          </cell>
        </row>
        <row r="1473">
          <cell r="A1473" t="str">
            <v>BB402</v>
          </cell>
          <cell r="B1473" t="str">
            <v>INTERRUPTOR INDUSTRIAL REGULABLE  320-400A  3 X 400A, 85KA. CALIDAD LEGRAND, MERLIN GERIN, MITSUBISHI, SIEMENS, SQUAR D, O SUPERIOR DE MARCA RECONOCIDA Y HOMOLOGADA POR EL CIDET</v>
          </cell>
          <cell r="C1473" t="str">
            <v>Insumo</v>
          </cell>
          <cell r="D1473" t="str">
            <v>und</v>
          </cell>
          <cell r="E1473">
            <v>2165918</v>
          </cell>
          <cell r="F1473">
            <v>1820098.8374862534</v>
          </cell>
          <cell r="G1473">
            <v>0.19</v>
          </cell>
          <cell r="H1473" t="str">
            <v>X</v>
          </cell>
          <cell r="J1473" t="str">
            <v>X</v>
          </cell>
          <cell r="L1473" t="str">
            <v>Tuberia elecrica</v>
          </cell>
          <cell r="M1473" t="str">
            <v>VER ARCHIVO ANEXO</v>
          </cell>
          <cell r="N1473">
            <v>41608</v>
          </cell>
        </row>
        <row r="1474">
          <cell r="A1474" t="str">
            <v>BB403</v>
          </cell>
          <cell r="B1474" t="str">
            <v>INTERRUPTOR INDUSTRIAL REGULABLE  44-63A  3 X 63A, 40KA. CALIDAD LEGRAND, MERLIN GERIN, MITSUBISHI, SIEMENS, SQUAR D, O SUPERIOR DE MARCA RECONOCIDA Y HOMOLOGADA POR EL CIDET</v>
          </cell>
          <cell r="C1474" t="str">
            <v>Insumo</v>
          </cell>
          <cell r="D1474" t="str">
            <v>und</v>
          </cell>
          <cell r="E1474">
            <v>255407</v>
          </cell>
          <cell r="F1474">
            <v>214627.69912484396</v>
          </cell>
          <cell r="G1474">
            <v>0.19</v>
          </cell>
          <cell r="H1474" t="str">
            <v>X</v>
          </cell>
          <cell r="J1474" t="str">
            <v>X</v>
          </cell>
          <cell r="L1474" t="str">
            <v>Tuberia elecrica</v>
          </cell>
          <cell r="M1474" t="str">
            <v>VER ARCHIVO ANEXO</v>
          </cell>
          <cell r="N1474">
            <v>41608</v>
          </cell>
        </row>
        <row r="1475">
          <cell r="A1475" t="str">
            <v>BB404</v>
          </cell>
          <cell r="B1475" t="str">
            <v>INTERRUPTOR INDUSTRIAL REGULABLE  500-630A  3 X 630A, 170KA. CALIDAD LEGRAND, MERLIN GERIN, MITSUBISHI, SIEMENS, SQUAR D, O SUPERIOR DE MARCA RECONOCIDA Y HOMOLOGADA POR EL CIDET</v>
          </cell>
          <cell r="C1475" t="str">
            <v>Insumo</v>
          </cell>
          <cell r="D1475" t="str">
            <v>und</v>
          </cell>
          <cell r="E1475">
            <v>3738204</v>
          </cell>
          <cell r="F1475">
            <v>3141348.1995540806</v>
          </cell>
          <cell r="G1475">
            <v>0.19</v>
          </cell>
          <cell r="H1475" t="str">
            <v>X</v>
          </cell>
          <cell r="J1475" t="str">
            <v>X</v>
          </cell>
          <cell r="L1475" t="str">
            <v>Tuberia elecrica</v>
          </cell>
          <cell r="M1475" t="str">
            <v>VER ARCHIVO ANEXO</v>
          </cell>
          <cell r="N1475">
            <v>41608</v>
          </cell>
        </row>
        <row r="1476">
          <cell r="A1476" t="str">
            <v>BB405</v>
          </cell>
          <cell r="B1476" t="str">
            <v>INTERRUPTOR INDUSTRIAL REGULABLE  70-100A 3 X 100A, 25KA. CALIDAD LEGRAND, MERLIN GERIN, MITSUBISHI, SIEMENS, SQUAR D, O SUPERIOR DE MARCA RECONOCIDA Y HOMOLOGADA POR EL CIDET</v>
          </cell>
          <cell r="C1476" t="str">
            <v>Insumo</v>
          </cell>
          <cell r="D1476" t="str">
            <v>und</v>
          </cell>
          <cell r="E1476">
            <v>282813</v>
          </cell>
          <cell r="F1476">
            <v>237658.23167262581</v>
          </cell>
          <cell r="G1476">
            <v>0.19</v>
          </cell>
          <cell r="H1476" t="str">
            <v>X</v>
          </cell>
          <cell r="J1476" t="str">
            <v>X</v>
          </cell>
          <cell r="L1476" t="str">
            <v>Tuberia elecrica</v>
          </cell>
          <cell r="M1476" t="str">
            <v>VER ARCHIVO ANEXO</v>
          </cell>
          <cell r="N1476">
            <v>41608</v>
          </cell>
        </row>
        <row r="1477">
          <cell r="A1477" t="str">
            <v>BB406</v>
          </cell>
          <cell r="B1477" t="str">
            <v>INTERRUPTOR INDUSTRIAL REGULABLE  87-125A 3 X 125A, 25KA. CALIDAD LEGRAND, MERLIN GERIN, MITSUBISHI, SIEMENS, SQUAR D, O SUPERIOR DE MARCA RECONOCIDA Y HOMOLOGADA POR EL CIDET</v>
          </cell>
          <cell r="C1477" t="str">
            <v>Insumo</v>
          </cell>
          <cell r="D1477" t="str">
            <v>und</v>
          </cell>
          <cell r="E1477">
            <v>632567</v>
          </cell>
          <cell r="F1477">
            <v>531568.97992287157</v>
          </cell>
          <cell r="G1477">
            <v>0.19</v>
          </cell>
          <cell r="H1477" t="str">
            <v>X</v>
          </cell>
          <cell r="J1477" t="str">
            <v>X</v>
          </cell>
          <cell r="L1477" t="str">
            <v>Tuberia elecrica</v>
          </cell>
          <cell r="M1477" t="str">
            <v>VER ARCHIVO ANEXO</v>
          </cell>
          <cell r="N1477">
            <v>41608</v>
          </cell>
        </row>
        <row r="1478">
          <cell r="A1478" t="str">
            <v>BB767</v>
          </cell>
          <cell r="B1478" t="str">
            <v>INTERRUPTOR INDUSTRIAL TIPO ABIERTO REGULABLE  1000-2500A  3 X 2500A, 65KA/240V. CALIDAD LEGRAND, MERLIN GERIN, MITSUBISHI, SIEMENS, SQUAR D, O SUPERIOR DE MARCA RECONOCIDA Y HOMOLOGADA POR EL CIDET</v>
          </cell>
          <cell r="C1478" t="str">
            <v>Insumo</v>
          </cell>
          <cell r="D1478" t="str">
            <v>und</v>
          </cell>
          <cell r="E1478">
            <v>22289044</v>
          </cell>
          <cell r="F1478">
            <v>18730288.905001905</v>
          </cell>
          <cell r="G1478">
            <v>0.19</v>
          </cell>
          <cell r="H1478" t="str">
            <v>X</v>
          </cell>
          <cell r="J1478" t="str">
            <v>X</v>
          </cell>
          <cell r="L1478" t="str">
            <v>Tuberia elecrica</v>
          </cell>
          <cell r="M1478" t="str">
            <v>VER ARCHIVO ANEXO</v>
          </cell>
          <cell r="N1478">
            <v>41608</v>
          </cell>
        </row>
        <row r="1479">
          <cell r="A1479" t="str">
            <v>BB768</v>
          </cell>
          <cell r="B1479" t="str">
            <v>INTERRUPTOR INDUSTRIAL TIPO ABIERTO REGULABLE  1280-3200A  3 X 3200A, 65KA/240V. CALIDAD LEGRAND, MERLIN GERIN, MITSUBISHI, SIEMENS, SQUAR D, O SUPERIOR DE MARCA RECONOCIDA Y HOMOLOGADA POR EL CIDET</v>
          </cell>
          <cell r="C1479" t="str">
            <v>Insumo</v>
          </cell>
          <cell r="D1479" t="str">
            <v>und</v>
          </cell>
          <cell r="E1479">
            <v>65984384</v>
          </cell>
          <cell r="F1479">
            <v>55449062.422943808</v>
          </cell>
          <cell r="G1479">
            <v>0.19</v>
          </cell>
          <cell r="H1479" t="str">
            <v>X</v>
          </cell>
          <cell r="J1479" t="str">
            <v>X</v>
          </cell>
          <cell r="L1479" t="str">
            <v>Tuberia elecrica</v>
          </cell>
          <cell r="M1479" t="str">
            <v>VER ARCHIVO ANEXO</v>
          </cell>
          <cell r="N1479">
            <v>41608</v>
          </cell>
        </row>
        <row r="1480">
          <cell r="A1480" t="str">
            <v>BB765</v>
          </cell>
          <cell r="B1480" t="str">
            <v>INTERRUPTOR INDUSTRIAL TIPO ABIERTO REGULABLE  640-1600A  3 X 1600A, 65KA/240V. CALIDAD LEGRAND, MERLIN GERIN, MITSUBISHI, SIEMENS, SQUAR D, O SUPERIOR DE MARCA RECONOCIDA Y HOMOLOGADA POR EL CIDET</v>
          </cell>
          <cell r="C1480" t="str">
            <v>Insumo</v>
          </cell>
          <cell r="D1480" t="str">
            <v>und</v>
          </cell>
          <cell r="E1480">
            <v>13829125</v>
          </cell>
          <cell r="F1480">
            <v>11621113.121883826</v>
          </cell>
          <cell r="G1480">
            <v>0.19</v>
          </cell>
          <cell r="H1480" t="str">
            <v>X</v>
          </cell>
          <cell r="J1480" t="str">
            <v>X</v>
          </cell>
          <cell r="L1480" t="str">
            <v>Tuberia elecrica</v>
          </cell>
          <cell r="M1480" t="str">
            <v>VER ARCHIVO ANEXO</v>
          </cell>
          <cell r="N1480">
            <v>41608</v>
          </cell>
        </row>
        <row r="1481">
          <cell r="A1481" t="str">
            <v>BB766</v>
          </cell>
          <cell r="B1481" t="str">
            <v>INTERRUPTOR INDUSTRIAL TIPO ABIERTO REGULABLE  800-2000A  3 X 2000A, 65KA/240V. CALIDAD LEGRAND, MERLIN GERIN, MITSUBISHI, SIEMENS, SQUAR D, O SUPERIOR DE MARCA RECONOCIDA Y HOMOLOGADA POR EL CIDET</v>
          </cell>
          <cell r="C1481" t="str">
            <v>Insumo</v>
          </cell>
          <cell r="D1481" t="str">
            <v>und</v>
          </cell>
          <cell r="E1481">
            <v>41598851</v>
          </cell>
          <cell r="F1481">
            <v>34957017.989148177</v>
          </cell>
          <cell r="G1481">
            <v>0.19</v>
          </cell>
          <cell r="H1481" t="str">
            <v>X</v>
          </cell>
          <cell r="J1481" t="str">
            <v>X</v>
          </cell>
          <cell r="L1481" t="str">
            <v>Tuberia elecrica</v>
          </cell>
          <cell r="M1481" t="str">
            <v>VER ARCHIVO ANEXO</v>
          </cell>
          <cell r="N1481">
            <v>41608</v>
          </cell>
        </row>
        <row r="1482">
          <cell r="A1482" t="str">
            <v>BB429</v>
          </cell>
          <cell r="B1482" t="str">
            <v xml:space="preserve">INTERRUPTOR SENCILLO </v>
          </cell>
          <cell r="C1482" t="str">
            <v>Insumo</v>
          </cell>
          <cell r="D1482" t="str">
            <v>hr</v>
          </cell>
          <cell r="E1482">
            <v>4066</v>
          </cell>
          <cell r="F1482">
            <v>3416.5956119759267</v>
          </cell>
          <cell r="G1482">
            <v>0.19</v>
          </cell>
          <cell r="H1482" t="str">
            <v>X</v>
          </cell>
          <cell r="J1482" t="str">
            <v>X</v>
          </cell>
          <cell r="L1482" t="str">
            <v>Tuberia elecrica</v>
          </cell>
          <cell r="M1482" t="str">
            <v>VER ARCHIVO ANEXO</v>
          </cell>
          <cell r="N1482">
            <v>41608</v>
          </cell>
        </row>
        <row r="1483">
          <cell r="A1483" t="str">
            <v>BB430</v>
          </cell>
          <cell r="B1483" t="str">
            <v xml:space="preserve">INTERRUPTOR SENCILLO CONMUTABLE </v>
          </cell>
          <cell r="C1483" t="str">
            <v>Insumo</v>
          </cell>
          <cell r="D1483" t="str">
            <v>und</v>
          </cell>
          <cell r="E1483">
            <v>4585</v>
          </cell>
          <cell r="F1483">
            <v>3852.7849625153444</v>
          </cell>
          <cell r="G1483">
            <v>0.19</v>
          </cell>
          <cell r="H1483" t="str">
            <v>X</v>
          </cell>
          <cell r="J1483" t="str">
            <v>X</v>
          </cell>
          <cell r="L1483" t="str">
            <v>Tuberia elecrica</v>
          </cell>
          <cell r="M1483" t="str">
            <v>VER ARCHIVO ANEXO</v>
          </cell>
          <cell r="N1483">
            <v>41608</v>
          </cell>
        </row>
        <row r="1484">
          <cell r="A1484" t="str">
            <v>BB431</v>
          </cell>
          <cell r="B1484" t="str">
            <v xml:space="preserve">INTERRUPTOR TRIPLE </v>
          </cell>
          <cell r="C1484" t="str">
            <v>Insumo</v>
          </cell>
          <cell r="D1484" t="str">
            <v>und</v>
          </cell>
          <cell r="E1484">
            <v>8046</v>
          </cell>
          <cell r="F1484">
            <v>6761.5978351095173</v>
          </cell>
          <cell r="G1484">
            <v>0.19</v>
          </cell>
          <cell r="H1484" t="str">
            <v>X</v>
          </cell>
          <cell r="J1484" t="str">
            <v>X</v>
          </cell>
          <cell r="L1484" t="str">
            <v>Tuberia elecrica</v>
          </cell>
          <cell r="M1484" t="str">
            <v>VER ARCHIVO ANEXO</v>
          </cell>
          <cell r="N1484">
            <v>41608</v>
          </cell>
        </row>
        <row r="1485">
          <cell r="A1485" t="str">
            <v>BB432</v>
          </cell>
          <cell r="B1485" t="str">
            <v xml:space="preserve">INTERRUPTOR TRIPLE CONMUTABLE </v>
          </cell>
          <cell r="C1485" t="str">
            <v>Insumo</v>
          </cell>
          <cell r="D1485" t="str">
            <v>m2</v>
          </cell>
          <cell r="E1485">
            <v>8998</v>
          </cell>
          <cell r="F1485">
            <v>7561.0573438489364</v>
          </cell>
          <cell r="G1485">
            <v>0.19</v>
          </cell>
          <cell r="H1485" t="str">
            <v>X</v>
          </cell>
          <cell r="J1485" t="str">
            <v>X</v>
          </cell>
          <cell r="L1485" t="str">
            <v>Tuberia elecrica</v>
          </cell>
          <cell r="M1485" t="str">
            <v>VER ARCHIVO ANEXO</v>
          </cell>
          <cell r="N1485">
            <v>41608</v>
          </cell>
        </row>
        <row r="1486">
          <cell r="A1486" t="str">
            <v>BB802</v>
          </cell>
          <cell r="B1486" t="str">
            <v>LAMPARA HERMETICA POLICARBONATO IP65, 2X32W. BALASTO ELECTRONICO 2X32T8. INCLUYE 2 TUBOS FLUORESCENTE 32W T8</v>
          </cell>
          <cell r="C1486" t="str">
            <v>Insumo</v>
          </cell>
          <cell r="D1486" t="str">
            <v>und</v>
          </cell>
          <cell r="E1486">
            <v>158075</v>
          </cell>
          <cell r="F1486">
            <v>132836.22978296626</v>
          </cell>
          <cell r="G1486">
            <v>0.19</v>
          </cell>
          <cell r="H1486" t="str">
            <v>X</v>
          </cell>
          <cell r="J1486" t="str">
            <v>X</v>
          </cell>
          <cell r="L1486" t="str">
            <v>Centelsa</v>
          </cell>
          <cell r="M1486" t="str">
            <v>VER ARCHIVO ANEXO</v>
          </cell>
          <cell r="N1486">
            <v>41608</v>
          </cell>
        </row>
        <row r="1487">
          <cell r="A1487" t="str">
            <v>BB800</v>
          </cell>
          <cell r="B1487" t="str">
            <v xml:space="preserve">LAMPARA PARALUX 2X32W. BL CM BALASTO ELECTRONICO 2X32T8. INCLUYE 2 TUBOS FLUORESCENTE 32W SOCKET T8 120 V OSR SEGURIDAD 2249 -9HS </v>
          </cell>
          <cell r="C1487" t="str">
            <v>Insumo</v>
          </cell>
          <cell r="D1487" t="str">
            <v>und</v>
          </cell>
          <cell r="E1487">
            <v>168890</v>
          </cell>
          <cell r="F1487">
            <v>141924.61275545167</v>
          </cell>
          <cell r="G1487">
            <v>0.19</v>
          </cell>
          <cell r="H1487" t="str">
            <v>X</v>
          </cell>
          <cell r="J1487" t="str">
            <v>X</v>
          </cell>
          <cell r="L1487" t="str">
            <v>Centelsa</v>
          </cell>
          <cell r="M1487" t="str">
            <v>VER ARCHIVO ANEXO</v>
          </cell>
          <cell r="N1487">
            <v>41608</v>
          </cell>
        </row>
        <row r="1488">
          <cell r="A1488" t="str">
            <v>BB801</v>
          </cell>
          <cell r="B1488" t="str">
            <v>LAMPARA PARALUX 4X17W. BALASTO ELECTRONICO 4X17T8. INCLUYE 4 TUBOS FLUORESCENTE 17W T8</v>
          </cell>
          <cell r="C1488" t="str">
            <v>Insumo</v>
          </cell>
          <cell r="D1488" t="str">
            <v>und</v>
          </cell>
          <cell r="E1488">
            <v>199673</v>
          </cell>
          <cell r="F1488">
            <v>167792.36478698536</v>
          </cell>
          <cell r="G1488">
            <v>0.19</v>
          </cell>
          <cell r="H1488" t="str">
            <v>X</v>
          </cell>
          <cell r="J1488" t="str">
            <v>X</v>
          </cell>
          <cell r="L1488" t="str">
            <v>Centelsa</v>
          </cell>
          <cell r="M1488" t="str">
            <v>VER ARCHIVO ANEXO</v>
          </cell>
          <cell r="N1488">
            <v>41608</v>
          </cell>
        </row>
        <row r="1489">
          <cell r="A1489" t="str">
            <v>BB803</v>
          </cell>
          <cell r="B1489" t="str">
            <v>LAMPARA SOBREPONER REF. FROST DE HIGH LIGHTS, 2X32W. BALASTO ELECTRONICO 2X32T8. INCLUYE 2 TUBOS FLUORESCENTE 32W T8</v>
          </cell>
          <cell r="C1489" t="str">
            <v>Insumo</v>
          </cell>
          <cell r="D1489" t="str">
            <v>und</v>
          </cell>
          <cell r="E1489">
            <v>358609</v>
          </cell>
          <cell r="F1489">
            <v>301352.48327935743</v>
          </cell>
          <cell r="G1489">
            <v>0.19</v>
          </cell>
          <cell r="H1489" t="str">
            <v>X</v>
          </cell>
          <cell r="J1489" t="str">
            <v>X</v>
          </cell>
          <cell r="L1489" t="str">
            <v>Centelsa</v>
          </cell>
          <cell r="M1489" t="str">
            <v>VER ARCHIVO ANEXO</v>
          </cell>
          <cell r="N1489">
            <v>41608</v>
          </cell>
        </row>
        <row r="1490">
          <cell r="A1490" t="str">
            <v>BB817</v>
          </cell>
          <cell r="B1490" t="str">
            <v>LUMINARIA 150 W SODIO R 208/240V BALASTO REACTOR 208/240V.  TIPO PE-PC -ROY ALPHA O SIMILAR EN REFERENCIA SCHREDER. COMPLETA: BOMBILLA, ARRANCADOR, CHASIS, ETC</v>
          </cell>
          <cell r="C1490" t="str">
            <v>Insumo</v>
          </cell>
          <cell r="D1490" t="str">
            <v>und</v>
          </cell>
          <cell r="E1490">
            <v>492303</v>
          </cell>
          <cell r="F1490">
            <v>413699.74581844488</v>
          </cell>
          <cell r="G1490">
            <v>0.19</v>
          </cell>
          <cell r="H1490" t="str">
            <v>X</v>
          </cell>
          <cell r="J1490" t="str">
            <v>X</v>
          </cell>
          <cell r="L1490" t="str">
            <v>Centelsa</v>
          </cell>
          <cell r="M1490" t="str">
            <v>VER ARCHIVO ANEXO</v>
          </cell>
          <cell r="N1490">
            <v>41608</v>
          </cell>
        </row>
        <row r="1491">
          <cell r="A1491" t="str">
            <v>BB818</v>
          </cell>
          <cell r="B1491" t="str">
            <v>LUMINARIA 70 W SODIO R 208/240V BALASTO REACTOR 208/240V.  TIPO PE-PC -ROY ALPHA O SIMILAR EN REFERENCIA SCHREDER. COMPLETA: BOMBILLA, ARRANCADOR, CHASIS, ETC</v>
          </cell>
          <cell r="C1491" t="str">
            <v>Insumo</v>
          </cell>
          <cell r="D1491" t="str">
            <v>und</v>
          </cell>
          <cell r="E1491">
            <v>202051</v>
          </cell>
          <cell r="F1491">
            <v>169790.35065708536</v>
          </cell>
          <cell r="G1491">
            <v>0.19</v>
          </cell>
          <cell r="H1491" t="str">
            <v>X</v>
          </cell>
          <cell r="J1491" t="str">
            <v>X</v>
          </cell>
          <cell r="L1491" t="str">
            <v>Centelsa</v>
          </cell>
          <cell r="M1491" t="str">
            <v>VER ARCHIVO ANEXO</v>
          </cell>
          <cell r="N1491">
            <v>41608</v>
          </cell>
        </row>
        <row r="1492">
          <cell r="A1492" t="str">
            <v>BB804</v>
          </cell>
          <cell r="B1492" t="str">
            <v>LUMINARIA DESCOLGAR REF. APOLO DE HIGH LIGHTS, MH70W.  INCLUYE BOMBILLERIA</v>
          </cell>
          <cell r="C1492" t="str">
            <v>Insumo</v>
          </cell>
          <cell r="D1492" t="str">
            <v>und</v>
          </cell>
          <cell r="E1492">
            <v>762338</v>
          </cell>
          <cell r="F1492">
            <v>640620.29496821715</v>
          </cell>
          <cell r="G1492">
            <v>0.19</v>
          </cell>
          <cell r="H1492" t="str">
            <v>X</v>
          </cell>
          <cell r="J1492" t="str">
            <v>X</v>
          </cell>
          <cell r="L1492" t="str">
            <v>Centelsa</v>
          </cell>
          <cell r="M1492" t="str">
            <v>VER ARCHIVO ANEXO</v>
          </cell>
          <cell r="N1492">
            <v>41608</v>
          </cell>
        </row>
        <row r="1493">
          <cell r="A1493" t="str">
            <v>BB805</v>
          </cell>
          <cell r="B1493" t="str">
            <v xml:space="preserve">LUMINARIA WALLPACK SODIO 70 W TIPO QUIMBAYA DE ROY ALPHA </v>
          </cell>
          <cell r="C1493" t="str">
            <v>Insumo</v>
          </cell>
          <cell r="D1493" t="str">
            <v>und</v>
          </cell>
          <cell r="E1493">
            <v>528511</v>
          </cell>
          <cell r="F1493">
            <v>444126.93607643759</v>
          </cell>
          <cell r="G1493">
            <v>0.19</v>
          </cell>
          <cell r="H1493" t="str">
            <v>X</v>
          </cell>
          <cell r="J1493" t="str">
            <v>X</v>
          </cell>
          <cell r="L1493" t="str">
            <v>Centelsa</v>
          </cell>
          <cell r="M1493" t="str">
            <v>VER ARCHIVO ANEXO</v>
          </cell>
          <cell r="N1493">
            <v>41608</v>
          </cell>
        </row>
        <row r="1494">
          <cell r="A1494" t="str">
            <v>BB805A</v>
          </cell>
          <cell r="B1494" t="str">
            <v>LUMINARIA LINEAL LED SERIE SAFESITE DE 60 CM, 3500 LM, EXPLOSION PROFF CLASE 1 DIV 1 GRUPOS C Y D. REF LSC3C4D3GEX DE DAYLIGHT</v>
          </cell>
          <cell r="C1494" t="str">
            <v>Insumo</v>
          </cell>
          <cell r="D1494" t="str">
            <v>und</v>
          </cell>
          <cell r="E1494">
            <v>2057362</v>
          </cell>
          <cell r="F1494">
            <v>1728875.6020661469</v>
          </cell>
          <cell r="G1494">
            <v>0.19</v>
          </cell>
          <cell r="H1494" t="str">
            <v>X</v>
          </cell>
          <cell r="J1494" t="str">
            <v>X</v>
          </cell>
          <cell r="L1494" t="str">
            <v>Centelsa</v>
          </cell>
          <cell r="M1494" t="str">
            <v>VER ARCHIVO ANEXO</v>
          </cell>
          <cell r="N1494">
            <v>41608</v>
          </cell>
        </row>
        <row r="1495">
          <cell r="A1495" t="str">
            <v>BB704</v>
          </cell>
          <cell r="B1495" t="str">
            <v>MENSULA GALVANIZADA EN CALIENTE PARA  BANDEJA DE 10CM</v>
          </cell>
          <cell r="C1495" t="str">
            <v>Insumo</v>
          </cell>
          <cell r="D1495" t="str">
            <v>und</v>
          </cell>
          <cell r="E1495">
            <v>15073</v>
          </cell>
          <cell r="F1495">
            <v>12666.726611105165</v>
          </cell>
          <cell r="G1495">
            <v>0.19</v>
          </cell>
          <cell r="H1495" t="str">
            <v>X</v>
          </cell>
          <cell r="J1495" t="str">
            <v>X</v>
          </cell>
          <cell r="L1495" t="str">
            <v>Centelsa</v>
          </cell>
          <cell r="M1495" t="str">
            <v>VER ARCHIVO ANEXO</v>
          </cell>
          <cell r="N1495">
            <v>41608</v>
          </cell>
        </row>
        <row r="1496">
          <cell r="A1496" t="str">
            <v>BB705</v>
          </cell>
          <cell r="B1496" t="str">
            <v>MENSULA GALVANIZADA EN CALIENTE PARA  BANDEJA DE 20CM</v>
          </cell>
          <cell r="C1496" t="str">
            <v>Insumo</v>
          </cell>
          <cell r="D1496" t="str">
            <v>und</v>
          </cell>
          <cell r="E1496">
            <v>18880</v>
          </cell>
          <cell r="F1496">
            <v>15865.890449559918</v>
          </cell>
          <cell r="G1496">
            <v>0.19</v>
          </cell>
          <cell r="H1496" t="str">
            <v>X</v>
          </cell>
          <cell r="J1496" t="str">
            <v>X</v>
          </cell>
          <cell r="L1496" t="str">
            <v>Centelsa</v>
          </cell>
          <cell r="M1496" t="str">
            <v>VER ARCHIVO ANEXO</v>
          </cell>
          <cell r="N1496">
            <v>41608</v>
          </cell>
        </row>
        <row r="1497">
          <cell r="A1497" t="str">
            <v>BB706</v>
          </cell>
          <cell r="B1497" t="str">
            <v>MENSULA GALVANIZADA EN CALIENTE PARA  BANDEJA DE 30CM</v>
          </cell>
          <cell r="C1497" t="str">
            <v>Insumo</v>
          </cell>
          <cell r="D1497" t="str">
            <v>und</v>
          </cell>
          <cell r="E1497">
            <v>22601</v>
          </cell>
          <cell r="F1497">
            <v>18992.135095675265</v>
          </cell>
          <cell r="G1497">
            <v>0.19</v>
          </cell>
          <cell r="H1497" t="str">
            <v>X</v>
          </cell>
          <cell r="J1497" t="str">
            <v>X</v>
          </cell>
          <cell r="L1497" t="str">
            <v>Centelsa</v>
          </cell>
          <cell r="M1497" t="str">
            <v>VER ARCHIVO ANEXO</v>
          </cell>
          <cell r="N1497">
            <v>41608</v>
          </cell>
        </row>
        <row r="1498">
          <cell r="A1498" t="str">
            <v>BB707</v>
          </cell>
          <cell r="B1498" t="str">
            <v>MENSULA GALVANIZADA EN CALIENTE PARA  BANDEJA DE 40CM</v>
          </cell>
          <cell r="C1498" t="str">
            <v>Insumo</v>
          </cell>
          <cell r="D1498" t="str">
            <v>und</v>
          </cell>
          <cell r="E1498">
            <v>26507</v>
          </cell>
          <cell r="F1498">
            <v>22274.824554446077</v>
          </cell>
          <cell r="G1498">
            <v>0.19</v>
          </cell>
          <cell r="H1498" t="str">
            <v>X</v>
          </cell>
          <cell r="J1498" t="str">
            <v>X</v>
          </cell>
          <cell r="L1498" t="str">
            <v>Centelsa</v>
          </cell>
          <cell r="M1498" t="str">
            <v>VER ARCHIVO ANEXO</v>
          </cell>
          <cell r="N1498">
            <v>41608</v>
          </cell>
        </row>
        <row r="1499">
          <cell r="A1499" t="str">
            <v>BB708</v>
          </cell>
          <cell r="B1499" t="str">
            <v>MENSULA GALVANIZADA EN CALIENTE PARA  BANDEJA DE 50CM</v>
          </cell>
          <cell r="C1499" t="str">
            <v>Insumo</v>
          </cell>
          <cell r="D1499" t="str">
            <v>und</v>
          </cell>
          <cell r="E1499">
            <v>30458</v>
          </cell>
          <cell r="F1499">
            <v>25594.636511135144</v>
          </cell>
          <cell r="G1499">
            <v>0.19</v>
          </cell>
          <cell r="H1499" t="str">
            <v>X</v>
          </cell>
          <cell r="J1499" t="str">
            <v>X</v>
          </cell>
          <cell r="L1499" t="str">
            <v>Centelsa</v>
          </cell>
          <cell r="M1499" t="str">
            <v>VER ARCHIVO ANEXO</v>
          </cell>
          <cell r="N1499">
            <v>41608</v>
          </cell>
        </row>
        <row r="1500">
          <cell r="A1500" t="str">
            <v>BB709</v>
          </cell>
          <cell r="B1500" t="str">
            <v>MENSULA GALVANIZADA EN CALIENTE PARA  BANDEJA DE 60CM</v>
          </cell>
          <cell r="C1500" t="str">
            <v>Insumo</v>
          </cell>
          <cell r="D1500" t="str">
            <v>und</v>
          </cell>
          <cell r="E1500">
            <v>34285</v>
          </cell>
          <cell r="F1500">
            <v>28811.035795051943</v>
          </cell>
          <cell r="G1500">
            <v>0.19</v>
          </cell>
          <cell r="H1500" t="str">
            <v>X</v>
          </cell>
          <cell r="J1500" t="str">
            <v>X</v>
          </cell>
          <cell r="L1500" t="str">
            <v>Centelsa</v>
          </cell>
          <cell r="M1500" t="str">
            <v>VER ARCHIVO ANEXO</v>
          </cell>
          <cell r="N1500">
            <v>41608</v>
          </cell>
        </row>
        <row r="1501">
          <cell r="A1501" t="str">
            <v>BB443</v>
          </cell>
          <cell r="B1501" t="str">
            <v>PERCHA TIPO PESADO DE 1 PUESTO</v>
          </cell>
          <cell r="C1501" t="str">
            <v>Insumo</v>
          </cell>
          <cell r="D1501" t="str">
            <v>und</v>
          </cell>
          <cell r="E1501">
            <v>10313</v>
          </cell>
          <cell r="F1501">
            <v>8666.7774604139049</v>
          </cell>
          <cell r="G1501">
            <v>0.19</v>
          </cell>
          <cell r="H1501" t="str">
            <v>X</v>
          </cell>
          <cell r="J1501" t="str">
            <v>X</v>
          </cell>
          <cell r="L1501" t="str">
            <v>Centelsa</v>
          </cell>
          <cell r="M1501" t="str">
            <v>VER ARCHIVO ANEXO</v>
          </cell>
          <cell r="N1501">
            <v>41608</v>
          </cell>
        </row>
        <row r="1502">
          <cell r="A1502" t="str">
            <v>BB711</v>
          </cell>
          <cell r="B1502" t="str">
            <v>PERFIL LISO SENCILLO GALVANIZADO EN CALIENTE TIPO MECANO</v>
          </cell>
          <cell r="C1502" t="str">
            <v>Insumo</v>
          </cell>
          <cell r="D1502" t="str">
            <v>m</v>
          </cell>
          <cell r="E1502">
            <v>39203</v>
          </cell>
          <cell r="F1502">
            <v>32943.565295451233</v>
          </cell>
          <cell r="G1502">
            <v>0.19</v>
          </cell>
          <cell r="H1502" t="str">
            <v>X</v>
          </cell>
          <cell r="J1502" t="str">
            <v>X</v>
          </cell>
          <cell r="L1502" t="str">
            <v>Centelsa</v>
          </cell>
          <cell r="M1502" t="str">
            <v>VER ARCHIVO ANEXO</v>
          </cell>
          <cell r="N1502">
            <v>41608</v>
          </cell>
        </row>
        <row r="1503">
          <cell r="A1503" t="str">
            <v>BB452</v>
          </cell>
          <cell r="B1503" t="str">
            <v>PERNO DE OJO 5/8" X 10"</v>
          </cell>
          <cell r="C1503" t="str">
            <v>Insumo</v>
          </cell>
          <cell r="D1503" t="str">
            <v>und</v>
          </cell>
          <cell r="E1503">
            <v>6592</v>
          </cell>
          <cell r="F1503">
            <v>5539.2070108014823</v>
          </cell>
          <cell r="G1503">
            <v>0.19</v>
          </cell>
          <cell r="H1503" t="str">
            <v>X</v>
          </cell>
          <cell r="J1503" t="str">
            <v>X</v>
          </cell>
          <cell r="L1503" t="str">
            <v>Centelsa</v>
          </cell>
          <cell r="M1503" t="str">
            <v>VER ARCHIVO ANEXO</v>
          </cell>
          <cell r="N1503">
            <v>41608</v>
          </cell>
        </row>
        <row r="1504">
          <cell r="A1504" t="str">
            <v>BB453</v>
          </cell>
          <cell r="B1504" t="str">
            <v>PERNO DE OJO 5/8" X 12"</v>
          </cell>
          <cell r="C1504" t="str">
            <v>Insumo</v>
          </cell>
          <cell r="D1504" t="str">
            <v>und</v>
          </cell>
          <cell r="E1504">
            <v>8061</v>
          </cell>
          <cell r="F1504">
            <v>6773.5300665832383</v>
          </cell>
          <cell r="G1504">
            <v>0.19</v>
          </cell>
          <cell r="H1504" t="str">
            <v>X</v>
          </cell>
          <cell r="J1504" t="str">
            <v>X</v>
          </cell>
          <cell r="L1504" t="str">
            <v>Centelsa</v>
          </cell>
          <cell r="M1504" t="str">
            <v>VER ARCHIVO ANEXO</v>
          </cell>
          <cell r="N1504">
            <v>41608</v>
          </cell>
        </row>
        <row r="1505">
          <cell r="A1505" t="str">
            <v>BB455</v>
          </cell>
          <cell r="B1505" t="str">
            <v>PERNO DE OJO 5/8" X 8"</v>
          </cell>
          <cell r="C1505" t="str">
            <v>Insumo</v>
          </cell>
          <cell r="D1505" t="str">
            <v>und</v>
          </cell>
          <cell r="E1505">
            <v>7652</v>
          </cell>
          <cell r="F1505">
            <v>6430.1469608394436</v>
          </cell>
          <cell r="G1505">
            <v>0.19</v>
          </cell>
          <cell r="H1505" t="str">
            <v>X</v>
          </cell>
          <cell r="J1505" t="str">
            <v>X</v>
          </cell>
          <cell r="L1505" t="str">
            <v>Centelsa</v>
          </cell>
          <cell r="M1505" t="str">
            <v>VER ARCHIVO ANEXO</v>
          </cell>
          <cell r="N1505">
            <v>41608</v>
          </cell>
        </row>
        <row r="1506">
          <cell r="A1506" t="str">
            <v>BB459</v>
          </cell>
          <cell r="B1506" t="str">
            <v>PERNO DE OJO CERRADO 5/8" X 20"</v>
          </cell>
          <cell r="C1506" t="str">
            <v>Insumo</v>
          </cell>
          <cell r="D1506" t="str">
            <v>und</v>
          </cell>
          <cell r="E1506">
            <v>7273</v>
          </cell>
          <cell r="F1506">
            <v>6111.9541215401696</v>
          </cell>
          <cell r="G1506">
            <v>0.19</v>
          </cell>
          <cell r="H1506" t="str">
            <v>X</v>
          </cell>
          <cell r="J1506" t="str">
            <v>X</v>
          </cell>
          <cell r="L1506" t="str">
            <v>Centelsa</v>
          </cell>
          <cell r="M1506" t="str">
            <v>VER ARCHIVO ANEXO</v>
          </cell>
          <cell r="N1506">
            <v>41608</v>
          </cell>
        </row>
        <row r="1507">
          <cell r="A1507" t="str">
            <v>BB461</v>
          </cell>
          <cell r="B1507" t="str">
            <v>PERNO DE OJO CERRADO 5/8" X 6"</v>
          </cell>
          <cell r="C1507" t="str">
            <v>Insumo</v>
          </cell>
          <cell r="D1507" t="str">
            <v>und</v>
          </cell>
          <cell r="E1507">
            <v>6379</v>
          </cell>
          <cell r="F1507">
            <v>5360.2235386956436</v>
          </cell>
          <cell r="G1507">
            <v>0.19</v>
          </cell>
          <cell r="H1507" t="str">
            <v>X</v>
          </cell>
          <cell r="J1507" t="str">
            <v>X</v>
          </cell>
          <cell r="L1507" t="str">
            <v>Centelsa</v>
          </cell>
          <cell r="M1507" t="str">
            <v>VER ARCHIVO ANEXO</v>
          </cell>
          <cell r="N1507">
            <v>41608</v>
          </cell>
        </row>
        <row r="1508">
          <cell r="A1508" t="str">
            <v>BB462</v>
          </cell>
          <cell r="B1508" t="str">
            <v>PERNO EN "U" DE 12 MM (1/2") PARA CABLE DE GUARDA</v>
          </cell>
          <cell r="C1508" t="str">
            <v>Insumo</v>
          </cell>
          <cell r="D1508" t="str">
            <v>und</v>
          </cell>
          <cell r="E1508">
            <v>3160</v>
          </cell>
          <cell r="F1508">
            <v>2655.5844046518355</v>
          </cell>
          <cell r="G1508">
            <v>0.19</v>
          </cell>
          <cell r="H1508" t="str">
            <v>X</v>
          </cell>
          <cell r="J1508" t="str">
            <v>X</v>
          </cell>
          <cell r="L1508" t="str">
            <v>Centelsa</v>
          </cell>
          <cell r="M1508" t="str">
            <v>VER ARCHIVO ANEXO</v>
          </cell>
          <cell r="N1508">
            <v>41608</v>
          </cell>
        </row>
        <row r="1509">
          <cell r="A1509" t="str">
            <v>BB710</v>
          </cell>
          <cell r="B1509" t="str">
            <v>PERNO EXPANSION HEMBRA 3/8"</v>
          </cell>
          <cell r="C1509" t="str">
            <v>Insumo</v>
          </cell>
          <cell r="D1509" t="str">
            <v>und</v>
          </cell>
          <cell r="E1509">
            <v>6363</v>
          </cell>
          <cell r="F1509">
            <v>5346.9655037248394</v>
          </cell>
          <cell r="G1509">
            <v>0.19</v>
          </cell>
          <cell r="H1509" t="str">
            <v>X</v>
          </cell>
          <cell r="J1509" t="str">
            <v>X</v>
          </cell>
          <cell r="L1509" t="str">
            <v>Centelsa</v>
          </cell>
          <cell r="M1509" t="str">
            <v>VER ARCHIVO ANEXO</v>
          </cell>
          <cell r="N1509">
            <v>41608</v>
          </cell>
        </row>
        <row r="1510">
          <cell r="A1510" t="str">
            <v>BB465</v>
          </cell>
          <cell r="B1510" t="str">
            <v>PERNO O TORNILLO DE CARRIAJE 5/8" X 1 ½” + TUERCA</v>
          </cell>
          <cell r="C1510" t="str">
            <v>Insumo</v>
          </cell>
          <cell r="D1510" t="str">
            <v>und</v>
          </cell>
          <cell r="E1510">
            <v>1519</v>
          </cell>
          <cell r="F1510">
            <v>1276.7487676883263</v>
          </cell>
          <cell r="G1510">
            <v>0.19</v>
          </cell>
          <cell r="H1510" t="str">
            <v>X</v>
          </cell>
          <cell r="J1510" t="str">
            <v>X</v>
          </cell>
          <cell r="L1510" t="str">
            <v>Centelsa</v>
          </cell>
          <cell r="M1510" t="str">
            <v>VER ARCHIVO ANEXO</v>
          </cell>
          <cell r="N1510">
            <v>41608</v>
          </cell>
        </row>
        <row r="1511">
          <cell r="A1511" t="str">
            <v>BB468</v>
          </cell>
          <cell r="B1511" t="str">
            <v>PERNOS DE MAQUINA 1/2" X 1 ½”</v>
          </cell>
          <cell r="C1511" t="str">
            <v>Insumo</v>
          </cell>
          <cell r="D1511" t="str">
            <v>und</v>
          </cell>
          <cell r="E1511">
            <v>910</v>
          </cell>
          <cell r="F1511">
            <v>764.98861781533174</v>
          </cell>
          <cell r="G1511">
            <v>0.19</v>
          </cell>
          <cell r="H1511" t="str">
            <v>X</v>
          </cell>
          <cell r="J1511" t="str">
            <v>X</v>
          </cell>
          <cell r="L1511" t="str">
            <v>Centelsa</v>
          </cell>
          <cell r="M1511" t="str">
            <v>VER ARCHIVO ANEXO</v>
          </cell>
          <cell r="N1511">
            <v>41608</v>
          </cell>
        </row>
        <row r="1512">
          <cell r="A1512" t="str">
            <v>BB480</v>
          </cell>
          <cell r="B1512" t="str">
            <v>PERNOS DE MAQUINA 5/8" X 8"</v>
          </cell>
          <cell r="C1512" t="str">
            <v>Insumo</v>
          </cell>
          <cell r="D1512" t="str">
            <v>und</v>
          </cell>
          <cell r="E1512">
            <v>3731</v>
          </cell>
          <cell r="F1512">
            <v>3135.5252705949033</v>
          </cell>
          <cell r="G1512">
            <v>0.19</v>
          </cell>
          <cell r="H1512" t="str">
            <v>X</v>
          </cell>
          <cell r="J1512" t="str">
            <v>X</v>
          </cell>
          <cell r="L1512" t="str">
            <v>Centelsa</v>
          </cell>
          <cell r="M1512" t="str">
            <v>VER ARCHIVO ANEXO</v>
          </cell>
          <cell r="N1512">
            <v>41608</v>
          </cell>
        </row>
        <row r="1513">
          <cell r="A1513" t="str">
            <v>BB812</v>
          </cell>
          <cell r="B1513" t="str">
            <v>PLAFON LOZA BLANCO</v>
          </cell>
          <cell r="C1513" t="str">
            <v>Insumo</v>
          </cell>
          <cell r="D1513" t="str">
            <v>und</v>
          </cell>
          <cell r="E1513">
            <v>1854</v>
          </cell>
          <cell r="F1513">
            <v>1557.8191090693495</v>
          </cell>
          <cell r="G1513">
            <v>0.19</v>
          </cell>
          <cell r="H1513" t="str">
            <v>X</v>
          </cell>
          <cell r="J1513" t="str">
            <v>X</v>
          </cell>
          <cell r="L1513" t="str">
            <v>Centelsa</v>
          </cell>
          <cell r="M1513" t="str">
            <v>VER ARCHIVO ANEXO</v>
          </cell>
          <cell r="N1513">
            <v>41608</v>
          </cell>
        </row>
        <row r="1514">
          <cell r="A1514" t="str">
            <v>BB485</v>
          </cell>
          <cell r="B1514" t="str">
            <v>PORTA AISLADOR CRUCETA METÁLICA</v>
          </cell>
          <cell r="C1514" t="str">
            <v>Insumo</v>
          </cell>
          <cell r="D1514" t="str">
            <v>und</v>
          </cell>
          <cell r="E1514">
            <v>0</v>
          </cell>
          <cell r="F1514">
            <v>0</v>
          </cell>
          <cell r="G1514">
            <v>0.19</v>
          </cell>
          <cell r="H1514" t="str">
            <v>X</v>
          </cell>
          <cell r="J1514" t="str">
            <v>X</v>
          </cell>
          <cell r="L1514" t="str">
            <v>Centelsa</v>
          </cell>
          <cell r="M1514" t="str">
            <v>VER ARCHIVO ANEXO</v>
          </cell>
          <cell r="N1514">
            <v>41608</v>
          </cell>
        </row>
        <row r="1515">
          <cell r="A1515" t="str">
            <v>BB487</v>
          </cell>
          <cell r="B1515" t="str">
            <v>POSTE DE CONCRETO 10 METROS - 510 KG - HOMOLOGADO</v>
          </cell>
          <cell r="C1515" t="str">
            <v>Insumo</v>
          </cell>
          <cell r="D1515" t="str">
            <v>und</v>
          </cell>
          <cell r="E1515">
            <v>488560</v>
          </cell>
          <cell r="F1515">
            <v>410554.93992337032</v>
          </cell>
          <cell r="G1515">
            <v>0.19</v>
          </cell>
          <cell r="H1515" t="str">
            <v>X</v>
          </cell>
          <cell r="J1515" t="str">
            <v>X</v>
          </cell>
          <cell r="L1515" t="str">
            <v>Centelsa</v>
          </cell>
          <cell r="M1515" t="str">
            <v>VER ARCHIVO ANEXO</v>
          </cell>
          <cell r="N1515">
            <v>41608</v>
          </cell>
        </row>
        <row r="1516">
          <cell r="A1516" t="str">
            <v>BB486</v>
          </cell>
          <cell r="B1516" t="str">
            <v>POSTE DE CONCRETO 10 METROS -1050 KG - HOMOLOGADO</v>
          </cell>
          <cell r="C1516" t="str">
            <v>Insumo</v>
          </cell>
          <cell r="D1516" t="str">
            <v>und</v>
          </cell>
          <cell r="E1516">
            <v>669265</v>
          </cell>
          <cell r="F1516">
            <v>562407.16926495917</v>
          </cell>
          <cell r="G1516">
            <v>0.19</v>
          </cell>
          <cell r="H1516" t="str">
            <v>X</v>
          </cell>
          <cell r="J1516" t="str">
            <v>X</v>
          </cell>
          <cell r="L1516" t="str">
            <v>Centelsa</v>
          </cell>
          <cell r="M1516" t="str">
            <v>VER ARCHIVO ANEXO</v>
          </cell>
          <cell r="N1516">
            <v>41608</v>
          </cell>
        </row>
        <row r="1517">
          <cell r="A1517" t="str">
            <v>BB488</v>
          </cell>
          <cell r="B1517" t="str">
            <v>POSTE DE CONCRETO 10 METROS -750 KG - HOMOLOGADO</v>
          </cell>
          <cell r="C1517" t="str">
            <v>Insumo</v>
          </cell>
          <cell r="D1517" t="str">
            <v>und</v>
          </cell>
          <cell r="E1517">
            <v>583464</v>
          </cell>
          <cell r="F1517">
            <v>490305.99768324138</v>
          </cell>
          <cell r="G1517">
            <v>0.19</v>
          </cell>
          <cell r="H1517" t="str">
            <v>X</v>
          </cell>
          <cell r="J1517" t="str">
            <v>X</v>
          </cell>
          <cell r="L1517" t="str">
            <v>Centelsa</v>
          </cell>
          <cell r="M1517" t="str">
            <v>VER ARCHIVO ANEXO</v>
          </cell>
          <cell r="N1517">
            <v>41608</v>
          </cell>
        </row>
        <row r="1518">
          <cell r="A1518" t="str">
            <v>BB489</v>
          </cell>
          <cell r="B1518" t="str">
            <v>POSTE DE CONCRETO 12 METROS - 1050 KG - HOMOLOGADO</v>
          </cell>
          <cell r="C1518" t="str">
            <v>Insumo</v>
          </cell>
          <cell r="D1518" t="str">
            <v>und</v>
          </cell>
          <cell r="E1518">
            <v>1003945</v>
          </cell>
          <cell r="F1518">
            <v>843651.19090409984</v>
          </cell>
          <cell r="G1518">
            <v>0.19</v>
          </cell>
          <cell r="H1518" t="str">
            <v>X</v>
          </cell>
          <cell r="J1518" t="str">
            <v>X</v>
          </cell>
          <cell r="L1518" t="str">
            <v>Centelsa</v>
          </cell>
          <cell r="M1518" t="str">
            <v>VER ARCHIVO ANEXO</v>
          </cell>
          <cell r="N1518">
            <v>41608</v>
          </cell>
        </row>
        <row r="1519">
          <cell r="A1519" t="str">
            <v>BB490</v>
          </cell>
          <cell r="B1519" t="str">
            <v>POSTE DE CONCRETO 12 METROS - 510 KG - HOMOLOGADO</v>
          </cell>
          <cell r="C1519" t="str">
            <v>Insumo</v>
          </cell>
          <cell r="D1519" t="str">
            <v>und</v>
          </cell>
          <cell r="E1519">
            <v>669265</v>
          </cell>
          <cell r="F1519">
            <v>562407.16926495917</v>
          </cell>
          <cell r="G1519">
            <v>0.19</v>
          </cell>
          <cell r="H1519" t="str">
            <v>X</v>
          </cell>
          <cell r="J1519" t="str">
            <v>X</v>
          </cell>
          <cell r="L1519" t="str">
            <v>Centelsa</v>
          </cell>
          <cell r="M1519" t="str">
            <v>VER ARCHIVO ANEXO</v>
          </cell>
          <cell r="N1519">
            <v>41608</v>
          </cell>
        </row>
        <row r="1520">
          <cell r="A1520" t="str">
            <v>BB491</v>
          </cell>
          <cell r="B1520" t="str">
            <v>POSTE DE CONCRETO 12 METROS - 750 KG - HOMOLOGADO</v>
          </cell>
          <cell r="C1520" t="str">
            <v>Insumo</v>
          </cell>
          <cell r="D1520" t="str">
            <v>und</v>
          </cell>
          <cell r="E1520">
            <v>763670</v>
          </cell>
          <cell r="F1520">
            <v>641739.27311975299</v>
          </cell>
          <cell r="G1520">
            <v>0.19</v>
          </cell>
          <cell r="H1520" t="str">
            <v>X</v>
          </cell>
          <cell r="J1520" t="str">
            <v>X</v>
          </cell>
          <cell r="L1520" t="str">
            <v>Centelsa</v>
          </cell>
          <cell r="M1520" t="str">
            <v>VER ARCHIVO ANEXO</v>
          </cell>
          <cell r="N1520">
            <v>41608</v>
          </cell>
        </row>
        <row r="1521">
          <cell r="A1521" t="str">
            <v>BB493</v>
          </cell>
          <cell r="B1521" t="str">
            <v>POSTE DE CONCRETO 8 METROS - 510 KG - HOMOLOGADO</v>
          </cell>
          <cell r="C1521" t="str">
            <v>Insumo</v>
          </cell>
          <cell r="D1521" t="str">
            <v>und</v>
          </cell>
          <cell r="E1521">
            <v>321058</v>
          </cell>
          <cell r="F1521">
            <v>269797.03424534929</v>
          </cell>
          <cell r="G1521">
            <v>0.19</v>
          </cell>
          <cell r="H1521" t="str">
            <v>X</v>
          </cell>
          <cell r="J1521" t="str">
            <v>X</v>
          </cell>
          <cell r="L1521" t="str">
            <v>Centelsa</v>
          </cell>
          <cell r="M1521" t="str">
            <v>VER ARCHIVO ANEXO</v>
          </cell>
          <cell r="N1521">
            <v>41608</v>
          </cell>
        </row>
        <row r="1522">
          <cell r="A1522" t="str">
            <v>BB494</v>
          </cell>
          <cell r="B1522" t="str">
            <v>POSTE DE CONCRETO 8 METROS - 750 KG - HOMOLOGADO</v>
          </cell>
          <cell r="C1522" t="str">
            <v>Insumo</v>
          </cell>
          <cell r="D1522" t="str">
            <v>und</v>
          </cell>
          <cell r="E1522">
            <v>468486</v>
          </cell>
          <cell r="F1522">
            <v>393685.41622652061</v>
          </cell>
          <cell r="G1522">
            <v>0.19</v>
          </cell>
          <cell r="H1522" t="str">
            <v>X</v>
          </cell>
          <cell r="J1522" t="str">
            <v>X</v>
          </cell>
          <cell r="L1522" t="str">
            <v>Centelsa</v>
          </cell>
          <cell r="M1522" t="str">
            <v>VER ARCHIVO ANEXO</v>
          </cell>
          <cell r="N1522">
            <v>41608</v>
          </cell>
        </row>
        <row r="1523">
          <cell r="A1523" t="str">
            <v>BB492</v>
          </cell>
          <cell r="B1523" t="str">
            <v>POSTE DE CONCRETO 8 METROS -1050 KG - HOMOLOGADO</v>
          </cell>
          <cell r="C1523" t="str">
            <v>Insumo</v>
          </cell>
          <cell r="D1523" t="str">
            <v>und</v>
          </cell>
          <cell r="E1523">
            <v>531980</v>
          </cell>
          <cell r="F1523">
            <v>447042.37796651718</v>
          </cell>
          <cell r="G1523">
            <v>0.19</v>
          </cell>
          <cell r="H1523" t="str">
            <v>X</v>
          </cell>
          <cell r="J1523" t="str">
            <v>X</v>
          </cell>
          <cell r="L1523" t="str">
            <v>Centelsa</v>
          </cell>
          <cell r="M1523" t="str">
            <v>VER ARCHIVO ANEXO</v>
          </cell>
          <cell r="N1523">
            <v>41608</v>
          </cell>
        </row>
        <row r="1524">
          <cell r="A1524" t="str">
            <v>BB650</v>
          </cell>
          <cell r="B1524" t="str">
            <v>PRENSA ESTOPA ALUMINIO 3/4" NPT</v>
          </cell>
          <cell r="C1524" t="str">
            <v>Insumo</v>
          </cell>
          <cell r="D1524" t="str">
            <v>und</v>
          </cell>
          <cell r="E1524">
            <v>6454</v>
          </cell>
          <cell r="F1524">
            <v>5423.8621065554962</v>
          </cell>
          <cell r="G1524">
            <v>0.19</v>
          </cell>
          <cell r="H1524" t="str">
            <v>X</v>
          </cell>
          <cell r="J1524" t="str">
            <v>X</v>
          </cell>
          <cell r="L1524" t="str">
            <v>Centelsa</v>
          </cell>
          <cell r="M1524" t="str">
            <v>VER ARCHIVO ANEXO</v>
          </cell>
          <cell r="N1524">
            <v>41608</v>
          </cell>
        </row>
        <row r="1525">
          <cell r="A1525" t="str">
            <v>BB827</v>
          </cell>
          <cell r="B1525"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525" t="str">
            <v>Insumo</v>
          </cell>
          <cell r="D1525" t="str">
            <v>und</v>
          </cell>
          <cell r="E1525">
            <v>74591044</v>
          </cell>
          <cell r="F1525">
            <v>62681549.863521829</v>
          </cell>
          <cell r="G1525">
            <v>0.19</v>
          </cell>
          <cell r="H1525" t="str">
            <v>X</v>
          </cell>
          <cell r="J1525" t="str">
            <v>X</v>
          </cell>
          <cell r="L1525" t="str">
            <v>Centelsa</v>
          </cell>
          <cell r="M1525" t="str">
            <v>VER ARCHIVO ANEXO</v>
          </cell>
          <cell r="N1525">
            <v>41608</v>
          </cell>
        </row>
        <row r="1526">
          <cell r="A1526" t="str">
            <v>BB822</v>
          </cell>
          <cell r="B1526" t="str">
            <v>REFLECTOR DE 1000 VATIOS - SODIO ALTA PRESION - 208/220 VOLTIOS-SODIO ALTA PRESION-CUADRADO-CERRADO - ESTRIBOS - COMPLETO: CHASIS, BOMBILLA, ARRANCADOR, ETC. ACCESORIOS DE FIJACION E INSTALACION  -REFERENCIA RCG ROY ALPHA</v>
          </cell>
          <cell r="C1526" t="str">
            <v>Insumo</v>
          </cell>
          <cell r="D1526" t="str">
            <v>und</v>
          </cell>
          <cell r="E1526">
            <v>1319515</v>
          </cell>
          <cell r="F1526">
            <v>1108835.7547831067</v>
          </cell>
          <cell r="G1526">
            <v>0.19</v>
          </cell>
          <cell r="H1526" t="str">
            <v>X</v>
          </cell>
          <cell r="J1526" t="str">
            <v>X</v>
          </cell>
          <cell r="L1526" t="str">
            <v>Centelsa</v>
          </cell>
          <cell r="M1526" t="str">
            <v>VER ARCHIVO ANEXO</v>
          </cell>
          <cell r="N1526">
            <v>41608</v>
          </cell>
        </row>
        <row r="1527">
          <cell r="A1527" t="str">
            <v>BB820</v>
          </cell>
          <cell r="B1527" t="str">
            <v>REFLECTOR DE 250 VATIOS - SODIO ALTA PRESION - 208/240 VOLTIOS-SODIO ALTA PRESION-CUADRADO-CERRADO - ESTRIBOS - COMPLETO: CHASIS, BOMBILLA, ARRANCADOR, ETC. ACCESORIOS DE FIJACION E INSTALACION  -REFERENCIA RRA ROY ALPHA</v>
          </cell>
          <cell r="C1527" t="str">
            <v>Insumo</v>
          </cell>
          <cell r="D1527" t="str">
            <v>und</v>
          </cell>
          <cell r="E1527">
            <v>492620</v>
          </cell>
          <cell r="F1527">
            <v>413966.23232135799</v>
          </cell>
          <cell r="G1527">
            <v>0.19</v>
          </cell>
          <cell r="H1527" t="str">
            <v>X</v>
          </cell>
          <cell r="J1527" t="str">
            <v>X</v>
          </cell>
          <cell r="L1527" t="str">
            <v>Centelsa</v>
          </cell>
          <cell r="M1527" t="str">
            <v>VER ARCHIVO ANEXO</v>
          </cell>
          <cell r="N1527">
            <v>41608</v>
          </cell>
        </row>
        <row r="1528">
          <cell r="A1528" t="str">
            <v>BB821</v>
          </cell>
          <cell r="B1528" t="str">
            <v>REFLECTOR DE 400 VATIOS - SODIO ALTA PRESION - 208/240 VOLTIOS-SODIO ALTA PRESION-CUADRADO-CERRADO - ESTRIBOS - COMPLETO: CHASIS, BOMBILLA, ARRANCADOR, ETC. ACCESORIOS DE FIJACION E INSTALACION  -REFERENCIA RRA ROY ALPHA</v>
          </cell>
          <cell r="C1528" t="str">
            <v>Insumo</v>
          </cell>
          <cell r="D1528" t="str">
            <v>und</v>
          </cell>
          <cell r="E1528">
            <v>549752</v>
          </cell>
          <cell r="F1528">
            <v>461976.22855762969</v>
          </cell>
          <cell r="G1528">
            <v>0.19</v>
          </cell>
          <cell r="H1528" t="str">
            <v>X</v>
          </cell>
          <cell r="J1528" t="str">
            <v>X</v>
          </cell>
          <cell r="L1528" t="str">
            <v>Centelsa</v>
          </cell>
          <cell r="M1528" t="str">
            <v>VER ARCHIVO ANEXO</v>
          </cell>
          <cell r="N1528">
            <v>41608</v>
          </cell>
        </row>
        <row r="1529">
          <cell r="A1529" t="str">
            <v>BB518</v>
          </cell>
          <cell r="B1529" t="str">
            <v>SECCIONADOR MONOPOLAR 400 A – 15 KV</v>
          </cell>
          <cell r="C1529" t="str">
            <v>Insumo</v>
          </cell>
          <cell r="D1529" t="str">
            <v>und</v>
          </cell>
          <cell r="E1529">
            <v>301233</v>
          </cell>
          <cell r="F1529">
            <v>253136.9875010383</v>
          </cell>
          <cell r="G1529">
            <v>0.19</v>
          </cell>
          <cell r="H1529" t="str">
            <v>X</v>
          </cell>
          <cell r="J1529" t="str">
            <v>X</v>
          </cell>
          <cell r="L1529" t="str">
            <v>Centelsa</v>
          </cell>
          <cell r="M1529" t="str">
            <v>VER ARCHIVO ANEXO</v>
          </cell>
          <cell r="N1529">
            <v>41608</v>
          </cell>
        </row>
        <row r="1530">
          <cell r="A1530" t="str">
            <v>BB523</v>
          </cell>
          <cell r="B1530" t="str">
            <v>SOLDADURA EXOTERMICA TIPO CADWELD  DE 115 GRAMOS O SIMILAR</v>
          </cell>
          <cell r="C1530" t="str">
            <v>Insumo</v>
          </cell>
          <cell r="D1530" t="str">
            <v>und</v>
          </cell>
          <cell r="E1530">
            <v>16888</v>
          </cell>
          <cell r="F1530">
            <v>14191.400632747507</v>
          </cell>
          <cell r="G1530">
            <v>0.19</v>
          </cell>
          <cell r="H1530" t="str">
            <v>X</v>
          </cell>
          <cell r="J1530" t="str">
            <v>X</v>
          </cell>
          <cell r="L1530" t="str">
            <v>Centelsa</v>
          </cell>
          <cell r="M1530" t="str">
            <v>VER ARCHIVO ANEXO</v>
          </cell>
          <cell r="N1530">
            <v>41608</v>
          </cell>
        </row>
        <row r="1531">
          <cell r="A1531" t="str">
            <v>BB533</v>
          </cell>
          <cell r="B1531" t="str">
            <v>SUELO ARTIFICIAL CEMENTO CONDUCTOR CELEC</v>
          </cell>
          <cell r="C1531" t="str">
            <v>Insumo</v>
          </cell>
          <cell r="D1531" t="str">
            <v>kg</v>
          </cell>
          <cell r="E1531">
            <v>8319</v>
          </cell>
          <cell r="F1531">
            <v>6990.9618401044081</v>
          </cell>
          <cell r="G1531">
            <v>0.19</v>
          </cell>
          <cell r="H1531" t="str">
            <v>X</v>
          </cell>
          <cell r="J1531" t="str">
            <v>X</v>
          </cell>
          <cell r="L1531" t="str">
            <v>Centelsa</v>
          </cell>
          <cell r="M1531" t="str">
            <v>VER ARCHIVO ANEXO</v>
          </cell>
          <cell r="N1531">
            <v>41608</v>
          </cell>
        </row>
        <row r="1532">
          <cell r="A1532" t="str">
            <v>BB737</v>
          </cell>
          <cell r="B1532" t="str">
            <v>SUJETADOR DE TAPA PARA BANDEJA PORTACABLE SEMIPESADA</v>
          </cell>
          <cell r="C1532" t="str">
            <v>Insumo</v>
          </cell>
          <cell r="D1532" t="str">
            <v>und</v>
          </cell>
          <cell r="E1532">
            <v>1106</v>
          </cell>
          <cell r="F1532">
            <v>929.3882514532886</v>
          </cell>
          <cell r="G1532">
            <v>0.19</v>
          </cell>
          <cell r="H1532" t="str">
            <v>X</v>
          </cell>
          <cell r="J1532" t="str">
            <v>X</v>
          </cell>
          <cell r="L1532" t="str">
            <v>Centelsa</v>
          </cell>
          <cell r="M1532" t="str">
            <v>VER ARCHIVO ANEXO</v>
          </cell>
          <cell r="N1532">
            <v>41608</v>
          </cell>
        </row>
        <row r="1533">
          <cell r="A1533" t="str">
            <v>BB825</v>
          </cell>
          <cell r="B1533"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533" t="str">
            <v>Insumo</v>
          </cell>
          <cell r="D1533" t="str">
            <v>und</v>
          </cell>
          <cell r="E1533">
            <v>4303329</v>
          </cell>
          <cell r="F1533">
            <v>3616243.0573872593</v>
          </cell>
          <cell r="G1533">
            <v>0.19</v>
          </cell>
          <cell r="H1533" t="str">
            <v>X</v>
          </cell>
          <cell r="J1533" t="str">
            <v>X</v>
          </cell>
          <cell r="L1533" t="str">
            <v>Centelsa</v>
          </cell>
          <cell r="M1533" t="str">
            <v>VER ARCHIVO ANEXO</v>
          </cell>
          <cell r="N1533">
            <v>41608</v>
          </cell>
        </row>
        <row r="1534">
          <cell r="A1534" t="str">
            <v>BB826</v>
          </cell>
          <cell r="B1534"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534" t="str">
            <v>Insumo</v>
          </cell>
          <cell r="D1534" t="str">
            <v>und</v>
          </cell>
          <cell r="E1534">
            <v>24528978</v>
          </cell>
          <cell r="F1534">
            <v>20612586.48775018</v>
          </cell>
          <cell r="G1534">
            <v>0.19</v>
          </cell>
          <cell r="H1534" t="str">
            <v>X</v>
          </cell>
          <cell r="J1534" t="str">
            <v>X</v>
          </cell>
          <cell r="L1534" t="str">
            <v>Centelsa</v>
          </cell>
          <cell r="M1534" t="str">
            <v>VER ARCHIVO ANEXO</v>
          </cell>
          <cell r="N1534">
            <v>41608</v>
          </cell>
        </row>
        <row r="1535">
          <cell r="A1535" t="str">
            <v>BB823</v>
          </cell>
          <cell r="B1535"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535" t="str">
            <v>Insumo</v>
          </cell>
          <cell r="D1535" t="str">
            <v>und</v>
          </cell>
          <cell r="E1535">
            <v>10758323</v>
          </cell>
          <cell r="F1535">
            <v>9040607.6434681509</v>
          </cell>
          <cell r="G1535">
            <v>0.19</v>
          </cell>
          <cell r="H1535" t="str">
            <v>X</v>
          </cell>
          <cell r="J1535" t="str">
            <v>X</v>
          </cell>
          <cell r="L1535" t="str">
            <v>Centelsa</v>
          </cell>
          <cell r="M1535" t="str">
            <v>VER ARCHIVO ANEXO</v>
          </cell>
          <cell r="N1535">
            <v>41608</v>
          </cell>
        </row>
        <row r="1536">
          <cell r="A1536" t="str">
            <v>BB824</v>
          </cell>
          <cell r="B1536"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536" t="str">
            <v>Insumo</v>
          </cell>
          <cell r="D1536" t="str">
            <v>und</v>
          </cell>
          <cell r="E1536">
            <v>7889436</v>
          </cell>
          <cell r="F1536">
            <v>6629778.4966088124</v>
          </cell>
          <cell r="G1536">
            <v>0.19</v>
          </cell>
          <cell r="H1536" t="str">
            <v>X</v>
          </cell>
          <cell r="J1536" t="str">
            <v>X</v>
          </cell>
          <cell r="L1536" t="str">
            <v>Centelsa</v>
          </cell>
          <cell r="M1536" t="str">
            <v>VER ARCHIVO ANEXO</v>
          </cell>
          <cell r="N1536">
            <v>41608</v>
          </cell>
        </row>
        <row r="1537">
          <cell r="A1537" t="str">
            <v>BB738</v>
          </cell>
          <cell r="B1537" t="str">
            <v>TABLERO DE 12 CIRCUITOS 1F3H,  BARRAJE 75A, BARRA NEUTRO Y BARRA TIERRA  CALIDAD LEGRAND, SIEMENS, SQARED O SUPERIOR DE MARCA RECONOCIDA Y HOMOLOGADA POR EL CIDET</v>
          </cell>
          <cell r="C1537" t="str">
            <v>Insumo</v>
          </cell>
          <cell r="D1537" t="str">
            <v>und</v>
          </cell>
          <cell r="E1537">
            <v>76874</v>
          </cell>
          <cell r="F1537">
            <v>64599.775395237499</v>
          </cell>
          <cell r="G1537">
            <v>0.19</v>
          </cell>
          <cell r="H1537" t="str">
            <v>X</v>
          </cell>
          <cell r="J1537" t="str">
            <v>X</v>
          </cell>
          <cell r="L1537" t="str">
            <v>Centelsa</v>
          </cell>
          <cell r="M1537" t="str">
            <v>VER ARCHIVO ANEXO</v>
          </cell>
          <cell r="N1537">
            <v>41608</v>
          </cell>
        </row>
        <row r="1538">
          <cell r="A1538" t="str">
            <v>BB537</v>
          </cell>
          <cell r="B1538" t="str">
            <v>TABLERO DE 12 CIRCUITOS 2F4H, CON PUERTA - CON BARRAJE, BARRA NEUTRO Y BARRA TIERRA  CALIDAD LEGRAND, SIEMENS, SQARED O SUPERIOR DE MARCA RECONOCIDA Y HOMOLOGADA POR EL CIDET</v>
          </cell>
          <cell r="C1538" t="str">
            <v>Insumo</v>
          </cell>
          <cell r="D1538" t="str">
            <v>und</v>
          </cell>
          <cell r="E1538">
            <v>160986</v>
          </cell>
          <cell r="F1538">
            <v>135282.33723507941</v>
          </cell>
          <cell r="G1538">
            <v>0.19</v>
          </cell>
          <cell r="H1538" t="str">
            <v>X</v>
          </cell>
          <cell r="J1538" t="str">
            <v>X</v>
          </cell>
          <cell r="L1538" t="str">
            <v>Centelsa</v>
          </cell>
          <cell r="M1538" t="str">
            <v>VER ARCHIVO ANEXO</v>
          </cell>
          <cell r="N1538">
            <v>41608</v>
          </cell>
        </row>
        <row r="1539">
          <cell r="A1539" t="str">
            <v>BB540</v>
          </cell>
          <cell r="B1539" t="str">
            <v>TABLERO DE 12 CIRCUITOS 3F5H, CON PUERTA Y ESPACIO PARA TOTALIZADOR, CON  BARRA NEUTRO Y BARRA TIERRA  CALIDAD LEGRAND, SIEMENS, SQARED O SUPERIOR DE MARCA RECONOCIDA Y HOMOLOGADA POR EL CIDET</v>
          </cell>
          <cell r="C1539" t="str">
            <v>Insumo</v>
          </cell>
          <cell r="D1539" t="str">
            <v>und</v>
          </cell>
          <cell r="E1539">
            <v>343998</v>
          </cell>
          <cell r="F1539">
            <v>289074.21709289681</v>
          </cell>
          <cell r="G1539">
            <v>0.19</v>
          </cell>
          <cell r="H1539" t="str">
            <v>X</v>
          </cell>
          <cell r="J1539" t="str">
            <v>X</v>
          </cell>
          <cell r="L1539" t="str">
            <v>Centelsa</v>
          </cell>
          <cell r="M1539" t="str">
            <v>VER ARCHIVO ANEXO</v>
          </cell>
          <cell r="N1539">
            <v>41608</v>
          </cell>
        </row>
        <row r="1540">
          <cell r="A1540" t="str">
            <v>BB541</v>
          </cell>
          <cell r="B1540" t="str">
            <v>TABLERO DE 12 CIRCUITOS 3F5H, CON PUERTA, BARRAJE, BARRA NEUTRO Y BARRA TIERRA  CALIDAD LEGRAND, SIEMENS, SQARED O SUPERIOR DE MARCA RECONOCIDA Y HOMOLOGADA POR EL CIDET</v>
          </cell>
          <cell r="C1540" t="str">
            <v>Insumo</v>
          </cell>
          <cell r="D1540" t="str">
            <v>und</v>
          </cell>
          <cell r="E1540">
            <v>160986</v>
          </cell>
          <cell r="F1540">
            <v>135282.33723507941</v>
          </cell>
          <cell r="G1540">
            <v>0.19</v>
          </cell>
          <cell r="H1540" t="str">
            <v>X</v>
          </cell>
          <cell r="J1540" t="str">
            <v>X</v>
          </cell>
          <cell r="L1540" t="str">
            <v>Centelsa</v>
          </cell>
          <cell r="M1540" t="str">
            <v>VER ARCHIVO ANEXO</v>
          </cell>
          <cell r="N1540">
            <v>41608</v>
          </cell>
        </row>
        <row r="1541">
          <cell r="A1541" t="str">
            <v>BB542</v>
          </cell>
          <cell r="B1541" t="str">
            <v>TABLERO DE 18 CIRCUITOS 2F4H, CON PUERTA - CON BARRAJE, BARRA NEUTRO Y BARRA TIERRA  CALIDAD LEGRAND, SIEMENS, SQARED O SUPERIOR DE MARCA RECONOCIDA Y HOMOLOGADA POR EL CIDET</v>
          </cell>
          <cell r="C1541" t="str">
            <v>Insumo</v>
          </cell>
          <cell r="D1541" t="str">
            <v>und</v>
          </cell>
          <cell r="E1541">
            <v>198308</v>
          </cell>
          <cell r="F1541">
            <v>166645.54476201092</v>
          </cell>
          <cell r="G1541">
            <v>0.19</v>
          </cell>
          <cell r="H1541" t="str">
            <v>X</v>
          </cell>
          <cell r="J1541" t="str">
            <v>X</v>
          </cell>
          <cell r="L1541" t="str">
            <v>Centelsa</v>
          </cell>
          <cell r="M1541" t="str">
            <v>VER ARCHIVO ANEXO</v>
          </cell>
          <cell r="N1541">
            <v>41608</v>
          </cell>
        </row>
        <row r="1542">
          <cell r="A1542" t="str">
            <v>BB543</v>
          </cell>
          <cell r="B1542" t="str">
            <v>TABLERO DE 18 CIRCUITOS 3F5H, CON PUERTA - CON BARRAJE, BARRA NEUTRO Y BARRA TIERRA  CALIDAD LEGRAND, SIEMENS, SQARED O SUPERIOR DE MARCA RECONOCIDA Y HOMOLOGADA POR EL CIDET</v>
          </cell>
          <cell r="C1542" t="str">
            <v>Insumo</v>
          </cell>
          <cell r="D1542" t="str">
            <v>und</v>
          </cell>
          <cell r="E1542">
            <v>248279</v>
          </cell>
          <cell r="F1542">
            <v>208637.71892503515</v>
          </cell>
          <cell r="G1542">
            <v>0.19</v>
          </cell>
          <cell r="H1542" t="str">
            <v>X</v>
          </cell>
          <cell r="J1542" t="str">
            <v>X</v>
          </cell>
          <cell r="L1542" t="str">
            <v>Centelsa</v>
          </cell>
          <cell r="M1542" t="str">
            <v>VER ARCHIVO ANEXO</v>
          </cell>
          <cell r="N1542">
            <v>41608</v>
          </cell>
        </row>
        <row r="1543">
          <cell r="A1543" t="str">
            <v>BB544</v>
          </cell>
          <cell r="B1543" t="str">
            <v>TABLERO DE 18 CIRCUITOS 3F5H, CON PUERTA Y ESPACIO PARA TOTALIZADOR, BARRAJE , BARRA NEUTRO Y BARRA TIERRA  CALIDAD LEGRAND, SIEMENS, SQARED O SUPERIOR DE MARCA RECONOCIDA Y HOMOLOGADA POR EL CIDET</v>
          </cell>
          <cell r="C1543" t="str">
            <v>Insumo</v>
          </cell>
          <cell r="D1543" t="str">
            <v>und</v>
          </cell>
          <cell r="E1543">
            <v>435594</v>
          </cell>
          <cell r="F1543">
            <v>366045.06491939054</v>
          </cell>
          <cell r="G1543">
            <v>0.19</v>
          </cell>
          <cell r="H1543" t="str">
            <v>X</v>
          </cell>
          <cell r="J1543" t="str">
            <v>X</v>
          </cell>
          <cell r="L1543" t="str">
            <v>Centelsa</v>
          </cell>
          <cell r="M1543" t="str">
            <v>VER ARCHIVO ANEXO</v>
          </cell>
          <cell r="N1543">
            <v>41608</v>
          </cell>
        </row>
        <row r="1544">
          <cell r="A1544" t="str">
            <v>BB546</v>
          </cell>
          <cell r="B1544" t="str">
            <v>TABLERO DE 24 CIRCUITOS 3F5H, CON PUERTA Y ESPACIO PARA TOTALIZADOR,  BARRA NEUTRO Y BARRA TIERRA  CALIDAD LEGRAND, SIEMENS, SQARED O SUPERIOR DE MARCA RECONOCIDA Y HOMOLOGADA POR EL CIDET</v>
          </cell>
          <cell r="C1544" t="str">
            <v>Insumo</v>
          </cell>
          <cell r="D1544" t="str">
            <v>und</v>
          </cell>
          <cell r="E1544">
            <v>474470</v>
          </cell>
          <cell r="F1544">
            <v>398714.1888909461</v>
          </cell>
          <cell r="G1544">
            <v>0.19</v>
          </cell>
          <cell r="H1544" t="str">
            <v>X</v>
          </cell>
          <cell r="J1544" t="str">
            <v>X</v>
          </cell>
          <cell r="L1544" t="str">
            <v>Centelsa</v>
          </cell>
          <cell r="M1544" t="str">
            <v>VER ARCHIVO ANEXO</v>
          </cell>
          <cell r="N1544">
            <v>41608</v>
          </cell>
        </row>
        <row r="1545">
          <cell r="A1545" t="str">
            <v>BB547</v>
          </cell>
          <cell r="B1545" t="str">
            <v>TABLERO DE 24 CIRCUITOS 3F5H, CON PUERTA,BARRAJE , BARRA NEUTRO Y BARRA TIERRA  CALIDAD LEGRAND, SIEMENS, SQARED O SUPERIOR DE MARCA RECONOCIDA Y HOMOLOGADA POR EL CIDET</v>
          </cell>
          <cell r="C1545" t="str">
            <v>Insumo</v>
          </cell>
          <cell r="D1545" t="str">
            <v>und</v>
          </cell>
          <cell r="E1545">
            <v>293830</v>
          </cell>
          <cell r="F1545">
            <v>246916.31749273752</v>
          </cell>
          <cell r="G1545">
            <v>0.19</v>
          </cell>
          <cell r="H1545" t="str">
            <v>X</v>
          </cell>
          <cell r="J1545" t="str">
            <v>X</v>
          </cell>
          <cell r="L1545" t="str">
            <v>Centelsa</v>
          </cell>
          <cell r="M1545" t="str">
            <v>VER ARCHIVO ANEXO</v>
          </cell>
          <cell r="N1545">
            <v>41608</v>
          </cell>
        </row>
        <row r="1546">
          <cell r="A1546" t="str">
            <v>BB548</v>
          </cell>
          <cell r="B1546" t="str">
            <v>TABLERO DE 30 CIRCUITOS 3F5H, CON PUERTA Y ESPACIO PARA TOTALIZADOR, BARRAJE , BARRA NEUTRO Y BARRA TIERRA  CALIDAD LEGRAND, SIEMENS, SQARED O SUPERIOR DE MARCA RECONOCIDA Y HOMOLOGADA POR EL CIDET</v>
          </cell>
          <cell r="C1546" t="str">
            <v>Insumo</v>
          </cell>
          <cell r="D1546" t="str">
            <v>und</v>
          </cell>
          <cell r="E1546">
            <v>568520</v>
          </cell>
          <cell r="F1546">
            <v>477747.98695889686</v>
          </cell>
          <cell r="G1546">
            <v>0.19</v>
          </cell>
          <cell r="H1546" t="str">
            <v>X</v>
          </cell>
          <cell r="J1546" t="str">
            <v>X</v>
          </cell>
          <cell r="L1546" t="str">
            <v>Centelsa</v>
          </cell>
          <cell r="M1546" t="str">
            <v>VER ARCHIVO ANEXO</v>
          </cell>
          <cell r="N1546">
            <v>41608</v>
          </cell>
        </row>
        <row r="1547">
          <cell r="A1547" t="str">
            <v>BB549</v>
          </cell>
          <cell r="B1547" t="str">
            <v>TABLERO DE 30 CIRCUITOS 3F5H, CON PUERTA, BARRAJE , BARRA NEUTRO Y BARRA TIERRA  CALIDAD LEGRAND, SIEMENS, SQARED O SUPERIOR DE MARCA RECONOCIDA Y HOMOLOGADA POR EL CIDET</v>
          </cell>
          <cell r="C1547" t="str">
            <v>Insumo</v>
          </cell>
          <cell r="D1547" t="str">
            <v>und</v>
          </cell>
          <cell r="E1547">
            <v>392103</v>
          </cell>
          <cell r="F1547">
            <v>329497.96571887512</v>
          </cell>
          <cell r="G1547">
            <v>0.19</v>
          </cell>
          <cell r="H1547" t="str">
            <v>X</v>
          </cell>
          <cell r="J1547" t="str">
            <v>X</v>
          </cell>
          <cell r="L1547" t="str">
            <v>Centelsa</v>
          </cell>
          <cell r="M1547" t="str">
            <v>VER ARCHIVO ANEXO</v>
          </cell>
          <cell r="N1547">
            <v>41608</v>
          </cell>
        </row>
        <row r="1548">
          <cell r="A1548" t="str">
            <v>BB550</v>
          </cell>
          <cell r="B1548" t="str">
            <v>TABLERO DE 36 CIRCUITOS 3F5H, CON PUERTA Y ESPACIO PARA TOTALIZADOR, BARRAJE , BARRA NEUTRO Y BARRA TIERRA  CALIDAD LEGRAND, SIEMENS, SQARED O SUPERIOR DE MARCA RECONOCIDA Y HOMOLOGADA POR EL CIDET</v>
          </cell>
          <cell r="C1548" t="str">
            <v>Insumo</v>
          </cell>
          <cell r="D1548" t="str">
            <v>und</v>
          </cell>
          <cell r="E1548">
            <v>588743</v>
          </cell>
          <cell r="F1548">
            <v>494742.13618447213</v>
          </cell>
          <cell r="G1548">
            <v>0.19</v>
          </cell>
          <cell r="H1548" t="str">
            <v>X</v>
          </cell>
          <cell r="J1548" t="str">
            <v>X</v>
          </cell>
          <cell r="L1548" t="str">
            <v>Centelsa</v>
          </cell>
          <cell r="M1548" t="str">
            <v>VER ARCHIVO ANEXO</v>
          </cell>
          <cell r="N1548">
            <v>41608</v>
          </cell>
        </row>
        <row r="1549">
          <cell r="A1549" t="str">
            <v>BB551</v>
          </cell>
          <cell r="B1549" t="str">
            <v>TABLERO DE 36 CIRCUITOS 3F5H, CON PUERTA, BARRAJE , BARRA NEUTRO Y BARRA TIERRA  CALIDAD LEGRAND, SIEMENS, SQARED O SUPERIOR DE MARCA RECONOCIDA Y HOMOLOGADA POR EL CIDET</v>
          </cell>
          <cell r="C1549" t="str">
            <v>Insumo</v>
          </cell>
          <cell r="D1549" t="str">
            <v>und</v>
          </cell>
          <cell r="E1549">
            <v>413604</v>
          </cell>
          <cell r="F1549">
            <v>347566.01577708544</v>
          </cell>
          <cell r="G1549">
            <v>0.19</v>
          </cell>
          <cell r="H1549" t="str">
            <v>X</v>
          </cell>
          <cell r="J1549" t="str">
            <v>X</v>
          </cell>
          <cell r="L1549" t="str">
            <v>Centelsa</v>
          </cell>
          <cell r="M1549" t="str">
            <v>VER ARCHIVO ANEXO</v>
          </cell>
          <cell r="N1549">
            <v>41608</v>
          </cell>
        </row>
        <row r="1550">
          <cell r="A1550" t="str">
            <v>BB552</v>
          </cell>
          <cell r="B1550" t="str">
            <v>TABLERO DE 42 CIRCUITOS 3F5H, CON PUERTA Y ESPACIO PARA TOTALIZADOR, BARRAJE , BARRA NEUTRO Y BARRA TIERRA  CALIDAD LEGRAND, SIEMENS, SQARED O SUPERIOR DE MARCA RECONOCIDA Y HOMOLOGADA POR EL CIDET</v>
          </cell>
          <cell r="C1550" t="str">
            <v>Insumo</v>
          </cell>
          <cell r="D1550" t="str">
            <v>und</v>
          </cell>
          <cell r="E1550">
            <v>640972</v>
          </cell>
          <cell r="F1550">
            <v>538631.5351518183</v>
          </cell>
          <cell r="G1550">
            <v>0.19</v>
          </cell>
          <cell r="H1550" t="str">
            <v>X</v>
          </cell>
          <cell r="J1550" t="str">
            <v>X</v>
          </cell>
          <cell r="L1550" t="str">
            <v>Centelsa</v>
          </cell>
          <cell r="M1550" t="str">
            <v>VER ARCHIVO ANEXO</v>
          </cell>
          <cell r="N1550">
            <v>41608</v>
          </cell>
        </row>
        <row r="1551">
          <cell r="A1551" t="str">
            <v>BB553</v>
          </cell>
          <cell r="B1551" t="str">
            <v>TABLERO DE 42 CIRCUITOS 3F5H, CON PUERTA, BARRAJE , BARRA NEUTRO Y BARRA TIERRA  CALIDAD LEGRAND, SIEMENS, SQARED O SUPERIOR DE MARCA RECONOCIDA Y HOMOLOGADA POR EL CIDET</v>
          </cell>
          <cell r="C1551" t="str">
            <v>Insumo</v>
          </cell>
          <cell r="D1551" t="str">
            <v>und</v>
          </cell>
          <cell r="E1551">
            <v>477513</v>
          </cell>
          <cell r="F1551">
            <v>401271.66383681411</v>
          </cell>
          <cell r="G1551">
            <v>0.19</v>
          </cell>
          <cell r="H1551" t="str">
            <v>X</v>
          </cell>
          <cell r="J1551" t="str">
            <v>X</v>
          </cell>
          <cell r="L1551" t="str">
            <v>Centelsa</v>
          </cell>
          <cell r="M1551" t="str">
            <v>VER ARCHIVO ANEXO</v>
          </cell>
          <cell r="N1551">
            <v>41608</v>
          </cell>
        </row>
        <row r="1552">
          <cell r="A1552" t="str">
            <v>BB740</v>
          </cell>
          <cell r="B1552" t="str">
            <v>TABLERO DE 6 CIRCUITOS 1F3H,  BARRAJE 75A, BARRA NEUTRO Y BARRA TIERRA  CALIDAD LEGRAND, SIEMENS, SQARED O SUPERIOR DE MARCA RECONOCIDA Y HOMOLOGADA POR EL CIDET</v>
          </cell>
          <cell r="C1552" t="str">
            <v>Insumo</v>
          </cell>
          <cell r="D1552" t="str">
            <v>und</v>
          </cell>
          <cell r="E1552">
            <v>46590</v>
          </cell>
          <cell r="F1552">
            <v>39150.977268781186</v>
          </cell>
          <cell r="G1552">
            <v>0.19</v>
          </cell>
          <cell r="H1552" t="str">
            <v>X</v>
          </cell>
          <cell r="J1552" t="str">
            <v>X</v>
          </cell>
          <cell r="L1552" t="str">
            <v>Centelsa</v>
          </cell>
          <cell r="M1552" t="str">
            <v>VER ARCHIVO ANEXO</v>
          </cell>
          <cell r="N1552">
            <v>41608</v>
          </cell>
        </row>
        <row r="1553">
          <cell r="A1553" t="str">
            <v>BB739</v>
          </cell>
          <cell r="B1553" t="str">
            <v>TABLERO DE 8 CIRCUITOS 1F3H,  BARRAJE 75A, BARRA NEUTRO Y BARRA TIERRA  CALIDAD LEGRAND, SIEMENS, SQARED O SUPERIOR DE MARCA RECONOCIDA Y HOMOLOGADA POR EL CIDET</v>
          </cell>
          <cell r="C1553" t="str">
            <v>Insumo</v>
          </cell>
          <cell r="D1553" t="str">
            <v>und</v>
          </cell>
          <cell r="E1553">
            <v>60567</v>
          </cell>
          <cell r="F1553">
            <v>50896.27044941554</v>
          </cell>
          <cell r="G1553">
            <v>0.19</v>
          </cell>
          <cell r="H1553" t="str">
            <v>X</v>
          </cell>
          <cell r="J1553" t="str">
            <v>X</v>
          </cell>
          <cell r="L1553" t="str">
            <v>Centelsa</v>
          </cell>
          <cell r="M1553" t="str">
            <v>VER ARCHIVO ANEXO</v>
          </cell>
          <cell r="N1553">
            <v>41608</v>
          </cell>
        </row>
        <row r="1554">
          <cell r="A1554" t="str">
            <v>BB739A</v>
          </cell>
          <cell r="B1554" t="str">
            <v>TABLERO DE 10 CIRCUITOS 1F3H,  BARRAJE 75A, BARRA NEUTRO Y BARRA TIERRA  CALIDAD LEGRAND, SIEMENS, SQARED O SUPERIOR DE MARCA RECONOCIDA Y HOMOLOGADA POR EL CIDET</v>
          </cell>
          <cell r="C1554" t="str">
            <v>Insumo</v>
          </cell>
          <cell r="D1554" t="str">
            <v>und</v>
          </cell>
          <cell r="E1554">
            <v>70997</v>
          </cell>
          <cell r="F1554">
            <v>59661.157368613385</v>
          </cell>
          <cell r="G1554">
            <v>0.19</v>
          </cell>
          <cell r="H1554" t="str">
            <v>X</v>
          </cell>
          <cell r="J1554" t="str">
            <v>X</v>
          </cell>
          <cell r="L1554" t="str">
            <v>Centelsa</v>
          </cell>
          <cell r="M1554" t="str">
            <v>VER ARCHIVO ANEXO</v>
          </cell>
          <cell r="N1554">
            <v>41608</v>
          </cell>
        </row>
        <row r="1555">
          <cell r="A1555" t="str">
            <v>BB554</v>
          </cell>
          <cell r="B1555" t="str">
            <v>TABLERO DE 8 CIRCUITOS 2F4H, CON PUERTA - CON BARRA NEUTRO Y BARRA TIERRA  CALIDAD LEGRAND, SIEMENS, SQARED O SUPERIOR DE MARCA RECONOCIDA Y HOMOLOGADA POR EL CIDET</v>
          </cell>
          <cell r="C1555" t="str">
            <v>Insumo</v>
          </cell>
          <cell r="D1555" t="str">
            <v>und</v>
          </cell>
          <cell r="E1555">
            <v>124904</v>
          </cell>
          <cell r="F1555">
            <v>104961.211256853</v>
          </cell>
          <cell r="G1555">
            <v>0.19</v>
          </cell>
          <cell r="H1555" t="str">
            <v>X</v>
          </cell>
          <cell r="J1555" t="str">
            <v>X</v>
          </cell>
          <cell r="L1555" t="str">
            <v>Centelsa</v>
          </cell>
          <cell r="M1555" t="str">
            <v>VER ARCHIVO ANEXO</v>
          </cell>
          <cell r="N1555">
            <v>41608</v>
          </cell>
        </row>
        <row r="1556">
          <cell r="A1556" t="str">
            <v>BB554A</v>
          </cell>
          <cell r="B1556" t="str">
            <v>TABLERO DE 6 CIRCUITOS 2F4H, CON PUERTA - CON BARRA NEUTRO Y BARRA TIERRA  CALIDAD LEGRAND, SIEMENS, SQARED O SUPERIOR DE MARCA RECONOCIDA Y HOMOLOGADA POR EL CIDET</v>
          </cell>
          <cell r="C1556" t="str">
            <v>Insumo</v>
          </cell>
          <cell r="D1556" t="str">
            <v>und</v>
          </cell>
          <cell r="E1556">
            <v>104129</v>
          </cell>
          <cell r="F1556">
            <v>87503.030807299598</v>
          </cell>
          <cell r="G1556">
            <v>0.19</v>
          </cell>
          <cell r="H1556" t="str">
            <v>X</v>
          </cell>
          <cell r="J1556" t="str">
            <v>X</v>
          </cell>
          <cell r="L1556" t="str">
            <v>Centelsa</v>
          </cell>
          <cell r="M1556" t="str">
            <v>VER ARCHIVO ANEXO</v>
          </cell>
          <cell r="N1556">
            <v>41608</v>
          </cell>
        </row>
        <row r="1557">
          <cell r="A1557" t="str">
            <v>BB555</v>
          </cell>
          <cell r="B1557" t="str">
            <v>TABLERO RIEL 4 CIRCUITOS</v>
          </cell>
          <cell r="C1557" t="str">
            <v>Insumo</v>
          </cell>
          <cell r="D1557" t="str">
            <v>und</v>
          </cell>
          <cell r="E1557">
            <v>24073</v>
          </cell>
          <cell r="F1557">
            <v>20229.109758451181</v>
          </cell>
          <cell r="G1557">
            <v>0.19</v>
          </cell>
          <cell r="H1557" t="str">
            <v>X</v>
          </cell>
          <cell r="J1557" t="str">
            <v>X</v>
          </cell>
          <cell r="L1557" t="str">
            <v>Centelsa</v>
          </cell>
          <cell r="M1557" t="str">
            <v>VER ARCHIVO ANEXO</v>
          </cell>
          <cell r="N1557">
            <v>41608</v>
          </cell>
        </row>
        <row r="1558">
          <cell r="A1558" t="str">
            <v>BB556</v>
          </cell>
          <cell r="B1558" t="str">
            <v>TAPA CIEGA CON IMPACTO GALVANIZADA CUADRADA 4X4"</v>
          </cell>
          <cell r="C1558" t="str">
            <v>Insumo</v>
          </cell>
          <cell r="D1558" t="str">
            <v>und</v>
          </cell>
          <cell r="E1558">
            <v>847</v>
          </cell>
          <cell r="F1558">
            <v>711.95647793211958</v>
          </cell>
          <cell r="G1558">
            <v>0.19</v>
          </cell>
          <cell r="H1558" t="str">
            <v>X</v>
          </cell>
          <cell r="J1558" t="str">
            <v>X</v>
          </cell>
          <cell r="L1558" t="str">
            <v>Centelsa</v>
          </cell>
          <cell r="M1558" t="str">
            <v>VER ARCHIVO ANEXO</v>
          </cell>
          <cell r="N1558">
            <v>41608</v>
          </cell>
        </row>
        <row r="1559">
          <cell r="A1559" t="str">
            <v>BB731</v>
          </cell>
          <cell r="B1559" t="str">
            <v xml:space="preserve">TAPA PARA BANDEJA PORTACABLE GALVANIZADA EN CALIENTE DE ANCHO UTIL 10CM; LONG 1,2M. </v>
          </cell>
          <cell r="C1559" t="str">
            <v>Insumo</v>
          </cell>
          <cell r="D1559" t="str">
            <v>m</v>
          </cell>
          <cell r="E1559">
            <v>14551</v>
          </cell>
          <cell r="F1559">
            <v>12227.885653571582</v>
          </cell>
          <cell r="G1559">
            <v>0.19</v>
          </cell>
          <cell r="H1559" t="str">
            <v>X</v>
          </cell>
          <cell r="J1559" t="str">
            <v>X</v>
          </cell>
          <cell r="L1559" t="str">
            <v>Centelsa</v>
          </cell>
          <cell r="M1559" t="str">
            <v>VER ARCHIVO ANEXO</v>
          </cell>
          <cell r="N1559">
            <v>41608</v>
          </cell>
        </row>
        <row r="1560">
          <cell r="A1560" t="str">
            <v>BB732</v>
          </cell>
          <cell r="B1560" t="str">
            <v xml:space="preserve">TAPA PARA BANDEJA PORTACABLE GALVANIZADA EN CALIENTE DE ANCHO UTIL 20CM; LONG 1,2M. </v>
          </cell>
          <cell r="C1560" t="str">
            <v>Insumo</v>
          </cell>
          <cell r="D1560" t="str">
            <v>m</v>
          </cell>
          <cell r="E1560">
            <v>22664</v>
          </cell>
          <cell r="F1560">
            <v>19045.167235558474</v>
          </cell>
          <cell r="G1560">
            <v>0.19</v>
          </cell>
          <cell r="H1560" t="str">
            <v>X</v>
          </cell>
          <cell r="J1560" t="str">
            <v>X</v>
          </cell>
          <cell r="L1560" t="str">
            <v>Centelsa</v>
          </cell>
          <cell r="M1560" t="str">
            <v>VER ARCHIVO ANEXO</v>
          </cell>
          <cell r="N1560">
            <v>41608</v>
          </cell>
        </row>
        <row r="1561">
          <cell r="A1561" t="str">
            <v>BB733</v>
          </cell>
          <cell r="B1561" t="str">
            <v xml:space="preserve">TAPA PARA BANDEJA PORTACABLE GALVANIZADA EN CALIENTE DE ANCHO UTIL 30CM; LONG 1,2M. </v>
          </cell>
          <cell r="C1561" t="str">
            <v>Insumo</v>
          </cell>
          <cell r="D1561" t="str">
            <v>m</v>
          </cell>
          <cell r="E1561">
            <v>32673</v>
          </cell>
          <cell r="F1561">
            <v>27456.064621035883</v>
          </cell>
          <cell r="G1561">
            <v>0.19</v>
          </cell>
          <cell r="H1561" t="str">
            <v>X</v>
          </cell>
          <cell r="J1561" t="str">
            <v>X</v>
          </cell>
          <cell r="L1561" t="str">
            <v>Centelsa</v>
          </cell>
          <cell r="M1561" t="str">
            <v>VER ARCHIVO ANEXO</v>
          </cell>
          <cell r="N1561">
            <v>41608</v>
          </cell>
        </row>
        <row r="1562">
          <cell r="A1562" t="str">
            <v>BB734</v>
          </cell>
          <cell r="B1562" t="str">
            <v xml:space="preserve">TAPA PARA BANDEJA PORTACABLE GALVANIZADA EN CALIENTE DE ANCHO UTIL 40CM; LONG 1,2M. </v>
          </cell>
          <cell r="C1562" t="str">
            <v>Insumo</v>
          </cell>
          <cell r="D1562" t="str">
            <v>m</v>
          </cell>
          <cell r="E1562">
            <v>42532</v>
          </cell>
          <cell r="F1562">
            <v>35741.010674290665</v>
          </cell>
          <cell r="G1562">
            <v>0.19</v>
          </cell>
          <cell r="H1562" t="str">
            <v>X</v>
          </cell>
          <cell r="J1562" t="str">
            <v>X</v>
          </cell>
          <cell r="L1562" t="str">
            <v>Centelsa</v>
          </cell>
          <cell r="M1562" t="str">
            <v>VER ARCHIVO ANEXO</v>
          </cell>
          <cell r="N1562">
            <v>41608</v>
          </cell>
        </row>
        <row r="1563">
          <cell r="A1563" t="str">
            <v>BB735</v>
          </cell>
          <cell r="B1563" t="str">
            <v xml:space="preserve">TAPA PARA BANDEJA PORTACABLE GALVANIZADA EN CALIENTE DE ANCHO UTIL 50CM; LONG 1,2M. </v>
          </cell>
          <cell r="C1563" t="str">
            <v>Insumo</v>
          </cell>
          <cell r="D1563" t="str">
            <v>m</v>
          </cell>
          <cell r="E1563">
            <v>52372</v>
          </cell>
          <cell r="F1563">
            <v>44010.047085580467</v>
          </cell>
          <cell r="G1563">
            <v>0.19</v>
          </cell>
          <cell r="H1563" t="str">
            <v>X</v>
          </cell>
          <cell r="J1563" t="str">
            <v>X</v>
          </cell>
          <cell r="L1563" t="str">
            <v>Centelsa</v>
          </cell>
          <cell r="M1563" t="str">
            <v>VER ARCHIVO ANEXO</v>
          </cell>
          <cell r="N1563">
            <v>41608</v>
          </cell>
        </row>
        <row r="1564">
          <cell r="A1564" t="str">
            <v>BB736</v>
          </cell>
          <cell r="B1564" t="str">
            <v xml:space="preserve">TAPA PARA BANDEJA PORTACABLE GALVANIZADA EN CALIENTE DE ANCHO UTIL 60CM; LONG 1,2M. </v>
          </cell>
          <cell r="C1564" t="str">
            <v>Insumo</v>
          </cell>
          <cell r="D1564" t="str">
            <v>m</v>
          </cell>
          <cell r="E1564">
            <v>62207</v>
          </cell>
          <cell r="F1564">
            <v>52275.106086379041</v>
          </cell>
          <cell r="G1564">
            <v>0.19</v>
          </cell>
          <cell r="H1564" t="str">
            <v>X</v>
          </cell>
          <cell r="J1564" t="str">
            <v>X</v>
          </cell>
          <cell r="L1564" t="str">
            <v>Centelsa</v>
          </cell>
          <cell r="M1564" t="str">
            <v>VER ARCHIVO ANEXO</v>
          </cell>
          <cell r="N1564">
            <v>41608</v>
          </cell>
        </row>
        <row r="1565">
          <cell r="A1565" t="str">
            <v>BB725</v>
          </cell>
          <cell r="B1565" t="str">
            <v>TE PORTACABLE GALVANIZADA EN CALIENTE ANCHO UTIL 10CM. INCLUYE PLATINAS DE UNION</v>
          </cell>
          <cell r="C1565" t="str">
            <v>Insumo</v>
          </cell>
          <cell r="D1565" t="str">
            <v>und</v>
          </cell>
          <cell r="E1565">
            <v>72559</v>
          </cell>
          <cell r="F1565">
            <v>60973.702830722868</v>
          </cell>
          <cell r="G1565">
            <v>0.19</v>
          </cell>
          <cell r="H1565" t="str">
            <v>X</v>
          </cell>
          <cell r="J1565" t="str">
            <v>X</v>
          </cell>
          <cell r="L1565" t="str">
            <v>Centelsa</v>
          </cell>
          <cell r="M1565" t="str">
            <v>VER ARCHIVO ANEXO</v>
          </cell>
          <cell r="N1565">
            <v>41608</v>
          </cell>
        </row>
        <row r="1566">
          <cell r="A1566" t="str">
            <v>BB726</v>
          </cell>
          <cell r="B1566" t="str">
            <v>TE PORTACABLE GALVANIZADA EN CALIENTE ANCHO UTIL 20CM. INCLUYE PLATINAS DE UNION</v>
          </cell>
          <cell r="C1566" t="str">
            <v>Insumo</v>
          </cell>
          <cell r="D1566" t="str">
            <v>und</v>
          </cell>
          <cell r="E1566">
            <v>79933</v>
          </cell>
          <cell r="F1566">
            <v>67170.508376076206</v>
          </cell>
          <cell r="G1566">
            <v>0.19</v>
          </cell>
          <cell r="H1566" t="str">
            <v>X</v>
          </cell>
          <cell r="J1566" t="str">
            <v>X</v>
          </cell>
          <cell r="L1566" t="str">
            <v>Centelsa</v>
          </cell>
          <cell r="M1566" t="str">
            <v>VER ARCHIVO ANEXO</v>
          </cell>
          <cell r="N1566">
            <v>41608</v>
          </cell>
        </row>
        <row r="1567">
          <cell r="A1567" t="str">
            <v>BB727</v>
          </cell>
          <cell r="B1567" t="str">
            <v>TE PORTACABLE GALVANIZADA EN CALIENTE ANCHO UTIL 30CM. INCLUYE PLATINAS DE UNION</v>
          </cell>
          <cell r="C1567" t="str">
            <v>Insumo</v>
          </cell>
          <cell r="D1567" t="str">
            <v>und</v>
          </cell>
          <cell r="E1567">
            <v>87457</v>
          </cell>
          <cell r="F1567">
            <v>73493.265253652135</v>
          </cell>
          <cell r="G1567">
            <v>0.19</v>
          </cell>
          <cell r="H1567" t="str">
            <v>X</v>
          </cell>
          <cell r="J1567" t="str">
            <v>X</v>
          </cell>
          <cell r="L1567" t="str">
            <v>Centelsa</v>
          </cell>
          <cell r="M1567" t="str">
            <v>VER ARCHIVO ANEXO</v>
          </cell>
          <cell r="N1567">
            <v>41608</v>
          </cell>
        </row>
        <row r="1568">
          <cell r="A1568" t="str">
            <v>BB728</v>
          </cell>
          <cell r="B1568" t="str">
            <v>TE PORTACABLE GALVANIZADA EN CALIENTE ANCHO UTIL 40CM. INCLUYE PLATINAS DE UNION</v>
          </cell>
          <cell r="C1568" t="str">
            <v>Insumo</v>
          </cell>
          <cell r="D1568" t="str">
            <v>und</v>
          </cell>
          <cell r="E1568">
            <v>98282</v>
          </cell>
          <cell r="F1568">
            <v>82589.60304712005</v>
          </cell>
          <cell r="G1568">
            <v>0.19</v>
          </cell>
          <cell r="H1568" t="str">
            <v>X</v>
          </cell>
          <cell r="J1568" t="str">
            <v>X</v>
          </cell>
          <cell r="L1568" t="str">
            <v>Centelsa</v>
          </cell>
          <cell r="M1568" t="str">
            <v>VER ARCHIVO ANEXO</v>
          </cell>
          <cell r="N1568">
            <v>41608</v>
          </cell>
        </row>
        <row r="1569">
          <cell r="A1569" t="str">
            <v>BB729</v>
          </cell>
          <cell r="B1569" t="str">
            <v>TE PORTACABLE GALVANIZADA EN CALIENTE ANCHO UTIL 50CM. INCLUYE PLATINAS DE UNION</v>
          </cell>
          <cell r="C1569" t="str">
            <v>Insumo</v>
          </cell>
          <cell r="D1569" t="str">
            <v>und</v>
          </cell>
          <cell r="E1569">
            <v>107718</v>
          </cell>
          <cell r="F1569">
            <v>90519.233763157303</v>
          </cell>
          <cell r="G1569">
            <v>0.19</v>
          </cell>
          <cell r="H1569" t="str">
            <v>X</v>
          </cell>
          <cell r="J1569" t="str">
            <v>X</v>
          </cell>
          <cell r="L1569" t="str">
            <v>Centelsa</v>
          </cell>
          <cell r="M1569" t="str">
            <v>VER ARCHIVO ANEXO</v>
          </cell>
          <cell r="N1569">
            <v>41608</v>
          </cell>
        </row>
        <row r="1570">
          <cell r="A1570" t="str">
            <v>BB730</v>
          </cell>
          <cell r="B1570" t="str">
            <v>TE PORTACABLE GALVANIZADA EN CALIENTE ANCHO UTIL 60CM. INCLUYE PLATINAS DE UNION</v>
          </cell>
          <cell r="C1570" t="str">
            <v>Insumo</v>
          </cell>
          <cell r="D1570" t="str">
            <v>und</v>
          </cell>
          <cell r="E1570">
            <v>121818</v>
          </cell>
          <cell r="F1570">
            <v>102367.93961656393</v>
          </cell>
          <cell r="G1570">
            <v>0.19</v>
          </cell>
          <cell r="H1570" t="str">
            <v>X</v>
          </cell>
          <cell r="J1570" t="str">
            <v>X</v>
          </cell>
          <cell r="L1570" t="str">
            <v>Centelsa</v>
          </cell>
          <cell r="M1570" t="str">
            <v>VER ARCHIVO ANEXO</v>
          </cell>
          <cell r="N1570">
            <v>41608</v>
          </cell>
        </row>
        <row r="1571">
          <cell r="A1571" t="str">
            <v>BB666</v>
          </cell>
          <cell r="B1571" t="str">
            <v>TENSOR</v>
          </cell>
          <cell r="C1571" t="str">
            <v>Insumo</v>
          </cell>
          <cell r="D1571" t="str">
            <v>und</v>
          </cell>
          <cell r="E1571">
            <v>2119</v>
          </cell>
          <cell r="F1571">
            <v>1780.5540965788398</v>
          </cell>
          <cell r="G1571">
            <v>0.19</v>
          </cell>
          <cell r="H1571" t="str">
            <v>X</v>
          </cell>
          <cell r="J1571" t="str">
            <v>X</v>
          </cell>
          <cell r="L1571" t="str">
            <v>Centelsa</v>
          </cell>
          <cell r="M1571" t="str">
            <v>VER ARCHIVO ANEXO</v>
          </cell>
          <cell r="N1571">
            <v>41608</v>
          </cell>
        </row>
        <row r="1572">
          <cell r="A1572" t="str">
            <v>BB816</v>
          </cell>
          <cell r="B1572" t="str">
            <v>TENSOR DE ACOMETIDAS</v>
          </cell>
          <cell r="C1572" t="str">
            <v>Insumo</v>
          </cell>
          <cell r="D1572" t="str">
            <v>und</v>
          </cell>
          <cell r="E1572">
            <v>4408</v>
          </cell>
          <cell r="F1572">
            <v>3704.2949708423516</v>
          </cell>
          <cell r="G1572">
            <v>0.19</v>
          </cell>
          <cell r="H1572" t="str">
            <v>X</v>
          </cell>
          <cell r="J1572" t="str">
            <v>X</v>
          </cell>
          <cell r="L1572" t="str">
            <v>Centelsa</v>
          </cell>
          <cell r="M1572" t="str">
            <v>VER ARCHIVO ANEXO</v>
          </cell>
          <cell r="N1572">
            <v>41608</v>
          </cell>
        </row>
        <row r="1573">
          <cell r="A1573" t="str">
            <v>BB657</v>
          </cell>
          <cell r="B1573" t="str">
            <v>TERMINAL CAMPANA PVC DUCTO 2"</v>
          </cell>
          <cell r="C1573" t="str">
            <v>Insumo</v>
          </cell>
          <cell r="D1573" t="str">
            <v>und</v>
          </cell>
          <cell r="E1573">
            <v>3775</v>
          </cell>
          <cell r="F1573">
            <v>3172.6477685131517</v>
          </cell>
          <cell r="G1573">
            <v>0.19</v>
          </cell>
          <cell r="H1573" t="str">
            <v>X</v>
          </cell>
          <cell r="J1573" t="str">
            <v>X</v>
          </cell>
          <cell r="L1573" t="str">
            <v>Centelsa</v>
          </cell>
          <cell r="M1573" t="str">
            <v>VER ARCHIVO ANEXO</v>
          </cell>
          <cell r="N1573">
            <v>41608</v>
          </cell>
        </row>
        <row r="1574">
          <cell r="A1574" t="str">
            <v>BB654</v>
          </cell>
          <cell r="B1574" t="str">
            <v>TERMINAL CAMPANA PVC DUCTO 3"</v>
          </cell>
          <cell r="C1574" t="str">
            <v>Insumo</v>
          </cell>
          <cell r="D1574" t="str">
            <v>und</v>
          </cell>
          <cell r="E1574">
            <v>3775</v>
          </cell>
          <cell r="F1574">
            <v>3172.6477685131517</v>
          </cell>
          <cell r="G1574">
            <v>0.19</v>
          </cell>
          <cell r="H1574" t="str">
            <v>X</v>
          </cell>
          <cell r="J1574" t="str">
            <v>X</v>
          </cell>
          <cell r="L1574" t="str">
            <v>Centelsa</v>
          </cell>
          <cell r="M1574" t="str">
            <v>VER ARCHIVO ANEXO</v>
          </cell>
          <cell r="N1574">
            <v>41608</v>
          </cell>
        </row>
        <row r="1575">
          <cell r="A1575" t="str">
            <v>BB652</v>
          </cell>
          <cell r="B1575" t="str">
            <v>TERMINAL CAMPANA PVC DUCTO 4"</v>
          </cell>
          <cell r="C1575" t="str">
            <v>Insumo</v>
          </cell>
          <cell r="D1575" t="str">
            <v>und</v>
          </cell>
          <cell r="E1575">
            <v>7112</v>
          </cell>
          <cell r="F1575">
            <v>5976.7221648379809</v>
          </cell>
          <cell r="G1575">
            <v>0.19</v>
          </cell>
          <cell r="H1575" t="str">
            <v>X</v>
          </cell>
          <cell r="J1575" t="str">
            <v>X</v>
          </cell>
          <cell r="L1575" t="str">
            <v>Centelsa</v>
          </cell>
          <cell r="M1575" t="str">
            <v>VER ARCHIVO ANEXO</v>
          </cell>
          <cell r="N1575">
            <v>41608</v>
          </cell>
        </row>
        <row r="1576">
          <cell r="A1576" t="str">
            <v>BB660</v>
          </cell>
          <cell r="B1576" t="str">
            <v>TERMINAL PVC CONDUIT  1"</v>
          </cell>
          <cell r="C1576" t="str">
            <v>Insumo</v>
          </cell>
          <cell r="D1576" t="str">
            <v>und</v>
          </cell>
          <cell r="E1576">
            <v>481</v>
          </cell>
          <cell r="F1576">
            <v>404.37006660949072</v>
          </cell>
          <cell r="G1576">
            <v>0.19</v>
          </cell>
          <cell r="H1576" t="str">
            <v>X</v>
          </cell>
          <cell r="J1576" t="str">
            <v>X</v>
          </cell>
          <cell r="L1576" t="str">
            <v>Centelsa</v>
          </cell>
          <cell r="M1576" t="str">
            <v>VER ARCHIVO ANEXO</v>
          </cell>
          <cell r="N1576">
            <v>41608</v>
          </cell>
        </row>
        <row r="1577">
          <cell r="A1577" t="str">
            <v>BB567</v>
          </cell>
          <cell r="B1577" t="str">
            <v>TERMINALES PREMOLDEADAS PARA 15 KV - USO EXTERIOR PARA CALIBRES DE CABLES ENTRE 2 - 3/0 - JUEGO X 3 UNIDADES</v>
          </cell>
          <cell r="C1577" t="str">
            <v>Insumo</v>
          </cell>
          <cell r="D1577" t="str">
            <v>und</v>
          </cell>
          <cell r="E1577">
            <v>489061</v>
          </cell>
          <cell r="F1577">
            <v>410975.21963194467</v>
          </cell>
          <cell r="G1577">
            <v>0.19</v>
          </cell>
          <cell r="H1577" t="str">
            <v>X</v>
          </cell>
          <cell r="J1577" t="str">
            <v>X</v>
          </cell>
          <cell r="L1577" t="str">
            <v>Centelsa</v>
          </cell>
          <cell r="M1577" t="str">
            <v>VER ARCHIVO ANEXO</v>
          </cell>
          <cell r="N1577">
            <v>41608</v>
          </cell>
        </row>
        <row r="1578">
          <cell r="A1578" t="str">
            <v>BB568</v>
          </cell>
          <cell r="B1578" t="str">
            <v>TERMINALES PREMOLDEADAS PARA 15 KV - USO INTERIOR PARA CALIBRES DE CABLES ENTRE 2 - 3/0 - JUEGO X 3 UNIDADES</v>
          </cell>
          <cell r="C1578" t="str">
            <v>Insumo</v>
          </cell>
          <cell r="D1578" t="str">
            <v>und</v>
          </cell>
          <cell r="E1578">
            <v>337590</v>
          </cell>
          <cell r="F1578">
            <v>283688.80328775669</v>
          </cell>
          <cell r="G1578">
            <v>0.19</v>
          </cell>
          <cell r="H1578" t="str">
            <v>X</v>
          </cell>
          <cell r="J1578" t="str">
            <v>X</v>
          </cell>
          <cell r="L1578" t="str">
            <v>Centelsa</v>
          </cell>
          <cell r="M1578" t="str">
            <v>VER ARCHIVO ANEXO</v>
          </cell>
          <cell r="N1578">
            <v>41608</v>
          </cell>
        </row>
        <row r="1579">
          <cell r="A1579" t="str">
            <v>BB570</v>
          </cell>
          <cell r="B1579" t="str">
            <v>TOMA CORRIENTE DOBLE CON  PROTECCION FALLA A TIERRA GFCI</v>
          </cell>
          <cell r="C1579" t="str">
            <v>Insumo</v>
          </cell>
          <cell r="D1579" t="str">
            <v>und</v>
          </cell>
          <cell r="E1579">
            <v>40378</v>
          </cell>
          <cell r="F1579">
            <v>33931.288900776046</v>
          </cell>
          <cell r="G1579">
            <v>0.19</v>
          </cell>
          <cell r="H1579" t="str">
            <v>X</v>
          </cell>
          <cell r="J1579" t="str">
            <v>X</v>
          </cell>
          <cell r="L1579" t="str">
            <v>Centelsa</v>
          </cell>
          <cell r="M1579" t="str">
            <v>VER ARCHIVO ANEXO</v>
          </cell>
          <cell r="N1579">
            <v>41608</v>
          </cell>
        </row>
        <row r="1580">
          <cell r="A1580" t="str">
            <v>BB571</v>
          </cell>
          <cell r="B1580" t="str">
            <v xml:space="preserve">TOMA CORRIENTE DOBLE CON POLO A TIERRA  NEMA 5-15-R; </v>
          </cell>
          <cell r="C1580" t="str">
            <v>Insumo</v>
          </cell>
          <cell r="D1580" t="str">
            <v>und</v>
          </cell>
          <cell r="E1580">
            <v>10757</v>
          </cell>
          <cell r="F1580">
            <v>9039.3282430934669</v>
          </cell>
          <cell r="G1580">
            <v>0.19</v>
          </cell>
          <cell r="H1580" t="str">
            <v>X</v>
          </cell>
          <cell r="J1580" t="str">
            <v>X</v>
          </cell>
          <cell r="L1580" t="str">
            <v>Centelsa</v>
          </cell>
          <cell r="M1580" t="str">
            <v>VER ARCHIVO ANEXO</v>
          </cell>
          <cell r="N1580">
            <v>41608</v>
          </cell>
        </row>
        <row r="1581">
          <cell r="A1581" t="str">
            <v>BB775</v>
          </cell>
          <cell r="B1581" t="str">
            <v>TOMA INDUSTRIAL DE SOBREPONER 3P+N+T 250V/16A IP44. MARCA LEGRAND</v>
          </cell>
          <cell r="C1581" t="str">
            <v>Insumo</v>
          </cell>
          <cell r="D1581" t="str">
            <v>und</v>
          </cell>
          <cell r="E1581">
            <v>86857</v>
          </cell>
          <cell r="F1581">
            <v>72989.459924761628</v>
          </cell>
          <cell r="G1581">
            <v>0.19</v>
          </cell>
          <cell r="H1581" t="str">
            <v>X</v>
          </cell>
          <cell r="J1581" t="str">
            <v>X</v>
          </cell>
          <cell r="L1581" t="str">
            <v>Centelsa</v>
          </cell>
          <cell r="M1581" t="str">
            <v>VER ARCHIVO ANEXO</v>
          </cell>
          <cell r="N1581">
            <v>41608</v>
          </cell>
        </row>
        <row r="1582">
          <cell r="A1582" t="str">
            <v>BB783</v>
          </cell>
          <cell r="B1582" t="str">
            <v>TOMA INDUSTRIAL DE SOBREPONER 3P+N+T 250V/16A IP67. MARCA LEGRAND</v>
          </cell>
          <cell r="C1582" t="str">
            <v>Insumo</v>
          </cell>
          <cell r="D1582" t="str">
            <v>und</v>
          </cell>
          <cell r="E1582">
            <v>222802</v>
          </cell>
          <cell r="F1582">
            <v>187228.64405418257</v>
          </cell>
          <cell r="G1582">
            <v>0.19</v>
          </cell>
          <cell r="H1582" t="str">
            <v>X</v>
          </cell>
          <cell r="J1582" t="str">
            <v>X</v>
          </cell>
          <cell r="L1582" t="str">
            <v>Centelsa</v>
          </cell>
          <cell r="M1582" t="str">
            <v>VER ARCHIVO ANEXO</v>
          </cell>
          <cell r="N1582">
            <v>41608</v>
          </cell>
        </row>
        <row r="1583">
          <cell r="A1583" t="str">
            <v>BB779</v>
          </cell>
          <cell r="B1583" t="str">
            <v>TOMA INDUSTRIAL DE SOBREPONER 3P+N+T 250V/32A IP44. MARCA LEGRAND</v>
          </cell>
          <cell r="C1583" t="str">
            <v>Insumo</v>
          </cell>
          <cell r="D1583" t="str">
            <v>und</v>
          </cell>
          <cell r="E1583">
            <v>441944</v>
          </cell>
          <cell r="F1583">
            <v>371381.42399513873</v>
          </cell>
          <cell r="G1583">
            <v>0.19</v>
          </cell>
          <cell r="H1583" t="str">
            <v>X</v>
          </cell>
          <cell r="J1583" t="str">
            <v>X</v>
          </cell>
          <cell r="L1583" t="str">
            <v>Centelsa</v>
          </cell>
          <cell r="M1583" t="str">
            <v>VER ARCHIVO ANEXO</v>
          </cell>
          <cell r="N1583">
            <v>41608</v>
          </cell>
        </row>
        <row r="1584">
          <cell r="A1584" t="str">
            <v>BB787</v>
          </cell>
          <cell r="B1584" t="str">
            <v>TOMA INDUSTRIAL DE SOBREPONER 3P+N+T 250V/32A IP67. MARCA LEGRAND</v>
          </cell>
          <cell r="C1584" t="str">
            <v>Insumo</v>
          </cell>
          <cell r="D1584" t="str">
            <v>und</v>
          </cell>
          <cell r="E1584">
            <v>227295</v>
          </cell>
          <cell r="F1584">
            <v>191004.53241386724</v>
          </cell>
          <cell r="G1584">
            <v>0.19</v>
          </cell>
          <cell r="H1584" t="str">
            <v>X</v>
          </cell>
          <cell r="J1584" t="str">
            <v>X</v>
          </cell>
          <cell r="L1584" t="str">
            <v>Centelsa</v>
          </cell>
          <cell r="M1584" t="str">
            <v>VER ARCHIVO ANEXO</v>
          </cell>
          <cell r="N1584">
            <v>41608</v>
          </cell>
        </row>
        <row r="1585">
          <cell r="A1585" t="str">
            <v>BB791</v>
          </cell>
          <cell r="B1585" t="str">
            <v>TOMA INDUSTRIAL DE SOBREPONER 3P+N+T 250V/63A IP67. MARCA LEGRAND</v>
          </cell>
          <cell r="C1585" t="str">
            <v>Insumo</v>
          </cell>
          <cell r="D1585" t="str">
            <v>und</v>
          </cell>
          <cell r="E1585">
            <v>478053</v>
          </cell>
          <cell r="F1585">
            <v>401725.08863281558</v>
          </cell>
          <cell r="G1585">
            <v>0.19</v>
          </cell>
          <cell r="H1585" t="str">
            <v>X</v>
          </cell>
          <cell r="J1585" t="str">
            <v>X</v>
          </cell>
          <cell r="L1585" t="str">
            <v>Centelsa</v>
          </cell>
          <cell r="M1585" t="str">
            <v>VER ARCHIVO ANEXO</v>
          </cell>
          <cell r="N1585">
            <v>41608</v>
          </cell>
        </row>
        <row r="1586">
          <cell r="A1586" t="str">
            <v>BB773</v>
          </cell>
          <cell r="B1586" t="str">
            <v>TOMA INDUSTRIAL DE SOBREPONER 3P+T 250V/16A IP44. MARCA LEGRAND</v>
          </cell>
          <cell r="C1586" t="str">
            <v>Insumo</v>
          </cell>
          <cell r="D1586" t="str">
            <v>und</v>
          </cell>
          <cell r="E1586">
            <v>70217</v>
          </cell>
          <cell r="F1586">
            <v>59006.210441055715</v>
          </cell>
          <cell r="G1586">
            <v>0.19</v>
          </cell>
          <cell r="H1586" t="str">
            <v>X</v>
          </cell>
          <cell r="J1586" t="str">
            <v>X</v>
          </cell>
          <cell r="L1586" t="str">
            <v>Centelsa</v>
          </cell>
          <cell r="M1586" t="str">
            <v>VER ARCHIVO ANEXO</v>
          </cell>
          <cell r="N1586">
            <v>41608</v>
          </cell>
        </row>
        <row r="1587">
          <cell r="A1587" t="str">
            <v>BB781</v>
          </cell>
          <cell r="B1587" t="str">
            <v>TOMA INDUSTRIAL DE SOBREPONER 3P+T 250V/16A IP67. MARCA LEGRAND</v>
          </cell>
          <cell r="C1587" t="str">
            <v>Insumo</v>
          </cell>
          <cell r="D1587" t="str">
            <v>und</v>
          </cell>
          <cell r="E1587">
            <v>201838</v>
          </cell>
          <cell r="F1587">
            <v>169611.36718497955</v>
          </cell>
          <cell r="G1587">
            <v>0.19</v>
          </cell>
          <cell r="H1587" t="str">
            <v>X</v>
          </cell>
          <cell r="J1587" t="str">
            <v>X</v>
          </cell>
          <cell r="L1587" t="str">
            <v>Centelsa</v>
          </cell>
          <cell r="M1587" t="str">
            <v>VER ARCHIVO ANEXO</v>
          </cell>
          <cell r="N1587">
            <v>41608</v>
          </cell>
        </row>
        <row r="1588">
          <cell r="A1588" t="str">
            <v>BB777</v>
          </cell>
          <cell r="B1588" t="str">
            <v>TOMA INDUSTRIAL DE SOBREPONER 3P+T 250V/32A IP44. MARCA LEGRAND</v>
          </cell>
          <cell r="C1588" t="str">
            <v>Insumo</v>
          </cell>
          <cell r="D1588" t="str">
            <v>und</v>
          </cell>
          <cell r="E1588">
            <v>82863</v>
          </cell>
          <cell r="F1588">
            <v>69632.525470154316</v>
          </cell>
          <cell r="G1588">
            <v>0.19</v>
          </cell>
          <cell r="H1588" t="str">
            <v>X</v>
          </cell>
          <cell r="J1588" t="str">
            <v>X</v>
          </cell>
          <cell r="L1588" t="str">
            <v>Centelsa</v>
          </cell>
          <cell r="M1588" t="str">
            <v>VER ARCHIVO ANEXO</v>
          </cell>
          <cell r="N1588">
            <v>41608</v>
          </cell>
        </row>
        <row r="1589">
          <cell r="A1589" t="str">
            <v>BB785</v>
          </cell>
          <cell r="B1589" t="str">
            <v>TOMA INDUSTRIAL DE SOBREPONER 3P+T 250V/32A IP67. MARCA LEGRAND</v>
          </cell>
          <cell r="C1589" t="str">
            <v>Insumo</v>
          </cell>
          <cell r="D1589" t="str">
            <v>und</v>
          </cell>
          <cell r="E1589">
            <v>206495</v>
          </cell>
          <cell r="F1589">
            <v>173525.13910836057</v>
          </cell>
          <cell r="G1589">
            <v>0.19</v>
          </cell>
          <cell r="H1589" t="str">
            <v>X</v>
          </cell>
          <cell r="J1589" t="str">
            <v>X</v>
          </cell>
          <cell r="L1589" t="str">
            <v>Centelsa</v>
          </cell>
          <cell r="M1589" t="str">
            <v>VER ARCHIVO ANEXO</v>
          </cell>
          <cell r="N1589">
            <v>41608</v>
          </cell>
        </row>
        <row r="1590">
          <cell r="A1590" t="str">
            <v>BB789</v>
          </cell>
          <cell r="B1590" t="str">
            <v>TOMA INDUSTRIAL DE SOBREPONER 3P+T 250V/63A IP67. MARCA LEGRAND</v>
          </cell>
          <cell r="C1590" t="str">
            <v>Insumo</v>
          </cell>
          <cell r="D1590" t="str">
            <v>und</v>
          </cell>
          <cell r="E1590">
            <v>457753</v>
          </cell>
          <cell r="F1590">
            <v>384665.97503588331</v>
          </cell>
          <cell r="G1590">
            <v>0.19</v>
          </cell>
          <cell r="H1590" t="str">
            <v>X</v>
          </cell>
          <cell r="J1590" t="str">
            <v>X</v>
          </cell>
          <cell r="L1590" t="str">
            <v>Centelsa</v>
          </cell>
          <cell r="M1590" t="str">
            <v>VER ARCHIVO ANEXO</v>
          </cell>
          <cell r="N1590">
            <v>41608</v>
          </cell>
        </row>
        <row r="1591">
          <cell r="A1591" t="str">
            <v>BB793</v>
          </cell>
          <cell r="B1591" t="str">
            <v>TOMACORRIENTE DE INCRUSTAR CON SEGURO DE GIRO 2P+T 250V/20A. MARCA LEGRAND</v>
          </cell>
          <cell r="C1591" t="str">
            <v>Insumo</v>
          </cell>
          <cell r="D1591" t="str">
            <v>und</v>
          </cell>
          <cell r="E1591">
            <v>53910</v>
          </cell>
          <cell r="F1591">
            <v>45302.705495233764</v>
          </cell>
          <cell r="G1591">
            <v>0.19</v>
          </cell>
          <cell r="H1591" t="str">
            <v>X</v>
          </cell>
          <cell r="J1591" t="str">
            <v>X</v>
          </cell>
          <cell r="L1591" t="str">
            <v>Centelsa</v>
          </cell>
          <cell r="M1591" t="str">
            <v>VER ARCHIVO ANEXO</v>
          </cell>
          <cell r="N1591">
            <v>41608</v>
          </cell>
        </row>
        <row r="1592">
          <cell r="A1592" t="str">
            <v>BB795</v>
          </cell>
          <cell r="B1592" t="str">
            <v>TOMACORRIENTE DE INCRUSTAR CON SEGURO DE GIRO 2P+T 250V/30A. MARCA LEGRAND</v>
          </cell>
          <cell r="C1592" t="str">
            <v>Insumo</v>
          </cell>
          <cell r="D1592" t="str">
            <v>und</v>
          </cell>
          <cell r="E1592">
            <v>80035</v>
          </cell>
          <cell r="F1592">
            <v>67256.685603386417</v>
          </cell>
          <cell r="G1592">
            <v>0.19</v>
          </cell>
          <cell r="H1592" t="str">
            <v>X</v>
          </cell>
          <cell r="J1592" t="str">
            <v>X</v>
          </cell>
          <cell r="L1592" t="str">
            <v>Centelsa</v>
          </cell>
          <cell r="M1592" t="str">
            <v>VER ARCHIVO ANEXO</v>
          </cell>
          <cell r="N1592">
            <v>41608</v>
          </cell>
        </row>
        <row r="1593">
          <cell r="A1593" t="str">
            <v>BB580</v>
          </cell>
          <cell r="B1593" t="str">
            <v>TORNILLO DE ACERO GALVANIZADO 1/2"X1 1/2". INCLUYE 2 TUERCAS, 2 ARANDELAS.</v>
          </cell>
          <cell r="C1593" t="str">
            <v>Insumo</v>
          </cell>
          <cell r="D1593" t="str">
            <v>und</v>
          </cell>
          <cell r="E1593">
            <v>872</v>
          </cell>
          <cell r="F1593">
            <v>733.16933388540451</v>
          </cell>
          <cell r="G1593">
            <v>0.19</v>
          </cell>
          <cell r="H1593" t="str">
            <v>X</v>
          </cell>
          <cell r="J1593" t="str">
            <v>X</v>
          </cell>
          <cell r="L1593" t="str">
            <v>Centelsa</v>
          </cell>
          <cell r="M1593" t="str">
            <v>VER ARCHIVO ANEXO</v>
          </cell>
          <cell r="N1593">
            <v>41608</v>
          </cell>
        </row>
        <row r="1594">
          <cell r="A1594" t="str">
            <v>BB581</v>
          </cell>
          <cell r="B1594" t="str">
            <v>TORNILLO DE ACERO GALVANIZADO 5/8" X 10". INCLUYE 2 TUERCAS, 2 ARANDELAS.</v>
          </cell>
          <cell r="C1594" t="str">
            <v>Insumo</v>
          </cell>
          <cell r="D1594" t="str">
            <v>und</v>
          </cell>
          <cell r="E1594">
            <v>4692</v>
          </cell>
          <cell r="F1594">
            <v>3942.9396003168044</v>
          </cell>
          <cell r="G1594">
            <v>0.19</v>
          </cell>
          <cell r="H1594" t="str">
            <v>X</v>
          </cell>
          <cell r="J1594" t="str">
            <v>X</v>
          </cell>
          <cell r="L1594" t="str">
            <v>Centelsa</v>
          </cell>
          <cell r="M1594" t="str">
            <v>VER ARCHIVO ANEXO</v>
          </cell>
          <cell r="N1594">
            <v>41608</v>
          </cell>
        </row>
        <row r="1595">
          <cell r="A1595" t="str">
            <v>BB582</v>
          </cell>
          <cell r="B1595" t="str">
            <v>TORNILLO DE ACERO GALVANIZADO 5/8" X 5". INCLUYE 2 TUERCAS, 2 ARANDELAS.</v>
          </cell>
          <cell r="C1595" t="str">
            <v>Insumo</v>
          </cell>
          <cell r="D1595" t="str">
            <v>und</v>
          </cell>
          <cell r="E1595">
            <v>3084</v>
          </cell>
          <cell r="F1595">
            <v>2591.9458367919815</v>
          </cell>
          <cell r="G1595">
            <v>0.19</v>
          </cell>
          <cell r="H1595" t="str">
            <v>X</v>
          </cell>
          <cell r="J1595" t="str">
            <v>X</v>
          </cell>
          <cell r="L1595" t="str">
            <v>Centelsa</v>
          </cell>
          <cell r="M1595" t="str">
            <v>VER ARCHIVO ANEXO</v>
          </cell>
          <cell r="N1595">
            <v>41608</v>
          </cell>
        </row>
        <row r="1596">
          <cell r="A1596" t="str">
            <v>BB583</v>
          </cell>
          <cell r="B1596" t="str">
            <v>TORNILLO DE ACERO GALVANIZADO 5/8" X 8". INCLUYE 2 TUERCAS, 2 ARANDELAS.</v>
          </cell>
          <cell r="C1596" t="str">
            <v>Insumo</v>
          </cell>
          <cell r="D1596" t="str">
            <v>und</v>
          </cell>
          <cell r="E1596">
            <v>3925</v>
          </cell>
          <cell r="F1596">
            <v>3298.5991007357798</v>
          </cell>
          <cell r="G1596">
            <v>0.19</v>
          </cell>
          <cell r="H1596" t="str">
            <v>X</v>
          </cell>
          <cell r="J1596" t="str">
            <v>X</v>
          </cell>
          <cell r="L1596" t="str">
            <v>Centelsa</v>
          </cell>
          <cell r="M1596" t="str">
            <v>VER ARCHIVO ANEXO</v>
          </cell>
          <cell r="N1596">
            <v>41608</v>
          </cell>
        </row>
        <row r="1597">
          <cell r="A1597" t="str">
            <v>BB584</v>
          </cell>
          <cell r="B1597" t="str">
            <v>TORNILLO DE BRONCE PARA BORNA TERMINAL</v>
          </cell>
          <cell r="C1597" t="str">
            <v>Insumo</v>
          </cell>
          <cell r="D1597" t="str">
            <v>und</v>
          </cell>
          <cell r="E1597">
            <v>17213</v>
          </cell>
          <cell r="F1597">
            <v>14464.516153146045</v>
          </cell>
          <cell r="G1597">
            <v>0.19</v>
          </cell>
          <cell r="H1597" t="str">
            <v>X</v>
          </cell>
          <cell r="J1597" t="str">
            <v>X</v>
          </cell>
          <cell r="L1597" t="str">
            <v>Centelsa</v>
          </cell>
          <cell r="M1597" t="str">
            <v>VER ARCHIVO ANEXO</v>
          </cell>
          <cell r="N1597">
            <v>41608</v>
          </cell>
        </row>
        <row r="1598">
          <cell r="A1598" t="str">
            <v>BB587</v>
          </cell>
          <cell r="B1598" t="str">
            <v xml:space="preserve">TRANSFORMADOR DE DISTRIBUCION  TRIFASICO AUTOPROTEGIDO 112,5 KVA-DYN5, 60 HZ, 13.2 KV-208/120 VOLTIOS ACEITE- INTEMPERIE- HOMOLOGADO -ACCESORIOS DE SUJECION -PROTOCOLO DE PRUEBAS. (DPS PRIMARIOS) </v>
          </cell>
          <cell r="C1598" t="str">
            <v>Insumo</v>
          </cell>
          <cell r="D1598" t="str">
            <v>m</v>
          </cell>
          <cell r="E1598">
            <v>14559596</v>
          </cell>
          <cell r="F1598">
            <v>12234954.837818015</v>
          </cell>
          <cell r="G1598">
            <v>0.19</v>
          </cell>
          <cell r="H1598" t="str">
            <v>X</v>
          </cell>
          <cell r="J1598" t="str">
            <v>X</v>
          </cell>
          <cell r="L1598" t="str">
            <v>Centelsa</v>
          </cell>
          <cell r="M1598" t="str">
            <v>VER ARCHIVO ANEXO</v>
          </cell>
          <cell r="N1598">
            <v>41608</v>
          </cell>
        </row>
        <row r="1599">
          <cell r="A1599" t="str">
            <v>BB586</v>
          </cell>
          <cell r="B1599"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599" t="str">
            <v>Insumo</v>
          </cell>
          <cell r="D1599" t="str">
            <v>und</v>
          </cell>
          <cell r="E1599">
            <v>7155002</v>
          </cell>
          <cell r="F1599">
            <v>6012606.3622899558</v>
          </cell>
          <cell r="G1599">
            <v>0.19</v>
          </cell>
          <cell r="H1599" t="str">
            <v>X</v>
          </cell>
          <cell r="J1599" t="str">
            <v>X</v>
          </cell>
          <cell r="L1599" t="str">
            <v>Centelsa</v>
          </cell>
          <cell r="M1599" t="str">
            <v>VER ARCHIVO ANEXO</v>
          </cell>
          <cell r="N1599">
            <v>41608</v>
          </cell>
        </row>
        <row r="1600">
          <cell r="A1600" t="str">
            <v>BB588</v>
          </cell>
          <cell r="B1600" t="str">
            <v xml:space="preserve">TRANSFORMADOR DE DISTRIBUCION  TRIFASICO AUTOPROTEGIDO 150 KVA-DYN5, 60 HZ, 13.2 KV-208/120 VOLTIOS ACEITE- INTEMPERIE- HOMOLOGADO -ACCESORIOS DE SUJECION -PROTOCOLO DE PRUEBAS. (DPS PRIMARIOS) </v>
          </cell>
          <cell r="C1600" t="str">
            <v>Insumo</v>
          </cell>
          <cell r="D1600" t="str">
            <v>m</v>
          </cell>
          <cell r="E1600">
            <v>17671191</v>
          </cell>
          <cell r="F1600">
            <v>14849740.2914542</v>
          </cell>
          <cell r="G1600">
            <v>0.19</v>
          </cell>
          <cell r="H1600" t="str">
            <v>X</v>
          </cell>
          <cell r="J1600" t="str">
            <v>X</v>
          </cell>
          <cell r="L1600" t="str">
            <v>Centelsa</v>
          </cell>
          <cell r="M1600" t="str">
            <v>VER ARCHIVO ANEXO</v>
          </cell>
          <cell r="N1600">
            <v>41608</v>
          </cell>
        </row>
        <row r="1601">
          <cell r="A1601" t="str">
            <v>BB589</v>
          </cell>
          <cell r="B1601" t="str">
            <v xml:space="preserve">TRANSFORMADOR DE DISTRIBUCION  TRIFASICO AUTOPROTEGIDO 225 KVA-DYN5, 60 HZ, 13.2 KV-220/127 VOLTIOS ACEITE- INTEMPERIE- HOMOLOGADO -ACCESORIOS DE SUJECION -PROTOCOLO DE PRUEBAS. (DPS PRIMARIOS) </v>
          </cell>
          <cell r="C1601" t="str">
            <v>Insumo</v>
          </cell>
          <cell r="D1601" t="str">
            <v>m</v>
          </cell>
          <cell r="E1601">
            <v>16839213</v>
          </cell>
          <cell r="F1601">
            <v>14150599.030124858</v>
          </cell>
          <cell r="G1601">
            <v>0.19</v>
          </cell>
          <cell r="H1601" t="str">
            <v>X</v>
          </cell>
          <cell r="J1601" t="str">
            <v>X</v>
          </cell>
          <cell r="L1601" t="str">
            <v>Centelsa</v>
          </cell>
          <cell r="M1601" t="str">
            <v>VER ARCHIVO ANEXO</v>
          </cell>
          <cell r="N1601">
            <v>41608</v>
          </cell>
        </row>
        <row r="1602">
          <cell r="A1602" t="str">
            <v>BB590</v>
          </cell>
          <cell r="B1602"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602" t="str">
            <v>Insumo</v>
          </cell>
          <cell r="D1602" t="str">
            <v>m</v>
          </cell>
          <cell r="E1602">
            <v>5216495</v>
          </cell>
          <cell r="F1602">
            <v>4383608.8408728568</v>
          </cell>
          <cell r="G1602">
            <v>0.19</v>
          </cell>
          <cell r="H1602" t="str">
            <v>X</v>
          </cell>
          <cell r="J1602" t="str">
            <v>X</v>
          </cell>
          <cell r="L1602" t="str">
            <v>Centelsa</v>
          </cell>
          <cell r="M1602" t="str">
            <v>VER ARCHIVO ANEXO</v>
          </cell>
          <cell r="N1602">
            <v>41608</v>
          </cell>
        </row>
        <row r="1603">
          <cell r="A1603" t="str">
            <v>BB591</v>
          </cell>
          <cell r="B1603"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603" t="str">
            <v>Insumo</v>
          </cell>
          <cell r="D1603" t="str">
            <v>m</v>
          </cell>
          <cell r="E1603">
            <v>6314704</v>
          </cell>
          <cell r="F1603">
            <v>5306474.1391205117</v>
          </cell>
          <cell r="G1603">
            <v>0.19</v>
          </cell>
          <cell r="H1603" t="str">
            <v>X</v>
          </cell>
          <cell r="J1603" t="str">
            <v>X</v>
          </cell>
          <cell r="L1603" t="str">
            <v>Centelsa</v>
          </cell>
          <cell r="M1603" t="str">
            <v>VER ARCHIVO ANEXO</v>
          </cell>
          <cell r="N1603">
            <v>41608</v>
          </cell>
        </row>
        <row r="1604">
          <cell r="A1604" t="str">
            <v>BB592</v>
          </cell>
          <cell r="B1604" t="str">
            <v xml:space="preserve">TRANSFORMADOR DE DISTRIBUCION  TRIFASICO AUTOPROTEGIDO 75 KVA-DYN5, 60 HZ, 13.2 KV-208/120 VOLTIOS ACEITE- INTEMPERIE- HOMOLOGADO -ACCESORIOS DE SUJECION -PROTOCOLO DE PRUEBAS. (DPS PRIMARIOS) </v>
          </cell>
          <cell r="C1604" t="str">
            <v>Insumo</v>
          </cell>
          <cell r="D1604" t="str">
            <v>m</v>
          </cell>
          <cell r="E1604">
            <v>8145055</v>
          </cell>
          <cell r="F1604">
            <v>6844583.8534022635</v>
          </cell>
          <cell r="G1604">
            <v>0.19</v>
          </cell>
          <cell r="H1604" t="str">
            <v>X</v>
          </cell>
          <cell r="J1604" t="str">
            <v>X</v>
          </cell>
          <cell r="L1604" t="str">
            <v>Centelsa</v>
          </cell>
          <cell r="M1604" t="str">
            <v>VER ARCHIVO ANEXO</v>
          </cell>
          <cell r="N1604">
            <v>41608</v>
          </cell>
        </row>
        <row r="1605">
          <cell r="A1605" t="str">
            <v>BB596</v>
          </cell>
          <cell r="B1605" t="str">
            <v>TUBO CONDUIT GALVANIZADA EMT 1 1/2"</v>
          </cell>
          <cell r="C1605" t="str">
            <v>Insumo</v>
          </cell>
          <cell r="D1605" t="str">
            <v>m</v>
          </cell>
          <cell r="E1605">
            <v>16093</v>
          </cell>
          <cell r="F1605">
            <v>13523.195670219035</v>
          </cell>
          <cell r="G1605">
            <v>0.19</v>
          </cell>
          <cell r="H1605" t="str">
            <v>X</v>
          </cell>
          <cell r="J1605" t="str">
            <v>X</v>
          </cell>
          <cell r="L1605" t="str">
            <v>Tuberia elecrica</v>
          </cell>
          <cell r="M1605" t="str">
            <v>VER ARCHIVO ANEXO</v>
          </cell>
          <cell r="N1605">
            <v>41608</v>
          </cell>
        </row>
        <row r="1606">
          <cell r="A1606" t="str">
            <v>BB597</v>
          </cell>
          <cell r="B1606" t="str">
            <v>TUBO CONDUIT GALVANIZADA EMT 1"</v>
          </cell>
          <cell r="C1606" t="str">
            <v>Insumo</v>
          </cell>
          <cell r="D1606" t="str">
            <v>m</v>
          </cell>
          <cell r="E1606">
            <v>9337</v>
          </cell>
          <cell r="F1606">
            <v>7846.1050957212001</v>
          </cell>
          <cell r="G1606">
            <v>0.19</v>
          </cell>
          <cell r="H1606" t="str">
            <v>X</v>
          </cell>
          <cell r="J1606" t="str">
            <v>X</v>
          </cell>
          <cell r="L1606" t="str">
            <v>Tuberia elecrica</v>
          </cell>
          <cell r="M1606" t="str">
            <v>VER ARCHIVO ANEXO</v>
          </cell>
          <cell r="N1606">
            <v>41608</v>
          </cell>
        </row>
        <row r="1607">
          <cell r="A1607" t="str">
            <v>BB598</v>
          </cell>
          <cell r="B1607" t="str">
            <v>TUBO CONDUIT GALVANIZADA EMT 1/2"</v>
          </cell>
          <cell r="C1607" t="str">
            <v>Insumo</v>
          </cell>
          <cell r="D1607" t="str">
            <v>m</v>
          </cell>
          <cell r="E1607">
            <v>3895</v>
          </cell>
          <cell r="F1607">
            <v>3273.4088342912551</v>
          </cell>
          <cell r="G1607">
            <v>0.19</v>
          </cell>
          <cell r="H1607" t="str">
            <v>X</v>
          </cell>
          <cell r="J1607" t="str">
            <v>X</v>
          </cell>
          <cell r="L1607" t="str">
            <v>Tuberia elecrica</v>
          </cell>
          <cell r="M1607" t="str">
            <v>VER ARCHIVO ANEXO</v>
          </cell>
          <cell r="N1607">
            <v>41608</v>
          </cell>
        </row>
        <row r="1608">
          <cell r="A1608" t="str">
            <v>BB599</v>
          </cell>
          <cell r="B1608" t="str">
            <v xml:space="preserve">TUBO CONDUIT GALVANIZADA EMT 2" </v>
          </cell>
          <cell r="C1608" t="str">
            <v>Insumo</v>
          </cell>
          <cell r="D1608" t="str">
            <v>m</v>
          </cell>
          <cell r="E1608">
            <v>20449</v>
          </cell>
          <cell r="F1608">
            <v>17183.739125657732</v>
          </cell>
          <cell r="G1608">
            <v>0.19</v>
          </cell>
          <cell r="H1608" t="str">
            <v>X</v>
          </cell>
          <cell r="J1608" t="str">
            <v>X</v>
          </cell>
          <cell r="L1608" t="str">
            <v>Tuberia elecrica</v>
          </cell>
          <cell r="M1608" t="str">
            <v>VER ARCHIVO ANEXO</v>
          </cell>
          <cell r="N1608">
            <v>41608</v>
          </cell>
        </row>
        <row r="1609">
          <cell r="A1609" t="str">
            <v>BB600</v>
          </cell>
          <cell r="B1609" t="str">
            <v xml:space="preserve">TUBO CONDUIT GALVANIZADA EMT 3" </v>
          </cell>
          <cell r="C1609" t="str">
            <v>Insumo</v>
          </cell>
          <cell r="D1609" t="str">
            <v>m</v>
          </cell>
          <cell r="E1609">
            <v>40575</v>
          </cell>
          <cell r="F1609">
            <v>34097.014337911089</v>
          </cell>
          <cell r="G1609">
            <v>0.19</v>
          </cell>
          <cell r="H1609" t="str">
            <v>X</v>
          </cell>
          <cell r="J1609" t="str">
            <v>X</v>
          </cell>
          <cell r="L1609" t="str">
            <v>Tuberia elecrica</v>
          </cell>
          <cell r="M1609" t="str">
            <v>VER ARCHIVO ANEXO</v>
          </cell>
          <cell r="N1609">
            <v>41608</v>
          </cell>
        </row>
        <row r="1610">
          <cell r="A1610" t="str">
            <v>BB601</v>
          </cell>
          <cell r="B1610" t="str">
            <v xml:space="preserve">TUBO CONDUIT GALVANIZADA EMT 3/4" </v>
          </cell>
          <cell r="C1610" t="str">
            <v>Insumo</v>
          </cell>
          <cell r="D1610" t="str">
            <v>m</v>
          </cell>
          <cell r="E1610">
            <v>6363</v>
          </cell>
          <cell r="F1610">
            <v>5346.9655037248394</v>
          </cell>
          <cell r="G1610">
            <v>0.19</v>
          </cell>
          <cell r="H1610" t="str">
            <v>X</v>
          </cell>
          <cell r="J1610" t="str">
            <v>X</v>
          </cell>
          <cell r="L1610" t="str">
            <v>Tuberia elecrica</v>
          </cell>
          <cell r="M1610" t="str">
            <v>VER ARCHIVO ANEXO</v>
          </cell>
          <cell r="N1610">
            <v>41608</v>
          </cell>
        </row>
        <row r="1611">
          <cell r="A1611" t="str">
            <v>BB603</v>
          </cell>
          <cell r="B1611" t="str">
            <v xml:space="preserve">TUBO CONDUIT IMC 1 1/2" </v>
          </cell>
          <cell r="C1611" t="str">
            <v>Insumo</v>
          </cell>
          <cell r="D1611" t="str">
            <v>m</v>
          </cell>
          <cell r="E1611">
            <v>33387</v>
          </cell>
          <cell r="F1611">
            <v>28056.653605213258</v>
          </cell>
          <cell r="G1611">
            <v>0.19</v>
          </cell>
          <cell r="H1611" t="str">
            <v>X</v>
          </cell>
          <cell r="J1611" t="str">
            <v>X</v>
          </cell>
          <cell r="L1611" t="str">
            <v>Tuberia elecrica</v>
          </cell>
          <cell r="M1611" t="str">
            <v>VER ARCHIVO ANEXO</v>
          </cell>
          <cell r="N1611">
            <v>41608</v>
          </cell>
        </row>
        <row r="1612">
          <cell r="A1612" t="str">
            <v>BB605</v>
          </cell>
          <cell r="B1612" t="str">
            <v xml:space="preserve">TUBO CONDUIT IMC 1" </v>
          </cell>
          <cell r="C1612" t="str">
            <v>Insumo</v>
          </cell>
          <cell r="D1612" t="str">
            <v>m</v>
          </cell>
          <cell r="E1612">
            <v>20474</v>
          </cell>
          <cell r="F1612">
            <v>17204.951981611019</v>
          </cell>
          <cell r="G1612">
            <v>0.19</v>
          </cell>
          <cell r="H1612" t="str">
            <v>X</v>
          </cell>
          <cell r="J1612" t="str">
            <v>X</v>
          </cell>
          <cell r="L1612" t="str">
            <v>Tuberia elecrica</v>
          </cell>
          <cell r="M1612" t="str">
            <v>VER ARCHIVO ANEXO</v>
          </cell>
          <cell r="N1612">
            <v>41608</v>
          </cell>
        </row>
        <row r="1613">
          <cell r="A1613" t="str">
            <v>BB606</v>
          </cell>
          <cell r="B1613" t="str">
            <v xml:space="preserve">TUBO CONDUIT IMC 1/2" </v>
          </cell>
          <cell r="C1613" t="str">
            <v>Insumo</v>
          </cell>
          <cell r="D1613" t="str">
            <v>m</v>
          </cell>
          <cell r="E1613">
            <v>11539</v>
          </cell>
          <cell r="F1613">
            <v>9696.9267776452962</v>
          </cell>
          <cell r="G1613">
            <v>0.19</v>
          </cell>
          <cell r="H1613" t="str">
            <v>X</v>
          </cell>
          <cell r="J1613" t="str">
            <v>X</v>
          </cell>
          <cell r="L1613" t="str">
            <v>Tuberia elecrica</v>
          </cell>
          <cell r="M1613" t="str">
            <v>VER ARCHIVO ANEXO</v>
          </cell>
          <cell r="N1613">
            <v>41608</v>
          </cell>
        </row>
        <row r="1614">
          <cell r="A1614" t="str">
            <v>BB607</v>
          </cell>
          <cell r="B1614" t="str">
            <v xml:space="preserve">TUBO CONDUIT IMC 2" </v>
          </cell>
          <cell r="C1614" t="str">
            <v>Insumo</v>
          </cell>
          <cell r="D1614" t="str">
            <v>m</v>
          </cell>
          <cell r="E1614">
            <v>41385</v>
          </cell>
          <cell r="F1614">
            <v>34777.151531913281</v>
          </cell>
          <cell r="G1614">
            <v>0.19</v>
          </cell>
          <cell r="H1614" t="str">
            <v>X</v>
          </cell>
          <cell r="J1614" t="str">
            <v>X</v>
          </cell>
          <cell r="L1614" t="str">
            <v>Tuberia elecrica</v>
          </cell>
          <cell r="M1614" t="str">
            <v>VER ARCHIVO ANEXO</v>
          </cell>
          <cell r="N1614">
            <v>41608</v>
          </cell>
        </row>
        <row r="1615">
          <cell r="A1615" t="str">
            <v>BB608</v>
          </cell>
          <cell r="B1615" t="str">
            <v xml:space="preserve">TUBO CONDUIT IMC 3" </v>
          </cell>
          <cell r="C1615" t="str">
            <v>Insumo</v>
          </cell>
          <cell r="D1615" t="str">
            <v>m</v>
          </cell>
          <cell r="E1615">
            <v>97397</v>
          </cell>
          <cell r="F1615">
            <v>81845.827285258012</v>
          </cell>
          <cell r="G1615">
            <v>0.19</v>
          </cell>
          <cell r="H1615" t="str">
            <v>X</v>
          </cell>
          <cell r="J1615" t="str">
            <v>X</v>
          </cell>
          <cell r="L1615" t="str">
            <v>Tuberia elecrica</v>
          </cell>
          <cell r="M1615" t="str">
            <v>VER ARCHIVO ANEXO</v>
          </cell>
          <cell r="N1615">
            <v>41608</v>
          </cell>
        </row>
        <row r="1616">
          <cell r="A1616" t="str">
            <v>BB609</v>
          </cell>
          <cell r="B1616" t="str">
            <v>TUBO CONDUIT IMC 3/4"</v>
          </cell>
          <cell r="C1616" t="str">
            <v>Insumo</v>
          </cell>
          <cell r="D1616" t="str">
            <v>m</v>
          </cell>
          <cell r="E1616">
            <v>14199</v>
          </cell>
          <cell r="F1616">
            <v>11932.231473722677</v>
          </cell>
          <cell r="G1616">
            <v>0.19</v>
          </cell>
          <cell r="H1616" t="str">
            <v>X</v>
          </cell>
          <cell r="J1616" t="str">
            <v>X</v>
          </cell>
          <cell r="L1616" t="str">
            <v>Tuberia elecrica</v>
          </cell>
          <cell r="M1616" t="str">
            <v>VER ARCHIVO ANEXO</v>
          </cell>
          <cell r="N1616">
            <v>41608</v>
          </cell>
        </row>
        <row r="1617">
          <cell r="A1617" t="str">
            <v>BB610</v>
          </cell>
          <cell r="B1617" t="str">
            <v xml:space="preserve">TUBO CONDUIT IMC 4" </v>
          </cell>
          <cell r="C1617" t="str">
            <v>Insumo</v>
          </cell>
          <cell r="D1617" t="str">
            <v>m</v>
          </cell>
          <cell r="E1617">
            <v>127922</v>
          </cell>
          <cell r="F1617">
            <v>107497.47334676761</v>
          </cell>
          <cell r="G1617">
            <v>0.19</v>
          </cell>
          <cell r="H1617" t="str">
            <v>X</v>
          </cell>
          <cell r="J1617" t="str">
            <v>X</v>
          </cell>
          <cell r="L1617" t="str">
            <v>Tuberia elecrica</v>
          </cell>
          <cell r="M1617" t="str">
            <v>VER ARCHIVO ANEXO</v>
          </cell>
          <cell r="N1617">
            <v>41608</v>
          </cell>
        </row>
        <row r="1618">
          <cell r="A1618" t="str">
            <v>BB611</v>
          </cell>
          <cell r="B1618" t="str">
            <v>TUBO CONDUIT PVC 1 1/2"</v>
          </cell>
          <cell r="C1618" t="str">
            <v>Insumo</v>
          </cell>
          <cell r="D1618" t="str">
            <v>m</v>
          </cell>
          <cell r="E1618">
            <v>3337</v>
          </cell>
          <cell r="F1618">
            <v>2804.0743963248292</v>
          </cell>
          <cell r="G1618">
            <v>0.19</v>
          </cell>
          <cell r="H1618" t="str">
            <v>X</v>
          </cell>
          <cell r="J1618" t="str">
            <v>X</v>
          </cell>
          <cell r="L1618" t="str">
            <v>Tuberia elecrica</v>
          </cell>
          <cell r="M1618" t="str">
            <v>VER ARCHIVO ANEXO</v>
          </cell>
          <cell r="N1618">
            <v>41608</v>
          </cell>
        </row>
        <row r="1619">
          <cell r="A1619" t="str">
            <v>BB613</v>
          </cell>
          <cell r="B1619" t="str">
            <v>TUBO CONDUIT PVC 1"</v>
          </cell>
          <cell r="C1619" t="str">
            <v>Insumo</v>
          </cell>
          <cell r="D1619" t="str">
            <v>m</v>
          </cell>
          <cell r="E1619">
            <v>1693</v>
          </cell>
          <cell r="F1619">
            <v>1422.5871523671594</v>
          </cell>
          <cell r="G1619">
            <v>0.19</v>
          </cell>
          <cell r="H1619" t="str">
            <v>X</v>
          </cell>
          <cell r="J1619" t="str">
            <v>X</v>
          </cell>
          <cell r="L1619" t="str">
            <v>Tuberia elecrica</v>
          </cell>
          <cell r="M1619" t="str">
            <v>VER ARCHIVO ANEXO</v>
          </cell>
          <cell r="N1619">
            <v>41608</v>
          </cell>
        </row>
        <row r="1620">
          <cell r="A1620" t="str">
            <v>BB614</v>
          </cell>
          <cell r="B1620" t="str">
            <v>TUBO CONDUIT PVC 1/2"</v>
          </cell>
          <cell r="C1620" t="str">
            <v>Insumo</v>
          </cell>
          <cell r="D1620" t="str">
            <v>m</v>
          </cell>
          <cell r="E1620">
            <v>931</v>
          </cell>
          <cell r="F1620">
            <v>782.22406327737542</v>
          </cell>
          <cell r="G1620">
            <v>0.19</v>
          </cell>
          <cell r="H1620" t="str">
            <v>X</v>
          </cell>
          <cell r="J1620" t="str">
            <v>X</v>
          </cell>
          <cell r="L1620" t="str">
            <v>Tuberia elecrica</v>
          </cell>
          <cell r="M1620" t="str">
            <v>VER ARCHIVO ANEXO</v>
          </cell>
          <cell r="N1620">
            <v>41608</v>
          </cell>
        </row>
        <row r="1621">
          <cell r="A1621" t="str">
            <v>BB615</v>
          </cell>
          <cell r="B1621" t="str">
            <v>TUBO CONDUIT PVC 2"</v>
          </cell>
          <cell r="C1621" t="str">
            <v>Insumo</v>
          </cell>
          <cell r="D1621" t="str">
            <v>m</v>
          </cell>
          <cell r="E1621">
            <v>5282</v>
          </cell>
          <cell r="F1621">
            <v>4438.7901082248354</v>
          </cell>
          <cell r="G1621">
            <v>0.19</v>
          </cell>
          <cell r="H1621" t="str">
            <v>X</v>
          </cell>
          <cell r="J1621" t="str">
            <v>X</v>
          </cell>
          <cell r="L1621" t="str">
            <v>Tuberia elecrica</v>
          </cell>
          <cell r="M1621" t="str">
            <v>VER ARCHIVO ANEXO</v>
          </cell>
          <cell r="N1621">
            <v>41608</v>
          </cell>
        </row>
        <row r="1622">
          <cell r="A1622" t="str">
            <v>BB616</v>
          </cell>
          <cell r="B1622" t="str">
            <v>TUBO CONDUIT PVC 3/4"</v>
          </cell>
          <cell r="C1622" t="str">
            <v>Insumo</v>
          </cell>
          <cell r="D1622" t="str">
            <v>m</v>
          </cell>
          <cell r="E1622">
            <v>1221</v>
          </cell>
          <cell r="F1622">
            <v>1026.1719067401502</v>
          </cell>
          <cell r="G1622">
            <v>0.19</v>
          </cell>
          <cell r="H1622" t="str">
            <v>X</v>
          </cell>
          <cell r="J1622" t="str">
            <v>X</v>
          </cell>
          <cell r="L1622" t="str">
            <v>Tuberia elecrica</v>
          </cell>
          <cell r="M1622" t="str">
            <v>VER ARCHIVO ANEXO</v>
          </cell>
          <cell r="N1622">
            <v>41608</v>
          </cell>
        </row>
        <row r="1623">
          <cell r="A1623" t="str">
            <v>BB629</v>
          </cell>
          <cell r="B1623" t="str">
            <v>TUBO PVC DOBLE PARED TDP 3"</v>
          </cell>
          <cell r="C1623" t="str">
            <v>Insumo</v>
          </cell>
          <cell r="D1623" t="str">
            <v>m</v>
          </cell>
          <cell r="E1623">
            <v>5077</v>
          </cell>
          <cell r="F1623">
            <v>4266.4356536043979</v>
          </cell>
          <cell r="G1623">
            <v>0.19</v>
          </cell>
          <cell r="H1623" t="str">
            <v>X</v>
          </cell>
          <cell r="J1623" t="str">
            <v>X</v>
          </cell>
          <cell r="L1623" t="str">
            <v>Tuberia elecrica</v>
          </cell>
          <cell r="M1623" t="str">
            <v>VER ARCHIVO ANEXO</v>
          </cell>
          <cell r="N1623">
            <v>41608</v>
          </cell>
        </row>
        <row r="1624">
          <cell r="A1624" t="str">
            <v>BB630</v>
          </cell>
          <cell r="B1624" t="str">
            <v>TUBO PVC DOBLE PARED TDP 4"</v>
          </cell>
          <cell r="C1624" t="str">
            <v>Insumo</v>
          </cell>
          <cell r="D1624" t="str">
            <v>m</v>
          </cell>
          <cell r="E1624">
            <v>7043</v>
          </cell>
          <cell r="F1624">
            <v>5918.3868109664472</v>
          </cell>
          <cell r="G1624">
            <v>0.19</v>
          </cell>
          <cell r="H1624" t="str">
            <v>X</v>
          </cell>
          <cell r="J1624" t="str">
            <v>X</v>
          </cell>
          <cell r="L1624" t="str">
            <v>Tuberia elecrica</v>
          </cell>
          <cell r="M1624" t="str">
            <v>VER ARCHIVO ANEXO</v>
          </cell>
          <cell r="N1624">
            <v>41608</v>
          </cell>
        </row>
        <row r="1625">
          <cell r="A1625" t="str">
            <v>BB626</v>
          </cell>
          <cell r="B1625" t="str">
            <v>TUBO PVC PESADO DB 2"</v>
          </cell>
          <cell r="C1625" t="str">
            <v>Insumo</v>
          </cell>
          <cell r="D1625" t="str">
            <v>m</v>
          </cell>
          <cell r="E1625">
            <v>4231</v>
          </cell>
          <cell r="F1625">
            <v>3555.8049791693579</v>
          </cell>
          <cell r="G1625">
            <v>0.19</v>
          </cell>
          <cell r="H1625" t="str">
            <v>X</v>
          </cell>
          <cell r="J1625" t="str">
            <v>X</v>
          </cell>
          <cell r="L1625" t="str">
            <v>Tuberia elecrica</v>
          </cell>
          <cell r="M1625" t="str">
            <v>VER ARCHIVO ANEXO</v>
          </cell>
          <cell r="N1625">
            <v>41608</v>
          </cell>
        </row>
        <row r="1626">
          <cell r="A1626" t="str">
            <v>BB627</v>
          </cell>
          <cell r="B1626" t="str">
            <v>TUBO PVC PESADO DB 3"</v>
          </cell>
          <cell r="C1626" t="str">
            <v>Insumo</v>
          </cell>
          <cell r="D1626" t="str">
            <v>m</v>
          </cell>
          <cell r="E1626">
            <v>9152</v>
          </cell>
          <cell r="F1626">
            <v>7690.9860865628061</v>
          </cell>
          <cell r="G1626">
            <v>0.19</v>
          </cell>
          <cell r="H1626" t="str">
            <v>X</v>
          </cell>
          <cell r="J1626" t="str">
            <v>X</v>
          </cell>
          <cell r="L1626" t="str">
            <v>Tuberia elecrica</v>
          </cell>
          <cell r="M1626" t="str">
            <v>VER ARCHIVO ANEXO</v>
          </cell>
          <cell r="N1626">
            <v>41608</v>
          </cell>
        </row>
        <row r="1627">
          <cell r="A1627" t="str">
            <v>BB703</v>
          </cell>
          <cell r="B1627" t="str">
            <v>TUERCA MORDAZA. INCLUYE TORNILLO</v>
          </cell>
          <cell r="C1627" t="str">
            <v>Insumo</v>
          </cell>
          <cell r="D1627" t="str">
            <v>und</v>
          </cell>
          <cell r="E1627">
            <v>3570</v>
          </cell>
          <cell r="F1627">
            <v>3000.2933138927137</v>
          </cell>
          <cell r="G1627">
            <v>0.19</v>
          </cell>
          <cell r="H1627" t="str">
            <v>X</v>
          </cell>
          <cell r="J1627" t="str">
            <v>X</v>
          </cell>
          <cell r="L1627" t="str">
            <v>Tuberia elecrica</v>
          </cell>
          <cell r="M1627" t="str">
            <v>VER ARCHIVO ANEXO</v>
          </cell>
          <cell r="N1627">
            <v>41608</v>
          </cell>
        </row>
        <row r="1628">
          <cell r="A1628" t="str">
            <v>BB635</v>
          </cell>
          <cell r="B1628" t="str">
            <v>TUERCA OJO ALARGADO 5/8"</v>
          </cell>
          <cell r="C1628" t="str">
            <v>Insumo</v>
          </cell>
          <cell r="D1628" t="str">
            <v>und</v>
          </cell>
          <cell r="E1628">
            <v>5790</v>
          </cell>
          <cell r="F1628">
            <v>4865.6988342846917</v>
          </cell>
          <cell r="G1628">
            <v>0.19</v>
          </cell>
          <cell r="H1628" t="str">
            <v>X</v>
          </cell>
          <cell r="J1628" t="str">
            <v>X</v>
          </cell>
          <cell r="L1628" t="str">
            <v>Tuberia elecrica</v>
          </cell>
          <cell r="M1628" t="str">
            <v>VER ARCHIVO ANEXO</v>
          </cell>
          <cell r="N1628">
            <v>41608</v>
          </cell>
        </row>
        <row r="1629">
          <cell r="A1629" t="str">
            <v>BB661</v>
          </cell>
          <cell r="B1629" t="str">
            <v>UNION PVC CONDUIT  1"</v>
          </cell>
          <cell r="C1629" t="str">
            <v>Insumo</v>
          </cell>
          <cell r="D1629" t="str">
            <v>und</v>
          </cell>
          <cell r="E1629">
            <v>1026</v>
          </cell>
          <cell r="F1629">
            <v>861.77227310219325</v>
          </cell>
          <cell r="G1629">
            <v>0.19</v>
          </cell>
          <cell r="H1629" t="str">
            <v>X</v>
          </cell>
          <cell r="J1629" t="str">
            <v>X</v>
          </cell>
          <cell r="L1629" t="str">
            <v>Tuberia elecrica</v>
          </cell>
          <cell r="M1629" t="str">
            <v>VER ARCHIVO ANEXO</v>
          </cell>
          <cell r="N1629">
            <v>41608</v>
          </cell>
        </row>
        <row r="1630">
          <cell r="A1630" t="str">
            <v>BB658</v>
          </cell>
          <cell r="B1630" t="str">
            <v>UNION PVC DUCTO 2"</v>
          </cell>
          <cell r="C1630" t="str">
            <v>Insumo</v>
          </cell>
          <cell r="D1630" t="str">
            <v>und</v>
          </cell>
          <cell r="E1630">
            <v>2998</v>
          </cell>
          <cell r="F1630">
            <v>2519.0266444525651</v>
          </cell>
          <cell r="G1630">
            <v>0.19</v>
          </cell>
          <cell r="H1630" t="str">
            <v>X</v>
          </cell>
          <cell r="J1630" t="str">
            <v>X</v>
          </cell>
          <cell r="L1630" t="str">
            <v>Tuberia elecrica</v>
          </cell>
          <cell r="M1630" t="str">
            <v>VER ARCHIVO ANEXO</v>
          </cell>
          <cell r="N1630">
            <v>41608</v>
          </cell>
        </row>
        <row r="1631">
          <cell r="A1631" t="str">
            <v>BB655</v>
          </cell>
          <cell r="B1631" t="str">
            <v>UNION PVC DUCTO 3"</v>
          </cell>
          <cell r="C1631" t="str">
            <v>Insumo</v>
          </cell>
          <cell r="D1631" t="str">
            <v>und</v>
          </cell>
          <cell r="E1631">
            <v>5511</v>
          </cell>
          <cell r="F1631">
            <v>4631.0316153014792</v>
          </cell>
          <cell r="G1631">
            <v>0.19</v>
          </cell>
          <cell r="H1631" t="str">
            <v>X</v>
          </cell>
          <cell r="J1631" t="str">
            <v>X</v>
          </cell>
          <cell r="L1631" t="str">
            <v>Tuberia elecrica</v>
          </cell>
          <cell r="M1631" t="str">
            <v>VER ARCHIVO ANEXO</v>
          </cell>
          <cell r="N1631">
            <v>41608</v>
          </cell>
        </row>
        <row r="1632">
          <cell r="A1632" t="str">
            <v>BB653</v>
          </cell>
          <cell r="B1632" t="str">
            <v>UNION PVC DUCTO 4"</v>
          </cell>
          <cell r="C1632" t="str">
            <v>Insumo</v>
          </cell>
          <cell r="D1632" t="str">
            <v>und</v>
          </cell>
          <cell r="E1632">
            <v>8198</v>
          </cell>
          <cell r="F1632">
            <v>6888.8749708292262</v>
          </cell>
          <cell r="G1632">
            <v>0.19</v>
          </cell>
          <cell r="H1632" t="str">
            <v>X</v>
          </cell>
          <cell r="J1632" t="str">
            <v>X</v>
          </cell>
          <cell r="L1632" t="str">
            <v>Tuberia elecrica</v>
          </cell>
          <cell r="M1632" t="str">
            <v>VER ARCHIVO ANEXO</v>
          </cell>
          <cell r="N1632">
            <v>41608</v>
          </cell>
        </row>
        <row r="1633">
          <cell r="A1633" t="str">
            <v>BB640</v>
          </cell>
          <cell r="B1633" t="str">
            <v>VARILLA COPPERWELD DE  5/8 X 2,40</v>
          </cell>
          <cell r="C1633" t="str">
            <v>Insumo</v>
          </cell>
          <cell r="D1633" t="str">
            <v>und</v>
          </cell>
          <cell r="E1633">
            <v>140632</v>
          </cell>
          <cell r="F1633">
            <v>118178.14631924649</v>
          </cell>
          <cell r="G1633">
            <v>0.19</v>
          </cell>
          <cell r="H1633" t="str">
            <v>X</v>
          </cell>
          <cell r="J1633" t="str">
            <v>X</v>
          </cell>
          <cell r="L1633" t="str">
            <v>Centelsa</v>
          </cell>
          <cell r="M1633" t="str">
            <v>VER ARCHIVO ANEXO</v>
          </cell>
          <cell r="N1633">
            <v>41608</v>
          </cell>
        </row>
        <row r="1634">
          <cell r="A1634" t="str">
            <v>BB641</v>
          </cell>
          <cell r="B1634" t="str">
            <v>VARILLA DE ANCLAJE DE 3/4 X 180 CM</v>
          </cell>
          <cell r="C1634" t="str">
            <v>Insumo</v>
          </cell>
          <cell r="D1634" t="str">
            <v>und</v>
          </cell>
          <cell r="E1634">
            <v>37737</v>
          </cell>
          <cell r="F1634">
            <v>31711.893846663632</v>
          </cell>
          <cell r="G1634">
            <v>0.19</v>
          </cell>
          <cell r="H1634" t="str">
            <v>X</v>
          </cell>
          <cell r="J1634" t="str">
            <v>X</v>
          </cell>
          <cell r="L1634" t="str">
            <v>Centelsa</v>
          </cell>
          <cell r="M1634" t="str">
            <v>VER ARCHIVO ANEXO</v>
          </cell>
          <cell r="N1634">
            <v>41608</v>
          </cell>
        </row>
        <row r="1635">
          <cell r="A1635" t="str">
            <v>BB799</v>
          </cell>
          <cell r="B1635" t="str">
            <v>VENTILADOR DE MURO</v>
          </cell>
          <cell r="C1635" t="str">
            <v>Insumo</v>
          </cell>
          <cell r="D1635" t="str">
            <v>und</v>
          </cell>
          <cell r="E1635">
            <v>74589</v>
          </cell>
          <cell r="F1635">
            <v>62680.011931465226</v>
          </cell>
          <cell r="G1635">
            <v>0.19</v>
          </cell>
          <cell r="H1635" t="str">
            <v>X</v>
          </cell>
          <cell r="J1635" t="str">
            <v>X</v>
          </cell>
          <cell r="L1635" t="str">
            <v>Centelsa</v>
          </cell>
          <cell r="M1635" t="str">
            <v>VER ARCHIVO ANEXO</v>
          </cell>
          <cell r="N1635">
            <v>41608</v>
          </cell>
        </row>
        <row r="1636">
          <cell r="A1636" t="str">
            <v>BB797</v>
          </cell>
          <cell r="B1636" t="str">
            <v>VENTILADOR DE TECHO 3 A 5 ASPAS, KDK</v>
          </cell>
          <cell r="C1636" t="str">
            <v>Insumo</v>
          </cell>
          <cell r="D1636" t="str">
            <v>und</v>
          </cell>
          <cell r="E1636">
            <v>226641</v>
          </cell>
          <cell r="F1636">
            <v>190454.32396257893</v>
          </cell>
          <cell r="G1636">
            <v>0.19</v>
          </cell>
          <cell r="H1636" t="str">
            <v>X</v>
          </cell>
          <cell r="J1636" t="str">
            <v>X</v>
          </cell>
          <cell r="L1636" t="str">
            <v>Centelsa</v>
          </cell>
          <cell r="M1636" t="str">
            <v>VER ARCHIVO ANEXO</v>
          </cell>
          <cell r="N1636">
            <v>41608</v>
          </cell>
        </row>
        <row r="1637">
          <cell r="A1637" t="str">
            <v>BB647</v>
          </cell>
          <cell r="B1637" t="str">
            <v xml:space="preserve">VIGUETA DE ANCLAJE </v>
          </cell>
          <cell r="C1637" t="str">
            <v>Insumo</v>
          </cell>
          <cell r="D1637" t="str">
            <v>und</v>
          </cell>
          <cell r="E1637">
            <v>17595</v>
          </cell>
          <cell r="F1637">
            <v>14785.360599439477</v>
          </cell>
          <cell r="G1637">
            <v>0.19</v>
          </cell>
          <cell r="H1637" t="str">
            <v>X</v>
          </cell>
          <cell r="J1637" t="str">
            <v>X</v>
          </cell>
          <cell r="L1637" t="str">
            <v>Centelsa</v>
          </cell>
          <cell r="M1637" t="str">
            <v>VER ARCHIVO ANEXO</v>
          </cell>
          <cell r="N1637">
            <v>41608</v>
          </cell>
        </row>
        <row r="1638">
          <cell r="A1638" t="str">
            <v>BB648</v>
          </cell>
          <cell r="B1638" t="str">
            <v>CINTA AISLANTE 3M</v>
          </cell>
          <cell r="C1638" t="str">
            <v>Insumo</v>
          </cell>
          <cell r="D1638" t="str">
            <v>rollo</v>
          </cell>
          <cell r="E1638">
            <v>4159</v>
          </cell>
          <cell r="F1638">
            <v>3494.8180183036638</v>
          </cell>
          <cell r="G1638">
            <v>0.19</v>
          </cell>
          <cell r="H1638" t="str">
            <v>X</v>
          </cell>
          <cell r="J1638" t="str">
            <v>X</v>
          </cell>
          <cell r="L1638" t="str">
            <v>Centelsa</v>
          </cell>
          <cell r="M1638" t="str">
            <v>VER ARCHIVO ANEXO</v>
          </cell>
          <cell r="N1638">
            <v>41608</v>
          </cell>
        </row>
        <row r="1639">
          <cell r="A1639" t="str">
            <v>BB100</v>
          </cell>
          <cell r="B1639" t="str">
            <v>GABINETE METALICO FABRICADO EN LAMINA CR CAL 16-18, ACABADO EN PINTURA EPOXIPOLIESTER TIPO ELECTROSTATICA. INCLUYE DOBLE FONDO, PUERTA Y CHAPA. ALOJA TOTALIZADOR I HASTA 100A, BARRAJES N Y T, DIM MIN: 40X30X20CM</v>
          </cell>
          <cell r="C1639" t="str">
            <v>Insumo</v>
          </cell>
          <cell r="D1639" t="str">
            <v>und</v>
          </cell>
          <cell r="E1639">
            <v>215166</v>
          </cell>
          <cell r="F1639">
            <v>180811.7551283139</v>
          </cell>
          <cell r="G1639">
            <v>0.19</v>
          </cell>
          <cell r="H1639" t="str">
            <v>X</v>
          </cell>
          <cell r="J1639" t="str">
            <v>X</v>
          </cell>
          <cell r="L1639" t="str">
            <v>Centelsa</v>
          </cell>
          <cell r="M1639" t="str">
            <v>VER ARCHIVO ANEXO</v>
          </cell>
          <cell r="N1639">
            <v>41608</v>
          </cell>
        </row>
        <row r="1640">
          <cell r="A1640" t="str">
            <v>BB101</v>
          </cell>
          <cell r="B1640" t="str">
            <v>ARMELLA PARA ANCLAJE</v>
          </cell>
          <cell r="C1640" t="str">
            <v>Insumo</v>
          </cell>
          <cell r="D1640" t="str">
            <v>und</v>
          </cell>
          <cell r="E1640">
            <v>7458</v>
          </cell>
          <cell r="F1640">
            <v>6267.0731306985663</v>
          </cell>
          <cell r="G1640">
            <v>0.19</v>
          </cell>
          <cell r="H1640" t="str">
            <v>X</v>
          </cell>
          <cell r="J1640" t="str">
            <v>X</v>
          </cell>
          <cell r="L1640" t="str">
            <v>Centelsa</v>
          </cell>
          <cell r="M1640" t="str">
            <v>VER ARCHIVO ANEXO</v>
          </cell>
          <cell r="N1640">
            <v>41608</v>
          </cell>
        </row>
        <row r="1641">
          <cell r="A1641" t="str">
            <v>BB102</v>
          </cell>
          <cell r="B1641" t="str">
            <v>CABLE ANTIFRAUDE CU 3X6+8 AWG 600V (PE/PVC-SR)</v>
          </cell>
          <cell r="C1641" t="str">
            <v>Insumo</v>
          </cell>
          <cell r="D1641" t="str">
            <v>m</v>
          </cell>
          <cell r="E1641">
            <v>42745</v>
          </cell>
          <cell r="F1641">
            <v>35919.994146396508</v>
          </cell>
          <cell r="G1641">
            <v>0.19</v>
          </cell>
          <cell r="H1641" t="str">
            <v>X</v>
          </cell>
          <cell r="J1641" t="str">
            <v>X</v>
          </cell>
          <cell r="L1641" t="str">
            <v>Centelsa</v>
          </cell>
          <cell r="M1641" t="str">
            <v>VER ARCHIVO ANEXO</v>
          </cell>
          <cell r="N1641">
            <v>41608</v>
          </cell>
        </row>
        <row r="1642">
          <cell r="A1642" t="str">
            <v>BB103</v>
          </cell>
          <cell r="B1642" t="str">
            <v xml:space="preserve">CAPACETE ROSCADO EN ALUMINIO PARA TUBERIA IMC GALVANIZADA DE 1 1/2" </v>
          </cell>
          <cell r="C1642" t="str">
            <v>Insumo</v>
          </cell>
          <cell r="D1642" t="str">
            <v>und</v>
          </cell>
          <cell r="E1642">
            <v>6884</v>
          </cell>
          <cell r="F1642">
            <v>5784.4806577613381</v>
          </cell>
          <cell r="G1642">
            <v>0.19</v>
          </cell>
          <cell r="H1642" t="str">
            <v>X</v>
          </cell>
          <cell r="J1642" t="str">
            <v>X</v>
          </cell>
          <cell r="L1642" t="str">
            <v>Centelsa</v>
          </cell>
          <cell r="M1642" t="str">
            <v>VER ARCHIVO ANEXO</v>
          </cell>
          <cell r="N1642">
            <v>41608</v>
          </cell>
        </row>
        <row r="1643">
          <cell r="A1643" t="str">
            <v>BB572</v>
          </cell>
          <cell r="B1643" t="str">
            <v xml:space="preserve">TOMA TV TERMINAL COAXIAL </v>
          </cell>
          <cell r="C1643" t="str">
            <v>Insumo</v>
          </cell>
          <cell r="D1643" t="str">
            <v>und</v>
          </cell>
          <cell r="E1643">
            <v>10757</v>
          </cell>
          <cell r="F1643">
            <v>9039.3282430934669</v>
          </cell>
          <cell r="G1643">
            <v>0.19</v>
          </cell>
          <cell r="H1643" t="str">
            <v>X</v>
          </cell>
          <cell r="J1643" t="str">
            <v>X</v>
          </cell>
          <cell r="L1643" t="str">
            <v>Centelsa</v>
          </cell>
          <cell r="M1643" t="str">
            <v>VER ARCHIVO ANEXO</v>
          </cell>
          <cell r="N1643">
            <v>41608</v>
          </cell>
        </row>
        <row r="1644">
          <cell r="A1644" t="str">
            <v>BB899</v>
          </cell>
          <cell r="B1644" t="str">
            <v xml:space="preserve">BALA PANEL LED REDONDO, 14W BLANCO OPAL. 1200LM . INCLUYE DRIVER SC
</v>
          </cell>
          <cell r="C1644" t="str">
            <v>Insumo</v>
          </cell>
          <cell r="D1644" t="str">
            <v>und</v>
          </cell>
          <cell r="E1644">
            <v>193649</v>
          </cell>
          <cell r="F1644">
            <v>162730.44703513276</v>
          </cell>
          <cell r="G1644">
            <v>0.19</v>
          </cell>
          <cell r="H1644" t="str">
            <v>X</v>
          </cell>
          <cell r="J1644" t="str">
            <v>X</v>
          </cell>
          <cell r="L1644" t="str">
            <v>Centelsa</v>
          </cell>
          <cell r="M1644" t="str">
            <v>VER ARCHIVO ANEXO</v>
          </cell>
          <cell r="N1644">
            <v>41608</v>
          </cell>
        </row>
        <row r="1645">
          <cell r="A1645" t="str">
            <v>BB900</v>
          </cell>
          <cell r="B1645" t="str">
            <v xml:space="preserve">AVISO LUMINOSO DE SALIDA </v>
          </cell>
          <cell r="C1645" t="str">
            <v>Insumo</v>
          </cell>
          <cell r="D1645" t="str">
            <v>und</v>
          </cell>
          <cell r="E1645">
            <v>143442</v>
          </cell>
          <cell r="F1645">
            <v>120539.40234754649</v>
          </cell>
          <cell r="G1645">
            <v>0.19</v>
          </cell>
          <cell r="H1645" t="str">
            <v>X</v>
          </cell>
          <cell r="J1645" t="str">
            <v>X</v>
          </cell>
          <cell r="L1645" t="str">
            <v>Centelsa</v>
          </cell>
          <cell r="M1645" t="str">
            <v>VER ARCHIVO ANEXO</v>
          </cell>
          <cell r="N1645">
            <v>41608</v>
          </cell>
        </row>
        <row r="1646">
          <cell r="A1646" t="str">
            <v>BB901</v>
          </cell>
          <cell r="B1646" t="str">
            <v>LUMINARIA DE SOBREPONER TIPO ELM</v>
          </cell>
          <cell r="C1646" t="str">
            <v>Insumo</v>
          </cell>
          <cell r="D1646" t="str">
            <v>und</v>
          </cell>
          <cell r="E1646">
            <v>189345</v>
          </cell>
          <cell r="F1646">
            <v>159113.65509509775</v>
          </cell>
          <cell r="G1646">
            <v>0.19</v>
          </cell>
          <cell r="H1646" t="str">
            <v>X</v>
          </cell>
          <cell r="J1646" t="str">
            <v>X</v>
          </cell>
          <cell r="L1646" t="str">
            <v>Centelsa</v>
          </cell>
          <cell r="M1646" t="str">
            <v>VER ARCHIVO ANEXO</v>
          </cell>
          <cell r="N1646">
            <v>41608</v>
          </cell>
        </row>
        <row r="1647">
          <cell r="A1647" t="str">
            <v>BB902</v>
          </cell>
          <cell r="B1647" t="str">
            <v xml:space="preserve">PROGRAMADOR HORARIO ELECTROMECANICO
</v>
          </cell>
          <cell r="C1647" t="str">
            <v>Insumo</v>
          </cell>
          <cell r="D1647" t="str">
            <v>und</v>
          </cell>
          <cell r="E1647">
            <v>229509</v>
          </cell>
          <cell r="F1647">
            <v>192864.63472027084</v>
          </cell>
          <cell r="G1647">
            <v>0.19</v>
          </cell>
          <cell r="H1647" t="str">
            <v>X</v>
          </cell>
          <cell r="J1647" t="str">
            <v>X</v>
          </cell>
          <cell r="L1647" t="str">
            <v>Centelsa</v>
          </cell>
          <cell r="M1647" t="str">
            <v>VER ARCHIVO ANEXO</v>
          </cell>
          <cell r="N1647">
            <v>41608</v>
          </cell>
        </row>
        <row r="1648">
          <cell r="A1648" t="str">
            <v>BB903</v>
          </cell>
          <cell r="B1648" t="str">
            <v>CAJA METALICA</v>
          </cell>
          <cell r="C1648" t="str">
            <v>Insumo</v>
          </cell>
          <cell r="D1648" t="str">
            <v>und</v>
          </cell>
          <cell r="E1648">
            <v>43032</v>
          </cell>
          <cell r="F1648">
            <v>36161.290382865103</v>
          </cell>
          <cell r="G1648">
            <v>0.19</v>
          </cell>
          <cell r="H1648" t="str">
            <v>X</v>
          </cell>
          <cell r="J1648" t="str">
            <v>X</v>
          </cell>
          <cell r="L1648" t="str">
            <v>Centelsa</v>
          </cell>
          <cell r="M1648" t="str">
            <v>VER ARCHIVO ANEXO</v>
          </cell>
          <cell r="N1648">
            <v>41608</v>
          </cell>
        </row>
        <row r="1649">
          <cell r="A1649" t="str">
            <v>BB904</v>
          </cell>
          <cell r="B1649" t="str">
            <v>BOMBILLA AHORRADORA 25W/120V E27. LUZ CALIDA</v>
          </cell>
          <cell r="C1649" t="str">
            <v>Insumo</v>
          </cell>
          <cell r="D1649" t="str">
            <v>und</v>
          </cell>
          <cell r="E1649">
            <v>10039</v>
          </cell>
          <cell r="F1649">
            <v>8436.0876519219328</v>
          </cell>
          <cell r="G1649">
            <v>0.19</v>
          </cell>
          <cell r="H1649" t="str">
            <v>X</v>
          </cell>
          <cell r="J1649" t="str">
            <v>X</v>
          </cell>
          <cell r="L1649" t="str">
            <v>Centelsa</v>
          </cell>
          <cell r="M1649" t="str">
            <v>VER ARCHIVO ANEXO</v>
          </cell>
          <cell r="N1649">
            <v>41608</v>
          </cell>
        </row>
        <row r="1650">
          <cell r="A1650" t="str">
            <v>BB905</v>
          </cell>
          <cell r="B1650" t="str">
            <v xml:space="preserve">CORAZA AMERICANA DE 3/4" </v>
          </cell>
          <cell r="C1650" t="str">
            <v>Insumo</v>
          </cell>
          <cell r="D1650" t="str">
            <v>und</v>
          </cell>
          <cell r="E1650">
            <v>6454</v>
          </cell>
          <cell r="F1650">
            <v>5423.8621065554962</v>
          </cell>
          <cell r="G1650">
            <v>0.19</v>
          </cell>
          <cell r="H1650" t="str">
            <v>X</v>
          </cell>
          <cell r="J1650" t="str">
            <v>X</v>
          </cell>
          <cell r="L1650" t="str">
            <v>Centelsa</v>
          </cell>
          <cell r="M1650" t="str">
            <v>VER ARCHIVO ANEXO</v>
          </cell>
          <cell r="N1650">
            <v>41608</v>
          </cell>
        </row>
        <row r="1651">
          <cell r="A1651" t="str">
            <v>BB906</v>
          </cell>
          <cell r="B1651" t="str">
            <v>CONECTOR RECTO PARA CORAZA AMERICANA DE 3/4</v>
          </cell>
          <cell r="C1651" t="str">
            <v>Insumo</v>
          </cell>
          <cell r="D1651" t="str">
            <v>und</v>
          </cell>
          <cell r="E1651">
            <v>3872</v>
          </cell>
          <cell r="F1651">
            <v>3253.5217818350498</v>
          </cell>
          <cell r="G1651">
            <v>0.19</v>
          </cell>
          <cell r="H1651" t="str">
            <v>X</v>
          </cell>
          <cell r="J1651" t="str">
            <v>X</v>
          </cell>
          <cell r="L1651" t="str">
            <v>Centelsa</v>
          </cell>
          <cell r="M1651" t="str">
            <v>VER ARCHIVO ANEXO</v>
          </cell>
          <cell r="N1651">
            <v>41608</v>
          </cell>
        </row>
        <row r="1652">
          <cell r="A1652" t="str">
            <v>BB907</v>
          </cell>
          <cell r="B1652" t="str">
            <v>CAJA METALICA GALVANIZADA TIPO INTEMPERIE DE 20*20</v>
          </cell>
          <cell r="C1652" t="str">
            <v>Insumo</v>
          </cell>
          <cell r="D1652" t="str">
            <v>und</v>
          </cell>
          <cell r="E1652">
            <v>60246</v>
          </cell>
          <cell r="F1652">
            <v>50627.132339508236</v>
          </cell>
          <cell r="G1652">
            <v>0.19</v>
          </cell>
          <cell r="H1652" t="str">
            <v>X</v>
          </cell>
          <cell r="J1652" t="str">
            <v>X</v>
          </cell>
          <cell r="L1652" t="str">
            <v>Centelsa</v>
          </cell>
          <cell r="M1652" t="str">
            <v>VER ARCHIVO ANEXO</v>
          </cell>
          <cell r="N1652">
            <v>41608</v>
          </cell>
        </row>
        <row r="1653">
          <cell r="A1653" t="str">
            <v>BB908</v>
          </cell>
          <cell r="B1653" t="str">
            <v>CAJA DE PASO TIPO PLEXO LEGRAND 180X140X86MM</v>
          </cell>
          <cell r="C1653" t="str">
            <v>Insumo</v>
          </cell>
          <cell r="D1653" t="str">
            <v>und</v>
          </cell>
          <cell r="E1653">
            <v>114467</v>
          </cell>
          <cell r="F1653">
            <v>96191.021123666811</v>
          </cell>
          <cell r="G1653">
            <v>0.19</v>
          </cell>
          <cell r="H1653" t="str">
            <v>X</v>
          </cell>
          <cell r="J1653" t="str">
            <v>X</v>
          </cell>
          <cell r="L1653" t="str">
            <v>Centelsa</v>
          </cell>
          <cell r="M1653" t="str">
            <v>VER ARCHIVO ANEXO</v>
          </cell>
          <cell r="N1653">
            <v>41608</v>
          </cell>
        </row>
        <row r="1654">
          <cell r="A1654" t="str">
            <v>BB837</v>
          </cell>
          <cell r="B1654" t="str">
            <v>LUMINARIA LINEAL LED SERIE SAFESITE DE 60 CM, 3500 LM, EXPLOSION PROFF CLASE 1 DIV 1 GRUPOS C Y D. REF LSC3C4D3GEX DE DAYLIGHT</v>
          </cell>
          <cell r="C1654" t="str">
            <v>Insumo</v>
          </cell>
          <cell r="D1654" t="str">
            <v>und</v>
          </cell>
          <cell r="E1654">
            <v>1972133</v>
          </cell>
          <cell r="F1654">
            <v>1657254.371350372</v>
          </cell>
          <cell r="G1654">
            <v>0.19</v>
          </cell>
          <cell r="H1654" t="str">
            <v>X</v>
          </cell>
          <cell r="J1654" t="str">
            <v>X</v>
          </cell>
          <cell r="L1654" t="str">
            <v>Centelsa</v>
          </cell>
          <cell r="M1654" t="str">
            <v>VER ARCHIVO ANEXO</v>
          </cell>
          <cell r="N1654">
            <v>41608</v>
          </cell>
        </row>
        <row r="1655">
          <cell r="A1655" t="str">
            <v>BB838</v>
          </cell>
          <cell r="B1655" t="str">
            <v>SELLOS CORTAFUEGO PARA TUBERIA DE 3/4"</v>
          </cell>
          <cell r="C1655" t="str">
            <v>Insumo</v>
          </cell>
          <cell r="D1655" t="str">
            <v>und</v>
          </cell>
          <cell r="E1655">
            <v>28561</v>
          </cell>
          <cell r="F1655">
            <v>24001.020707644628</v>
          </cell>
          <cell r="G1655">
            <v>0.19</v>
          </cell>
          <cell r="H1655" t="str">
            <v>X</v>
          </cell>
          <cell r="J1655" t="str">
            <v>X</v>
          </cell>
          <cell r="L1655" t="str">
            <v>Centelsa</v>
          </cell>
          <cell r="M1655" t="str">
            <v>VER ARCHIVO ANEXO</v>
          </cell>
          <cell r="N1655">
            <v>41608</v>
          </cell>
        </row>
        <row r="1656">
          <cell r="A1656" t="str">
            <v>BB839</v>
          </cell>
          <cell r="B1656" t="str">
            <v>LUZ DE OBSTRUCION TIPO LED – REF. RTO-1R07-001 CONSUMO 7 VATIOS</v>
          </cell>
          <cell r="C1656" t="str">
            <v>Insumo</v>
          </cell>
          <cell r="D1656" t="str">
            <v>und</v>
          </cell>
          <cell r="E1656">
            <v>557637</v>
          </cell>
          <cell r="F1656">
            <v>468602.59443603695</v>
          </cell>
          <cell r="G1656">
            <v>0.19</v>
          </cell>
          <cell r="H1656" t="str">
            <v>X</v>
          </cell>
          <cell r="J1656" t="str">
            <v>X</v>
          </cell>
          <cell r="L1656" t="str">
            <v>Centelsa</v>
          </cell>
          <cell r="M1656" t="str">
            <v>VER ARCHIVO ANEXO</v>
          </cell>
          <cell r="N1656">
            <v>41608</v>
          </cell>
        </row>
        <row r="1657">
          <cell r="A1657" t="str">
            <v>BB84</v>
          </cell>
          <cell r="B1657" t="str">
            <v xml:space="preserve">LUMINARIA TIPO QUIMBAYA II 70W </v>
          </cell>
          <cell r="C1657" t="str">
            <v>Insumo</v>
          </cell>
          <cell r="D1657" t="str">
            <v>und</v>
          </cell>
          <cell r="E1657">
            <v>367224</v>
          </cell>
          <cell r="F1657">
            <v>308591.37037341588</v>
          </cell>
          <cell r="G1657">
            <v>0.19</v>
          </cell>
          <cell r="H1657" t="str">
            <v>X</v>
          </cell>
          <cell r="J1657" t="str">
            <v>X</v>
          </cell>
          <cell r="L1657" t="str">
            <v>Centelsa</v>
          </cell>
          <cell r="M1657" t="str">
            <v>VER ARCHIVO ANEXO</v>
          </cell>
          <cell r="N1657">
            <v>41608</v>
          </cell>
        </row>
        <row r="1658">
          <cell r="A1658" t="str">
            <v>BB840</v>
          </cell>
          <cell r="B1658" t="str">
            <v>LUMINARIA A PRUEBA DE EXPLOSION TIPO COLGANTE – REF. RTO-0W07-001 / TIPO LED</v>
          </cell>
          <cell r="C1658" t="str">
            <v>Insumo</v>
          </cell>
          <cell r="D1658" t="str">
            <v>und</v>
          </cell>
          <cell r="E1658">
            <v>612041</v>
          </cell>
          <cell r="F1658">
            <v>514320.27642585686</v>
          </cell>
          <cell r="G1658">
            <v>0.19</v>
          </cell>
          <cell r="H1658" t="str">
            <v>X</v>
          </cell>
          <cell r="J1658" t="str">
            <v>X</v>
          </cell>
          <cell r="L1658" t="str">
            <v>Centelsa</v>
          </cell>
          <cell r="M1658" t="str">
            <v>VER ARCHIVO ANEXO</v>
          </cell>
          <cell r="N1658">
            <v>41608</v>
          </cell>
        </row>
        <row r="1659">
          <cell r="A1659" t="str">
            <v>BB841</v>
          </cell>
          <cell r="B1659" t="str">
            <v>SELLOS CORTAFUEGO PARA TUBERIA DE 3/4"</v>
          </cell>
          <cell r="C1659" t="str">
            <v>Insumo</v>
          </cell>
          <cell r="D1659" t="str">
            <v>und</v>
          </cell>
          <cell r="E1659">
            <v>28561</v>
          </cell>
          <cell r="F1659">
            <v>24001.020707644628</v>
          </cell>
          <cell r="G1659">
            <v>0.19</v>
          </cell>
          <cell r="H1659" t="str">
            <v>X</v>
          </cell>
          <cell r="J1659" t="str">
            <v>X</v>
          </cell>
          <cell r="L1659" t="str">
            <v>Centelsa</v>
          </cell>
          <cell r="M1659" t="str">
            <v>VER ARCHIVO ANEXO</v>
          </cell>
          <cell r="N1659">
            <v>41608</v>
          </cell>
        </row>
        <row r="1660">
          <cell r="A1660" t="str">
            <v>BB842</v>
          </cell>
          <cell r="B1660" t="str">
            <v xml:space="preserve">CERTIFICACIÓN RETIE DE LA INSTALACIÓN </v>
          </cell>
          <cell r="C1660" t="str">
            <v>Insumo</v>
          </cell>
          <cell r="D1660" t="str">
            <v>m2</v>
          </cell>
          <cell r="E1660">
            <v>4733</v>
          </cell>
          <cell r="F1660">
            <v>3977.4104912408916</v>
          </cell>
          <cell r="G1660">
            <v>0.19</v>
          </cell>
          <cell r="H1660" t="str">
            <v>X</v>
          </cell>
          <cell r="J1660" t="str">
            <v>X</v>
          </cell>
          <cell r="L1660" t="str">
            <v>Centelsa</v>
          </cell>
          <cell r="M1660" t="str">
            <v>VER ARCHIVO ANEXO</v>
          </cell>
          <cell r="N1660">
            <v>41608</v>
          </cell>
        </row>
        <row r="1661">
          <cell r="A1661" t="str">
            <v>BB843</v>
          </cell>
          <cell r="B1661" t="str">
            <v>PUNTA DE CAPTACION TIPO FRANKLIN</v>
          </cell>
          <cell r="C1661" t="str">
            <v>Insumo</v>
          </cell>
          <cell r="D1661" t="str">
            <v>und</v>
          </cell>
          <cell r="E1661">
            <v>81605</v>
          </cell>
          <cell r="F1661">
            <v>68575.860082981308</v>
          </cell>
          <cell r="G1661">
            <v>0.19</v>
          </cell>
          <cell r="H1661" t="str">
            <v>X</v>
          </cell>
          <cell r="J1661" t="str">
            <v>X</v>
          </cell>
          <cell r="L1661" t="str">
            <v>Centelsa</v>
          </cell>
          <cell r="M1661" t="str">
            <v>VER ARCHIVO ANEXO</v>
          </cell>
          <cell r="N1661">
            <v>41608</v>
          </cell>
        </row>
        <row r="1662">
          <cell r="A1662" t="str">
            <v>BB844</v>
          </cell>
          <cell r="B1662" t="str">
            <v>CABLE DE ALUMINIO DESNUDO CALIBRE 1/0 AWG AAAC</v>
          </cell>
          <cell r="C1662" t="str">
            <v>Insumo</v>
          </cell>
          <cell r="D1662" t="str">
            <v>m</v>
          </cell>
          <cell r="E1662">
            <v>5440</v>
          </cell>
          <cell r="F1662">
            <v>4571.370457932866</v>
          </cell>
          <cell r="G1662">
            <v>0.19</v>
          </cell>
          <cell r="H1662" t="str">
            <v>X</v>
          </cell>
          <cell r="J1662" t="str">
            <v>X</v>
          </cell>
          <cell r="L1662" t="str">
            <v>Centelsa</v>
          </cell>
          <cell r="M1662" t="str">
            <v>VER ARCHIVO ANEXO</v>
          </cell>
          <cell r="N1662">
            <v>41608</v>
          </cell>
        </row>
        <row r="1663">
          <cell r="A1663" t="str">
            <v>BB845</v>
          </cell>
          <cell r="B1663" t="str">
            <v>COFRE PARA USO INTEMPERIE DIMENSIONESHXWXD=40X30X20CM</v>
          </cell>
          <cell r="C1663" t="str">
            <v>Insumo</v>
          </cell>
          <cell r="D1663" t="str">
            <v>und</v>
          </cell>
          <cell r="E1663">
            <v>102687</v>
          </cell>
          <cell r="F1663">
            <v>86291.246410968219</v>
          </cell>
          <cell r="G1663">
            <v>0.19</v>
          </cell>
          <cell r="H1663" t="str">
            <v>X</v>
          </cell>
          <cell r="J1663" t="str">
            <v>X</v>
          </cell>
          <cell r="L1663" t="str">
            <v>Centelsa</v>
          </cell>
          <cell r="M1663" t="str">
            <v>VER ARCHIVO ANEXO</v>
          </cell>
          <cell r="N1663">
            <v>41608</v>
          </cell>
        </row>
        <row r="1664">
          <cell r="A1664" t="str">
            <v>BB846</v>
          </cell>
          <cell r="B1664" t="str">
            <v>BARRAJE INTERNO PARA INTERRUPTORES ENCHUFABLES</v>
          </cell>
          <cell r="C1664" t="str">
            <v>Insumo</v>
          </cell>
          <cell r="D1664" t="str">
            <v>und</v>
          </cell>
          <cell r="E1664">
            <v>272017</v>
          </cell>
          <cell r="F1664">
            <v>228585.75834210531</v>
          </cell>
          <cell r="G1664">
            <v>0.19</v>
          </cell>
          <cell r="H1664" t="str">
            <v>X</v>
          </cell>
          <cell r="J1664" t="str">
            <v>X</v>
          </cell>
          <cell r="L1664" t="str">
            <v>Centelsa</v>
          </cell>
          <cell r="M1664" t="str">
            <v>VER ARCHIVO ANEXO</v>
          </cell>
          <cell r="N1664">
            <v>41608</v>
          </cell>
        </row>
        <row r="1665">
          <cell r="A1665" t="str">
            <v>BB668</v>
          </cell>
          <cell r="B1665" t="str">
            <v xml:space="preserve">CAJA METALICA INCRUSTAR TIPO LEGRAND CP-15X15 CON PUERTA Y CHAPA </v>
          </cell>
          <cell r="C1665" t="str">
            <v>Insumo</v>
          </cell>
          <cell r="D1665" t="str">
            <v>und</v>
          </cell>
          <cell r="E1665">
            <v>44883</v>
          </cell>
          <cell r="F1665">
            <v>37716.823623836062</v>
          </cell>
          <cell r="G1665">
            <v>0.19</v>
          </cell>
          <cell r="H1665" t="str">
            <v>X</v>
          </cell>
          <cell r="J1665" t="str">
            <v>X</v>
          </cell>
          <cell r="L1665" t="str">
            <v>Centelsa</v>
          </cell>
          <cell r="M1665" t="str">
            <v>VER ARCHIVO ANEXO</v>
          </cell>
          <cell r="N1665">
            <v>41608</v>
          </cell>
        </row>
        <row r="1666">
          <cell r="A1666" t="str">
            <v>BB909</v>
          </cell>
          <cell r="B1666" t="str">
            <v xml:space="preserve">TAPA PLASTICA PARA TOMA CORRIENTE </v>
          </cell>
          <cell r="C1666" t="str">
            <v>Insumo</v>
          </cell>
          <cell r="D1666" t="str">
            <v>und</v>
          </cell>
          <cell r="E1666">
            <v>14988</v>
          </cell>
          <cell r="F1666">
            <v>12595.133222262824</v>
          </cell>
          <cell r="G1666">
            <v>0.19</v>
          </cell>
          <cell r="H1666" t="str">
            <v>X</v>
          </cell>
          <cell r="J1666" t="str">
            <v>X</v>
          </cell>
          <cell r="L1666" t="str">
            <v>Centelsa</v>
          </cell>
          <cell r="M1666" t="str">
            <v>VER ARCHIVO ANEXO</v>
          </cell>
          <cell r="N1666">
            <v>41608</v>
          </cell>
        </row>
        <row r="1667">
          <cell r="A1667" t="str">
            <v>BB910</v>
          </cell>
          <cell r="B1667" t="str">
            <v>CONTADOR 1F 120V ISKRA</v>
          </cell>
          <cell r="C1667" t="str">
            <v>Insumo</v>
          </cell>
          <cell r="D1667" t="str">
            <v>und</v>
          </cell>
          <cell r="E1667">
            <v>134105</v>
          </cell>
          <cell r="F1667">
            <v>112693.29725182528</v>
          </cell>
          <cell r="G1667">
            <v>0.19</v>
          </cell>
          <cell r="H1667" t="str">
            <v>X</v>
          </cell>
          <cell r="J1667" t="str">
            <v>X</v>
          </cell>
          <cell r="L1667" t="str">
            <v>Centelsa</v>
          </cell>
          <cell r="M1667" t="str">
            <v>VER ARCHIVO ANEXO</v>
          </cell>
          <cell r="N1667">
            <v>41608</v>
          </cell>
        </row>
        <row r="1668">
          <cell r="A1668" t="str">
            <v>BB911</v>
          </cell>
          <cell r="B1668" t="str">
            <v>CAJA EN POLICARBONATO PARA CONTADOR 1F</v>
          </cell>
          <cell r="C1668" t="str">
            <v>Insumo</v>
          </cell>
          <cell r="D1668" t="str">
            <v>und</v>
          </cell>
          <cell r="E1668">
            <v>83618</v>
          </cell>
          <cell r="F1668">
            <v>70267.585345255764</v>
          </cell>
          <cell r="G1668">
            <v>0.19</v>
          </cell>
          <cell r="H1668" t="str">
            <v>X</v>
          </cell>
          <cell r="J1668" t="str">
            <v>X</v>
          </cell>
          <cell r="L1668" t="str">
            <v>Centelsa</v>
          </cell>
          <cell r="M1668" t="str">
            <v>VER ARCHIVO ANEXO</v>
          </cell>
          <cell r="N1668">
            <v>41608</v>
          </cell>
        </row>
        <row r="1669">
          <cell r="A1669" t="str">
            <v>BB912</v>
          </cell>
          <cell r="B1669" t="str">
            <v>CONECTOR CU 8-4</v>
          </cell>
          <cell r="C1669" t="str">
            <v>Insumo</v>
          </cell>
          <cell r="D1669" t="str">
            <v>und</v>
          </cell>
          <cell r="E1669">
            <v>4733</v>
          </cell>
          <cell r="F1669">
            <v>3977.4104912408916</v>
          </cell>
          <cell r="G1669">
            <v>0.19</v>
          </cell>
          <cell r="H1669" t="str">
            <v>X</v>
          </cell>
          <cell r="J1669" t="str">
            <v>X</v>
          </cell>
          <cell r="L1669" t="str">
            <v>Centelsa</v>
          </cell>
          <cell r="M1669" t="str">
            <v>VER ARCHIVO ANEXO</v>
          </cell>
          <cell r="N1669">
            <v>41608</v>
          </cell>
        </row>
        <row r="1670">
          <cell r="A1670" t="str">
            <v>BB913</v>
          </cell>
          <cell r="B1670" t="str">
            <v>CONTADOR 2F 120V ISKRA</v>
          </cell>
          <cell r="C1670" t="str">
            <v>Insumo</v>
          </cell>
          <cell r="D1670" t="str">
            <v>und</v>
          </cell>
          <cell r="E1670">
            <v>347095</v>
          </cell>
          <cell r="F1670">
            <v>291676.7693576655</v>
          </cell>
          <cell r="G1670">
            <v>0.19</v>
          </cell>
          <cell r="H1670" t="str">
            <v>X</v>
          </cell>
          <cell r="J1670" t="str">
            <v>X</v>
          </cell>
          <cell r="L1670" t="str">
            <v>Centelsa</v>
          </cell>
          <cell r="M1670" t="str">
            <v>VER ARCHIVO ANEXO</v>
          </cell>
          <cell r="N1670">
            <v>41608</v>
          </cell>
        </row>
        <row r="1671">
          <cell r="A1671" t="str">
            <v>BB914</v>
          </cell>
          <cell r="B1671" t="str">
            <v>CONTADOR 3F 120V ISKRA</v>
          </cell>
          <cell r="C1671" t="str">
            <v>Insumo</v>
          </cell>
          <cell r="D1671" t="str">
            <v>und</v>
          </cell>
          <cell r="E1671">
            <v>441758</v>
          </cell>
          <cell r="F1671">
            <v>371224.97918248328</v>
          </cell>
          <cell r="G1671">
            <v>0.19</v>
          </cell>
          <cell r="H1671" t="str">
            <v>X</v>
          </cell>
          <cell r="J1671" t="str">
            <v>X</v>
          </cell>
          <cell r="L1671" t="str">
            <v>Centelsa</v>
          </cell>
          <cell r="M1671" t="str">
            <v>VER ARCHIVO ANEXO</v>
          </cell>
          <cell r="N1671">
            <v>41608</v>
          </cell>
        </row>
        <row r="1672">
          <cell r="A1672" t="str">
            <v>BB915</v>
          </cell>
          <cell r="B1672" t="str">
            <v xml:space="preserve">CAJA CONTADOR 2F </v>
          </cell>
          <cell r="C1672" t="str">
            <v>Insumo</v>
          </cell>
          <cell r="D1672" t="str">
            <v>und</v>
          </cell>
          <cell r="E1672">
            <v>141994</v>
          </cell>
          <cell r="F1672">
            <v>119322.31473722677</v>
          </cell>
          <cell r="G1672">
            <v>0.19</v>
          </cell>
          <cell r="H1672" t="str">
            <v>X</v>
          </cell>
          <cell r="J1672" t="str">
            <v>X</v>
          </cell>
          <cell r="L1672" t="str">
            <v>Centelsa</v>
          </cell>
          <cell r="M1672" t="str">
            <v>VER ARCHIVO ANEXO</v>
          </cell>
          <cell r="N1672">
            <v>41608</v>
          </cell>
        </row>
        <row r="1673">
          <cell r="A1673" t="str">
            <v>BB916</v>
          </cell>
          <cell r="B1673" t="str">
            <v>CAJA CONTADOR 3F</v>
          </cell>
          <cell r="C1673" t="str">
            <v>Insumo</v>
          </cell>
          <cell r="D1673" t="str">
            <v>und</v>
          </cell>
          <cell r="E1673">
            <v>181436</v>
          </cell>
          <cell r="F1673">
            <v>152467.40216423417</v>
          </cell>
          <cell r="G1673">
            <v>0.19</v>
          </cell>
          <cell r="H1673" t="str">
            <v>X</v>
          </cell>
          <cell r="J1673" t="str">
            <v>X</v>
          </cell>
          <cell r="L1673" t="str">
            <v>Centelsa</v>
          </cell>
          <cell r="M1673" t="str">
            <v>VER ARCHIVO ANEXO</v>
          </cell>
          <cell r="N1673">
            <v>41608</v>
          </cell>
        </row>
        <row r="1674">
          <cell r="A1674" t="str">
            <v>BB917</v>
          </cell>
          <cell r="B1674" t="str">
            <v>CAJA DE EMPALME 6"x6"x4"</v>
          </cell>
          <cell r="C1674" t="str">
            <v>Insumo</v>
          </cell>
          <cell r="D1674" t="str">
            <v>und</v>
          </cell>
          <cell r="E1674">
            <v>9466</v>
          </cell>
          <cell r="F1674">
            <v>7954.8209824817832</v>
          </cell>
          <cell r="G1674">
            <v>0.19</v>
          </cell>
          <cell r="H1674" t="str">
            <v>X</v>
          </cell>
          <cell r="J1674" t="str">
            <v>X</v>
          </cell>
          <cell r="L1674" t="str">
            <v>Centelsa</v>
          </cell>
          <cell r="M1674" t="str">
            <v>VER ARCHIVO ANEXO</v>
          </cell>
          <cell r="N1674">
            <v>41608</v>
          </cell>
        </row>
        <row r="1675">
          <cell r="A1675" t="str">
            <v>BB918</v>
          </cell>
          <cell r="B1675" t="str">
            <v>CAJA DE EMPALME 10"x10"x6"</v>
          </cell>
          <cell r="C1675" t="str">
            <v>Insumo</v>
          </cell>
          <cell r="D1675" t="str">
            <v>und</v>
          </cell>
          <cell r="E1675">
            <v>23666</v>
          </cell>
          <cell r="F1675">
            <v>19887.052456204463</v>
          </cell>
          <cell r="G1675">
            <v>0.19</v>
          </cell>
          <cell r="H1675" t="str">
            <v>X</v>
          </cell>
          <cell r="J1675" t="str">
            <v>X</v>
          </cell>
          <cell r="L1675" t="str">
            <v>Centelsa</v>
          </cell>
          <cell r="M1675" t="str">
            <v>VER ARCHIVO ANEXO</v>
          </cell>
          <cell r="N1675">
            <v>41608</v>
          </cell>
        </row>
        <row r="1676">
          <cell r="A1676" t="str">
            <v>BB919</v>
          </cell>
          <cell r="B1676" t="str">
            <v>CAJA DE EMPALME 15"x15"x6"</v>
          </cell>
          <cell r="C1676" t="str">
            <v>Insumo</v>
          </cell>
          <cell r="D1676" t="str">
            <v>und</v>
          </cell>
          <cell r="E1676">
            <v>45753</v>
          </cell>
          <cell r="F1676">
            <v>38448.30141532862</v>
          </cell>
          <cell r="G1676">
            <v>0.19</v>
          </cell>
          <cell r="H1676" t="str">
            <v>X</v>
          </cell>
          <cell r="J1676" t="str">
            <v>X</v>
          </cell>
          <cell r="L1676" t="str">
            <v>Centelsa</v>
          </cell>
          <cell r="M1676" t="str">
            <v>VER ARCHIVO ANEXO</v>
          </cell>
          <cell r="N1676">
            <v>41608</v>
          </cell>
        </row>
        <row r="1677">
          <cell r="A1677" t="str">
            <v>BB920</v>
          </cell>
          <cell r="B1677" t="str">
            <v>CAJA PLASTICA OCTOGONAL</v>
          </cell>
          <cell r="C1677" t="str">
            <v>Insumo</v>
          </cell>
          <cell r="D1677" t="str">
            <v>und</v>
          </cell>
          <cell r="E1677">
            <v>1735</v>
          </cell>
          <cell r="F1677">
            <v>1458.383846788327</v>
          </cell>
          <cell r="G1677">
            <v>0.19</v>
          </cell>
          <cell r="H1677" t="str">
            <v>X</v>
          </cell>
          <cell r="J1677" t="str">
            <v>X</v>
          </cell>
          <cell r="L1677" t="str">
            <v>Centelsa</v>
          </cell>
          <cell r="M1677" t="str">
            <v>VER ARCHIVO ANEXO</v>
          </cell>
          <cell r="N1677">
            <v>41608</v>
          </cell>
        </row>
        <row r="1678">
          <cell r="A1678" t="str">
            <v>BB921</v>
          </cell>
          <cell r="B1678" t="str">
            <v>CAJA 2x4 PVC</v>
          </cell>
          <cell r="C1678" t="str">
            <v>Insumo</v>
          </cell>
          <cell r="D1678" t="str">
            <v>und</v>
          </cell>
          <cell r="E1678">
            <v>1420</v>
          </cell>
          <cell r="F1678">
            <v>1193.2231473722677</v>
          </cell>
          <cell r="G1678">
            <v>0.19</v>
          </cell>
          <cell r="H1678" t="str">
            <v>X</v>
          </cell>
          <cell r="J1678" t="str">
            <v>X</v>
          </cell>
          <cell r="L1678" t="str">
            <v>Centelsa</v>
          </cell>
          <cell r="M1678" t="str">
            <v>VER ARCHIVO ANEXO</v>
          </cell>
          <cell r="N1678">
            <v>41608</v>
          </cell>
        </row>
        <row r="1679">
          <cell r="A1679" t="str">
            <v>BB922</v>
          </cell>
          <cell r="B1679" t="str">
            <v>STRIP 48-80 PARES</v>
          </cell>
          <cell r="C1679" t="str">
            <v>Insumo</v>
          </cell>
          <cell r="D1679" t="str">
            <v>und</v>
          </cell>
          <cell r="E1679">
            <v>110439</v>
          </cell>
          <cell r="F1679">
            <v>92806.24479562082</v>
          </cell>
          <cell r="G1679">
            <v>0.19</v>
          </cell>
          <cell r="H1679" t="str">
            <v>X</v>
          </cell>
          <cell r="J1679" t="str">
            <v>X</v>
          </cell>
          <cell r="L1679" t="str">
            <v>Centelsa</v>
          </cell>
          <cell r="M1679" t="str">
            <v>VER ARCHIVO ANEXO</v>
          </cell>
          <cell r="N1679">
            <v>41608</v>
          </cell>
        </row>
        <row r="1680">
          <cell r="A1680" t="str">
            <v>BB923</v>
          </cell>
          <cell r="B1680" t="str">
            <v>CABLE TELEFONICO 20 PARES</v>
          </cell>
          <cell r="C1680" t="str">
            <v>Insumo</v>
          </cell>
          <cell r="D1680" t="str">
            <v>ml</v>
          </cell>
          <cell r="E1680">
            <v>14988</v>
          </cell>
          <cell r="F1680">
            <v>12595.133222262824</v>
          </cell>
          <cell r="G1680">
            <v>0.19</v>
          </cell>
          <cell r="H1680" t="str">
            <v>X</v>
          </cell>
          <cell r="J1680" t="str">
            <v>X</v>
          </cell>
          <cell r="L1680" t="str">
            <v>Centelsa</v>
          </cell>
          <cell r="M1680" t="str">
            <v>VER ARCHIVO ANEXO</v>
          </cell>
          <cell r="N1680">
            <v>41608</v>
          </cell>
        </row>
        <row r="1681">
          <cell r="A1681" t="str">
            <v>BB924</v>
          </cell>
          <cell r="B1681" t="str">
            <v>GABINETE METALICO 2,1x0,6x0,6m</v>
          </cell>
          <cell r="C1681" t="str">
            <v>Insumo</v>
          </cell>
          <cell r="D1681" t="str">
            <v>und</v>
          </cell>
          <cell r="E1681">
            <v>2682100</v>
          </cell>
          <cell r="F1681">
            <v>2253865.9450365053</v>
          </cell>
          <cell r="G1681">
            <v>0.19</v>
          </cell>
          <cell r="H1681" t="str">
            <v>X</v>
          </cell>
          <cell r="J1681" t="str">
            <v>X</v>
          </cell>
          <cell r="L1681" t="str">
            <v>Centelsa</v>
          </cell>
          <cell r="M1681" t="str">
            <v>VER ARCHIVO ANEXO</v>
          </cell>
          <cell r="N1681">
            <v>41608</v>
          </cell>
        </row>
        <row r="1682">
          <cell r="A1682" t="str">
            <v>BB925</v>
          </cell>
          <cell r="B1682" t="str">
            <v>TAPA DE GABINETE METALICO 2,1x0,6x0,6m</v>
          </cell>
          <cell r="C1682" t="str">
            <v>Insumo</v>
          </cell>
          <cell r="D1682" t="str">
            <v>und</v>
          </cell>
          <cell r="E1682">
            <v>536420</v>
          </cell>
          <cell r="F1682">
            <v>450773.18900730112</v>
          </cell>
          <cell r="G1682">
            <v>0.19</v>
          </cell>
          <cell r="H1682" t="str">
            <v>X</v>
          </cell>
          <cell r="J1682" t="str">
            <v>X</v>
          </cell>
          <cell r="L1682" t="str">
            <v>Centelsa</v>
          </cell>
          <cell r="M1682" t="str">
            <v>VER ARCHIVO ANEXO</v>
          </cell>
          <cell r="N1682">
            <v>41608</v>
          </cell>
        </row>
        <row r="1683">
          <cell r="A1683" t="str">
            <v>BB926</v>
          </cell>
          <cell r="B1683" t="str">
            <v>CABLE DE SONIDO NOISELESS</v>
          </cell>
          <cell r="C1683" t="str">
            <v>Insumo</v>
          </cell>
          <cell r="D1683" t="str">
            <v>ml</v>
          </cell>
          <cell r="E1683">
            <v>7889</v>
          </cell>
          <cell r="F1683">
            <v>6629.0174854014867</v>
          </cell>
          <cell r="G1683">
            <v>0.19</v>
          </cell>
          <cell r="H1683" t="str">
            <v>X</v>
          </cell>
          <cell r="J1683" t="str">
            <v>X</v>
          </cell>
          <cell r="L1683" t="str">
            <v>Centelsa</v>
          </cell>
          <cell r="M1683" t="str">
            <v>VER ARCHIVO ANEXO</v>
          </cell>
          <cell r="N1683">
            <v>41608</v>
          </cell>
        </row>
        <row r="1684">
          <cell r="A1684" t="str">
            <v>BB927</v>
          </cell>
          <cell r="B1684" t="str">
            <v>TOMA SENCILLO DE SONIDO + PLUG HEMBRA</v>
          </cell>
          <cell r="C1684" t="str">
            <v>Insumo</v>
          </cell>
          <cell r="D1684" t="str">
            <v>und</v>
          </cell>
          <cell r="E1684">
            <v>18932</v>
          </cell>
          <cell r="F1684">
            <v>15909.641964963566</v>
          </cell>
          <cell r="G1684">
            <v>0.19</v>
          </cell>
          <cell r="H1684" t="str">
            <v>X</v>
          </cell>
          <cell r="J1684" t="str">
            <v>X</v>
          </cell>
          <cell r="L1684" t="str">
            <v>Centelsa</v>
          </cell>
          <cell r="M1684" t="str">
            <v>VER ARCHIVO ANEXO</v>
          </cell>
          <cell r="N1684">
            <v>41608</v>
          </cell>
        </row>
        <row r="1685">
          <cell r="A1685" t="str">
            <v>BB928</v>
          </cell>
          <cell r="B1685" t="str">
            <v>CONECTOR TOMACORRIENTE</v>
          </cell>
          <cell r="C1685" t="str">
            <v>Insumo</v>
          </cell>
          <cell r="D1685" t="str">
            <v>und</v>
          </cell>
          <cell r="E1685">
            <v>2998</v>
          </cell>
          <cell r="F1685">
            <v>2519.0266444525651</v>
          </cell>
          <cell r="G1685">
            <v>0.19</v>
          </cell>
          <cell r="H1685" t="str">
            <v>X</v>
          </cell>
          <cell r="J1685" t="str">
            <v>X</v>
          </cell>
          <cell r="L1685" t="str">
            <v>Centelsa</v>
          </cell>
          <cell r="M1685" t="str">
            <v>VER ARCHIVO ANEXO</v>
          </cell>
          <cell r="N1685">
            <v>41608</v>
          </cell>
        </row>
        <row r="1686">
          <cell r="A1686" t="str">
            <v>BB929</v>
          </cell>
          <cell r="B1686" t="str">
            <v>CAJA 2x4 GALVANIZADA</v>
          </cell>
          <cell r="C1686" t="str">
            <v>Insumo</v>
          </cell>
          <cell r="D1686" t="str">
            <v>und</v>
          </cell>
          <cell r="E1686">
            <v>1735</v>
          </cell>
          <cell r="F1686">
            <v>1458.383846788327</v>
          </cell>
          <cell r="G1686">
            <v>0.19</v>
          </cell>
          <cell r="H1686" t="str">
            <v>X</v>
          </cell>
          <cell r="J1686" t="str">
            <v>X</v>
          </cell>
          <cell r="L1686" t="str">
            <v>Centelsa</v>
          </cell>
          <cell r="M1686" t="str">
            <v>VER ARCHIVO ANEXO</v>
          </cell>
          <cell r="N1686">
            <v>41608</v>
          </cell>
        </row>
        <row r="1687">
          <cell r="A1687" t="str">
            <v>BB930</v>
          </cell>
          <cell r="B1687" t="str">
            <v>TOMA TELEFONICO</v>
          </cell>
          <cell r="C1687" t="str">
            <v>Insumo</v>
          </cell>
          <cell r="D1687" t="str">
            <v>und</v>
          </cell>
          <cell r="E1687">
            <v>15777</v>
          </cell>
          <cell r="F1687">
            <v>13258.034970802973</v>
          </cell>
          <cell r="G1687">
            <v>0.19</v>
          </cell>
          <cell r="H1687" t="str">
            <v>X</v>
          </cell>
          <cell r="J1687" t="str">
            <v>X</v>
          </cell>
          <cell r="L1687" t="str">
            <v>Centelsa</v>
          </cell>
          <cell r="M1687" t="str">
            <v>VER ARCHIVO ANEXO</v>
          </cell>
          <cell r="N1687">
            <v>41608</v>
          </cell>
        </row>
        <row r="1688">
          <cell r="A1688" t="str">
            <v>NX</v>
          </cell>
          <cell r="B1688" t="str">
            <v>TRANSITO Y TRANSPORTE</v>
          </cell>
          <cell r="E1688">
            <v>0</v>
          </cell>
          <cell r="F1688">
            <v>0</v>
          </cell>
        </row>
        <row r="1689">
          <cell r="A1689" t="str">
            <v>NX01</v>
          </cell>
          <cell r="B1689" t="str">
            <v>DEMARCACION PASOS PEATONALES, LINEAS DE PARE, SIMBOLOS, TEXTOS Y OTRAS, CON PINTURA PLASTICO EN FRIO.</v>
          </cell>
          <cell r="C1689" t="str">
            <v>Insumo</v>
          </cell>
          <cell r="D1689" t="str">
            <v>m2</v>
          </cell>
          <cell r="E1689">
            <v>79548</v>
          </cell>
          <cell r="F1689">
            <v>79548.209824817852</v>
          </cell>
          <cell r="G1689">
            <v>0</v>
          </cell>
          <cell r="H1689" t="str">
            <v>X</v>
          </cell>
          <cell r="I1689" t="str">
            <v>X</v>
          </cell>
          <cell r="J1689" t="str">
            <v>X</v>
          </cell>
          <cell r="K1689" t="str">
            <v>X</v>
          </cell>
          <cell r="L1689" t="str">
            <v>Manual mintransporte</v>
          </cell>
          <cell r="M1689" t="str">
            <v>VER ARCHIVO ANEXO</v>
          </cell>
          <cell r="N1689">
            <v>41608</v>
          </cell>
        </row>
        <row r="1690">
          <cell r="A1690" t="str">
            <v>NX02</v>
          </cell>
          <cell r="B1690" t="str">
            <v>DEMARCACION LINEAS CENTRALES, DE BORDE, DE CARRIL Y OTRAS (Ancho 12cms), CON PINTURA PLASTICO EN FRIO.</v>
          </cell>
          <cell r="C1690" t="str">
            <v>Insumo</v>
          </cell>
          <cell r="D1690" t="str">
            <v>ml</v>
          </cell>
          <cell r="E1690">
            <v>9281</v>
          </cell>
          <cell r="F1690">
            <v>9280.6244795620842</v>
          </cell>
          <cell r="G1690">
            <v>0</v>
          </cell>
          <cell r="H1690" t="str">
            <v>X</v>
          </cell>
          <cell r="I1690" t="str">
            <v>X</v>
          </cell>
          <cell r="J1690" t="str">
            <v>X</v>
          </cell>
          <cell r="K1690" t="str">
            <v>X</v>
          </cell>
          <cell r="L1690" t="str">
            <v>Manual mintransporte</v>
          </cell>
          <cell r="M1690" t="str">
            <v>VER ARCHIVO ANEXO</v>
          </cell>
          <cell r="N1690">
            <v>41608</v>
          </cell>
        </row>
        <row r="1691">
          <cell r="A1691" t="str">
            <v>NX03</v>
          </cell>
          <cell r="B1691" t="str">
            <v>DEMARCACION PASOS PEATONALES, LINEAS DE PARE, SIMBOLOS, TEXTOS Y OTRAS, CON PINTURA ACRILICA BASE SOLVENTE.</v>
          </cell>
          <cell r="C1691" t="str">
            <v>Insumo</v>
          </cell>
          <cell r="D1691" t="str">
            <v>m2</v>
          </cell>
          <cell r="E1691">
            <v>25942</v>
          </cell>
          <cell r="F1691">
            <v>25941.99702737018</v>
          </cell>
          <cell r="G1691">
            <v>0</v>
          </cell>
          <cell r="H1691" t="str">
            <v>X</v>
          </cell>
          <cell r="I1691" t="str">
            <v>X</v>
          </cell>
          <cell r="J1691" t="str">
            <v>X</v>
          </cell>
          <cell r="K1691" t="str">
            <v>X</v>
          </cell>
          <cell r="L1691" t="str">
            <v>Manual mintransporte</v>
          </cell>
          <cell r="M1691" t="str">
            <v>VER ARCHIVO ANEXO</v>
          </cell>
          <cell r="N1691">
            <v>41608</v>
          </cell>
        </row>
        <row r="1692">
          <cell r="A1692" t="str">
            <v>NX04</v>
          </cell>
          <cell r="B1692" t="str">
            <v>DEMARCACION LINEAS CENTRALES, DE BORDE, DE CARRIL Y OTRAS (Ancho 12cms), CON PINTURA ACRILICA BASE SOLVENTE.</v>
          </cell>
          <cell r="C1692" t="str">
            <v>Insumo</v>
          </cell>
          <cell r="D1692" t="str">
            <v>ml</v>
          </cell>
          <cell r="E1692">
            <v>2172</v>
          </cell>
          <cell r="F1692">
            <v>2171.6661282175269</v>
          </cell>
          <cell r="G1692">
            <v>0</v>
          </cell>
          <cell r="H1692" t="str">
            <v>X</v>
          </cell>
          <cell r="I1692" t="str">
            <v>X</v>
          </cell>
          <cell r="J1692" t="str">
            <v>X</v>
          </cell>
          <cell r="K1692" t="str">
            <v>X</v>
          </cell>
          <cell r="L1692" t="str">
            <v>Manual mintransporte</v>
          </cell>
          <cell r="M1692" t="str">
            <v>VER ARCHIVO ANEXO</v>
          </cell>
          <cell r="N1692">
            <v>41608</v>
          </cell>
        </row>
        <row r="1693">
          <cell r="A1693" t="str">
            <v>NX05</v>
          </cell>
          <cell r="B1693" t="str">
            <v>FRESADO DE MARCAS VIALES</v>
          </cell>
          <cell r="C1693" t="str">
            <v>Insumo</v>
          </cell>
          <cell r="D1693" t="str">
            <v>ml</v>
          </cell>
          <cell r="E1693">
            <v>9254</v>
          </cell>
          <cell r="F1693">
            <v>9254.1084096204759</v>
          </cell>
          <cell r="G1693">
            <v>0</v>
          </cell>
          <cell r="H1693" t="str">
            <v>X</v>
          </cell>
          <cell r="I1693" t="str">
            <v>X</v>
          </cell>
          <cell r="J1693" t="str">
            <v>X</v>
          </cell>
          <cell r="K1693" t="str">
            <v>X</v>
          </cell>
          <cell r="L1693" t="str">
            <v>Manual mintransporte</v>
          </cell>
          <cell r="M1693" t="str">
            <v>VER ARCHIVO ANEXO</v>
          </cell>
          <cell r="N1693">
            <v>41608</v>
          </cell>
        </row>
        <row r="1694">
          <cell r="A1694" t="str">
            <v>NX06</v>
          </cell>
          <cell r="B1694" t="str">
            <v xml:space="preserve">SUMINISTRO E INSTALACIÓN DE SEÑALES VERTICALES DOBLE GRADO DIAMANTE. SR/SP (60cms). PARA FIJAR EN POSTE EXISTENTE (Sección Circular).  </v>
          </cell>
          <cell r="C1694" t="str">
            <v>Insumo</v>
          </cell>
          <cell r="D1694" t="str">
            <v>und</v>
          </cell>
          <cell r="E1694">
            <v>469467</v>
          </cell>
          <cell r="F1694">
            <v>469467.01831613336</v>
          </cell>
          <cell r="G1694">
            <v>0</v>
          </cell>
          <cell r="H1694" t="str">
            <v>X</v>
          </cell>
          <cell r="I1694" t="str">
            <v>X</v>
          </cell>
          <cell r="J1694" t="str">
            <v>X</v>
          </cell>
          <cell r="K1694" t="str">
            <v>X</v>
          </cell>
          <cell r="L1694" t="str">
            <v>Manual mintransporte</v>
          </cell>
          <cell r="M1694" t="str">
            <v>VER ARCHIVO ANEXO</v>
          </cell>
          <cell r="N1694">
            <v>41608</v>
          </cell>
        </row>
        <row r="1695">
          <cell r="A1695" t="str">
            <v>NX07</v>
          </cell>
          <cell r="B1695" t="str">
            <v>SUMINISTRO E INSTALACIÓN DE SEÑALES VERTICALES DOBLE GRADO DIAMANTE SR/SP (60cms). CON POSTE</v>
          </cell>
          <cell r="C1695" t="str">
            <v>Insumo</v>
          </cell>
          <cell r="D1695" t="str">
            <v>und</v>
          </cell>
          <cell r="E1695">
            <v>524143</v>
          </cell>
          <cell r="F1695">
            <v>524143.15453572478</v>
          </cell>
          <cell r="G1695">
            <v>0</v>
          </cell>
          <cell r="H1695" t="str">
            <v>X</v>
          </cell>
          <cell r="I1695" t="str">
            <v>X</v>
          </cell>
          <cell r="J1695" t="str">
            <v>X</v>
          </cell>
          <cell r="K1695" t="str">
            <v>X</v>
          </cell>
          <cell r="L1695" t="str">
            <v>Manual mintransporte</v>
          </cell>
          <cell r="M1695" t="str">
            <v>VER ARCHIVO ANEXO</v>
          </cell>
          <cell r="N1695">
            <v>41608</v>
          </cell>
        </row>
        <row r="1696">
          <cell r="A1696" t="str">
            <v>NX08</v>
          </cell>
          <cell r="B1696" t="str">
            <v xml:space="preserve">SUMINISTRO E INSTALACIÓN DE SEÑAL VERTICAL GRADO DIAMANTE SR-30 o SI-30 GRADO DIAMANTE (60cms x 60cms),PARA FIJAR EN POSTE EXISTENTE (Sección Circular).  </v>
          </cell>
          <cell r="C1696" t="str">
            <v>Insumo</v>
          </cell>
          <cell r="D1696" t="str">
            <v>und</v>
          </cell>
          <cell r="E1696">
            <v>239851</v>
          </cell>
          <cell r="F1696">
            <v>239851.11065679658</v>
          </cell>
          <cell r="G1696">
            <v>0</v>
          </cell>
          <cell r="H1696" t="str">
            <v>X</v>
          </cell>
          <cell r="I1696" t="str">
            <v>X</v>
          </cell>
          <cell r="J1696" t="str">
            <v>X</v>
          </cell>
          <cell r="K1696" t="str">
            <v>X</v>
          </cell>
          <cell r="L1696" t="str">
            <v>Manual mintransporte</v>
          </cell>
          <cell r="M1696" t="str">
            <v>VER ARCHIVO ANEXO</v>
          </cell>
          <cell r="N1696">
            <v>41608</v>
          </cell>
        </row>
        <row r="1697">
          <cell r="A1697" t="str">
            <v>NX09</v>
          </cell>
          <cell r="B1697" t="str">
            <v>SUMINISTRO E INSTALACIÓN DE SEÑAL VERTICAL GRADO DIAMANTE SR o SP (60cms x 60cms),CON POSTE</v>
          </cell>
          <cell r="C1697" t="str">
            <v>Insumo</v>
          </cell>
          <cell r="D1697" t="str">
            <v>und</v>
          </cell>
          <cell r="E1697">
            <v>332635</v>
          </cell>
          <cell r="F1697">
            <v>332634.81679296697</v>
          </cell>
          <cell r="G1697">
            <v>0</v>
          </cell>
          <cell r="H1697" t="str">
            <v>X</v>
          </cell>
          <cell r="I1697" t="str">
            <v>X</v>
          </cell>
          <cell r="J1697" t="str">
            <v>X</v>
          </cell>
          <cell r="K1697" t="str">
            <v>X</v>
          </cell>
          <cell r="L1697" t="str">
            <v>Manual mintransporte</v>
          </cell>
          <cell r="M1697" t="str">
            <v>VER ARCHIVO ANEXO</v>
          </cell>
          <cell r="N1697">
            <v>41608</v>
          </cell>
        </row>
        <row r="1698">
          <cell r="A1698" t="str">
            <v>NX10</v>
          </cell>
          <cell r="B1698" t="str">
            <v xml:space="preserve">SUMINISTRO E INSTALACIÓN DE SEÑAL VERTICAL SR o SP-47 GRADO DIAMANTE  (60cms x 60cms),PARA FIJAR EN POSTE EXISTENTE (Sección Circular).  </v>
          </cell>
          <cell r="C1698" t="str">
            <v>Insumo</v>
          </cell>
          <cell r="D1698" t="str">
            <v>und</v>
          </cell>
          <cell r="E1698">
            <v>239851</v>
          </cell>
          <cell r="F1698">
            <v>239851.11065679658</v>
          </cell>
          <cell r="G1698">
            <v>0</v>
          </cell>
          <cell r="H1698" t="str">
            <v>X</v>
          </cell>
          <cell r="I1698" t="str">
            <v>X</v>
          </cell>
          <cell r="J1698" t="str">
            <v>X</v>
          </cell>
          <cell r="K1698" t="str">
            <v>X</v>
          </cell>
          <cell r="L1698" t="str">
            <v>Manual mintransporte</v>
          </cell>
          <cell r="M1698" t="str">
            <v>VER ARCHIVO ANEXO</v>
          </cell>
          <cell r="N1698">
            <v>41608</v>
          </cell>
        </row>
        <row r="1699">
          <cell r="A1699" t="str">
            <v>NX11</v>
          </cell>
          <cell r="B1699" t="str">
            <v>SUMINISTRO E INSTALACIÓN DE SEÑAL VERTICAL SR o SP GRADO DIAMANTE (60cms x 60cms),CON POSTE</v>
          </cell>
          <cell r="C1699" t="str">
            <v>Insumo</v>
          </cell>
          <cell r="D1699" t="str">
            <v>und</v>
          </cell>
          <cell r="E1699">
            <v>332635</v>
          </cell>
          <cell r="F1699">
            <v>332634.81679296697</v>
          </cell>
          <cell r="G1699">
            <v>0</v>
          </cell>
          <cell r="H1699" t="str">
            <v>X</v>
          </cell>
          <cell r="I1699" t="str">
            <v>X</v>
          </cell>
          <cell r="J1699" t="str">
            <v>X</v>
          </cell>
          <cell r="K1699" t="str">
            <v>X</v>
          </cell>
          <cell r="L1699" t="str">
            <v>Manual mintransporte</v>
          </cell>
          <cell r="M1699" t="str">
            <v>VER ARCHIVO ANEXO</v>
          </cell>
          <cell r="N1699">
            <v>41608</v>
          </cell>
        </row>
        <row r="1700">
          <cell r="A1700" t="str">
            <v>NX12</v>
          </cell>
          <cell r="B1700" t="str">
            <v>REDUCTOR DE VELOCIDAD (3,7 M. ANCHO X 10CMS DE ALTURA)</v>
          </cell>
          <cell r="C1700" t="str">
            <v>Insumo</v>
          </cell>
          <cell r="D1700" t="str">
            <v>ml</v>
          </cell>
          <cell r="E1700">
            <v>416965</v>
          </cell>
          <cell r="F1700">
            <v>416965.19983175356</v>
          </cell>
          <cell r="G1700">
            <v>0</v>
          </cell>
          <cell r="H1700" t="str">
            <v>X</v>
          </cell>
          <cell r="I1700" t="str">
            <v>X</v>
          </cell>
          <cell r="J1700" t="str">
            <v>X</v>
          </cell>
          <cell r="K1700" t="str">
            <v>X</v>
          </cell>
          <cell r="L1700" t="str">
            <v>Manual mintransporte</v>
          </cell>
          <cell r="M1700" t="str">
            <v>VER ARCHIVO ANEXO</v>
          </cell>
          <cell r="N1700">
            <v>41608</v>
          </cell>
        </row>
        <row r="1701">
          <cell r="A1701" t="str">
            <v>NX13</v>
          </cell>
          <cell r="B1701" t="str">
            <v>REDUCTOR EN ASFALTO 1,6m de ancho * 0,07m de h´</v>
          </cell>
          <cell r="C1701" t="str">
            <v>Insumo</v>
          </cell>
          <cell r="D1701" t="str">
            <v>ml</v>
          </cell>
          <cell r="E1701">
            <v>244279</v>
          </cell>
          <cell r="F1701">
            <v>244279.29433704479</v>
          </cell>
          <cell r="G1701">
            <v>0</v>
          </cell>
          <cell r="H1701" t="str">
            <v>X</v>
          </cell>
          <cell r="I1701" t="str">
            <v>X</v>
          </cell>
          <cell r="J1701" t="str">
            <v>X</v>
          </cell>
          <cell r="K1701" t="str">
            <v>X</v>
          </cell>
          <cell r="L1701" t="str">
            <v>Manual mintransporte</v>
          </cell>
          <cell r="M1701" t="str">
            <v>VER ARCHIVO ANEXO</v>
          </cell>
          <cell r="N1701">
            <v>41608</v>
          </cell>
        </row>
        <row r="1702">
          <cell r="A1702" t="str">
            <v>NX14</v>
          </cell>
          <cell r="B1702" t="str">
            <v>SUMINISTRO E INSTALACION TACHAS REFLECTIVAS.</v>
          </cell>
          <cell r="C1702" t="str">
            <v>Insumo</v>
          </cell>
          <cell r="D1702" t="str">
            <v>und</v>
          </cell>
          <cell r="E1702">
            <v>10195</v>
          </cell>
          <cell r="F1702">
            <v>10195.428892547487</v>
          </cell>
          <cell r="G1702">
            <v>0</v>
          </cell>
          <cell r="H1702" t="str">
            <v>X</v>
          </cell>
          <cell r="I1702" t="str">
            <v>X</v>
          </cell>
          <cell r="J1702" t="str">
            <v>X</v>
          </cell>
          <cell r="K1702" t="str">
            <v>X</v>
          </cell>
          <cell r="L1702" t="str">
            <v>Manual mintransporte</v>
          </cell>
          <cell r="M1702" t="str">
            <v>VER ARCHIVO ANEXO</v>
          </cell>
          <cell r="N1702">
            <v>41608</v>
          </cell>
        </row>
        <row r="1703">
          <cell r="A1703" t="str">
            <v>NX15</v>
          </cell>
          <cell r="B1703" t="str">
            <v>SUMINISTRO E INSTALACION TACHONES</v>
          </cell>
          <cell r="C1703" t="str">
            <v>Insumo</v>
          </cell>
          <cell r="D1703" t="str">
            <v>und</v>
          </cell>
          <cell r="E1703">
            <v>397741</v>
          </cell>
          <cell r="F1703">
            <v>397741.04912408924</v>
          </cell>
          <cell r="G1703">
            <v>0</v>
          </cell>
          <cell r="H1703" t="str">
            <v>X</v>
          </cell>
          <cell r="I1703" t="str">
            <v>X</v>
          </cell>
          <cell r="J1703" t="str">
            <v>X</v>
          </cell>
          <cell r="K1703" t="str">
            <v>X</v>
          </cell>
          <cell r="L1703" t="str">
            <v>Manual mintransporte</v>
          </cell>
          <cell r="M1703" t="str">
            <v>VER ARCHIVO ANEXO</v>
          </cell>
          <cell r="N1703">
            <v>41608</v>
          </cell>
        </row>
        <row r="1704">
          <cell r="A1704" t="str">
            <v>NX16</v>
          </cell>
          <cell r="B1704" t="str">
            <v>SUMINISTRO E INSTALACIÓN ESTOPEROLES CON ESPIGO</v>
          </cell>
          <cell r="C1704" t="str">
            <v>Insumo</v>
          </cell>
          <cell r="D1704" t="str">
            <v>und</v>
          </cell>
          <cell r="E1704">
            <v>10471</v>
          </cell>
          <cell r="F1704">
            <v>10471.196019940189</v>
          </cell>
          <cell r="G1704">
            <v>0</v>
          </cell>
          <cell r="H1704" t="str">
            <v>X</v>
          </cell>
          <cell r="I1704" t="str">
            <v>X</v>
          </cell>
          <cell r="J1704" t="str">
            <v>X</v>
          </cell>
          <cell r="K1704" t="str">
            <v>X</v>
          </cell>
          <cell r="L1704" t="str">
            <v>Manual mintransporte</v>
          </cell>
          <cell r="M1704" t="str">
            <v>VER ARCHIVO ANEXO</v>
          </cell>
          <cell r="N1704">
            <v>41608</v>
          </cell>
        </row>
        <row r="1705">
          <cell r="A1705" t="str">
            <v>NX17</v>
          </cell>
          <cell r="B1705" t="str">
            <v>SUMINISTRO E INSTALACION HITOS REFLECTIVOS</v>
          </cell>
          <cell r="C1705" t="str">
            <v>Insumo</v>
          </cell>
          <cell r="D1705" t="str">
            <v>und</v>
          </cell>
          <cell r="E1705">
            <v>67086</v>
          </cell>
          <cell r="F1705">
            <v>67085.65695226306</v>
          </cell>
          <cell r="G1705">
            <v>0</v>
          </cell>
          <cell r="H1705" t="str">
            <v>X</v>
          </cell>
          <cell r="I1705" t="str">
            <v>X</v>
          </cell>
          <cell r="J1705" t="str">
            <v>X</v>
          </cell>
          <cell r="K1705" t="str">
            <v>X</v>
          </cell>
          <cell r="L1705" t="str">
            <v>Manual mintransporte</v>
          </cell>
          <cell r="M1705" t="str">
            <v>VER ARCHIVO ANEXO</v>
          </cell>
          <cell r="N1705">
            <v>41608</v>
          </cell>
        </row>
        <row r="1706">
          <cell r="A1706" t="str">
            <v>E</v>
          </cell>
          <cell r="B1706" t="str">
            <v>ENSAYOS</v>
          </cell>
          <cell r="E1706">
            <v>0</v>
          </cell>
          <cell r="F1706">
            <v>0</v>
          </cell>
          <cell r="N1706">
            <v>41608</v>
          </cell>
        </row>
        <row r="1707">
          <cell r="A1707" t="str">
            <v>E1</v>
          </cell>
          <cell r="B1707" t="str">
            <v>ENSAYOS DE RESISTENCIA A COMPRESION</v>
          </cell>
          <cell r="C1707" t="str">
            <v>Equipo</v>
          </cell>
          <cell r="D1707" t="str">
            <v>und</v>
          </cell>
          <cell r="E1707">
            <v>36737</v>
          </cell>
          <cell r="F1707">
            <v>30871.038982275844</v>
          </cell>
          <cell r="G1707">
            <v>0.19</v>
          </cell>
          <cell r="H1707" t="str">
            <v>X</v>
          </cell>
          <cell r="I1707" t="str">
            <v>X</v>
          </cell>
          <cell r="J1707" t="str">
            <v>X</v>
          </cell>
          <cell r="K1707" t="str">
            <v>X</v>
          </cell>
          <cell r="L1707" t="str">
            <v>no aplica</v>
          </cell>
          <cell r="M1707" t="str">
            <v>no aplica</v>
          </cell>
          <cell r="N1707">
            <v>41608</v>
          </cell>
        </row>
        <row r="1708">
          <cell r="A1708" t="str">
            <v>E2</v>
          </cell>
          <cell r="B1708" t="str">
            <v>ENSAYOS DE GRANULOMETRÍA/PRÓCTOR</v>
          </cell>
          <cell r="C1708" t="str">
            <v>Equipo</v>
          </cell>
          <cell r="D1708" t="str">
            <v>und</v>
          </cell>
          <cell r="E1708">
            <v>122022</v>
          </cell>
          <cell r="F1708">
            <v>102539.37677785222</v>
          </cell>
          <cell r="G1708">
            <v>0.19</v>
          </cell>
          <cell r="H1708" t="str">
            <v>X</v>
          </cell>
          <cell r="I1708" t="str">
            <v>X</v>
          </cell>
          <cell r="J1708" t="str">
            <v>X</v>
          </cell>
          <cell r="K1708" t="str">
            <v>X</v>
          </cell>
          <cell r="L1708" t="str">
            <v>no aplica</v>
          </cell>
          <cell r="M1708" t="str">
            <v>no aplica</v>
          </cell>
          <cell r="N1708">
            <v>41608</v>
          </cell>
        </row>
        <row r="1709">
          <cell r="A1709" t="str">
            <v>E3</v>
          </cell>
          <cell r="B1709" t="str">
            <v>ENSAYO DE DENSIDAD EN CAMPO</v>
          </cell>
          <cell r="C1709" t="str">
            <v>Equipo</v>
          </cell>
          <cell r="D1709" t="str">
            <v>und</v>
          </cell>
          <cell r="E1709">
            <v>31962</v>
          </cell>
          <cell r="F1709">
            <v>26858.839898404636</v>
          </cell>
          <cell r="G1709">
            <v>0.19</v>
          </cell>
          <cell r="H1709" t="str">
            <v>X</v>
          </cell>
          <cell r="I1709" t="str">
            <v>X</v>
          </cell>
          <cell r="J1709" t="str">
            <v>X</v>
          </cell>
          <cell r="K1709" t="str">
            <v>X</v>
          </cell>
          <cell r="L1709" t="str">
            <v>no aplica</v>
          </cell>
          <cell r="M1709" t="str">
            <v>no aplica</v>
          </cell>
          <cell r="N1709">
            <v>41608</v>
          </cell>
        </row>
        <row r="1710">
          <cell r="A1710" t="str">
            <v>E4</v>
          </cell>
          <cell r="B1710" t="str">
            <v>DISEÑO DE MEZCLAS</v>
          </cell>
          <cell r="C1710" t="str">
            <v>Equipo</v>
          </cell>
          <cell r="D1710" t="str">
            <v>und</v>
          </cell>
          <cell r="E1710">
            <v>273960</v>
          </cell>
          <cell r="F1710">
            <v>230218.62770061122</v>
          </cell>
          <cell r="G1710">
            <v>0.19</v>
          </cell>
          <cell r="H1710" t="str">
            <v>X</v>
          </cell>
          <cell r="I1710" t="str">
            <v>X</v>
          </cell>
          <cell r="J1710" t="str">
            <v>X</v>
          </cell>
          <cell r="K1710" t="str">
            <v>X</v>
          </cell>
          <cell r="L1710" t="str">
            <v>no aplica</v>
          </cell>
          <cell r="M1710" t="str">
            <v>no aplica</v>
          </cell>
          <cell r="N1710">
            <v>41608</v>
          </cell>
        </row>
        <row r="1711">
          <cell r="A1711" t="str">
            <v>E5</v>
          </cell>
          <cell r="B1711" t="str">
            <v>FLEXION DE VIGAS DE CONCRETO</v>
          </cell>
          <cell r="C1711" t="str">
            <v>Equipo</v>
          </cell>
          <cell r="D1711" t="str">
            <v>und</v>
          </cell>
          <cell r="E1711">
            <v>18264</v>
          </cell>
          <cell r="F1711">
            <v>15347.908513374079</v>
          </cell>
          <cell r="G1711">
            <v>0.19</v>
          </cell>
          <cell r="H1711" t="str">
            <v>X</v>
          </cell>
          <cell r="I1711" t="str">
            <v>X</v>
          </cell>
          <cell r="J1711" t="str">
            <v>X</v>
          </cell>
          <cell r="K1711" t="str">
            <v>X</v>
          </cell>
          <cell r="L1711" t="str">
            <v>no aplica</v>
          </cell>
          <cell r="M1711" t="str">
            <v>no aplica</v>
          </cell>
          <cell r="N1711">
            <v>41608</v>
          </cell>
        </row>
        <row r="1712">
          <cell r="A1712" t="str">
            <v>E6</v>
          </cell>
          <cell r="B1712" t="str">
            <v>PERFORACIÓN CON EQUIPO SEMIMECÁNICO</v>
          </cell>
          <cell r="C1712" t="str">
            <v>Equipo</v>
          </cell>
          <cell r="D1712" t="str">
            <v>m</v>
          </cell>
          <cell r="E1712">
            <v>38050</v>
          </cell>
          <cell r="F1712">
            <v>31974.809402862666</v>
          </cell>
          <cell r="G1712">
            <v>0.19</v>
          </cell>
          <cell r="H1712" t="str">
            <v>X</v>
          </cell>
          <cell r="I1712" t="str">
            <v>X</v>
          </cell>
          <cell r="J1712" t="str">
            <v>X</v>
          </cell>
          <cell r="K1712" t="str">
            <v>X</v>
          </cell>
          <cell r="L1712" t="str">
            <v>no aplica</v>
          </cell>
          <cell r="M1712" t="str">
            <v>no aplica</v>
          </cell>
          <cell r="N1712">
            <v>41608</v>
          </cell>
        </row>
        <row r="1713">
          <cell r="A1713" t="str">
            <v>E7</v>
          </cell>
          <cell r="B1713" t="str">
            <v>CORTE DIRECTO UU</v>
          </cell>
          <cell r="C1713" t="str">
            <v>Equipo</v>
          </cell>
          <cell r="D1713" t="str">
            <v>und</v>
          </cell>
          <cell r="E1713">
            <v>114150</v>
          </cell>
          <cell r="F1713">
            <v>95924.428208587968</v>
          </cell>
          <cell r="G1713">
            <v>0.19</v>
          </cell>
          <cell r="H1713" t="str">
            <v>X</v>
          </cell>
          <cell r="I1713" t="str">
            <v>X</v>
          </cell>
          <cell r="J1713" t="str">
            <v>X</v>
          </cell>
          <cell r="K1713" t="str">
            <v>X</v>
          </cell>
          <cell r="L1713" t="str">
            <v>no aplica</v>
          </cell>
          <cell r="M1713" t="str">
            <v>no aplica</v>
          </cell>
          <cell r="N1713">
            <v>41608</v>
          </cell>
        </row>
        <row r="1714">
          <cell r="A1714" t="str">
            <v>E8</v>
          </cell>
          <cell r="B1714" t="str">
            <v>COMPRESION INCONFINADA DE MUESTRAS</v>
          </cell>
          <cell r="C1714" t="str">
            <v>Equipo</v>
          </cell>
          <cell r="D1714" t="str">
            <v>und</v>
          </cell>
          <cell r="E1714">
            <v>30440</v>
          </cell>
          <cell r="F1714">
            <v>25579.847522290132</v>
          </cell>
          <cell r="G1714">
            <v>0.19</v>
          </cell>
          <cell r="H1714" t="str">
            <v>X</v>
          </cell>
          <cell r="I1714" t="str">
            <v>X</v>
          </cell>
          <cell r="J1714" t="str">
            <v>X</v>
          </cell>
          <cell r="K1714" t="str">
            <v>X</v>
          </cell>
          <cell r="L1714" t="str">
            <v>no aplica</v>
          </cell>
          <cell r="M1714" t="str">
            <v>no aplica</v>
          </cell>
          <cell r="N1714">
            <v>41608</v>
          </cell>
        </row>
        <row r="1715">
          <cell r="A1715" t="str">
            <v>E9</v>
          </cell>
          <cell r="B1715" t="str">
            <v>CLASIFICACION DEL SUELO</v>
          </cell>
          <cell r="C1715" t="str">
            <v>Equipo</v>
          </cell>
          <cell r="D1715" t="str">
            <v>und</v>
          </cell>
          <cell r="E1715">
            <v>38050</v>
          </cell>
          <cell r="F1715">
            <v>31974.809402862666</v>
          </cell>
          <cell r="G1715">
            <v>0.19</v>
          </cell>
          <cell r="H1715" t="str">
            <v>X</v>
          </cell>
          <cell r="I1715" t="str">
            <v>X</v>
          </cell>
          <cell r="J1715" t="str">
            <v>X</v>
          </cell>
          <cell r="K1715" t="str">
            <v>X</v>
          </cell>
          <cell r="L1715" t="str">
            <v>no aplica</v>
          </cell>
          <cell r="M1715" t="str">
            <v>no aplica</v>
          </cell>
          <cell r="N1715">
            <v>41608</v>
          </cell>
        </row>
        <row r="1716">
          <cell r="A1716" t="str">
            <v>AV</v>
          </cell>
          <cell r="B1716" t="str">
            <v>VARIOS</v>
          </cell>
          <cell r="E1716">
            <v>0</v>
          </cell>
          <cell r="F1716">
            <v>0</v>
          </cell>
          <cell r="N1716">
            <v>41608</v>
          </cell>
        </row>
        <row r="1717">
          <cell r="A1717" t="str">
            <v>AAA1</v>
          </cell>
          <cell r="B1717" t="str">
            <v>ALQUILER UNIDAD DIAGNOSTICO PARA RED ALCANTARILLADO</v>
          </cell>
          <cell r="C1717" t="str">
            <v>Equipo</v>
          </cell>
          <cell r="D1717" t="str">
            <v>hr</v>
          </cell>
          <cell r="E1717">
            <v>365166</v>
          </cell>
          <cell r="F1717">
            <v>306862.2</v>
          </cell>
          <cell r="G1717">
            <v>0.19</v>
          </cell>
          <cell r="H1717" t="str">
            <v>X</v>
          </cell>
          <cell r="I1717" t="str">
            <v>X</v>
          </cell>
          <cell r="J1717" t="str">
            <v>X</v>
          </cell>
          <cell r="K1717" t="str">
            <v>X</v>
          </cell>
          <cell r="L1717" t="str">
            <v>no aplica</v>
          </cell>
          <cell r="M1717" t="str">
            <v>no aplica</v>
          </cell>
          <cell r="N1717">
            <v>43937</v>
          </cell>
        </row>
        <row r="1718">
          <cell r="A1718" t="str">
            <v>AAA2</v>
          </cell>
          <cell r="B1718" t="str">
            <v xml:space="preserve">EQUIPO MEDICION GASES </v>
          </cell>
          <cell r="C1718" t="str">
            <v>Equipo</v>
          </cell>
          <cell r="D1718" t="str">
            <v>mes</v>
          </cell>
          <cell r="E1718">
            <v>67713</v>
          </cell>
          <cell r="F1718">
            <v>56901.599999999999</v>
          </cell>
          <cell r="G1718">
            <v>0.19</v>
          </cell>
          <cell r="H1718" t="str">
            <v>X</v>
          </cell>
          <cell r="I1718" t="str">
            <v>X</v>
          </cell>
          <cell r="J1718" t="str">
            <v>X</v>
          </cell>
          <cell r="K1718" t="str">
            <v>X</v>
          </cell>
          <cell r="L1718" t="str">
            <v>no aplica</v>
          </cell>
          <cell r="M1718" t="str">
            <v>no aplica</v>
          </cell>
          <cell r="N1718">
            <v>43937</v>
          </cell>
        </row>
        <row r="1719">
          <cell r="A1719" t="str">
            <v>AAA2A</v>
          </cell>
          <cell r="B1719" t="str">
            <v xml:space="preserve">CALIBRACION EQUIPO DE GASES </v>
          </cell>
          <cell r="C1719" t="str">
            <v>Equipo</v>
          </cell>
          <cell r="D1719" t="str">
            <v>mes</v>
          </cell>
          <cell r="E1719">
            <v>51994</v>
          </cell>
          <cell r="F1719">
            <v>43692.3</v>
          </cell>
          <cell r="G1719">
            <v>0.19</v>
          </cell>
          <cell r="H1719" t="str">
            <v>X</v>
          </cell>
          <cell r="I1719" t="str">
            <v>X</v>
          </cell>
          <cell r="J1719" t="str">
            <v>X</v>
          </cell>
          <cell r="K1719" t="str">
            <v>X</v>
          </cell>
          <cell r="L1719" t="str">
            <v>no aplica</v>
          </cell>
          <cell r="M1719" t="str">
            <v>no aplica</v>
          </cell>
          <cell r="N1719">
            <v>43938</v>
          </cell>
        </row>
        <row r="1720">
          <cell r="A1720" t="str">
            <v>AAA3</v>
          </cell>
          <cell r="B1720" t="str">
            <v>ALQUILER BAÑO PORTATIL (INCLUYE TRANSPORTE, INSTALACION, LIMPIEZA SEMANAL, DESCARGUE Y TRANSPORTE DE LIQUIDOS Y SOLIDOS)</v>
          </cell>
          <cell r="C1720" t="str">
            <v>Equipo</v>
          </cell>
          <cell r="D1720" t="str">
            <v>mes</v>
          </cell>
          <cell r="E1720">
            <v>467406</v>
          </cell>
          <cell r="F1720">
            <v>392778.5355</v>
          </cell>
          <cell r="G1720">
            <v>0.19</v>
          </cell>
          <cell r="H1720" t="str">
            <v>X</v>
          </cell>
          <cell r="I1720" t="str">
            <v>X</v>
          </cell>
          <cell r="J1720" t="str">
            <v>X</v>
          </cell>
          <cell r="K1720" t="str">
            <v>X</v>
          </cell>
          <cell r="L1720" t="str">
            <v>no aplica</v>
          </cell>
          <cell r="M1720" t="str">
            <v>no aplica</v>
          </cell>
          <cell r="N1720">
            <v>43937</v>
          </cell>
        </row>
        <row r="1721">
          <cell r="A1721" t="str">
            <v>AAA4</v>
          </cell>
          <cell r="B1721" t="str">
            <v>ENTIBADO METALICO TIPO CAJON 6.10 X 2.44 X 0.15</v>
          </cell>
          <cell r="C1721" t="str">
            <v>Equipo</v>
          </cell>
          <cell r="D1721" t="str">
            <v>mes</v>
          </cell>
          <cell r="E1721">
            <v>121890</v>
          </cell>
          <cell r="F1721">
            <v>102428.85705882353</v>
          </cell>
          <cell r="G1721">
            <v>0.19</v>
          </cell>
          <cell r="H1721" t="str">
            <v>X</v>
          </cell>
          <cell r="I1721" t="str">
            <v>X</v>
          </cell>
          <cell r="J1721" t="str">
            <v>X</v>
          </cell>
          <cell r="K1721" t="str">
            <v>X</v>
          </cell>
          <cell r="L1721" t="str">
            <v>no aplica</v>
          </cell>
          <cell r="M1721" t="str">
            <v>no aplica</v>
          </cell>
          <cell r="N1721">
            <v>43937</v>
          </cell>
        </row>
        <row r="1722">
          <cell r="A1722" t="str">
            <v>AAA5</v>
          </cell>
          <cell r="B1722" t="str">
            <v>PULPO PARA ARMADO DE ENTIBADO METALICO TIPO CAJON</v>
          </cell>
          <cell r="C1722" t="str">
            <v>Equipo</v>
          </cell>
          <cell r="D1722" t="str">
            <v>mes</v>
          </cell>
          <cell r="E1722">
            <v>20315</v>
          </cell>
          <cell r="F1722">
            <v>17071.333865546218</v>
          </cell>
          <cell r="G1722">
            <v>0.19</v>
          </cell>
          <cell r="H1722" t="str">
            <v>X</v>
          </cell>
          <cell r="I1722" t="str">
            <v>X</v>
          </cell>
          <cell r="J1722" t="str">
            <v>X</v>
          </cell>
          <cell r="K1722" t="str">
            <v>X</v>
          </cell>
          <cell r="L1722" t="str">
            <v>no aplica</v>
          </cell>
          <cell r="M1722" t="str">
            <v>no aplica</v>
          </cell>
          <cell r="N1722">
            <v>43937</v>
          </cell>
        </row>
        <row r="1723">
          <cell r="A1723" t="str">
            <v>AA38</v>
          </cell>
          <cell r="B1723" t="str">
            <v>PERMISO ANTE ENTE AMBIENTAL (TALA)</v>
          </cell>
          <cell r="C1723" t="str">
            <v xml:space="preserve">Insumo </v>
          </cell>
          <cell r="D1723" t="str">
            <v>und</v>
          </cell>
          <cell r="E1723">
            <v>629226</v>
          </cell>
          <cell r="F1723">
            <v>629226.3397143092</v>
          </cell>
          <cell r="G1723">
            <v>0</v>
          </cell>
          <cell r="H1723" t="str">
            <v>X</v>
          </cell>
          <cell r="I1723" t="str">
            <v>X</v>
          </cell>
          <cell r="J1723" t="str">
            <v>X</v>
          </cell>
          <cell r="K1723" t="str">
            <v>X</v>
          </cell>
          <cell r="L1723" t="str">
            <v>no aplica</v>
          </cell>
          <cell r="M1723" t="str">
            <v>no aplica</v>
          </cell>
          <cell r="N1723">
            <v>41608</v>
          </cell>
        </row>
        <row r="1724">
          <cell r="A1724" t="str">
            <v>AA48</v>
          </cell>
          <cell r="B1724" t="str">
            <v>EEPP PARA TAREAS DE ALTO RIESGO: TRABAJO SEGURO EN ALTURAS, INCLUYE ARNÉS DE 6 ARGOLLAS (ESPACIO CONFINADO), LÍNEA DE VIDA EN POLIAMIDA, ARRESTADOR DE CAÍDA, ESLINGA EN Y, 3 MOSQUETONES CON CIERRE AUTOMÁTICO DE TRES PASOS</v>
          </cell>
          <cell r="C1724" t="str">
            <v xml:space="preserve">Insumo </v>
          </cell>
          <cell r="D1724" t="str">
            <v>und</v>
          </cell>
          <cell r="E1724">
            <v>3786</v>
          </cell>
          <cell r="F1724">
            <v>3181.9283929927146</v>
          </cell>
          <cell r="G1724">
            <v>0.19</v>
          </cell>
          <cell r="H1724" t="str">
            <v>X</v>
          </cell>
          <cell r="I1724" t="str">
            <v>X</v>
          </cell>
          <cell r="J1724" t="str">
            <v>X</v>
          </cell>
          <cell r="K1724" t="str">
            <v>X</v>
          </cell>
          <cell r="L1724" t="str">
            <v>no aplica</v>
          </cell>
          <cell r="M1724" t="str">
            <v>no aplica</v>
          </cell>
          <cell r="N1724">
            <v>41608</v>
          </cell>
        </row>
        <row r="1725">
          <cell r="A1725" t="str">
            <v>AA39</v>
          </cell>
          <cell r="B1725" t="str">
            <v>ALQUILER DE BODEGA PARA CAMPAMENTO</v>
          </cell>
          <cell r="C1725" t="str">
            <v>Equipo</v>
          </cell>
          <cell r="D1725" t="str">
            <v>mes</v>
          </cell>
          <cell r="E1725">
            <v>242163</v>
          </cell>
          <cell r="F1725">
            <v>203497.91897882687</v>
          </cell>
          <cell r="G1725">
            <v>0.19</v>
          </cell>
          <cell r="H1725" t="str">
            <v>X</v>
          </cell>
          <cell r="I1725" t="str">
            <v>X</v>
          </cell>
          <cell r="J1725" t="str">
            <v>X</v>
          </cell>
          <cell r="K1725" t="str">
            <v>X</v>
          </cell>
          <cell r="L1725" t="str">
            <v>no aplica</v>
          </cell>
          <cell r="M1725" t="str">
            <v>no aplica</v>
          </cell>
          <cell r="N1725">
            <v>41608</v>
          </cell>
        </row>
        <row r="1726">
          <cell r="A1726" t="str">
            <v>AA41</v>
          </cell>
          <cell r="B1726" t="str">
            <v>CONTENEDOR 24 PIES</v>
          </cell>
          <cell r="C1726" t="str">
            <v>Equipo</v>
          </cell>
          <cell r="D1726" t="str">
            <v>mes</v>
          </cell>
          <cell r="E1726">
            <v>332110</v>
          </cell>
          <cell r="F1726">
            <v>279083.81042244204</v>
          </cell>
          <cell r="G1726">
            <v>0.19</v>
          </cell>
          <cell r="H1726" t="str">
            <v>X</v>
          </cell>
          <cell r="I1726" t="str">
            <v>X</v>
          </cell>
          <cell r="J1726" t="str">
            <v>X</v>
          </cell>
          <cell r="K1726" t="str">
            <v>X</v>
          </cell>
          <cell r="L1726" t="str">
            <v>no aplica</v>
          </cell>
          <cell r="M1726" t="str">
            <v>no aplica</v>
          </cell>
          <cell r="N1726">
            <v>41608</v>
          </cell>
        </row>
        <row r="1727">
          <cell r="A1727" t="str">
            <v>AA42</v>
          </cell>
          <cell r="B1727" t="str">
            <v>SERVICIO DE AGUA</v>
          </cell>
          <cell r="C1727" t="str">
            <v xml:space="preserve">Insumo </v>
          </cell>
          <cell r="D1727" t="str">
            <v>mes</v>
          </cell>
          <cell r="E1727">
            <v>62923</v>
          </cell>
          <cell r="F1727">
            <v>62922.633971430914</v>
          </cell>
          <cell r="G1727">
            <v>0</v>
          </cell>
          <cell r="H1727" t="str">
            <v>X</v>
          </cell>
          <cell r="I1727" t="str">
            <v>X</v>
          </cell>
          <cell r="J1727" t="str">
            <v>X</v>
          </cell>
          <cell r="K1727" t="str">
            <v>X</v>
          </cell>
          <cell r="L1727" t="str">
            <v>no aplica</v>
          </cell>
          <cell r="M1727" t="str">
            <v>no aplica</v>
          </cell>
          <cell r="N1727">
            <v>41608</v>
          </cell>
        </row>
        <row r="1728">
          <cell r="A1728" t="str">
            <v>AA43</v>
          </cell>
          <cell r="B1728" t="str">
            <v>SERVICIO DE ENERGIA</v>
          </cell>
          <cell r="C1728" t="str">
            <v xml:space="preserve">Insumo </v>
          </cell>
          <cell r="D1728" t="str">
            <v>mes</v>
          </cell>
          <cell r="E1728">
            <v>55930</v>
          </cell>
          <cell r="F1728">
            <v>55930.346327829429</v>
          </cell>
          <cell r="G1728">
            <v>0</v>
          </cell>
          <cell r="H1728" t="str">
            <v>X</v>
          </cell>
          <cell r="I1728" t="str">
            <v>X</v>
          </cell>
          <cell r="J1728" t="str">
            <v>X</v>
          </cell>
          <cell r="K1728" t="str">
            <v>X</v>
          </cell>
          <cell r="L1728" t="str">
            <v>no aplica</v>
          </cell>
          <cell r="M1728" t="str">
            <v>no aplica</v>
          </cell>
          <cell r="N1728">
            <v>41608</v>
          </cell>
        </row>
        <row r="1729">
          <cell r="A1729" t="str">
            <v>AA47</v>
          </cell>
          <cell r="B1729" t="str">
            <v>PERMISO USO DE ESCOMBRERA</v>
          </cell>
          <cell r="C1729" t="str">
            <v xml:space="preserve">Insumo </v>
          </cell>
          <cell r="D1729" t="str">
            <v>m3</v>
          </cell>
          <cell r="E1729">
            <v>699</v>
          </cell>
          <cell r="F1729">
            <v>698.6984429613168</v>
          </cell>
          <cell r="G1729">
            <v>0</v>
          </cell>
          <cell r="H1729" t="str">
            <v>X</v>
          </cell>
          <cell r="I1729" t="str">
            <v>X</v>
          </cell>
          <cell r="J1729" t="str">
            <v>X</v>
          </cell>
          <cell r="K1729" t="str">
            <v>X</v>
          </cell>
          <cell r="L1729" t="str">
            <v>no aplica</v>
          </cell>
          <cell r="M1729" t="str">
            <v>no aplica</v>
          </cell>
          <cell r="N1729">
            <v>41608</v>
          </cell>
        </row>
        <row r="1730">
          <cell r="A1730" t="str">
            <v>I09</v>
          </cell>
          <cell r="B1730" t="str">
            <v>COMISION TOPOGRAFICA PERMANENTE ( INCLUYE TOPOGRAFO, CADENERO Y EQUIPO TOPOGRAFICO (ESTACIÓN Y NIVEL)).</v>
          </cell>
          <cell r="C1730" t="str">
            <v>Mano de Obra</v>
          </cell>
          <cell r="D1730" t="str">
            <v>m2</v>
          </cell>
          <cell r="E1730">
            <v>1591</v>
          </cell>
          <cell r="F1730">
            <v>1590.9641964963573</v>
          </cell>
          <cell r="H1730" t="str">
            <v>X</v>
          </cell>
          <cell r="I1730" t="str">
            <v>X</v>
          </cell>
          <cell r="J1730" t="str">
            <v>X</v>
          </cell>
          <cell r="K1730" t="str">
            <v>X</v>
          </cell>
          <cell r="L1730" t="str">
            <v>no aplica</v>
          </cell>
          <cell r="M1730" t="str">
            <v>no aplica</v>
          </cell>
          <cell r="N1730">
            <v>41608</v>
          </cell>
        </row>
        <row r="1731">
          <cell r="A1731" t="str">
            <v>I10</v>
          </cell>
          <cell r="B1731" t="str">
            <v>COMISION TOPOGRAFICA (INCLUYE TOPOGRAFO, CADENERO Y EQUIPO TOPOGRAFÍA (ESTACIÓN Y NIVEL)).</v>
          </cell>
          <cell r="C1731" t="str">
            <v>Mano de Obra</v>
          </cell>
          <cell r="D1731" t="str">
            <v>dia</v>
          </cell>
          <cell r="E1731">
            <v>503805</v>
          </cell>
          <cell r="F1731">
            <v>503805.32889051305</v>
          </cell>
          <cell r="H1731" t="str">
            <v>X</v>
          </cell>
          <cell r="I1731" t="str">
            <v>X</v>
          </cell>
          <cell r="J1731" t="str">
            <v>X</v>
          </cell>
          <cell r="K1731" t="str">
            <v>X</v>
          </cell>
          <cell r="L1731" t="str">
            <v>no aplica</v>
          </cell>
          <cell r="M1731" t="str">
            <v>no aplica</v>
          </cell>
          <cell r="N1731">
            <v>41608</v>
          </cell>
        </row>
        <row r="1732">
          <cell r="A1732" t="str">
            <v>I23</v>
          </cell>
          <cell r="B1732" t="str">
            <v>CONTROL DE AGUAS</v>
          </cell>
          <cell r="C1732" t="str">
            <v>Mano de Obra</v>
          </cell>
          <cell r="D1732" t="str">
            <v>und</v>
          </cell>
          <cell r="E1732">
            <v>23202</v>
          </cell>
          <cell r="F1732">
            <v>23201.561198905205</v>
          </cell>
          <cell r="H1732" t="str">
            <v>X</v>
          </cell>
          <cell r="I1732" t="str">
            <v>X</v>
          </cell>
          <cell r="J1732" t="str">
            <v>X</v>
          </cell>
          <cell r="K1732" t="str">
            <v>X</v>
          </cell>
          <cell r="L1732" t="str">
            <v>no aplica</v>
          </cell>
          <cell r="M1732" t="str">
            <v>no aplica</v>
          </cell>
          <cell r="N1732">
            <v>41608</v>
          </cell>
        </row>
        <row r="1733">
          <cell r="A1733" t="str">
            <v>I24</v>
          </cell>
          <cell r="B1733" t="str">
            <v>ENTIBADO</v>
          </cell>
          <cell r="C1733" t="str">
            <v>Mano de Obra</v>
          </cell>
          <cell r="D1733" t="str">
            <v>und</v>
          </cell>
          <cell r="E1733">
            <v>5303</v>
          </cell>
          <cell r="F1733">
            <v>5303.2139883211894</v>
          </cell>
          <cell r="H1733" t="str">
            <v>X</v>
          </cell>
          <cell r="I1733" t="str">
            <v>X</v>
          </cell>
          <cell r="J1733" t="str">
            <v>X</v>
          </cell>
          <cell r="K1733" t="str">
            <v>X</v>
          </cell>
          <cell r="L1733" t="str">
            <v>no aplica</v>
          </cell>
          <cell r="M1733" t="str">
            <v>no aplica</v>
          </cell>
          <cell r="N1733">
            <v>41608</v>
          </cell>
        </row>
        <row r="1734">
          <cell r="A1734" t="str">
            <v>I26</v>
          </cell>
          <cell r="B1734" t="str">
            <v>ACARREO INTERNO</v>
          </cell>
          <cell r="C1734" t="str">
            <v>Mano de Obra</v>
          </cell>
          <cell r="D1734" t="str">
            <v>und</v>
          </cell>
          <cell r="E1734">
            <v>1326</v>
          </cell>
          <cell r="F1734">
            <v>1325.8034970802973</v>
          </cell>
          <cell r="H1734" t="str">
            <v>X</v>
          </cell>
          <cell r="I1734" t="str">
            <v>X</v>
          </cell>
          <cell r="J1734" t="str">
            <v>X</v>
          </cell>
          <cell r="K1734" t="str">
            <v>X</v>
          </cell>
          <cell r="L1734" t="str">
            <v>no aplica</v>
          </cell>
          <cell r="M1734" t="str">
            <v>no aplica</v>
          </cell>
          <cell r="N1734">
            <v>41608</v>
          </cell>
        </row>
        <row r="1735">
          <cell r="A1735" t="str">
            <v>I28</v>
          </cell>
          <cell r="B1735" t="str">
            <v>CURADO DEL CONCRETO</v>
          </cell>
          <cell r="C1735" t="str">
            <v>Mano de Obra</v>
          </cell>
          <cell r="D1735" t="str">
            <v>m3</v>
          </cell>
          <cell r="E1735">
            <v>2044</v>
          </cell>
          <cell r="F1735">
            <v>2044.3889924978187</v>
          </cell>
          <cell r="H1735" t="str">
            <v>X</v>
          </cell>
          <cell r="I1735" t="str">
            <v>X</v>
          </cell>
          <cell r="J1735" t="str">
            <v>X</v>
          </cell>
          <cell r="K1735" t="str">
            <v>X</v>
          </cell>
          <cell r="L1735" t="str">
            <v>no aplica</v>
          </cell>
          <cell r="M1735" t="str">
            <v>no aplica</v>
          </cell>
          <cell r="N1735">
            <v>41608</v>
          </cell>
        </row>
        <row r="1736">
          <cell r="A1736" t="str">
            <v>S245</v>
          </cell>
          <cell r="B1736" t="str">
            <v>MANEJO TUBERIA PVC CORRUGADA 6  U.C</v>
          </cell>
          <cell r="C1736" t="str">
            <v>Mano de Obra</v>
          </cell>
          <cell r="D1736" t="str">
            <v>m</v>
          </cell>
          <cell r="E1736">
            <v>20763</v>
          </cell>
          <cell r="F1736">
            <v>20763.408567774539</v>
          </cell>
          <cell r="I1736" t="str">
            <v>X</v>
          </cell>
          <cell r="L1736" t="str">
            <v>no aplica</v>
          </cell>
          <cell r="M1736" t="str">
            <v>no aplica</v>
          </cell>
          <cell r="N1736">
            <v>41608</v>
          </cell>
        </row>
        <row r="1737">
          <cell r="A1737" t="str">
            <v>S246</v>
          </cell>
          <cell r="B1737" t="str">
            <v>MANEJO TUBERIA PVC CORRUGADA 8 U.C</v>
          </cell>
          <cell r="C1737" t="str">
            <v>Mano de Obra</v>
          </cell>
          <cell r="D1737" t="str">
            <v>m</v>
          </cell>
          <cell r="E1737">
            <v>30353</v>
          </cell>
          <cell r="F1737">
            <v>30352.945262156329</v>
          </cell>
          <cell r="I1737" t="str">
            <v>X</v>
          </cell>
          <cell r="L1737" t="str">
            <v>no aplica</v>
          </cell>
          <cell r="M1737" t="str">
            <v>no aplica</v>
          </cell>
          <cell r="N1737">
            <v>41608</v>
          </cell>
        </row>
        <row r="1738">
          <cell r="A1738" t="str">
            <v>S247</v>
          </cell>
          <cell r="B1738" t="str">
            <v>MANEJO TUBERIA PVC CORRUGADA 10 U.C</v>
          </cell>
          <cell r="C1738" t="str">
            <v>Mano de Obra</v>
          </cell>
          <cell r="D1738" t="str">
            <v>m</v>
          </cell>
          <cell r="E1738">
            <v>44221</v>
          </cell>
          <cell r="F1738">
            <v>44220.849841616247</v>
          </cell>
          <cell r="I1738" t="str">
            <v>X</v>
          </cell>
          <cell r="L1738" t="str">
            <v>no aplica</v>
          </cell>
          <cell r="M1738" t="str">
            <v>no aplica</v>
          </cell>
          <cell r="N1738">
            <v>41608</v>
          </cell>
        </row>
        <row r="1739">
          <cell r="A1739" t="str">
            <v>S248</v>
          </cell>
          <cell r="B1739" t="str">
            <v>MANEJO DE TUBERIA  PVC CORRUGADA 12 U.C</v>
          </cell>
          <cell r="C1739" t="str">
            <v>Mano de Obra</v>
          </cell>
          <cell r="D1739" t="str">
            <v>m</v>
          </cell>
          <cell r="E1739">
            <v>65434</v>
          </cell>
          <cell r="F1739">
            <v>65433.705794900998</v>
          </cell>
          <cell r="I1739" t="str">
            <v>X</v>
          </cell>
          <cell r="L1739" t="str">
            <v>no aplica</v>
          </cell>
          <cell r="M1739" t="str">
            <v>no aplica</v>
          </cell>
          <cell r="N1739">
            <v>41608</v>
          </cell>
        </row>
        <row r="1740">
          <cell r="A1740" t="str">
            <v>S249</v>
          </cell>
          <cell r="B1740" t="str">
            <v>MANEJO DE TUBERIA PVC CORRUGADA 14 U.C</v>
          </cell>
          <cell r="C1740" t="str">
            <v>Mano de Obra</v>
          </cell>
          <cell r="D1740" t="str">
            <v>m</v>
          </cell>
          <cell r="E1740">
            <v>75585</v>
          </cell>
          <cell r="F1740">
            <v>75585.383172044851</v>
          </cell>
          <cell r="I1740" t="str">
            <v>X</v>
          </cell>
          <cell r="L1740" t="str">
            <v>no aplica</v>
          </cell>
          <cell r="M1740" t="str">
            <v>no aplica</v>
          </cell>
          <cell r="N1740">
            <v>41608</v>
          </cell>
        </row>
        <row r="1741">
          <cell r="A1741" t="str">
            <v>S250</v>
          </cell>
          <cell r="B1741" t="str">
            <v xml:space="preserve">MANEJO DE TUBERIA PVC CORRUGADA 16 U.C </v>
          </cell>
          <cell r="C1741" t="str">
            <v>Mano de Obra</v>
          </cell>
          <cell r="D1741" t="str">
            <v>m</v>
          </cell>
          <cell r="E1741">
            <v>101362</v>
          </cell>
          <cell r="F1741">
            <v>101361.65476227998</v>
          </cell>
          <cell r="I1741" t="str">
            <v>X</v>
          </cell>
          <cell r="L1741" t="str">
            <v>no aplica</v>
          </cell>
          <cell r="M1741" t="str">
            <v>no aplica</v>
          </cell>
          <cell r="N1741">
            <v>41608</v>
          </cell>
        </row>
        <row r="1742">
          <cell r="A1742" t="str">
            <v>S251</v>
          </cell>
          <cell r="B1742" t="str">
            <v>MANEJO DE TUBERIA PVC CORRUGADA 18 U.C</v>
          </cell>
          <cell r="C1742" t="str">
            <v>Mano de Obra</v>
          </cell>
          <cell r="D1742" t="str">
            <v>m</v>
          </cell>
          <cell r="E1742">
            <v>133294</v>
          </cell>
          <cell r="F1742">
            <v>133293.63198945893</v>
          </cell>
          <cell r="I1742" t="str">
            <v>X</v>
          </cell>
          <cell r="L1742" t="str">
            <v>no aplica</v>
          </cell>
          <cell r="M1742" t="str">
            <v>no aplica</v>
          </cell>
          <cell r="N1742">
            <v>41608</v>
          </cell>
        </row>
        <row r="1743">
          <cell r="A1743" t="str">
            <v>S252</v>
          </cell>
          <cell r="B1743" t="str">
            <v>MANEJO DE TUBERIA PVC CORRUGADA 20 U.C</v>
          </cell>
          <cell r="C1743" t="str">
            <v>Mano de Obra</v>
          </cell>
          <cell r="D1743" t="str">
            <v>m</v>
          </cell>
          <cell r="E1743">
            <v>165455</v>
          </cell>
          <cell r="F1743">
            <v>165454.9732216328</v>
          </cell>
          <cell r="I1743" t="str">
            <v>X</v>
          </cell>
          <cell r="L1743" t="str">
            <v>no aplica</v>
          </cell>
          <cell r="M1743" t="str">
            <v>no aplica</v>
          </cell>
          <cell r="N1743">
            <v>41608</v>
          </cell>
        </row>
        <row r="1744">
          <cell r="A1744" t="str">
            <v>S253</v>
          </cell>
          <cell r="B1744" t="str">
            <v>MANEJO DE TUBERIA PVC  PERFILADA  30 U.C</v>
          </cell>
          <cell r="C1744" t="str">
            <v>Mano de Obra</v>
          </cell>
          <cell r="D1744" t="str">
            <v>m</v>
          </cell>
          <cell r="E1744">
            <v>324532</v>
          </cell>
          <cell r="F1744">
            <v>324531.50581881229</v>
          </cell>
          <cell r="I1744" t="str">
            <v>X</v>
          </cell>
          <cell r="L1744" t="str">
            <v>no aplica</v>
          </cell>
          <cell r="M1744" t="str">
            <v>no aplica</v>
          </cell>
          <cell r="N1744">
            <v>41608</v>
          </cell>
        </row>
        <row r="1745">
          <cell r="A1745" t="str">
            <v>S254</v>
          </cell>
          <cell r="B1745" t="str">
            <v>MANEJO DE TUBERIA PVC PERFILADA 42 U.C</v>
          </cell>
          <cell r="C1745" t="str">
            <v>Mano de Obra</v>
          </cell>
          <cell r="D1745" t="str">
            <v>m</v>
          </cell>
          <cell r="E1745">
            <v>857426</v>
          </cell>
          <cell r="F1745">
            <v>857426.28923876421</v>
          </cell>
          <cell r="I1745" t="str">
            <v>X</v>
          </cell>
          <cell r="L1745" t="str">
            <v>no aplica</v>
          </cell>
          <cell r="M1745" t="str">
            <v>no aplica</v>
          </cell>
          <cell r="N1745">
            <v>41608</v>
          </cell>
        </row>
        <row r="1746">
          <cell r="A1746" t="str">
            <v>S255</v>
          </cell>
          <cell r="B1746" t="str">
            <v>MANEJO SILLETA PVC CORRUGADA DE 250X160 M.M</v>
          </cell>
          <cell r="C1746" t="str">
            <v>Mano de Obra</v>
          </cell>
          <cell r="D1746" t="str">
            <v>m</v>
          </cell>
          <cell r="E1746">
            <v>116790</v>
          </cell>
          <cell r="F1746">
            <v>116790.03005780339</v>
          </cell>
          <cell r="I1746" t="str">
            <v>X</v>
          </cell>
          <cell r="L1746" t="str">
            <v>no aplica</v>
          </cell>
          <cell r="M1746" t="str">
            <v>no aplica</v>
          </cell>
          <cell r="N1746">
            <v>41608</v>
          </cell>
        </row>
        <row r="1747">
          <cell r="A1747" t="str">
            <v>S255A</v>
          </cell>
          <cell r="B1747" t="str">
            <v>MANEJO SILLETA PVC CORRUGADA DE 355X160 M.M</v>
          </cell>
          <cell r="C1747" t="str">
            <v>Mano de Obra</v>
          </cell>
          <cell r="D1747" t="str">
            <v>m</v>
          </cell>
          <cell r="E1747">
            <v>159096</v>
          </cell>
          <cell r="F1747">
            <v>159096.4196496357</v>
          </cell>
          <cell r="I1747" t="str">
            <v>X</v>
          </cell>
          <cell r="L1747" t="str">
            <v>no aplica</v>
          </cell>
          <cell r="M1747" t="str">
            <v>no aplica</v>
          </cell>
          <cell r="N1747">
            <v>41608</v>
          </cell>
        </row>
        <row r="1748">
          <cell r="A1748" t="str">
            <v>S256</v>
          </cell>
          <cell r="B1748" t="str">
            <v>MANEJO SILLETA PVC CORRUGADA DE 400X160 M.M</v>
          </cell>
          <cell r="C1748" t="str">
            <v>Mano de Obra</v>
          </cell>
          <cell r="D1748" t="str">
            <v>m</v>
          </cell>
          <cell r="E1748">
            <v>195833</v>
          </cell>
          <cell r="F1748">
            <v>195833.10875023366</v>
          </cell>
          <cell r="I1748" t="str">
            <v>X</v>
          </cell>
          <cell r="L1748" t="str">
            <v>no aplica</v>
          </cell>
          <cell r="M1748" t="str">
            <v>no aplica</v>
          </cell>
          <cell r="N1748">
            <v>41608</v>
          </cell>
        </row>
        <row r="1749">
          <cell r="A1749" t="str">
            <v>S257</v>
          </cell>
          <cell r="B1749" t="str">
            <v>MANEJO SILLETA PVC CORRUGADA DE 450X160 M.M</v>
          </cell>
          <cell r="C1749" t="str">
            <v>Mano de Obra</v>
          </cell>
          <cell r="D1749" t="str">
            <v>m</v>
          </cell>
          <cell r="E1749">
            <v>209466</v>
          </cell>
          <cell r="F1749">
            <v>209466.34611071032</v>
          </cell>
          <cell r="I1749" t="str">
            <v>X</v>
          </cell>
          <cell r="L1749" t="str">
            <v>no aplica</v>
          </cell>
          <cell r="M1749" t="str">
            <v>no aplica</v>
          </cell>
          <cell r="N1749">
            <v>41608</v>
          </cell>
        </row>
        <row r="1750">
          <cell r="A1750" t="str">
            <v>S258</v>
          </cell>
          <cell r="B1750" t="str">
            <v>MANEJO SILLETA PVC CORRUGADA DE 500X160 M.M</v>
          </cell>
          <cell r="C1750" t="str">
            <v>Mano de Obra</v>
          </cell>
          <cell r="D1750" t="str">
            <v>m</v>
          </cell>
          <cell r="E1750">
            <v>319546</v>
          </cell>
          <cell r="F1750">
            <v>319546.48466979031</v>
          </cell>
          <cell r="I1750" t="str">
            <v>X</v>
          </cell>
          <cell r="L1750" t="str">
            <v>no aplica</v>
          </cell>
          <cell r="M1750" t="str">
            <v>no aplica</v>
          </cell>
          <cell r="N1750">
            <v>41608</v>
          </cell>
        </row>
        <row r="1751">
          <cell r="A1751" t="str">
            <v>S259</v>
          </cell>
          <cell r="B1751" t="str">
            <v>MANEJO TUBERIA PVC UNION MECANICA RDE 21 DE 4"</v>
          </cell>
          <cell r="C1751" t="str">
            <v>Mano de Obra</v>
          </cell>
          <cell r="D1751" t="str">
            <v>m</v>
          </cell>
          <cell r="E1751">
            <v>22972</v>
          </cell>
          <cell r="F1751">
            <v>22972.197193910317</v>
          </cell>
          <cell r="I1751" t="str">
            <v>X</v>
          </cell>
          <cell r="L1751" t="str">
            <v>no aplica</v>
          </cell>
          <cell r="M1751" t="str">
            <v>no aplica</v>
          </cell>
          <cell r="N1751">
            <v>41608</v>
          </cell>
        </row>
        <row r="1752">
          <cell r="A1752" t="str">
            <v>S260</v>
          </cell>
          <cell r="B1752" t="str">
            <v>MANEJO TUBERIA PVC UNION MECANICA RDE 21 DE 8"</v>
          </cell>
          <cell r="C1752" t="str">
            <v>Mano de Obra</v>
          </cell>
          <cell r="D1752" t="str">
            <v>m</v>
          </cell>
          <cell r="E1752">
            <v>84993</v>
          </cell>
          <cell r="F1752">
            <v>84993.284787326615</v>
          </cell>
          <cell r="I1752" t="str">
            <v>X</v>
          </cell>
          <cell r="L1752" t="str">
            <v>no aplica</v>
          </cell>
          <cell r="M1752" t="str">
            <v>no aplica</v>
          </cell>
          <cell r="N1752">
            <v>41608</v>
          </cell>
        </row>
        <row r="1753">
          <cell r="A1753" t="str">
            <v>S261</v>
          </cell>
          <cell r="B1753" t="str">
            <v>MANEJO TUBERIA PVC UNION MECANICA RDE 21 DE 10"</v>
          </cell>
          <cell r="C1753" t="str">
            <v>Mano de Obra</v>
          </cell>
          <cell r="D1753" t="str">
            <v>m</v>
          </cell>
          <cell r="E1753">
            <v>133804</v>
          </cell>
          <cell r="F1753">
            <v>133804.06633583485</v>
          </cell>
          <cell r="I1753" t="str">
            <v>X</v>
          </cell>
          <cell r="L1753" t="str">
            <v>no aplica</v>
          </cell>
          <cell r="M1753" t="str">
            <v>no aplica</v>
          </cell>
          <cell r="N1753">
            <v>41608</v>
          </cell>
        </row>
        <row r="1754">
          <cell r="A1754" t="str">
            <v>S262</v>
          </cell>
          <cell r="B1754" t="str">
            <v>MANEJO TUBERIA PVC UNION MECANICA RDE 21 DE 12"</v>
          </cell>
          <cell r="C1754" t="str">
            <v>Mano de Obra</v>
          </cell>
          <cell r="D1754" t="str">
            <v>m</v>
          </cell>
          <cell r="E1754">
            <v>187218</v>
          </cell>
          <cell r="F1754">
            <v>187218.03762620586</v>
          </cell>
          <cell r="I1754" t="str">
            <v>X</v>
          </cell>
          <cell r="L1754" t="str">
            <v>no aplica</v>
          </cell>
          <cell r="M1754" t="str">
            <v>no aplica</v>
          </cell>
          <cell r="N1754">
            <v>41608</v>
          </cell>
        </row>
        <row r="1755">
          <cell r="A1755" t="str">
            <v>S263</v>
          </cell>
          <cell r="B1755" t="str">
            <v>MANEJO TUBERIA PVC UNION MECANICA RDE 21 DE 14"</v>
          </cell>
          <cell r="C1755" t="str">
            <v>Mano de Obra</v>
          </cell>
          <cell r="D1755" t="str">
            <v>m</v>
          </cell>
          <cell r="E1755">
            <v>232179</v>
          </cell>
          <cell r="F1755">
            <v>232178.68581919291</v>
          </cell>
          <cell r="I1755" t="str">
            <v>X</v>
          </cell>
          <cell r="L1755" t="str">
            <v>no aplica</v>
          </cell>
          <cell r="M1755" t="str">
            <v>no aplica</v>
          </cell>
          <cell r="N1755">
            <v>41608</v>
          </cell>
        </row>
        <row r="1756">
          <cell r="A1756" t="str">
            <v>S264</v>
          </cell>
          <cell r="B1756" t="str">
            <v>MANEJO TUBERIA PVC UNION MECANICA RDE 21 DE 16"</v>
          </cell>
          <cell r="C1756" t="str">
            <v>Mano de Obra</v>
          </cell>
          <cell r="D1756" t="str">
            <v>m</v>
          </cell>
          <cell r="E1756">
            <v>304720</v>
          </cell>
          <cell r="F1756">
            <v>304720.02416194137</v>
          </cell>
          <cell r="I1756" t="str">
            <v>X</v>
          </cell>
          <cell r="L1756" t="str">
            <v>no aplica</v>
          </cell>
          <cell r="M1756" t="str">
            <v>no aplica</v>
          </cell>
          <cell r="N1756">
            <v>41608</v>
          </cell>
        </row>
        <row r="1757">
          <cell r="A1757" t="str">
            <v>S265</v>
          </cell>
          <cell r="B1757" t="str">
            <v>MANEJO TUBERIA PVC BIAXIAL PR 200 DE 3"</v>
          </cell>
          <cell r="C1757" t="str">
            <v>Mano de Obra</v>
          </cell>
          <cell r="D1757" t="str">
            <v>m</v>
          </cell>
          <cell r="E1757">
            <v>14292</v>
          </cell>
          <cell r="F1757">
            <v>14292.161698525606</v>
          </cell>
          <cell r="I1757" t="str">
            <v>X</v>
          </cell>
          <cell r="L1757" t="str">
            <v>no aplica</v>
          </cell>
          <cell r="M1757" t="str">
            <v>no aplica</v>
          </cell>
          <cell r="N1757">
            <v>41608</v>
          </cell>
        </row>
        <row r="1758">
          <cell r="A1758" t="str">
            <v>S266</v>
          </cell>
          <cell r="B1758" t="str">
            <v>MANEJO TUBERIA PVC BIAXIAL PR 200 DE 4"</v>
          </cell>
          <cell r="C1758" t="str">
            <v>Mano de Obra</v>
          </cell>
          <cell r="D1758" t="str">
            <v>m</v>
          </cell>
          <cell r="E1758">
            <v>23581</v>
          </cell>
          <cell r="F1758">
            <v>23580.740999070167</v>
          </cell>
          <cell r="I1758" t="str">
            <v>X</v>
          </cell>
          <cell r="L1758" t="str">
            <v>no aplica</v>
          </cell>
          <cell r="M1758" t="str">
            <v>no aplica</v>
          </cell>
          <cell r="N1758">
            <v>41608</v>
          </cell>
        </row>
        <row r="1759">
          <cell r="A1759" t="str">
            <v>S267</v>
          </cell>
          <cell r="B1759" t="str">
            <v>MANEJO TUBERIA PVC BIAXIAL PR 200 DE 6"</v>
          </cell>
          <cell r="C1759" t="str">
            <v>Mano de Obra</v>
          </cell>
          <cell r="D1759" t="str">
            <v>m</v>
          </cell>
          <cell r="E1759">
            <v>50033</v>
          </cell>
          <cell r="F1759">
            <v>50033.172372816276</v>
          </cell>
          <cell r="I1759" t="str">
            <v>X</v>
          </cell>
          <cell r="L1759" t="str">
            <v>no aplica</v>
          </cell>
          <cell r="M1759" t="str">
            <v>no aplica</v>
          </cell>
          <cell r="N1759">
            <v>41608</v>
          </cell>
        </row>
        <row r="1760">
          <cell r="A1760" t="str">
            <v>S268</v>
          </cell>
          <cell r="B1760" t="str">
            <v>MANEJO TUBERIA PVC BIAXIAL PR 200 DE 8"</v>
          </cell>
          <cell r="C1760" t="str">
            <v>Mano de Obra</v>
          </cell>
          <cell r="D1760" t="str">
            <v>m</v>
          </cell>
          <cell r="E1760">
            <v>84993</v>
          </cell>
          <cell r="F1760">
            <v>84993.284787326615</v>
          </cell>
          <cell r="I1760" t="str">
            <v>X</v>
          </cell>
          <cell r="L1760" t="str">
            <v>no aplica</v>
          </cell>
          <cell r="M1760" t="str">
            <v>no aplica</v>
          </cell>
          <cell r="N1760">
            <v>41608</v>
          </cell>
        </row>
        <row r="1761">
          <cell r="A1761" t="str">
            <v>S269</v>
          </cell>
          <cell r="B1761" t="str">
            <v>MANEJO TUBERIA PVC BIAXIAL PR 200 DE 10"</v>
          </cell>
          <cell r="C1761" t="str">
            <v>Mano de Obra</v>
          </cell>
          <cell r="D1761" t="str">
            <v>m</v>
          </cell>
          <cell r="E1761">
            <v>133804</v>
          </cell>
          <cell r="F1761">
            <v>133804.06633583485</v>
          </cell>
          <cell r="I1761" t="str">
            <v>X</v>
          </cell>
          <cell r="L1761" t="str">
            <v>no aplica</v>
          </cell>
          <cell r="M1761" t="str">
            <v>no aplica</v>
          </cell>
          <cell r="N1761">
            <v>41608</v>
          </cell>
        </row>
        <row r="1762">
          <cell r="A1762" t="str">
            <v>S270</v>
          </cell>
          <cell r="B1762" t="str">
            <v>MANEJO TUBERIA PVC BIAXIAL PR 200 DE 12"</v>
          </cell>
          <cell r="C1762" t="str">
            <v>Mano de Obra</v>
          </cell>
          <cell r="D1762" t="str">
            <v>m</v>
          </cell>
          <cell r="E1762">
            <v>187218</v>
          </cell>
          <cell r="F1762">
            <v>187218.03762620586</v>
          </cell>
          <cell r="I1762" t="str">
            <v>X</v>
          </cell>
          <cell r="L1762" t="str">
            <v>no aplica</v>
          </cell>
          <cell r="M1762" t="str">
            <v>no aplica</v>
          </cell>
          <cell r="N1762">
            <v>41608</v>
          </cell>
        </row>
        <row r="1763">
          <cell r="A1763" t="str">
            <v>S271</v>
          </cell>
          <cell r="B1763" t="str">
            <v>MANEJO TUBERIA PVC BIAXIAL PR 200 DE 14"</v>
          </cell>
          <cell r="C1763" t="str">
            <v>Mano de Obra</v>
          </cell>
          <cell r="D1763" t="str">
            <v>m</v>
          </cell>
          <cell r="E1763">
            <v>232179</v>
          </cell>
          <cell r="F1763">
            <v>232178.68581919291</v>
          </cell>
          <cell r="I1763" t="str">
            <v>X</v>
          </cell>
          <cell r="L1763" t="str">
            <v>no aplica</v>
          </cell>
          <cell r="M1763" t="str">
            <v>no aplica</v>
          </cell>
          <cell r="N1763">
            <v>41608</v>
          </cell>
        </row>
        <row r="1764">
          <cell r="A1764" t="str">
            <v>S272</v>
          </cell>
          <cell r="B1764" t="str">
            <v>MANEJO TUBERIA PVC BIAXIAL PR 200 DE 16"</v>
          </cell>
          <cell r="C1764" t="str">
            <v>Mano de Obra</v>
          </cell>
          <cell r="D1764" t="str">
            <v>m</v>
          </cell>
          <cell r="E1764">
            <v>304720</v>
          </cell>
          <cell r="F1764">
            <v>304720.02416194137</v>
          </cell>
          <cell r="I1764" t="str">
            <v>X</v>
          </cell>
          <cell r="L1764" t="str">
            <v>no aplica</v>
          </cell>
          <cell r="M1764" t="str">
            <v>no aplica</v>
          </cell>
          <cell r="N1764">
            <v>41608</v>
          </cell>
        </row>
        <row r="1765">
          <cell r="A1765" t="str">
            <v>S273</v>
          </cell>
          <cell r="B1765" t="str">
            <v>MANEJO TUBERIA PVC BIAXIAL PR 200 DE 18"</v>
          </cell>
          <cell r="C1765" t="str">
            <v>Mano de Obra</v>
          </cell>
          <cell r="D1765" t="str">
            <v>m</v>
          </cell>
          <cell r="E1765">
            <v>401335</v>
          </cell>
          <cell r="F1765">
            <v>401335.30240467389</v>
          </cell>
          <cell r="I1765" t="str">
            <v>X</v>
          </cell>
          <cell r="L1765" t="str">
            <v>no aplica</v>
          </cell>
          <cell r="M1765" t="str">
            <v>no aplica</v>
          </cell>
          <cell r="N1765">
            <v>41608</v>
          </cell>
        </row>
        <row r="1766">
          <cell r="A1766" t="str">
            <v>S274</v>
          </cell>
          <cell r="B1766" t="str">
            <v>MANEJO TUBERIA POLIETILENO PE 100 DE 355 MM</v>
          </cell>
          <cell r="C1766" t="str">
            <v>Mano de Obra</v>
          </cell>
          <cell r="D1766" t="str">
            <v>m</v>
          </cell>
          <cell r="E1766">
            <v>338787</v>
          </cell>
          <cell r="F1766">
            <v>338786.54501941963</v>
          </cell>
          <cell r="I1766" t="str">
            <v>X</v>
          </cell>
          <cell r="L1766" t="str">
            <v>no aplica</v>
          </cell>
          <cell r="M1766" t="str">
            <v>no aplica</v>
          </cell>
          <cell r="N1766">
            <v>41608</v>
          </cell>
        </row>
        <row r="1767">
          <cell r="A1767" t="str">
            <v>S275</v>
          </cell>
          <cell r="B1767" t="str">
            <v>MANEJO TUBERIA POLIETILENO  250 MM</v>
          </cell>
          <cell r="C1767" t="str">
            <v>Mano de Obra</v>
          </cell>
          <cell r="D1767" t="str">
            <v>m</v>
          </cell>
          <cell r="E1767">
            <v>167961</v>
          </cell>
          <cell r="F1767">
            <v>167960.74183111457</v>
          </cell>
          <cell r="I1767" t="str">
            <v>X</v>
          </cell>
          <cell r="L1767" t="str">
            <v>no aplica</v>
          </cell>
          <cell r="M1767" t="str">
            <v>no aplica</v>
          </cell>
          <cell r="N1767">
            <v>41608</v>
          </cell>
        </row>
        <row r="1768">
          <cell r="A1768" t="str">
            <v>S276</v>
          </cell>
          <cell r="B1768" t="str">
            <v>MANEJO TUBERIA POLIETILENO  90 MM</v>
          </cell>
          <cell r="C1768" t="str">
            <v>Mano de Obra</v>
          </cell>
          <cell r="D1768" t="str">
            <v>m</v>
          </cell>
          <cell r="E1768">
            <v>21377</v>
          </cell>
          <cell r="F1768">
            <v>21377.255586922718</v>
          </cell>
          <cell r="I1768" t="str">
            <v>X</v>
          </cell>
          <cell r="L1768" t="str">
            <v>no aplica</v>
          </cell>
          <cell r="M1768" t="str">
            <v>no aplica</v>
          </cell>
          <cell r="N1768">
            <v>41608</v>
          </cell>
        </row>
        <row r="1769">
          <cell r="A1769" t="str">
            <v>S277</v>
          </cell>
          <cell r="B1769" t="str">
            <v>MANEJO TUBERIA POLIETILENO  75 MM</v>
          </cell>
          <cell r="C1769" t="str">
            <v>Mano de Obra</v>
          </cell>
          <cell r="D1769" t="str">
            <v>m</v>
          </cell>
          <cell r="E1769">
            <v>18077</v>
          </cell>
          <cell r="F1769">
            <v>18077.330682689855</v>
          </cell>
          <cell r="I1769" t="str">
            <v>X</v>
          </cell>
          <cell r="L1769" t="str">
            <v>no aplica</v>
          </cell>
          <cell r="M1769" t="str">
            <v>no aplica</v>
          </cell>
          <cell r="N1769">
            <v>41608</v>
          </cell>
        </row>
        <row r="1770">
          <cell r="A1770" t="str">
            <v>S278</v>
          </cell>
          <cell r="B1770" t="str">
            <v>MANEJO TUBERIA POLIETILENO  63 MM</v>
          </cell>
          <cell r="C1770" t="str">
            <v>Mano de Obra</v>
          </cell>
          <cell r="D1770" t="str">
            <v>m</v>
          </cell>
          <cell r="E1770">
            <v>11487</v>
          </cell>
          <cell r="F1770">
            <v>11486.761498703696</v>
          </cell>
          <cell r="I1770" t="str">
            <v>X</v>
          </cell>
          <cell r="L1770" t="str">
            <v>no aplica</v>
          </cell>
          <cell r="M1770" t="str">
            <v>no aplica</v>
          </cell>
          <cell r="N1770">
            <v>41608</v>
          </cell>
        </row>
        <row r="1771">
          <cell r="A1771" t="str">
            <v>S279</v>
          </cell>
          <cell r="B1771" t="str">
            <v>MANEJO DE VALVULA HF DE 6"</v>
          </cell>
          <cell r="C1771" t="str">
            <v>Mano de Obra</v>
          </cell>
          <cell r="D1771" t="str">
            <v>und</v>
          </cell>
          <cell r="E1771">
            <v>1166137</v>
          </cell>
          <cell r="F1771">
            <v>1166136.9819269173</v>
          </cell>
          <cell r="I1771" t="str">
            <v>X</v>
          </cell>
          <cell r="L1771" t="str">
            <v>no aplica</v>
          </cell>
          <cell r="M1771" t="str">
            <v>no aplica</v>
          </cell>
          <cell r="N1771">
            <v>41608</v>
          </cell>
        </row>
        <row r="1772">
          <cell r="A1772" t="str">
            <v>S280</v>
          </cell>
          <cell r="B1772" t="str">
            <v>MANEJO DE VALVULA HF DE 4"</v>
          </cell>
          <cell r="C1772" t="str">
            <v>Mano de Obra</v>
          </cell>
          <cell r="D1772" t="str">
            <v>und</v>
          </cell>
          <cell r="E1772">
            <v>646393</v>
          </cell>
          <cell r="F1772">
            <v>646392.84339450474</v>
          </cell>
          <cell r="I1772" t="str">
            <v>X</v>
          </cell>
          <cell r="L1772" t="str">
            <v>no aplica</v>
          </cell>
          <cell r="M1772" t="str">
            <v>no aplica</v>
          </cell>
          <cell r="N1772">
            <v>41608</v>
          </cell>
        </row>
        <row r="1773">
          <cell r="A1773" t="str">
            <v>S281</v>
          </cell>
          <cell r="B1773" t="str">
            <v>MANEJO DE VALVULA HF DE 3"</v>
          </cell>
          <cell r="C1773" t="str">
            <v>Mano de Obra</v>
          </cell>
          <cell r="D1773" t="str">
            <v>und</v>
          </cell>
          <cell r="E1773">
            <v>498290</v>
          </cell>
          <cell r="F1773">
            <v>498289.98634265899</v>
          </cell>
          <cell r="I1773" t="str">
            <v>X</v>
          </cell>
          <cell r="L1773" t="str">
            <v>no aplica</v>
          </cell>
          <cell r="M1773" t="str">
            <v>no aplica</v>
          </cell>
          <cell r="N1773">
            <v>41608</v>
          </cell>
        </row>
        <row r="1774">
          <cell r="A1774" t="str">
            <v>S282</v>
          </cell>
          <cell r="B1774" t="str">
            <v>MANEJO DE VALVULA HF DE 8" BRIDADA</v>
          </cell>
          <cell r="C1774" t="str">
            <v>Mano de Obra</v>
          </cell>
          <cell r="D1774" t="str">
            <v>und</v>
          </cell>
          <cell r="E1774">
            <v>1915648</v>
          </cell>
          <cell r="F1774">
            <v>1915648.169717333</v>
          </cell>
          <cell r="I1774" t="str">
            <v>X</v>
          </cell>
          <cell r="L1774" t="str">
            <v>no aplica</v>
          </cell>
          <cell r="M1774" t="str">
            <v>no aplica</v>
          </cell>
          <cell r="N1774">
            <v>41608</v>
          </cell>
        </row>
        <row r="1775">
          <cell r="A1775" t="str">
            <v>S283</v>
          </cell>
          <cell r="B1775" t="str">
            <v>MANEJO DE VALVULA HF DE 6" BRIDADA</v>
          </cell>
          <cell r="C1775" t="str">
            <v>Mano de Obra</v>
          </cell>
          <cell r="D1775" t="str">
            <v>und</v>
          </cell>
          <cell r="E1775">
            <v>1364761</v>
          </cell>
          <cell r="F1775">
            <v>1364760.907038505</v>
          </cell>
          <cell r="I1775" t="str">
            <v>X</v>
          </cell>
          <cell r="L1775" t="str">
            <v>no aplica</v>
          </cell>
          <cell r="M1775" t="str">
            <v>no aplica</v>
          </cell>
          <cell r="N1775">
            <v>41608</v>
          </cell>
        </row>
        <row r="1776">
          <cell r="A1776" t="str">
            <v>S284</v>
          </cell>
          <cell r="B1776" t="str">
            <v>MANEJO DE VALVULA HF DE 4" BRIDADA</v>
          </cell>
          <cell r="C1776" t="str">
            <v>Mano de Obra</v>
          </cell>
          <cell r="D1776" t="str">
            <v>und</v>
          </cell>
          <cell r="E1776">
            <v>729441</v>
          </cell>
          <cell r="F1776">
            <v>729441.17445161461</v>
          </cell>
          <cell r="I1776" t="str">
            <v>X</v>
          </cell>
          <cell r="L1776" t="str">
            <v>no aplica</v>
          </cell>
          <cell r="M1776" t="str">
            <v>no aplica</v>
          </cell>
          <cell r="N1776">
            <v>41608</v>
          </cell>
        </row>
        <row r="1777">
          <cell r="A1777" t="str">
            <v>S285</v>
          </cell>
          <cell r="B1777" t="str">
            <v>MANEJO DE VALVULA HF DE 3"BRIDADA</v>
          </cell>
          <cell r="C1777" t="str">
            <v>Mano de Obra</v>
          </cell>
          <cell r="D1777" t="str">
            <v>und</v>
          </cell>
          <cell r="E1777">
            <v>584799</v>
          </cell>
          <cell r="F1777">
            <v>584798.66452714824</v>
          </cell>
          <cell r="I1777" t="str">
            <v>X</v>
          </cell>
          <cell r="L1777" t="str">
            <v>no aplica</v>
          </cell>
          <cell r="M1777" t="str">
            <v>no aplica</v>
          </cell>
          <cell r="N1777">
            <v>41608</v>
          </cell>
        </row>
        <row r="1778">
          <cell r="A1778" t="str">
            <v>S286</v>
          </cell>
          <cell r="B1778" t="str">
            <v>MANEJO DE VALVULA HF DE 2" BRIDADA</v>
          </cell>
          <cell r="C1778" t="str">
            <v>Mano de Obra</v>
          </cell>
          <cell r="D1778" t="str">
            <v>und</v>
          </cell>
          <cell r="E1778">
            <v>388251</v>
          </cell>
          <cell r="F1778">
            <v>388250.94769198843</v>
          </cell>
          <cell r="I1778" t="str">
            <v>X</v>
          </cell>
          <cell r="L1778" t="str">
            <v>no aplica</v>
          </cell>
          <cell r="M1778" t="str">
            <v>no aplica</v>
          </cell>
          <cell r="N1778">
            <v>41608</v>
          </cell>
        </row>
        <row r="1779">
          <cell r="A1779" t="str">
            <v>S287</v>
          </cell>
          <cell r="B1779" t="str">
            <v>MANEJO HIDRANTE BRIDADO HF TIPO TRÁFICO DE 4"</v>
          </cell>
          <cell r="C1779" t="str">
            <v>Mano de Obra</v>
          </cell>
          <cell r="D1779" t="str">
            <v>und</v>
          </cell>
          <cell r="E1779">
            <v>3074864</v>
          </cell>
          <cell r="F1779">
            <v>3074864.4573894916</v>
          </cell>
          <cell r="I1779" t="str">
            <v>X</v>
          </cell>
          <cell r="L1779" t="str">
            <v>no aplica</v>
          </cell>
          <cell r="M1779" t="str">
            <v>no aplica</v>
          </cell>
          <cell r="N1779">
            <v>41608</v>
          </cell>
        </row>
        <row r="1780">
          <cell r="A1780" t="str">
            <v>S288</v>
          </cell>
          <cell r="B1780" t="str">
            <v xml:space="preserve">MANEJO HIDRANTE BRIDADO HF TIPO MILÁN DE 3" </v>
          </cell>
          <cell r="C1780" t="str">
            <v>Mano de Obra</v>
          </cell>
          <cell r="D1780" t="str">
            <v>und</v>
          </cell>
          <cell r="E1780">
            <v>2091434</v>
          </cell>
          <cell r="F1780">
            <v>2091433.8037882159</v>
          </cell>
          <cell r="I1780" t="str">
            <v>X</v>
          </cell>
          <cell r="L1780" t="str">
            <v>no aplica</v>
          </cell>
          <cell r="M1780" t="str">
            <v>no aplica</v>
          </cell>
          <cell r="N1780">
            <v>41608</v>
          </cell>
        </row>
        <row r="1781">
          <cell r="A1781" t="str">
            <v>S288A</v>
          </cell>
          <cell r="B1781" t="str">
            <v xml:space="preserve">MANEJO HIDRANTE EXTREMO LISO DE 3" </v>
          </cell>
          <cell r="C1781" t="str">
            <v>Mano de Obra</v>
          </cell>
          <cell r="D1781" t="str">
            <v>und</v>
          </cell>
          <cell r="E1781">
            <v>2091434</v>
          </cell>
          <cell r="F1781">
            <v>2091433.5519016543</v>
          </cell>
          <cell r="I1781" t="str">
            <v>X</v>
          </cell>
          <cell r="L1781" t="str">
            <v>no aplica</v>
          </cell>
        </row>
        <row r="1782">
          <cell r="A1782" t="str">
            <v>S287A</v>
          </cell>
          <cell r="B1782" t="str">
            <v xml:space="preserve">MANEJO HIDRANTE EXTREMO LISO DE 4" </v>
          </cell>
          <cell r="C1782" t="str">
            <v>Mano de Obra</v>
          </cell>
          <cell r="D1782" t="str">
            <v>und</v>
          </cell>
          <cell r="E1782">
            <v>3074865</v>
          </cell>
          <cell r="F1782">
            <v>3074864.7896353374</v>
          </cell>
          <cell r="I1782" t="str">
            <v>X</v>
          </cell>
          <cell r="L1782" t="str">
            <v>no aplica</v>
          </cell>
        </row>
        <row r="1783">
          <cell r="A1783" t="str">
            <v>S289</v>
          </cell>
          <cell r="B1783" t="str">
            <v>MANEJO TAPA PORTAVÁLVULA HD</v>
          </cell>
          <cell r="C1783" t="str">
            <v>Mano de Obra</v>
          </cell>
          <cell r="D1783" t="str">
            <v>und</v>
          </cell>
          <cell r="E1783">
            <v>126110</v>
          </cell>
          <cell r="F1783">
            <v>126110.4286422779</v>
          </cell>
          <cell r="I1783" t="str">
            <v>X</v>
          </cell>
          <cell r="L1783" t="str">
            <v>no aplica</v>
          </cell>
          <cell r="M1783" t="str">
            <v>no aplica</v>
          </cell>
          <cell r="N1783">
            <v>41608</v>
          </cell>
        </row>
        <row r="1784">
          <cell r="A1784" t="str">
            <v>S290</v>
          </cell>
          <cell r="B1784" t="str">
            <v>MANEJO CAJA RECTANGULAR HF CON LOGOTIPO DE AGUAS DE MZALES</v>
          </cell>
          <cell r="C1784" t="str">
            <v>Mano de Obra</v>
          </cell>
          <cell r="D1784" t="str">
            <v>und</v>
          </cell>
          <cell r="E1784">
            <v>63824</v>
          </cell>
          <cell r="F1784">
            <v>63824.180349445516</v>
          </cell>
          <cell r="I1784" t="str">
            <v>X</v>
          </cell>
          <cell r="L1784" t="str">
            <v>no aplica</v>
          </cell>
          <cell r="M1784" t="str">
            <v>no aplica</v>
          </cell>
          <cell r="N1784">
            <v>41608</v>
          </cell>
        </row>
        <row r="1785">
          <cell r="A1785" t="str">
            <v>M</v>
          </cell>
          <cell r="B1785" t="str">
            <v>HERRAMIENTA MENOR</v>
          </cell>
          <cell r="E1785">
            <v>0</v>
          </cell>
          <cell r="F1785">
            <v>0</v>
          </cell>
          <cell r="N1785">
            <v>41608</v>
          </cell>
        </row>
        <row r="1786">
          <cell r="A1786" t="str">
            <v>M10</v>
          </cell>
          <cell r="B1786" t="str">
            <v>EQUIPO BASICO ( CONSTRUCCIÓN )</v>
          </cell>
          <cell r="C1786" t="str">
            <v>Herramienta</v>
          </cell>
          <cell r="D1786" t="str">
            <v>und</v>
          </cell>
          <cell r="E1786">
            <v>3383</v>
          </cell>
          <cell r="F1786">
            <v>2843</v>
          </cell>
          <cell r="G1786">
            <v>0.19</v>
          </cell>
          <cell r="H1786" t="str">
            <v>X</v>
          </cell>
          <cell r="I1786" t="str">
            <v>X</v>
          </cell>
          <cell r="J1786" t="str">
            <v>X</v>
          </cell>
          <cell r="K1786" t="str">
            <v>X</v>
          </cell>
          <cell r="L1786" t="str">
            <v>no aplica</v>
          </cell>
          <cell r="M1786" t="str">
            <v>VER ARCHIVO ANALISIS HERRAMIENTA MENOR</v>
          </cell>
          <cell r="N1786">
            <v>41608</v>
          </cell>
        </row>
        <row r="1787">
          <cell r="A1787" t="str">
            <v>M03</v>
          </cell>
          <cell r="B1787" t="str">
            <v>EQUIPO BASICO ( HERRAMIENTA MENOR )</v>
          </cell>
          <cell r="C1787" t="str">
            <v>Herramienta</v>
          </cell>
          <cell r="D1787" t="str">
            <v>und</v>
          </cell>
          <cell r="E1787">
            <v>3383</v>
          </cell>
          <cell r="F1787">
            <v>2843</v>
          </cell>
          <cell r="G1787">
            <v>0.19</v>
          </cell>
          <cell r="H1787" t="str">
            <v>X</v>
          </cell>
          <cell r="I1787" t="str">
            <v>X</v>
          </cell>
          <cell r="J1787" t="str">
            <v>X</v>
          </cell>
          <cell r="K1787" t="str">
            <v>X</v>
          </cell>
          <cell r="L1787" t="str">
            <v>no aplica</v>
          </cell>
          <cell r="M1787" t="str">
            <v>VER ARCHIVO ANALISIS HERRAMIENTA MENOR</v>
          </cell>
          <cell r="N1787">
            <v>41608</v>
          </cell>
        </row>
        <row r="1788">
          <cell r="A1788" t="str">
            <v>I</v>
          </cell>
          <cell r="B1788" t="str">
            <v>CUADRILLAS Y JORNALES</v>
          </cell>
          <cell r="E1788">
            <v>0</v>
          </cell>
          <cell r="N1788">
            <v>41608</v>
          </cell>
        </row>
        <row r="1789">
          <cell r="A1789" t="str">
            <v>I65</v>
          </cell>
          <cell r="B1789" t="str">
            <v>OFICIAL AA (Albañileria)</v>
          </cell>
          <cell r="C1789" t="str">
            <v>Mano de Obra</v>
          </cell>
          <cell r="D1789" t="str">
            <v>hr</v>
          </cell>
          <cell r="E1789">
            <v>12291</v>
          </cell>
          <cell r="F1789">
            <v>12291</v>
          </cell>
          <cell r="H1789" t="str">
            <v>X</v>
          </cell>
          <cell r="I1789" t="str">
            <v>X</v>
          </cell>
          <cell r="J1789" t="str">
            <v>X</v>
          </cell>
          <cell r="K1789" t="str">
            <v>X</v>
          </cell>
          <cell r="L1789" t="str">
            <v>no aplica</v>
          </cell>
          <cell r="M1789" t="str">
            <v>VER ANALISIS MANO DE OBRA</v>
          </cell>
          <cell r="N1789">
            <v>41608</v>
          </cell>
        </row>
        <row r="1790">
          <cell r="A1790" t="str">
            <v>I66</v>
          </cell>
          <cell r="B1790" t="str">
            <v>OFICIAL BB (Instalaciones)</v>
          </cell>
          <cell r="C1790" t="str">
            <v>Mano de Obra</v>
          </cell>
          <cell r="D1790" t="str">
            <v>hr</v>
          </cell>
          <cell r="E1790">
            <v>13520</v>
          </cell>
          <cell r="F1790">
            <v>13520</v>
          </cell>
          <cell r="H1790" t="str">
            <v>X</v>
          </cell>
          <cell r="I1790" t="str">
            <v>X</v>
          </cell>
          <cell r="J1790" t="str">
            <v>X</v>
          </cell>
          <cell r="K1790" t="str">
            <v>X</v>
          </cell>
          <cell r="L1790" t="str">
            <v>no aplica</v>
          </cell>
          <cell r="M1790" t="str">
            <v>VER ANALISIS MANO DE OBRA</v>
          </cell>
          <cell r="N1790">
            <v>41608</v>
          </cell>
        </row>
        <row r="1791">
          <cell r="A1791" t="str">
            <v>I67</v>
          </cell>
          <cell r="B1791" t="str">
            <v>OFICIAL CC (Pintura)</v>
          </cell>
          <cell r="C1791" t="str">
            <v>Mano de Obra</v>
          </cell>
          <cell r="D1791" t="str">
            <v>hr</v>
          </cell>
          <cell r="E1791">
            <v>14135</v>
          </cell>
          <cell r="F1791">
            <v>14135</v>
          </cell>
          <cell r="H1791" t="str">
            <v>X</v>
          </cell>
          <cell r="I1791" t="str">
            <v>X</v>
          </cell>
          <cell r="J1791" t="str">
            <v>X</v>
          </cell>
          <cell r="K1791" t="str">
            <v>X</v>
          </cell>
          <cell r="L1791" t="str">
            <v>no aplica</v>
          </cell>
          <cell r="M1791" t="str">
            <v>VER ANALISIS MANO DE OBRA</v>
          </cell>
          <cell r="N1791">
            <v>41608</v>
          </cell>
        </row>
        <row r="1792">
          <cell r="A1792" t="str">
            <v>I68</v>
          </cell>
          <cell r="B1792" t="str">
            <v>OFICIAL DD (Carpinteria)</v>
          </cell>
          <cell r="C1792" t="str">
            <v>Mano de Obra</v>
          </cell>
          <cell r="D1792" t="str">
            <v>hr</v>
          </cell>
          <cell r="E1792">
            <v>14135</v>
          </cell>
          <cell r="F1792">
            <v>14135</v>
          </cell>
          <cell r="H1792" t="str">
            <v>X</v>
          </cell>
          <cell r="I1792" t="str">
            <v>X</v>
          </cell>
          <cell r="J1792" t="str">
            <v>X</v>
          </cell>
          <cell r="K1792" t="str">
            <v>X</v>
          </cell>
          <cell r="L1792" t="str">
            <v>no aplica</v>
          </cell>
          <cell r="M1792" t="str">
            <v>VER ANALISIS MANO DE OBRA</v>
          </cell>
          <cell r="N1792">
            <v>41608</v>
          </cell>
        </row>
        <row r="1793">
          <cell r="A1793" t="str">
            <v>I69</v>
          </cell>
          <cell r="B1793" t="str">
            <v>OFICIAL EE (Dry Wall)</v>
          </cell>
          <cell r="C1793" t="str">
            <v>Mano de Obra</v>
          </cell>
          <cell r="D1793" t="str">
            <v>hr</v>
          </cell>
          <cell r="E1793">
            <v>13766</v>
          </cell>
          <cell r="F1793">
            <v>13766</v>
          </cell>
          <cell r="H1793" t="str">
            <v>X</v>
          </cell>
          <cell r="I1793" t="str">
            <v>X</v>
          </cell>
          <cell r="J1793" t="str">
            <v>X</v>
          </cell>
          <cell r="K1793" t="str">
            <v>X</v>
          </cell>
          <cell r="L1793" t="str">
            <v>no aplica</v>
          </cell>
          <cell r="M1793" t="str">
            <v>VER ANALISIS MANO DE OBRA</v>
          </cell>
          <cell r="N1793">
            <v>41608</v>
          </cell>
        </row>
        <row r="1794">
          <cell r="A1794" t="str">
            <v>I70</v>
          </cell>
          <cell r="B1794" t="str">
            <v>OFICIAL FF (Electricas)</v>
          </cell>
          <cell r="C1794" t="str">
            <v>Mano de Obra</v>
          </cell>
          <cell r="D1794" t="str">
            <v>hr</v>
          </cell>
          <cell r="E1794">
            <v>16556</v>
          </cell>
          <cell r="F1794">
            <v>16556</v>
          </cell>
          <cell r="H1794" t="str">
            <v>X</v>
          </cell>
          <cell r="I1794" t="str">
            <v>X</v>
          </cell>
          <cell r="J1794" t="str">
            <v>X</v>
          </cell>
          <cell r="K1794" t="str">
            <v>X</v>
          </cell>
          <cell r="L1794" t="str">
            <v>no aplica</v>
          </cell>
          <cell r="M1794" t="str">
            <v>VER ANALISIS MANO DE OBRA</v>
          </cell>
          <cell r="N1794">
            <v>41608</v>
          </cell>
        </row>
        <row r="1795">
          <cell r="A1795" t="str">
            <v>I71</v>
          </cell>
          <cell r="B1795" t="str">
            <v>OFICIAL GG (Alumbrado Publico)</v>
          </cell>
          <cell r="C1795" t="str">
            <v>Mano de Obra</v>
          </cell>
          <cell r="D1795" t="str">
            <v>hr</v>
          </cell>
          <cell r="E1795">
            <v>27593</v>
          </cell>
          <cell r="F1795">
            <v>27593</v>
          </cell>
          <cell r="H1795" t="str">
            <v>X</v>
          </cell>
          <cell r="I1795" t="str">
            <v>X</v>
          </cell>
          <cell r="J1795" t="str">
            <v>X</v>
          </cell>
          <cell r="K1795" t="str">
            <v>X</v>
          </cell>
          <cell r="L1795" t="str">
            <v>no aplica</v>
          </cell>
          <cell r="M1795" t="str">
            <v>VER ANALISIS MANO DE OBRA</v>
          </cell>
          <cell r="N1795">
            <v>41608</v>
          </cell>
        </row>
        <row r="1796">
          <cell r="A1796" t="str">
            <v>I72</v>
          </cell>
          <cell r="B1796" t="str">
            <v>AYUDANTE AA (Albañileria)</v>
          </cell>
          <cell r="C1796" t="str">
            <v>Mano de Obra</v>
          </cell>
          <cell r="D1796" t="str">
            <v>hr</v>
          </cell>
          <cell r="E1796">
            <v>7682</v>
          </cell>
          <cell r="F1796">
            <v>7682</v>
          </cell>
          <cell r="H1796" t="str">
            <v>X</v>
          </cell>
          <cell r="I1796" t="str">
            <v>X</v>
          </cell>
          <cell r="J1796" t="str">
            <v>X</v>
          </cell>
          <cell r="K1796" t="str">
            <v>X</v>
          </cell>
          <cell r="L1796" t="str">
            <v>no aplica</v>
          </cell>
          <cell r="M1796" t="str">
            <v>VER ANALISIS MANO DE OBRA</v>
          </cell>
          <cell r="N1796">
            <v>41608</v>
          </cell>
        </row>
        <row r="1797">
          <cell r="A1797" t="str">
            <v>I73</v>
          </cell>
          <cell r="B1797" t="str">
            <v>AYUDANTE BB (Instalaciones)</v>
          </cell>
          <cell r="C1797" t="str">
            <v>Mano de Obra</v>
          </cell>
          <cell r="D1797" t="str">
            <v>hr</v>
          </cell>
          <cell r="E1797">
            <v>8450</v>
          </cell>
          <cell r="F1797">
            <v>8450</v>
          </cell>
          <cell r="H1797" t="str">
            <v>X</v>
          </cell>
          <cell r="I1797" t="str">
            <v>X</v>
          </cell>
          <cell r="J1797" t="str">
            <v>X</v>
          </cell>
          <cell r="K1797" t="str">
            <v>X</v>
          </cell>
          <cell r="L1797" t="str">
            <v>no aplica</v>
          </cell>
          <cell r="M1797" t="str">
            <v>VER ANALISIS MANO DE OBRA</v>
          </cell>
          <cell r="N1797">
            <v>41608</v>
          </cell>
        </row>
        <row r="1798">
          <cell r="A1798" t="str">
            <v>I74</v>
          </cell>
          <cell r="B1798" t="str">
            <v>AYUDANTE CC (Pintura)</v>
          </cell>
          <cell r="C1798" t="str">
            <v>Mano de Obra</v>
          </cell>
          <cell r="D1798" t="str">
            <v>hr</v>
          </cell>
          <cell r="E1798">
            <v>8834</v>
          </cell>
          <cell r="F1798">
            <v>8834</v>
          </cell>
          <cell r="H1798" t="str">
            <v>X</v>
          </cell>
          <cell r="I1798" t="str">
            <v>X</v>
          </cell>
          <cell r="J1798" t="str">
            <v>X</v>
          </cell>
          <cell r="K1798" t="str">
            <v>X</v>
          </cell>
          <cell r="L1798" t="str">
            <v>no aplica</v>
          </cell>
          <cell r="M1798" t="str">
            <v>VER ANALISIS MANO DE OBRA</v>
          </cell>
          <cell r="N1798">
            <v>41608</v>
          </cell>
        </row>
        <row r="1799">
          <cell r="A1799" t="str">
            <v>I75</v>
          </cell>
          <cell r="B1799" t="str">
            <v>AYUDANTE DD (Carpinteria)</v>
          </cell>
          <cell r="C1799" t="str">
            <v>Mano de Obra</v>
          </cell>
          <cell r="D1799" t="str">
            <v>hr</v>
          </cell>
          <cell r="E1799">
            <v>8834</v>
          </cell>
          <cell r="F1799">
            <v>8834</v>
          </cell>
          <cell r="H1799" t="str">
            <v>X</v>
          </cell>
          <cell r="I1799" t="str">
            <v>X</v>
          </cell>
          <cell r="J1799" t="str">
            <v>X</v>
          </cell>
          <cell r="K1799" t="str">
            <v>X</v>
          </cell>
          <cell r="L1799" t="str">
            <v>no aplica</v>
          </cell>
          <cell r="M1799" t="str">
            <v>VER ANALISIS MANO DE OBRA</v>
          </cell>
          <cell r="N1799">
            <v>41608</v>
          </cell>
        </row>
        <row r="1800">
          <cell r="A1800" t="str">
            <v>I76</v>
          </cell>
          <cell r="B1800" t="str">
            <v>AYUDANTE EE (Dry Wall)</v>
          </cell>
          <cell r="C1800" t="str">
            <v>Mano de Obra</v>
          </cell>
          <cell r="D1800" t="str">
            <v>hr</v>
          </cell>
          <cell r="E1800">
            <v>8604</v>
          </cell>
          <cell r="F1800">
            <v>8604</v>
          </cell>
          <cell r="H1800" t="str">
            <v>X</v>
          </cell>
          <cell r="I1800" t="str">
            <v>X</v>
          </cell>
          <cell r="J1800" t="str">
            <v>X</v>
          </cell>
          <cell r="K1800" t="str">
            <v>X</v>
          </cell>
          <cell r="L1800" t="str">
            <v>no aplica</v>
          </cell>
          <cell r="M1800" t="str">
            <v>VER ANALISIS MANO DE OBRA</v>
          </cell>
          <cell r="N1800">
            <v>41608</v>
          </cell>
        </row>
        <row r="1801">
          <cell r="A1801" t="str">
            <v>I77</v>
          </cell>
          <cell r="B1801" t="str">
            <v>AYUDANTE FF (Electricas)</v>
          </cell>
          <cell r="C1801" t="str">
            <v>Mano de Obra</v>
          </cell>
          <cell r="D1801" t="str">
            <v>hr</v>
          </cell>
          <cell r="E1801">
            <v>11523</v>
          </cell>
          <cell r="F1801">
            <v>11523</v>
          </cell>
          <cell r="H1801" t="str">
            <v>X</v>
          </cell>
          <cell r="I1801" t="str">
            <v>X</v>
          </cell>
          <cell r="J1801" t="str">
            <v>X</v>
          </cell>
          <cell r="K1801" t="str">
            <v>X</v>
          </cell>
          <cell r="L1801" t="str">
            <v>no aplica</v>
          </cell>
          <cell r="M1801" t="str">
            <v>VER ANALISIS MANO DE OBRA</v>
          </cell>
          <cell r="N1801">
            <v>41608</v>
          </cell>
        </row>
        <row r="1802">
          <cell r="A1802" t="str">
            <v>I78</v>
          </cell>
          <cell r="B1802" t="str">
            <v>AYUDANTE GG (Alumbrado Publico)</v>
          </cell>
          <cell r="C1802" t="str">
            <v>Mano de Obra</v>
          </cell>
          <cell r="D1802" t="str">
            <v>hr</v>
          </cell>
          <cell r="E1802">
            <v>15364</v>
          </cell>
          <cell r="F1802">
            <v>15364</v>
          </cell>
          <cell r="H1802" t="str">
            <v>X</v>
          </cell>
          <cell r="I1802" t="str">
            <v>X</v>
          </cell>
          <cell r="J1802" t="str">
            <v>X</v>
          </cell>
          <cell r="K1802" t="str">
            <v>X</v>
          </cell>
          <cell r="L1802" t="str">
            <v>no aplica</v>
          </cell>
          <cell r="M1802" t="str">
            <v>VER ANALISIS MANO DE OBRA</v>
          </cell>
          <cell r="N1802">
            <v>41608</v>
          </cell>
        </row>
        <row r="1803">
          <cell r="A1803" t="str">
            <v>I03</v>
          </cell>
          <cell r="B1803" t="str">
            <v>CUADRILLA AA TIPO 1 (1 OFICIAL + 1 AYUDANTE) (Albañileria)</v>
          </cell>
          <cell r="C1803" t="str">
            <v>Mano de Obra</v>
          </cell>
          <cell r="D1803" t="str">
            <v>hr</v>
          </cell>
          <cell r="E1803">
            <v>19973</v>
          </cell>
          <cell r="F1803">
            <v>19973</v>
          </cell>
          <cell r="H1803" t="str">
            <v>X</v>
          </cell>
          <cell r="I1803" t="str">
            <v>X</v>
          </cell>
          <cell r="J1803" t="str">
            <v>X</v>
          </cell>
          <cell r="K1803" t="str">
            <v>X</v>
          </cell>
          <cell r="L1803" t="str">
            <v>no aplica</v>
          </cell>
          <cell r="M1803" t="str">
            <v>VER ANALISIS MANO DE OBRA</v>
          </cell>
          <cell r="N1803">
            <v>41608</v>
          </cell>
        </row>
        <row r="1804">
          <cell r="A1804" t="str">
            <v>I04</v>
          </cell>
          <cell r="B1804" t="str">
            <v>CUADRILLA BB TIPO 1 (1 OFICIAL + 1 AYUDANTE) (Instalaciones)</v>
          </cell>
          <cell r="C1804" t="str">
            <v>Mano de Obra</v>
          </cell>
          <cell r="D1804" t="str">
            <v>hr</v>
          </cell>
          <cell r="E1804">
            <v>21970</v>
          </cell>
          <cell r="F1804">
            <v>21970</v>
          </cell>
          <cell r="H1804" t="str">
            <v>X</v>
          </cell>
          <cell r="I1804" t="str">
            <v>X</v>
          </cell>
          <cell r="J1804" t="str">
            <v>X</v>
          </cell>
          <cell r="K1804" t="str">
            <v>X</v>
          </cell>
          <cell r="L1804" t="str">
            <v>no aplica</v>
          </cell>
          <cell r="M1804" t="str">
            <v>VER ANALISIS MANO DE OBRA</v>
          </cell>
          <cell r="N1804">
            <v>41608</v>
          </cell>
        </row>
        <row r="1805">
          <cell r="A1805" t="str">
            <v>I05</v>
          </cell>
          <cell r="B1805" t="str">
            <v>CUADRILLA CC TIPO 1 (1 OFICIAL + 1 AYUDANTE) (Pintura)</v>
          </cell>
          <cell r="C1805" t="str">
            <v>Mano de Obra</v>
          </cell>
          <cell r="D1805" t="str">
            <v>hr</v>
          </cell>
          <cell r="E1805">
            <v>22969</v>
          </cell>
          <cell r="F1805">
            <v>22969</v>
          </cell>
          <cell r="H1805" t="str">
            <v>X</v>
          </cell>
          <cell r="I1805" t="str">
            <v>X</v>
          </cell>
          <cell r="J1805" t="str">
            <v>X</v>
          </cell>
          <cell r="K1805" t="str">
            <v>X</v>
          </cell>
          <cell r="L1805" t="str">
            <v>no aplica</v>
          </cell>
          <cell r="M1805" t="str">
            <v>VER ANALISIS MANO DE OBRA</v>
          </cell>
          <cell r="N1805">
            <v>41608</v>
          </cell>
        </row>
        <row r="1806">
          <cell r="A1806" t="str">
            <v>I06</v>
          </cell>
          <cell r="B1806" t="str">
            <v>CUADRILLA DD TIPO 1 (1 OFICIAL + 1 AYUDANTE) (Carpinteria)</v>
          </cell>
          <cell r="C1806" t="str">
            <v>Mano de Obra</v>
          </cell>
          <cell r="D1806" t="str">
            <v>hr</v>
          </cell>
          <cell r="E1806">
            <v>22969</v>
          </cell>
          <cell r="F1806">
            <v>22969</v>
          </cell>
          <cell r="H1806" t="str">
            <v>X</v>
          </cell>
          <cell r="I1806" t="str">
            <v>X</v>
          </cell>
          <cell r="J1806" t="str">
            <v>X</v>
          </cell>
          <cell r="K1806" t="str">
            <v>X</v>
          </cell>
          <cell r="L1806" t="str">
            <v>no aplica</v>
          </cell>
          <cell r="M1806" t="str">
            <v>VER ANALISIS MANO DE OBRA</v>
          </cell>
          <cell r="N1806">
            <v>41608</v>
          </cell>
        </row>
        <row r="1807">
          <cell r="A1807" t="str">
            <v>I07</v>
          </cell>
          <cell r="B1807" t="str">
            <v>CUADRILLA EE TIPO 1 (1 OFICIAL + 1 AYUDANTE) (Dry Wall)</v>
          </cell>
          <cell r="C1807" t="str">
            <v>Mano de Obra</v>
          </cell>
          <cell r="D1807" t="str">
            <v>hr</v>
          </cell>
          <cell r="E1807">
            <v>22370</v>
          </cell>
          <cell r="F1807">
            <v>22370</v>
          </cell>
          <cell r="H1807" t="str">
            <v>X</v>
          </cell>
          <cell r="I1807" t="str">
            <v>X</v>
          </cell>
          <cell r="J1807" t="str">
            <v>X</v>
          </cell>
          <cell r="K1807" t="str">
            <v>X</v>
          </cell>
          <cell r="L1807" t="str">
            <v>no aplica</v>
          </cell>
          <cell r="M1807" t="str">
            <v>VER ANALISIS MANO DE OBRA</v>
          </cell>
          <cell r="N1807">
            <v>41608</v>
          </cell>
        </row>
        <row r="1808">
          <cell r="A1808" t="str">
            <v>I08</v>
          </cell>
          <cell r="B1808" t="str">
            <v>CUADRILLA FF TIPO 1 (1 OFICIAL + 1 AYUDANTE) (Electricas)</v>
          </cell>
          <cell r="C1808" t="str">
            <v>Mano de Obra</v>
          </cell>
          <cell r="D1808" t="str">
            <v>hr</v>
          </cell>
          <cell r="E1808">
            <v>28079</v>
          </cell>
          <cell r="F1808">
            <v>28079</v>
          </cell>
          <cell r="H1808" t="str">
            <v>X</v>
          </cell>
          <cell r="I1808" t="str">
            <v>X</v>
          </cell>
          <cell r="J1808" t="str">
            <v>X</v>
          </cell>
          <cell r="K1808" t="str">
            <v>X</v>
          </cell>
          <cell r="L1808" t="str">
            <v>no aplica</v>
          </cell>
          <cell r="M1808" t="str">
            <v>VER ANALISIS MANO DE OBRA</v>
          </cell>
          <cell r="N1808">
            <v>41608</v>
          </cell>
        </row>
        <row r="1809">
          <cell r="A1809" t="str">
            <v>I19</v>
          </cell>
          <cell r="B1809" t="str">
            <v>CUADRILLA GG TIPO 1 (1 OFICIAL + 1 AYUDANTE) (Alumbrado Publico)</v>
          </cell>
          <cell r="C1809" t="str">
            <v>Mano de Obra</v>
          </cell>
          <cell r="D1809" t="str">
            <v>hr</v>
          </cell>
          <cell r="E1809">
            <v>42957</v>
          </cell>
          <cell r="F1809">
            <v>42957</v>
          </cell>
          <cell r="H1809" t="str">
            <v>X</v>
          </cell>
          <cell r="I1809" t="str">
            <v>X</v>
          </cell>
          <cell r="J1809" t="str">
            <v>X</v>
          </cell>
          <cell r="K1809" t="str">
            <v>X</v>
          </cell>
          <cell r="L1809" t="str">
            <v>no aplica</v>
          </cell>
          <cell r="M1809" t="str">
            <v>VER ANALISIS MANO DE OBRA</v>
          </cell>
          <cell r="N1809">
            <v>41608</v>
          </cell>
        </row>
        <row r="1810">
          <cell r="A1810" t="str">
            <v>I30</v>
          </cell>
          <cell r="B1810" t="str">
            <v>CUADRILLA AA TIPO 2 (1 OFICIAL + 2 AYUDANTE) (Albañileria)</v>
          </cell>
          <cell r="C1810" t="str">
            <v>Mano de Obra</v>
          </cell>
          <cell r="D1810" t="str">
            <v>hr</v>
          </cell>
          <cell r="E1810">
            <v>27655</v>
          </cell>
          <cell r="F1810">
            <v>27655</v>
          </cell>
          <cell r="H1810" t="str">
            <v>X</v>
          </cell>
          <cell r="I1810" t="str">
            <v>X</v>
          </cell>
          <cell r="J1810" t="str">
            <v>X</v>
          </cell>
          <cell r="K1810" t="str">
            <v>X</v>
          </cell>
          <cell r="L1810" t="str">
            <v>no aplica</v>
          </cell>
          <cell r="M1810" t="str">
            <v>VER ANALISIS MANO DE OBRA</v>
          </cell>
          <cell r="N1810">
            <v>41608</v>
          </cell>
        </row>
        <row r="1811">
          <cell r="A1811" t="str">
            <v>I31</v>
          </cell>
          <cell r="B1811" t="str">
            <v>CUADRILLA BB TIPO 2 (1 OFICIAL + 2 AYUDANTE) (Instalaciones)</v>
          </cell>
          <cell r="C1811" t="str">
            <v>Mano de Obra</v>
          </cell>
          <cell r="D1811" t="str">
            <v>hr</v>
          </cell>
          <cell r="E1811">
            <v>30420</v>
          </cell>
          <cell r="F1811">
            <v>30420</v>
          </cell>
          <cell r="H1811" t="str">
            <v>X</v>
          </cell>
          <cell r="I1811" t="str">
            <v>X</v>
          </cell>
          <cell r="J1811" t="str">
            <v>X</v>
          </cell>
          <cell r="K1811" t="str">
            <v>X</v>
          </cell>
          <cell r="L1811" t="str">
            <v>no aplica</v>
          </cell>
          <cell r="M1811" t="str">
            <v>VER ANALISIS MANO DE OBRA</v>
          </cell>
          <cell r="N1811">
            <v>41608</v>
          </cell>
        </row>
        <row r="1812">
          <cell r="A1812" t="str">
            <v>I32</v>
          </cell>
          <cell r="B1812" t="str">
            <v>CUADRILLA CC TIPO 2 (1 OFICIAL + 2 AYUDANTE) (Pintura)</v>
          </cell>
          <cell r="C1812" t="str">
            <v>Mano de Obra</v>
          </cell>
          <cell r="D1812" t="str">
            <v>hr</v>
          </cell>
          <cell r="E1812">
            <v>31803</v>
          </cell>
          <cell r="F1812">
            <v>31803</v>
          </cell>
          <cell r="H1812" t="str">
            <v>X</v>
          </cell>
          <cell r="I1812" t="str">
            <v>X</v>
          </cell>
          <cell r="J1812" t="str">
            <v>X</v>
          </cell>
          <cell r="K1812" t="str">
            <v>X</v>
          </cell>
          <cell r="L1812" t="str">
            <v>no aplica</v>
          </cell>
          <cell r="M1812" t="str">
            <v>VER ANALISIS MANO DE OBRA</v>
          </cell>
          <cell r="N1812">
            <v>41608</v>
          </cell>
        </row>
        <row r="1813">
          <cell r="A1813" t="str">
            <v>I33</v>
          </cell>
          <cell r="B1813" t="str">
            <v>CUADRILLA DD TIPO 2 (1 OFICIAL + 2 AYUDANTE) (Carpinteria)</v>
          </cell>
          <cell r="C1813" t="str">
            <v>Mano de Obra</v>
          </cell>
          <cell r="D1813" t="str">
            <v>hr</v>
          </cell>
          <cell r="E1813">
            <v>31803</v>
          </cell>
          <cell r="F1813">
            <v>31803</v>
          </cell>
          <cell r="H1813" t="str">
            <v>X</v>
          </cell>
          <cell r="I1813" t="str">
            <v>X</v>
          </cell>
          <cell r="J1813" t="str">
            <v>X</v>
          </cell>
          <cell r="K1813" t="str">
            <v>X</v>
          </cell>
          <cell r="L1813" t="str">
            <v>no aplica</v>
          </cell>
          <cell r="M1813" t="str">
            <v>VER ANALISIS MANO DE OBRA</v>
          </cell>
          <cell r="N1813">
            <v>41608</v>
          </cell>
        </row>
        <row r="1814">
          <cell r="A1814" t="str">
            <v>I34</v>
          </cell>
          <cell r="B1814" t="str">
            <v>CUADRILLA EE TIPO 2 (1 OFICIAL + 2 AYUDANTE) (Dry Wall)</v>
          </cell>
          <cell r="C1814" t="str">
            <v>Mano de Obra</v>
          </cell>
          <cell r="D1814" t="str">
            <v>hr</v>
          </cell>
          <cell r="E1814">
            <v>30974</v>
          </cell>
          <cell r="F1814">
            <v>30974</v>
          </cell>
          <cell r="H1814" t="str">
            <v>X</v>
          </cell>
          <cell r="I1814" t="str">
            <v>X</v>
          </cell>
          <cell r="J1814" t="str">
            <v>X</v>
          </cell>
          <cell r="K1814" t="str">
            <v>X</v>
          </cell>
          <cell r="L1814" t="str">
            <v>no aplica</v>
          </cell>
          <cell r="M1814" t="str">
            <v>VER ANALISIS MANO DE OBRA</v>
          </cell>
          <cell r="N1814">
            <v>41608</v>
          </cell>
        </row>
        <row r="1815">
          <cell r="A1815" t="str">
            <v>I35</v>
          </cell>
          <cell r="B1815" t="str">
            <v>CUADRILLA FF TIPO 2 (1 OFICIAL + 2 AYUDANTE) (Electricas)</v>
          </cell>
          <cell r="C1815" t="str">
            <v>Mano de Obra</v>
          </cell>
          <cell r="D1815" t="str">
            <v>hr</v>
          </cell>
          <cell r="E1815">
            <v>39602</v>
          </cell>
          <cell r="F1815">
            <v>39602</v>
          </cell>
          <cell r="H1815" t="str">
            <v>X</v>
          </cell>
          <cell r="I1815" t="str">
            <v>X</v>
          </cell>
          <cell r="J1815" t="str">
            <v>X</v>
          </cell>
          <cell r="K1815" t="str">
            <v>X</v>
          </cell>
          <cell r="L1815" t="str">
            <v>no aplica</v>
          </cell>
          <cell r="M1815" t="str">
            <v>VER ANALISIS MANO DE OBRA</v>
          </cell>
          <cell r="N1815">
            <v>41608</v>
          </cell>
        </row>
        <row r="1816">
          <cell r="A1816" t="str">
            <v>I36</v>
          </cell>
          <cell r="B1816" t="str">
            <v>CUADRILLA GG TIPO 2 (1 OFICIAL + 2 AYUDANTE) (Alumbrado Publico)</v>
          </cell>
          <cell r="C1816" t="str">
            <v>Mano de Obra</v>
          </cell>
          <cell r="D1816" t="str">
            <v>hr</v>
          </cell>
          <cell r="E1816">
            <v>58321</v>
          </cell>
          <cell r="F1816">
            <v>58321</v>
          </cell>
          <cell r="H1816" t="str">
            <v>X</v>
          </cell>
          <cell r="I1816" t="str">
            <v>X</v>
          </cell>
          <cell r="J1816" t="str">
            <v>X</v>
          </cell>
          <cell r="K1816" t="str">
            <v>X</v>
          </cell>
          <cell r="L1816" t="str">
            <v>no aplica</v>
          </cell>
          <cell r="M1816" t="str">
            <v>VER ANALISIS MANO DE OBRA</v>
          </cell>
          <cell r="N1816">
            <v>41608</v>
          </cell>
        </row>
        <row r="1817">
          <cell r="A1817" t="str">
            <v>I37</v>
          </cell>
          <cell r="B1817" t="str">
            <v>CUADRILLA AA TIPO 3 (1 OFICIAL + 3 AYUDANTE) (Albañileria)</v>
          </cell>
          <cell r="C1817" t="str">
            <v>Mano de Obra</v>
          </cell>
          <cell r="D1817" t="str">
            <v>hr</v>
          </cell>
          <cell r="E1817">
            <v>35337</v>
          </cell>
          <cell r="F1817">
            <v>35337</v>
          </cell>
          <cell r="H1817" t="str">
            <v>X</v>
          </cell>
          <cell r="I1817" t="str">
            <v>X</v>
          </cell>
          <cell r="J1817" t="str">
            <v>X</v>
          </cell>
          <cell r="K1817" t="str">
            <v>X</v>
          </cell>
          <cell r="L1817" t="str">
            <v>no aplica</v>
          </cell>
          <cell r="M1817" t="str">
            <v>VER ANALISIS MANO DE OBRA</v>
          </cell>
          <cell r="N1817">
            <v>41608</v>
          </cell>
        </row>
        <row r="1818">
          <cell r="A1818" t="str">
            <v>I38</v>
          </cell>
          <cell r="B1818" t="str">
            <v>CUADRILLA BB TIPO 3 (1 OFICIAL + 3 AYUDANTE) (Instalaciones)</v>
          </cell>
          <cell r="C1818" t="str">
            <v>Mano de Obra</v>
          </cell>
          <cell r="D1818" t="str">
            <v>hr</v>
          </cell>
          <cell r="E1818">
            <v>38870</v>
          </cell>
          <cell r="F1818">
            <v>38870</v>
          </cell>
          <cell r="H1818" t="str">
            <v>X</v>
          </cell>
          <cell r="I1818" t="str">
            <v>X</v>
          </cell>
          <cell r="J1818" t="str">
            <v>X</v>
          </cell>
          <cell r="K1818" t="str">
            <v>X</v>
          </cell>
          <cell r="L1818" t="str">
            <v>no aplica</v>
          </cell>
          <cell r="M1818" t="str">
            <v>VER ANALISIS MANO DE OBRA</v>
          </cell>
          <cell r="N1818">
            <v>41608</v>
          </cell>
        </row>
        <row r="1819">
          <cell r="A1819" t="str">
            <v>I39</v>
          </cell>
          <cell r="B1819" t="str">
            <v>CUADRILLA CC TIPO 3 (1 OFICIAL + 3 AYUDANTE) (Pintura)</v>
          </cell>
          <cell r="C1819" t="str">
            <v>Mano de Obra</v>
          </cell>
          <cell r="D1819" t="str">
            <v>hr</v>
          </cell>
          <cell r="E1819">
            <v>40637</v>
          </cell>
          <cell r="F1819">
            <v>40637</v>
          </cell>
          <cell r="H1819" t="str">
            <v>X</v>
          </cell>
          <cell r="I1819" t="str">
            <v>X</v>
          </cell>
          <cell r="J1819" t="str">
            <v>X</v>
          </cell>
          <cell r="K1819" t="str">
            <v>X</v>
          </cell>
          <cell r="L1819" t="str">
            <v>no aplica</v>
          </cell>
          <cell r="M1819" t="str">
            <v>VER ANALISIS MANO DE OBRA</v>
          </cell>
          <cell r="N1819">
            <v>41608</v>
          </cell>
        </row>
        <row r="1820">
          <cell r="A1820" t="str">
            <v>I40</v>
          </cell>
          <cell r="B1820" t="str">
            <v>CUADRILLA DD TIPO 3 (1 OFICIAL + 3 AYUDANTE) (Carpinteria)</v>
          </cell>
          <cell r="C1820" t="str">
            <v>Mano de Obra</v>
          </cell>
          <cell r="D1820" t="str">
            <v>hr</v>
          </cell>
          <cell r="E1820">
            <v>40637</v>
          </cell>
          <cell r="F1820">
            <v>40637</v>
          </cell>
          <cell r="H1820" t="str">
            <v>X</v>
          </cell>
          <cell r="I1820" t="str">
            <v>X</v>
          </cell>
          <cell r="J1820" t="str">
            <v>X</v>
          </cell>
          <cell r="K1820" t="str">
            <v>X</v>
          </cell>
          <cell r="L1820" t="str">
            <v>no aplica</v>
          </cell>
          <cell r="M1820" t="str">
            <v>VER ANALISIS MANO DE OBRA</v>
          </cell>
          <cell r="N1820">
            <v>41608</v>
          </cell>
        </row>
        <row r="1821">
          <cell r="A1821" t="str">
            <v>I41</v>
          </cell>
          <cell r="B1821" t="str">
            <v>CUADRILLA EE TIPO 3 (1 OFICIAL + 3 AYUDANTE) (Dry Wall)</v>
          </cell>
          <cell r="C1821" t="str">
            <v>Mano de Obra</v>
          </cell>
          <cell r="D1821" t="str">
            <v>hr</v>
          </cell>
          <cell r="E1821">
            <v>39578</v>
          </cell>
          <cell r="F1821">
            <v>39578</v>
          </cell>
          <cell r="H1821" t="str">
            <v>X</v>
          </cell>
          <cell r="I1821" t="str">
            <v>X</v>
          </cell>
          <cell r="J1821" t="str">
            <v>X</v>
          </cell>
          <cell r="K1821" t="str">
            <v>X</v>
          </cell>
          <cell r="L1821" t="str">
            <v>no aplica</v>
          </cell>
          <cell r="M1821" t="str">
            <v>VER ANALISIS MANO DE OBRA</v>
          </cell>
          <cell r="N1821">
            <v>41608</v>
          </cell>
        </row>
        <row r="1822">
          <cell r="A1822" t="str">
            <v>I42</v>
          </cell>
          <cell r="B1822" t="str">
            <v>CUADRILLA FF TIPO 3 (1 OFICIAL + 3 AYUDANTE) (Electricas)</v>
          </cell>
          <cell r="C1822" t="str">
            <v>Mano de Obra</v>
          </cell>
          <cell r="D1822" t="str">
            <v>hr</v>
          </cell>
          <cell r="E1822">
            <v>51125</v>
          </cell>
          <cell r="F1822">
            <v>51125</v>
          </cell>
          <cell r="H1822" t="str">
            <v>X</v>
          </cell>
          <cell r="I1822" t="str">
            <v>X</v>
          </cell>
          <cell r="J1822" t="str">
            <v>X</v>
          </cell>
          <cell r="K1822" t="str">
            <v>X</v>
          </cell>
          <cell r="L1822" t="str">
            <v>no aplica</v>
          </cell>
          <cell r="M1822" t="str">
            <v>VER ANALISIS MANO DE OBRA</v>
          </cell>
          <cell r="N1822">
            <v>41608</v>
          </cell>
        </row>
        <row r="1823">
          <cell r="A1823" t="str">
            <v>I43</v>
          </cell>
          <cell r="B1823" t="str">
            <v>CUADRILLA GG TIPO 3 (1 OFICIAL + 3 AYUDANTE) (Alumbrado Publico)</v>
          </cell>
          <cell r="C1823" t="str">
            <v>Mano de Obra</v>
          </cell>
          <cell r="D1823" t="str">
            <v>hr</v>
          </cell>
          <cell r="E1823">
            <v>73685</v>
          </cell>
          <cell r="F1823">
            <v>73685</v>
          </cell>
          <cell r="H1823" t="str">
            <v>X</v>
          </cell>
          <cell r="I1823" t="str">
            <v>X</v>
          </cell>
          <cell r="J1823" t="str">
            <v>X</v>
          </cell>
          <cell r="K1823" t="str">
            <v>X</v>
          </cell>
          <cell r="L1823" t="str">
            <v>no aplica</v>
          </cell>
          <cell r="M1823" t="str">
            <v>VER ANALISIS MANO DE OBRA</v>
          </cell>
          <cell r="N1823">
            <v>41608</v>
          </cell>
        </row>
        <row r="1824">
          <cell r="A1824" t="str">
            <v>I44</v>
          </cell>
          <cell r="B1824" t="str">
            <v>CUADRILLA AA TIPO 4 (1 OFICIAL + 4 AYUDANTE) (Albañileria)</v>
          </cell>
          <cell r="C1824" t="str">
            <v>Mano de Obra</v>
          </cell>
          <cell r="D1824" t="str">
            <v>hr</v>
          </cell>
          <cell r="E1824">
            <v>43019</v>
          </cell>
          <cell r="F1824">
            <v>43019</v>
          </cell>
          <cell r="H1824" t="str">
            <v>X</v>
          </cell>
          <cell r="I1824" t="str">
            <v>X</v>
          </cell>
          <cell r="J1824" t="str">
            <v>X</v>
          </cell>
          <cell r="K1824" t="str">
            <v>X</v>
          </cell>
          <cell r="L1824" t="str">
            <v>no aplica</v>
          </cell>
          <cell r="M1824" t="str">
            <v>VER ANALISIS MANO DE OBRA</v>
          </cell>
          <cell r="N1824">
            <v>41608</v>
          </cell>
        </row>
        <row r="1825">
          <cell r="A1825" t="str">
            <v>I45</v>
          </cell>
          <cell r="B1825" t="str">
            <v>CUADRILLA BB TIPO 4 (1 OFICIAL + 4 AYUDANTE) (Instalaciones)</v>
          </cell>
          <cell r="C1825" t="str">
            <v>Mano de Obra</v>
          </cell>
          <cell r="D1825" t="str">
            <v>hr</v>
          </cell>
          <cell r="E1825">
            <v>47320</v>
          </cell>
          <cell r="F1825">
            <v>47320</v>
          </cell>
          <cell r="H1825" t="str">
            <v>X</v>
          </cell>
          <cell r="I1825" t="str">
            <v>X</v>
          </cell>
          <cell r="J1825" t="str">
            <v>X</v>
          </cell>
          <cell r="K1825" t="str">
            <v>X</v>
          </cell>
          <cell r="L1825" t="str">
            <v>no aplica</v>
          </cell>
          <cell r="M1825" t="str">
            <v>VER ANALISIS MANO DE OBRA</v>
          </cell>
          <cell r="N1825">
            <v>41608</v>
          </cell>
        </row>
        <row r="1826">
          <cell r="A1826" t="str">
            <v>I46</v>
          </cell>
          <cell r="B1826" t="str">
            <v>CUADRILLA CC TIPO 4 (1 OFICIAL + 4 AYUDANTE) (Pintura)</v>
          </cell>
          <cell r="C1826" t="str">
            <v>Mano de Obra</v>
          </cell>
          <cell r="D1826" t="str">
            <v>hr</v>
          </cell>
          <cell r="E1826">
            <v>49471</v>
          </cell>
          <cell r="F1826">
            <v>49471</v>
          </cell>
          <cell r="H1826" t="str">
            <v>X</v>
          </cell>
          <cell r="I1826" t="str">
            <v>X</v>
          </cell>
          <cell r="J1826" t="str">
            <v>X</v>
          </cell>
          <cell r="K1826" t="str">
            <v>X</v>
          </cell>
          <cell r="L1826" t="str">
            <v>no aplica</v>
          </cell>
          <cell r="M1826" t="str">
            <v>VER ANALISIS MANO DE OBRA</v>
          </cell>
          <cell r="N1826">
            <v>41608</v>
          </cell>
        </row>
        <row r="1827">
          <cell r="A1827" t="str">
            <v>I47</v>
          </cell>
          <cell r="B1827" t="str">
            <v>CUADRILLA DD TIPO 4 (1 OFICIAL + 4 AYUDANTE) (Carpinteria)</v>
          </cell>
          <cell r="C1827" t="str">
            <v>Mano de Obra</v>
          </cell>
          <cell r="D1827" t="str">
            <v>hr</v>
          </cell>
          <cell r="E1827">
            <v>49471</v>
          </cell>
          <cell r="F1827">
            <v>49471</v>
          </cell>
          <cell r="H1827" t="str">
            <v>X</v>
          </cell>
          <cell r="I1827" t="str">
            <v>X</v>
          </cell>
          <cell r="J1827" t="str">
            <v>X</v>
          </cell>
          <cell r="K1827" t="str">
            <v>X</v>
          </cell>
          <cell r="L1827" t="str">
            <v>no aplica</v>
          </cell>
          <cell r="M1827" t="str">
            <v>VER ANALISIS MANO DE OBRA</v>
          </cell>
          <cell r="N1827">
            <v>41608</v>
          </cell>
        </row>
        <row r="1828">
          <cell r="A1828" t="str">
            <v>I48</v>
          </cell>
          <cell r="B1828" t="str">
            <v>CUADRILLA EE TIPO 4 (1 OFICIAL + 4 AYUDANTE) (Dry Wall)</v>
          </cell>
          <cell r="C1828" t="str">
            <v>Mano de Obra</v>
          </cell>
          <cell r="D1828" t="str">
            <v>hr</v>
          </cell>
          <cell r="E1828">
            <v>48182</v>
          </cell>
          <cell r="F1828">
            <v>48182</v>
          </cell>
          <cell r="H1828" t="str">
            <v>X</v>
          </cell>
          <cell r="I1828" t="str">
            <v>X</v>
          </cell>
          <cell r="J1828" t="str">
            <v>X</v>
          </cell>
          <cell r="K1828" t="str">
            <v>X</v>
          </cell>
          <cell r="L1828" t="str">
            <v>no aplica</v>
          </cell>
          <cell r="M1828" t="str">
            <v>VER ANALISIS MANO DE OBRA</v>
          </cell>
          <cell r="N1828">
            <v>41608</v>
          </cell>
        </row>
        <row r="1829">
          <cell r="A1829" t="str">
            <v>I49</v>
          </cell>
          <cell r="B1829" t="str">
            <v>CUADRILLA FF TIPO 4 (1 OFICIAL + 4 AYUDANTE) (Electricas)</v>
          </cell>
          <cell r="C1829" t="str">
            <v>Mano de Obra</v>
          </cell>
          <cell r="D1829" t="str">
            <v>hr</v>
          </cell>
          <cell r="E1829">
            <v>62648</v>
          </cell>
          <cell r="F1829">
            <v>62648</v>
          </cell>
          <cell r="H1829" t="str">
            <v>X</v>
          </cell>
          <cell r="I1829" t="str">
            <v>X</v>
          </cell>
          <cell r="J1829" t="str">
            <v>X</v>
          </cell>
          <cell r="K1829" t="str">
            <v>X</v>
          </cell>
          <cell r="L1829" t="str">
            <v>no aplica</v>
          </cell>
          <cell r="M1829" t="str">
            <v>VER ANALISIS MANO DE OBRA</v>
          </cell>
          <cell r="N1829">
            <v>41608</v>
          </cell>
        </row>
        <row r="1830">
          <cell r="A1830" t="str">
            <v>I50</v>
          </cell>
          <cell r="B1830" t="str">
            <v>CUADRILLA GG TIPO 4 (1 OFICIAL + 4 AYUDANTE) (Alumbrado Publico)</v>
          </cell>
          <cell r="C1830" t="str">
            <v>Mano de Obra</v>
          </cell>
          <cell r="D1830" t="str">
            <v>hr</v>
          </cell>
          <cell r="E1830">
            <v>89049</v>
          </cell>
          <cell r="F1830">
            <v>89049</v>
          </cell>
          <cell r="H1830" t="str">
            <v>X</v>
          </cell>
          <cell r="I1830" t="str">
            <v>X</v>
          </cell>
          <cell r="J1830" t="str">
            <v>X</v>
          </cell>
          <cell r="K1830" t="str">
            <v>X</v>
          </cell>
          <cell r="L1830" t="str">
            <v>no aplica</v>
          </cell>
          <cell r="M1830" t="str">
            <v>VER ANALISIS MANO DE OBRA</v>
          </cell>
          <cell r="N1830">
            <v>41608</v>
          </cell>
        </row>
        <row r="1831">
          <cell r="A1831" t="str">
            <v>I51</v>
          </cell>
          <cell r="B1831" t="str">
            <v>CUADRILLA AA TIPO 5 (1 OFICIAL + 5 AYUDANTE) (Albañileria)</v>
          </cell>
          <cell r="C1831" t="str">
            <v>Mano de Obra</v>
          </cell>
          <cell r="D1831" t="str">
            <v>hr</v>
          </cell>
          <cell r="E1831">
            <v>50701</v>
          </cell>
          <cell r="F1831">
            <v>50701</v>
          </cell>
          <cell r="H1831" t="str">
            <v>X</v>
          </cell>
          <cell r="I1831" t="str">
            <v>X</v>
          </cell>
          <cell r="J1831" t="str">
            <v>X</v>
          </cell>
          <cell r="K1831" t="str">
            <v>X</v>
          </cell>
          <cell r="L1831" t="str">
            <v>no aplica</v>
          </cell>
          <cell r="M1831" t="str">
            <v>VER ANALISIS MANO DE OBRA</v>
          </cell>
          <cell r="N1831">
            <v>41608</v>
          </cell>
        </row>
        <row r="1832">
          <cell r="A1832" t="str">
            <v>I52</v>
          </cell>
          <cell r="B1832" t="str">
            <v>CUADRILLA BB TIPO 5 (1 OFICIAL + 5 AYUDANTE) (Instalaciones)</v>
          </cell>
          <cell r="C1832" t="str">
            <v>Mano de Obra</v>
          </cell>
          <cell r="D1832" t="str">
            <v>hr</v>
          </cell>
          <cell r="E1832">
            <v>55770</v>
          </cell>
          <cell r="F1832">
            <v>55770</v>
          </cell>
          <cell r="H1832" t="str">
            <v>X</v>
          </cell>
          <cell r="I1832" t="str">
            <v>X</v>
          </cell>
          <cell r="J1832" t="str">
            <v>X</v>
          </cell>
          <cell r="K1832" t="str">
            <v>X</v>
          </cell>
          <cell r="L1832" t="str">
            <v>no aplica</v>
          </cell>
          <cell r="M1832" t="str">
            <v>VER ANALISIS MANO DE OBRA</v>
          </cell>
          <cell r="N1832">
            <v>41608</v>
          </cell>
        </row>
        <row r="1833">
          <cell r="A1833" t="str">
            <v>I53</v>
          </cell>
          <cell r="B1833" t="str">
            <v>CUADRILLA CC TIPO 5 (1 OFICIAL + 5 AYUDANTE) (Pintura)</v>
          </cell>
          <cell r="C1833" t="str">
            <v>Mano de Obra</v>
          </cell>
          <cell r="D1833" t="str">
            <v>hr</v>
          </cell>
          <cell r="E1833">
            <v>58305</v>
          </cell>
          <cell r="F1833">
            <v>58305</v>
          </cell>
          <cell r="H1833" t="str">
            <v>X</v>
          </cell>
          <cell r="I1833" t="str">
            <v>X</v>
          </cell>
          <cell r="J1833" t="str">
            <v>X</v>
          </cell>
          <cell r="K1833" t="str">
            <v>X</v>
          </cell>
          <cell r="L1833" t="str">
            <v>no aplica</v>
          </cell>
          <cell r="M1833" t="str">
            <v>VER ANALISIS MANO DE OBRA</v>
          </cell>
          <cell r="N1833">
            <v>41608</v>
          </cell>
        </row>
        <row r="1834">
          <cell r="A1834" t="str">
            <v>I54</v>
          </cell>
          <cell r="B1834" t="str">
            <v>CUADRILLA DD TIPO 5 (1 OFICIAL + 5 AYUDANTE) (Carpinteria)</v>
          </cell>
          <cell r="C1834" t="str">
            <v>Mano de Obra</v>
          </cell>
          <cell r="D1834" t="str">
            <v>hr</v>
          </cell>
          <cell r="E1834">
            <v>58305</v>
          </cell>
          <cell r="F1834">
            <v>58305</v>
          </cell>
          <cell r="H1834" t="str">
            <v>X</v>
          </cell>
          <cell r="I1834" t="str">
            <v>X</v>
          </cell>
          <cell r="J1834" t="str">
            <v>X</v>
          </cell>
          <cell r="K1834" t="str">
            <v>X</v>
          </cell>
          <cell r="L1834" t="str">
            <v>no aplica</v>
          </cell>
          <cell r="M1834" t="str">
            <v>VER ANALISIS MANO DE OBRA</v>
          </cell>
          <cell r="N1834">
            <v>41608</v>
          </cell>
        </row>
        <row r="1835">
          <cell r="A1835" t="str">
            <v>I55</v>
          </cell>
          <cell r="B1835" t="str">
            <v>CUADRILLA EE TIPO 5 (1 OFICIAL + 5 AYUDANTE) (Dry Wall)</v>
          </cell>
          <cell r="C1835" t="str">
            <v>Mano de Obra</v>
          </cell>
          <cell r="D1835" t="str">
            <v>hr</v>
          </cell>
          <cell r="E1835">
            <v>56786</v>
          </cell>
          <cell r="F1835">
            <v>56786</v>
          </cell>
          <cell r="H1835" t="str">
            <v>X</v>
          </cell>
          <cell r="I1835" t="str">
            <v>X</v>
          </cell>
          <cell r="J1835" t="str">
            <v>X</v>
          </cell>
          <cell r="K1835" t="str">
            <v>X</v>
          </cell>
          <cell r="L1835" t="str">
            <v>no aplica</v>
          </cell>
          <cell r="M1835" t="str">
            <v>VER ANALISIS MANO DE OBRA</v>
          </cell>
          <cell r="N1835">
            <v>41608</v>
          </cell>
        </row>
        <row r="1836">
          <cell r="A1836" t="str">
            <v>I56</v>
          </cell>
          <cell r="B1836" t="str">
            <v>CUADRILLA FF TIPO 5 (1 OFICIAL + 5 AYUDANTE) (Electricas)</v>
          </cell>
          <cell r="C1836" t="str">
            <v>Mano de Obra</v>
          </cell>
          <cell r="D1836" t="str">
            <v>hr</v>
          </cell>
          <cell r="E1836">
            <v>74171</v>
          </cell>
          <cell r="F1836">
            <v>74171</v>
          </cell>
          <cell r="H1836" t="str">
            <v>X</v>
          </cell>
          <cell r="I1836" t="str">
            <v>X</v>
          </cell>
          <cell r="J1836" t="str">
            <v>X</v>
          </cell>
          <cell r="K1836" t="str">
            <v>X</v>
          </cell>
          <cell r="L1836" t="str">
            <v>no aplica</v>
          </cell>
          <cell r="M1836" t="str">
            <v>VER ANALISIS MANO DE OBRA</v>
          </cell>
          <cell r="N1836">
            <v>41608</v>
          </cell>
        </row>
        <row r="1837">
          <cell r="A1837" t="str">
            <v>I57</v>
          </cell>
          <cell r="B1837" t="str">
            <v>CUADRILLA GG TIPO 5 (1 OFICIAL + 5 AYUDANTE) (Alumbrado Publico)</v>
          </cell>
          <cell r="C1837" t="str">
            <v>Mano de Obra</v>
          </cell>
          <cell r="D1837" t="str">
            <v>hr</v>
          </cell>
          <cell r="E1837">
            <v>104413</v>
          </cell>
          <cell r="F1837">
            <v>104413</v>
          </cell>
          <cell r="H1837" t="str">
            <v>X</v>
          </cell>
          <cell r="I1837" t="str">
            <v>X</v>
          </cell>
          <cell r="J1837" t="str">
            <v>X</v>
          </cell>
          <cell r="K1837" t="str">
            <v>X</v>
          </cell>
          <cell r="L1837" t="str">
            <v>no aplica</v>
          </cell>
          <cell r="M1837" t="str">
            <v>VER ANALISIS MANO DE OBRA</v>
          </cell>
          <cell r="N1837">
            <v>41608</v>
          </cell>
        </row>
        <row r="1838">
          <cell r="A1838" t="str">
            <v>I58</v>
          </cell>
          <cell r="B1838" t="str">
            <v>CUADRILLA AA TIPO 6 (1 OFICIAL + 6 AYUDANTE) (Albañileria)</v>
          </cell>
          <cell r="C1838" t="str">
            <v>Mano de Obra</v>
          </cell>
          <cell r="D1838" t="str">
            <v>hr</v>
          </cell>
          <cell r="E1838">
            <v>58383</v>
          </cell>
          <cell r="F1838">
            <v>58383</v>
          </cell>
          <cell r="H1838" t="str">
            <v>X</v>
          </cell>
          <cell r="I1838" t="str">
            <v>X</v>
          </cell>
          <cell r="J1838" t="str">
            <v>X</v>
          </cell>
          <cell r="K1838" t="str">
            <v>X</v>
          </cell>
          <cell r="L1838" t="str">
            <v>no aplica</v>
          </cell>
          <cell r="M1838" t="str">
            <v>VER ANALISIS MANO DE OBRA</v>
          </cell>
          <cell r="N1838">
            <v>41608</v>
          </cell>
        </row>
        <row r="1839">
          <cell r="A1839" t="str">
            <v>I59</v>
          </cell>
          <cell r="B1839" t="str">
            <v>CUADRILLA BB TIPO 6 (1 OFICIAL + 6 AYUDANTE) (Instalaciones)</v>
          </cell>
          <cell r="C1839" t="str">
            <v>Mano de Obra</v>
          </cell>
          <cell r="D1839" t="str">
            <v>hr</v>
          </cell>
          <cell r="E1839">
            <v>64220</v>
          </cell>
          <cell r="F1839">
            <v>64220</v>
          </cell>
          <cell r="H1839" t="str">
            <v>X</v>
          </cell>
          <cell r="I1839" t="str">
            <v>X</v>
          </cell>
          <cell r="J1839" t="str">
            <v>X</v>
          </cell>
          <cell r="K1839" t="str">
            <v>X</v>
          </cell>
          <cell r="L1839" t="str">
            <v>no aplica</v>
          </cell>
          <cell r="M1839" t="str">
            <v>VER ANALISIS MANO DE OBRA</v>
          </cell>
          <cell r="N1839">
            <v>41608</v>
          </cell>
        </row>
        <row r="1840">
          <cell r="A1840" t="str">
            <v>I60</v>
          </cell>
          <cell r="B1840" t="str">
            <v>CUADRILLA CC TIPO 6 (1 OFICIAL + 6 AYUDANTE) (Pintura)</v>
          </cell>
          <cell r="C1840" t="str">
            <v>Mano de Obra</v>
          </cell>
          <cell r="D1840" t="str">
            <v>hr</v>
          </cell>
          <cell r="E1840">
            <v>67139</v>
          </cell>
          <cell r="F1840">
            <v>67139</v>
          </cell>
          <cell r="H1840" t="str">
            <v>X</v>
          </cell>
          <cell r="I1840" t="str">
            <v>X</v>
          </cell>
          <cell r="J1840" t="str">
            <v>X</v>
          </cell>
          <cell r="K1840" t="str">
            <v>X</v>
          </cell>
          <cell r="L1840" t="str">
            <v>no aplica</v>
          </cell>
          <cell r="M1840" t="str">
            <v>VER ANALISIS MANO DE OBRA</v>
          </cell>
          <cell r="N1840">
            <v>41608</v>
          </cell>
        </row>
        <row r="1841">
          <cell r="A1841" t="str">
            <v>I61</v>
          </cell>
          <cell r="B1841" t="str">
            <v>CUADRILLA DD TIPO 6 (1 OFICIAL + 6 AYUDANTE) (Carpinteria)</v>
          </cell>
          <cell r="C1841" t="str">
            <v>Mano de Obra</v>
          </cell>
          <cell r="D1841" t="str">
            <v>hr</v>
          </cell>
          <cell r="E1841">
            <v>67139</v>
          </cell>
          <cell r="F1841">
            <v>67139</v>
          </cell>
          <cell r="H1841" t="str">
            <v>X</v>
          </cell>
          <cell r="I1841" t="str">
            <v>X</v>
          </cell>
          <cell r="J1841" t="str">
            <v>X</v>
          </cell>
          <cell r="K1841" t="str">
            <v>X</v>
          </cell>
          <cell r="L1841" t="str">
            <v>no aplica</v>
          </cell>
          <cell r="M1841" t="str">
            <v>VER ANALISIS MANO DE OBRA</v>
          </cell>
          <cell r="N1841">
            <v>41608</v>
          </cell>
        </row>
        <row r="1842">
          <cell r="A1842" t="str">
            <v>I62</v>
          </cell>
          <cell r="B1842" t="str">
            <v>CUADRILLA EE TIPO 6 (1 OFICIAL + 6 AYUDANTE) (Dry Wall)</v>
          </cell>
          <cell r="C1842" t="str">
            <v>Mano de Obra</v>
          </cell>
          <cell r="D1842" t="str">
            <v>hr</v>
          </cell>
          <cell r="E1842">
            <v>65390</v>
          </cell>
          <cell r="F1842">
            <v>65390</v>
          </cell>
          <cell r="H1842" t="str">
            <v>X</v>
          </cell>
          <cell r="I1842" t="str">
            <v>X</v>
          </cell>
          <cell r="J1842" t="str">
            <v>X</v>
          </cell>
          <cell r="K1842" t="str">
            <v>X</v>
          </cell>
          <cell r="L1842" t="str">
            <v>no aplica</v>
          </cell>
          <cell r="M1842" t="str">
            <v>VER ANALISIS MANO DE OBRA</v>
          </cell>
          <cell r="N1842">
            <v>41608</v>
          </cell>
        </row>
        <row r="1843">
          <cell r="A1843" t="str">
            <v>I63</v>
          </cell>
          <cell r="B1843" t="str">
            <v>CUADRILLA FF TIPO 6 (1 OFICIAL + 6 AYUDANTE) (Electricas)</v>
          </cell>
          <cell r="C1843" t="str">
            <v>Mano de Obra</v>
          </cell>
          <cell r="D1843" t="str">
            <v>hr</v>
          </cell>
          <cell r="E1843">
            <v>85694</v>
          </cell>
          <cell r="F1843">
            <v>85694</v>
          </cell>
          <cell r="H1843" t="str">
            <v>X</v>
          </cell>
          <cell r="I1843" t="str">
            <v>X</v>
          </cell>
          <cell r="J1843" t="str">
            <v>X</v>
          </cell>
          <cell r="K1843" t="str">
            <v>X</v>
          </cell>
          <cell r="L1843" t="str">
            <v>no aplica</v>
          </cell>
          <cell r="M1843" t="str">
            <v>VER ANALISIS MANO DE OBRA</v>
          </cell>
          <cell r="N1843">
            <v>41608</v>
          </cell>
        </row>
        <row r="1844">
          <cell r="A1844" t="str">
            <v>I64</v>
          </cell>
          <cell r="B1844" t="str">
            <v>CUADRILLA GG TIPO 6 (1 OFICIAL + 6 AYUDANTE) (Alumbrado Publico)</v>
          </cell>
          <cell r="C1844" t="str">
            <v>Mano de Obra</v>
          </cell>
          <cell r="D1844" t="str">
            <v>hr</v>
          </cell>
          <cell r="E1844">
            <v>119777</v>
          </cell>
          <cell r="F1844">
            <v>119777</v>
          </cell>
          <cell r="H1844" t="str">
            <v>X</v>
          </cell>
          <cell r="I1844" t="str">
            <v>X</v>
          </cell>
          <cell r="J1844" t="str">
            <v>X</v>
          </cell>
          <cell r="K1844" t="str">
            <v>X</v>
          </cell>
          <cell r="L1844" t="str">
            <v>no aplica</v>
          </cell>
          <cell r="M1844" t="str">
            <v>VER ANALISIS MANO DE OBRA</v>
          </cell>
          <cell r="N1844">
            <v>41608</v>
          </cell>
        </row>
        <row r="1845">
          <cell r="A1845" t="str">
            <v>AA</v>
          </cell>
          <cell r="B1845" t="str">
            <v>ANALISIS BASICOS O INSUMOS PROCESADOS</v>
          </cell>
          <cell r="E1845">
            <v>0</v>
          </cell>
          <cell r="N1845">
            <v>41608</v>
          </cell>
        </row>
        <row r="1846">
          <cell r="A1846" t="str">
            <v>A13</v>
          </cell>
          <cell r="B1846" t="str">
            <v>ACERO 60.000 PSI (Incluye alambre negro y figuración )</v>
          </cell>
          <cell r="C1846" t="str">
            <v>Analisis</v>
          </cell>
          <cell r="D1846" t="str">
            <v>kg</v>
          </cell>
          <cell r="E1846">
            <v>5466</v>
          </cell>
          <cell r="F1846">
            <v>5466</v>
          </cell>
          <cell r="H1846" t="str">
            <v>X</v>
          </cell>
          <cell r="I1846" t="str">
            <v>X</v>
          </cell>
          <cell r="J1846" t="str">
            <v>X</v>
          </cell>
          <cell r="K1846" t="str">
            <v>X</v>
          </cell>
          <cell r="L1846" t="str">
            <v>VER ARCHIVO ANEXO</v>
          </cell>
          <cell r="M1846" t="str">
            <v>VER APU</v>
          </cell>
          <cell r="N1846">
            <v>41608</v>
          </cell>
        </row>
        <row r="1847">
          <cell r="A1847" t="str">
            <v>H18</v>
          </cell>
          <cell r="B1847" t="str">
            <v>CONCRETO 1500 psi - 10.5 Mpa</v>
          </cell>
          <cell r="C1847" t="str">
            <v>Analisis</v>
          </cell>
          <cell r="D1847" t="str">
            <v>m3</v>
          </cell>
          <cell r="E1847">
            <v>333436</v>
          </cell>
          <cell r="F1847">
            <v>333436</v>
          </cell>
          <cell r="H1847" t="str">
            <v>X</v>
          </cell>
          <cell r="I1847" t="str">
            <v>X</v>
          </cell>
          <cell r="J1847" t="str">
            <v>X</v>
          </cell>
          <cell r="K1847" t="str">
            <v>X</v>
          </cell>
          <cell r="L1847" t="str">
            <v>VER ARCHIVO ANEXO</v>
          </cell>
          <cell r="M1847" t="str">
            <v>VER APU</v>
          </cell>
          <cell r="N1847">
            <v>41608</v>
          </cell>
        </row>
        <row r="1848">
          <cell r="A1848" t="str">
            <v>H19</v>
          </cell>
          <cell r="B1848" t="str">
            <v>CONCRETO 2000 psi - 14 Mpa</v>
          </cell>
          <cell r="C1848" t="str">
            <v>Analisis</v>
          </cell>
          <cell r="D1848" t="str">
            <v>m3</v>
          </cell>
          <cell r="E1848">
            <v>343493</v>
          </cell>
          <cell r="F1848">
            <v>343493</v>
          </cell>
          <cell r="H1848" t="str">
            <v>X</v>
          </cell>
          <cell r="I1848" t="str">
            <v>X</v>
          </cell>
          <cell r="J1848" t="str">
            <v>X</v>
          </cell>
          <cell r="K1848" t="str">
            <v>X</v>
          </cell>
          <cell r="L1848" t="str">
            <v>VER ARCHIVO ANEXO</v>
          </cell>
          <cell r="M1848" t="str">
            <v>VER APU</v>
          </cell>
          <cell r="N1848">
            <v>41608</v>
          </cell>
        </row>
        <row r="1849">
          <cell r="A1849" t="str">
            <v>H20</v>
          </cell>
          <cell r="B1849" t="str">
            <v>CONCRETO 2500 psi - 17.5 Mpa</v>
          </cell>
          <cell r="C1849" t="str">
            <v>Analisis</v>
          </cell>
          <cell r="D1849" t="str">
            <v>m3</v>
          </cell>
          <cell r="E1849">
            <v>385887</v>
          </cell>
          <cell r="F1849">
            <v>385887</v>
          </cell>
          <cell r="H1849" t="str">
            <v>X</v>
          </cell>
          <cell r="I1849" t="str">
            <v>X</v>
          </cell>
          <cell r="J1849" t="str">
            <v>X</v>
          </cell>
          <cell r="K1849" t="str">
            <v>X</v>
          </cell>
          <cell r="L1849" t="str">
            <v>VER ARCHIVO ANEXO</v>
          </cell>
          <cell r="M1849" t="str">
            <v>VER APU</v>
          </cell>
          <cell r="N1849">
            <v>41608</v>
          </cell>
        </row>
        <row r="1850">
          <cell r="A1850" t="str">
            <v>H21</v>
          </cell>
          <cell r="B1850" t="str">
            <v>CONCRETO 3000 psi - 21 Mpa</v>
          </cell>
          <cell r="C1850" t="str">
            <v>Analisis</v>
          </cell>
          <cell r="D1850" t="str">
            <v>m3</v>
          </cell>
          <cell r="E1850">
            <v>426643</v>
          </cell>
          <cell r="F1850">
            <v>426643</v>
          </cell>
          <cell r="H1850" t="str">
            <v>X</v>
          </cell>
          <cell r="I1850" t="str">
            <v>X</v>
          </cell>
          <cell r="J1850" t="str">
            <v>X</v>
          </cell>
          <cell r="K1850" t="str">
            <v>X</v>
          </cell>
          <cell r="L1850" t="str">
            <v>VER ARCHIVO ANEXO</v>
          </cell>
          <cell r="M1850" t="str">
            <v>VER APU</v>
          </cell>
          <cell r="N1850">
            <v>41608</v>
          </cell>
        </row>
        <row r="1851">
          <cell r="A1851" t="str">
            <v>H22</v>
          </cell>
          <cell r="B1851" t="str">
            <v>CONCRETO 3500 psi - 24.5 Mpa</v>
          </cell>
          <cell r="C1851" t="str">
            <v>Analisis</v>
          </cell>
          <cell r="D1851" t="str">
            <v>m3</v>
          </cell>
          <cell r="E1851">
            <v>464602</v>
          </cell>
          <cell r="F1851">
            <v>464602</v>
          </cell>
          <cell r="H1851" t="str">
            <v>X</v>
          </cell>
          <cell r="I1851" t="str">
            <v>X</v>
          </cell>
          <cell r="J1851" t="str">
            <v>X</v>
          </cell>
          <cell r="K1851" t="str">
            <v>X</v>
          </cell>
          <cell r="L1851" t="str">
            <v>VER ARCHIVO ANEXO</v>
          </cell>
          <cell r="M1851" t="str">
            <v>VER APU</v>
          </cell>
          <cell r="N1851">
            <v>41608</v>
          </cell>
        </row>
        <row r="1852">
          <cell r="A1852" t="str">
            <v>H23</v>
          </cell>
          <cell r="B1852" t="str">
            <v>CONCRETO 4000 psi - 28 Mpa</v>
          </cell>
          <cell r="C1852" t="str">
            <v>Analisis</v>
          </cell>
          <cell r="D1852" t="str">
            <v>m3</v>
          </cell>
          <cell r="E1852">
            <v>478663</v>
          </cell>
          <cell r="F1852">
            <v>478663</v>
          </cell>
          <cell r="H1852" t="str">
            <v>X</v>
          </cell>
          <cell r="I1852" t="str">
            <v>X</v>
          </cell>
          <cell r="J1852" t="str">
            <v>X</v>
          </cell>
          <cell r="K1852" t="str">
            <v>X</v>
          </cell>
          <cell r="L1852" t="str">
            <v>VER ARCHIVO ANEXO</v>
          </cell>
          <cell r="M1852" t="str">
            <v>VER APU</v>
          </cell>
          <cell r="N1852">
            <v>41608</v>
          </cell>
        </row>
        <row r="1853">
          <cell r="A1853" t="str">
            <v>H24</v>
          </cell>
          <cell r="B1853" t="str">
            <v>CONCRETO 1500 psi - 10.5 Mpa Impermeabilizado</v>
          </cell>
          <cell r="C1853" t="str">
            <v>Analisis</v>
          </cell>
          <cell r="D1853" t="str">
            <v>m3</v>
          </cell>
          <cell r="E1853">
            <v>351195</v>
          </cell>
          <cell r="F1853">
            <v>351195</v>
          </cell>
          <cell r="H1853" t="str">
            <v>X</v>
          </cell>
          <cell r="I1853" t="str">
            <v>X</v>
          </cell>
          <cell r="J1853" t="str">
            <v>X</v>
          </cell>
          <cell r="K1853" t="str">
            <v>X</v>
          </cell>
          <cell r="L1853" t="str">
            <v>VER ARCHIVO ANEXO</v>
          </cell>
          <cell r="M1853" t="str">
            <v>VER APU</v>
          </cell>
          <cell r="N1853">
            <v>41608</v>
          </cell>
        </row>
        <row r="1854">
          <cell r="A1854" t="str">
            <v>H25</v>
          </cell>
          <cell r="B1854" t="str">
            <v>CONCRETO 2000 psi - 14 Mpa Impermeabilizado</v>
          </cell>
          <cell r="C1854" t="str">
            <v>Analisis</v>
          </cell>
          <cell r="D1854" t="str">
            <v>m3</v>
          </cell>
          <cell r="E1854">
            <v>361252</v>
          </cell>
          <cell r="F1854">
            <v>361252</v>
          </cell>
          <cell r="H1854" t="str">
            <v>X</v>
          </cell>
          <cell r="I1854" t="str">
            <v>X</v>
          </cell>
          <cell r="J1854" t="str">
            <v>X</v>
          </cell>
          <cell r="K1854" t="str">
            <v>X</v>
          </cell>
          <cell r="L1854" t="str">
            <v>VER ARCHIVO ANEXO</v>
          </cell>
          <cell r="M1854" t="str">
            <v>VER APU</v>
          </cell>
          <cell r="N1854">
            <v>41608</v>
          </cell>
        </row>
        <row r="1855">
          <cell r="A1855" t="str">
            <v>H26</v>
          </cell>
          <cell r="B1855" t="str">
            <v>CONCRETO 2500 psi - 17.5 Mpa Impermeabilizado</v>
          </cell>
          <cell r="C1855" t="str">
            <v>Analisis</v>
          </cell>
          <cell r="D1855" t="str">
            <v>m3</v>
          </cell>
          <cell r="E1855">
            <v>403646</v>
          </cell>
          <cell r="F1855">
            <v>403646</v>
          </cell>
          <cell r="H1855" t="str">
            <v>X</v>
          </cell>
          <cell r="I1855" t="str">
            <v>X</v>
          </cell>
          <cell r="J1855" t="str">
            <v>X</v>
          </cell>
          <cell r="K1855" t="str">
            <v>X</v>
          </cell>
          <cell r="L1855" t="str">
            <v>VER ARCHIVO ANEXO</v>
          </cell>
          <cell r="M1855" t="str">
            <v>VER APU</v>
          </cell>
          <cell r="N1855">
            <v>41608</v>
          </cell>
        </row>
        <row r="1856">
          <cell r="A1856" t="str">
            <v>H27</v>
          </cell>
          <cell r="B1856" t="str">
            <v>CONCRETO 3000 psi - 21 Mpa Impermeabilizado</v>
          </cell>
          <cell r="C1856" t="str">
            <v>Analisis</v>
          </cell>
          <cell r="D1856" t="str">
            <v>m3</v>
          </cell>
          <cell r="E1856">
            <v>444402</v>
          </cell>
          <cell r="F1856">
            <v>444402</v>
          </cell>
          <cell r="H1856" t="str">
            <v>X</v>
          </cell>
          <cell r="I1856" t="str">
            <v>X</v>
          </cell>
          <cell r="J1856" t="str">
            <v>X</v>
          </cell>
          <cell r="K1856" t="str">
            <v>X</v>
          </cell>
          <cell r="L1856" t="str">
            <v>VER ARCHIVO ANEXO</v>
          </cell>
          <cell r="M1856" t="str">
            <v>VER APU</v>
          </cell>
          <cell r="N1856">
            <v>41608</v>
          </cell>
        </row>
        <row r="1857">
          <cell r="A1857" t="str">
            <v>H28</v>
          </cell>
          <cell r="B1857" t="str">
            <v>CONCRETO 3500 psi - 24.5 Mpa Impermeabilizado</v>
          </cell>
          <cell r="C1857" t="str">
            <v>Analisis</v>
          </cell>
          <cell r="D1857" t="str">
            <v>m3</v>
          </cell>
          <cell r="E1857">
            <v>482361</v>
          </cell>
          <cell r="F1857">
            <v>482361</v>
          </cell>
          <cell r="H1857" t="str">
            <v>X</v>
          </cell>
          <cell r="I1857" t="str">
            <v>X</v>
          </cell>
          <cell r="J1857" t="str">
            <v>X</v>
          </cell>
          <cell r="K1857" t="str">
            <v>X</v>
          </cell>
          <cell r="L1857" t="str">
            <v>VER ARCHIVO ANEXO</v>
          </cell>
          <cell r="M1857" t="str">
            <v>VER APU</v>
          </cell>
          <cell r="N1857">
            <v>41608</v>
          </cell>
        </row>
        <row r="1858">
          <cell r="A1858" t="str">
            <v>H29</v>
          </cell>
          <cell r="B1858" t="str">
            <v>CONCRETO 4000 psi - 28 Mpa Impermeabilizado</v>
          </cell>
          <cell r="C1858" t="str">
            <v>Analisis</v>
          </cell>
          <cell r="D1858" t="str">
            <v>m3</v>
          </cell>
          <cell r="E1858">
            <v>496422</v>
          </cell>
          <cell r="F1858">
            <v>496422</v>
          </cell>
          <cell r="H1858" t="str">
            <v>X</v>
          </cell>
          <cell r="I1858" t="str">
            <v>X</v>
          </cell>
          <cell r="J1858" t="str">
            <v>X</v>
          </cell>
          <cell r="K1858" t="str">
            <v>X</v>
          </cell>
          <cell r="L1858" t="str">
            <v>VER ARCHIVO ANEXO</v>
          </cell>
          <cell r="M1858" t="str">
            <v>VER APU</v>
          </cell>
          <cell r="N1858">
            <v>41608</v>
          </cell>
        </row>
        <row r="1859">
          <cell r="A1859" t="str">
            <v>H39</v>
          </cell>
          <cell r="B1859" t="str">
            <v>CONCRETO MR 41 kg/cm2</v>
          </cell>
          <cell r="C1859" t="str">
            <v>Analisis</v>
          </cell>
          <cell r="D1859" t="str">
            <v>m3</v>
          </cell>
          <cell r="E1859">
            <v>432459</v>
          </cell>
          <cell r="F1859">
            <v>432459</v>
          </cell>
          <cell r="H1859" t="str">
            <v>X</v>
          </cell>
          <cell r="I1859" t="str">
            <v>X</v>
          </cell>
          <cell r="J1859" t="str">
            <v>X</v>
          </cell>
          <cell r="K1859" t="str">
            <v>X</v>
          </cell>
          <cell r="L1859" t="str">
            <v>VER ARCHIVO ANEXO</v>
          </cell>
          <cell r="M1859" t="str">
            <v>VER APU</v>
          </cell>
          <cell r="N1859">
            <v>41608</v>
          </cell>
        </row>
        <row r="1860">
          <cell r="A1860" t="str">
            <v>H31</v>
          </cell>
          <cell r="B1860" t="str">
            <v>CONCRETO MR 42 kg/cm2</v>
          </cell>
          <cell r="C1860" t="str">
            <v>Analisis</v>
          </cell>
          <cell r="D1860" t="str">
            <v>m3</v>
          </cell>
          <cell r="E1860">
            <v>439619</v>
          </cell>
          <cell r="F1860">
            <v>439619</v>
          </cell>
          <cell r="H1860" t="str">
            <v>X</v>
          </cell>
          <cell r="I1860" t="str">
            <v>X</v>
          </cell>
          <cell r="J1860" t="str">
            <v>X</v>
          </cell>
          <cell r="K1860" t="str">
            <v>X</v>
          </cell>
          <cell r="L1860" t="str">
            <v>VER ARCHIVO ANEXO</v>
          </cell>
          <cell r="M1860" t="str">
            <v>VER APU</v>
          </cell>
          <cell r="N1860">
            <v>41608</v>
          </cell>
        </row>
        <row r="1861">
          <cell r="A1861" t="str">
            <v>H32</v>
          </cell>
          <cell r="B1861" t="str">
            <v>CONCRETO MR 45 kg/cm2</v>
          </cell>
          <cell r="C1861" t="str">
            <v>Analisis</v>
          </cell>
          <cell r="D1861" t="str">
            <v>m3</v>
          </cell>
          <cell r="E1861">
            <v>450921</v>
          </cell>
          <cell r="F1861">
            <v>450921</v>
          </cell>
          <cell r="H1861" t="str">
            <v>X</v>
          </cell>
          <cell r="I1861" t="str">
            <v>X</v>
          </cell>
          <cell r="J1861" t="str">
            <v>X</v>
          </cell>
          <cell r="K1861" t="str">
            <v>X</v>
          </cell>
          <cell r="L1861" t="str">
            <v>VER ARCHIVO ANEXO</v>
          </cell>
          <cell r="M1861" t="str">
            <v>VER APU</v>
          </cell>
          <cell r="N1861">
            <v>41608</v>
          </cell>
        </row>
        <row r="1862">
          <cell r="A1862" t="str">
            <v>H33</v>
          </cell>
          <cell r="B1862" t="str">
            <v>CONCRETO 5000 psi - 35 Mpa Impermeabilizado</v>
          </cell>
          <cell r="C1862" t="str">
            <v>Analisis</v>
          </cell>
          <cell r="D1862" t="str">
            <v>m3</v>
          </cell>
          <cell r="E1862">
            <v>568262</v>
          </cell>
          <cell r="F1862">
            <v>568262</v>
          </cell>
          <cell r="H1862" t="str">
            <v>X</v>
          </cell>
          <cell r="I1862" t="str">
            <v>X</v>
          </cell>
          <cell r="J1862" t="str">
            <v>X</v>
          </cell>
          <cell r="K1862" t="str">
            <v>X</v>
          </cell>
          <cell r="L1862" t="str">
            <v>VER ARCHIVO ANEXO</v>
          </cell>
          <cell r="M1862" t="str">
            <v>VER APU</v>
          </cell>
          <cell r="N1862">
            <v>41608</v>
          </cell>
        </row>
        <row r="1863">
          <cell r="A1863" t="str">
            <v>H34</v>
          </cell>
          <cell r="B1863" t="str">
            <v>CONCRETO 5000 psi - 35 Mpa</v>
          </cell>
          <cell r="C1863" t="str">
            <v>Analisis</v>
          </cell>
          <cell r="D1863" t="str">
            <v>m3</v>
          </cell>
          <cell r="E1863">
            <v>550503</v>
          </cell>
          <cell r="F1863">
            <v>550503</v>
          </cell>
          <cell r="H1863" t="str">
            <v>X</v>
          </cell>
          <cell r="I1863" t="str">
            <v>X</v>
          </cell>
          <cell r="J1863" t="str">
            <v>X</v>
          </cell>
          <cell r="K1863" t="str">
            <v>X</v>
          </cell>
          <cell r="L1863" t="str">
            <v>VER ARCHIVO ANEXO</v>
          </cell>
          <cell r="M1863" t="str">
            <v>VER APU</v>
          </cell>
          <cell r="N1863">
            <v>41608</v>
          </cell>
        </row>
        <row r="1864">
          <cell r="A1864" t="str">
            <v>H35</v>
          </cell>
          <cell r="B1864" t="str">
            <v>MORTERO 1:2</v>
          </cell>
          <cell r="C1864" t="str">
            <v>Analisis</v>
          </cell>
          <cell r="D1864" t="str">
            <v>m3</v>
          </cell>
          <cell r="E1864">
            <v>558162</v>
          </cell>
          <cell r="F1864">
            <v>558162</v>
          </cell>
          <cell r="H1864" t="str">
            <v>X</v>
          </cell>
          <cell r="I1864" t="str">
            <v>X</v>
          </cell>
          <cell r="J1864" t="str">
            <v>X</v>
          </cell>
          <cell r="K1864" t="str">
            <v>X</v>
          </cell>
          <cell r="L1864" t="str">
            <v>VER ARCHIVO ANEXO</v>
          </cell>
          <cell r="M1864" t="str">
            <v>VER APU</v>
          </cell>
          <cell r="N1864">
            <v>41608</v>
          </cell>
        </row>
        <row r="1865">
          <cell r="A1865" t="str">
            <v>H36</v>
          </cell>
          <cell r="B1865" t="str">
            <v>SUMINISTRO, TRANSPORTE E INSTALACION DE MORTERO 1:3</v>
          </cell>
          <cell r="C1865" t="str">
            <v>Analisis</v>
          </cell>
          <cell r="D1865" t="str">
            <v>m3</v>
          </cell>
          <cell r="E1865">
            <v>454298</v>
          </cell>
          <cell r="F1865">
            <v>454298</v>
          </cell>
          <cell r="H1865" t="str">
            <v>X</v>
          </cell>
          <cell r="I1865" t="str">
            <v>X</v>
          </cell>
          <cell r="J1865" t="str">
            <v>X</v>
          </cell>
          <cell r="K1865" t="str">
            <v>X</v>
          </cell>
          <cell r="L1865" t="str">
            <v>VER ARCHIVO ANEXO</v>
          </cell>
          <cell r="M1865" t="str">
            <v>VER APU</v>
          </cell>
          <cell r="N1865">
            <v>41608</v>
          </cell>
        </row>
        <row r="1866">
          <cell r="A1866" t="str">
            <v>H37</v>
          </cell>
          <cell r="B1866" t="str">
            <v>MORTERO 1:4</v>
          </cell>
          <cell r="C1866" t="str">
            <v>Analisis</v>
          </cell>
          <cell r="D1866" t="str">
            <v>m3</v>
          </cell>
          <cell r="E1866">
            <v>394427</v>
          </cell>
          <cell r="F1866">
            <v>394427</v>
          </cell>
          <cell r="H1866" t="str">
            <v>X</v>
          </cell>
          <cell r="I1866" t="str">
            <v>X</v>
          </cell>
          <cell r="J1866" t="str">
            <v>X</v>
          </cell>
          <cell r="K1866" t="str">
            <v>X</v>
          </cell>
          <cell r="L1866" t="str">
            <v>VER ARCHIVO ANEXO</v>
          </cell>
          <cell r="M1866" t="str">
            <v>VER APU</v>
          </cell>
          <cell r="N1866">
            <v>41608</v>
          </cell>
        </row>
        <row r="1867">
          <cell r="A1867" t="str">
            <v>H38</v>
          </cell>
          <cell r="B1867" t="str">
            <v>MORTERO 1:5</v>
          </cell>
          <cell r="C1867" t="str">
            <v>Analisis</v>
          </cell>
          <cell r="D1867" t="str">
            <v>m3</v>
          </cell>
          <cell r="E1867">
            <v>351925</v>
          </cell>
          <cell r="F1867">
            <v>351925</v>
          </cell>
          <cell r="H1867" t="str">
            <v>X</v>
          </cell>
          <cell r="I1867" t="str">
            <v>X</v>
          </cell>
          <cell r="J1867" t="str">
            <v>X</v>
          </cell>
          <cell r="K1867" t="str">
            <v>X</v>
          </cell>
          <cell r="L1867" t="str">
            <v>VER ARCHIVO ANEXO</v>
          </cell>
          <cell r="M1867" t="str">
            <v>VER APU</v>
          </cell>
          <cell r="N1867">
            <v>41608</v>
          </cell>
        </row>
        <row r="1868">
          <cell r="A1868" t="str">
            <v>AD1</v>
          </cell>
          <cell r="B1868" t="str">
            <v xml:space="preserve">Comisión de Topografía con Equipos </v>
          </cell>
          <cell r="C1868" t="str">
            <v xml:space="preserve">Insumo </v>
          </cell>
          <cell r="D1868" t="str">
            <v>Día</v>
          </cell>
          <cell r="E1868">
            <v>706208</v>
          </cell>
          <cell r="F1868">
            <v>593452.46251713112</v>
          </cell>
          <cell r="G1868">
            <v>0.19</v>
          </cell>
          <cell r="I1868" t="str">
            <v>X</v>
          </cell>
        </row>
        <row r="1869">
          <cell r="A1869" t="str">
            <v>AD2</v>
          </cell>
          <cell r="B1869" t="str">
            <v>Dibujo de planos</v>
          </cell>
          <cell r="C1869" t="str">
            <v xml:space="preserve">Insumo </v>
          </cell>
          <cell r="D1869" t="str">
            <v>Un</v>
          </cell>
          <cell r="E1869">
            <v>353104</v>
          </cell>
          <cell r="F1869">
            <v>296726.23125856556</v>
          </cell>
          <cell r="G1869">
            <v>0.19</v>
          </cell>
          <cell r="I1869" t="str">
            <v>X</v>
          </cell>
        </row>
        <row r="1870">
          <cell r="A1870" t="str">
            <v>AD3</v>
          </cell>
          <cell r="B1870" t="str">
            <v>Tapa D= 0,58 m en polipropileno reciclado</v>
          </cell>
          <cell r="C1870" t="str">
            <v xml:space="preserve">Insumo </v>
          </cell>
          <cell r="D1870" t="str">
            <v>Un</v>
          </cell>
          <cell r="E1870">
            <v>238345</v>
          </cell>
          <cell r="F1870">
            <v>200290.20609953173</v>
          </cell>
          <cell r="G1870">
            <v>0.19</v>
          </cell>
          <cell r="I1870" t="str">
            <v>X</v>
          </cell>
        </row>
        <row r="1871">
          <cell r="A1871" t="str">
            <v>AD4</v>
          </cell>
          <cell r="B1871" t="str">
            <v>Guaya para tapas polipropileno</v>
          </cell>
          <cell r="C1871" t="str">
            <v xml:space="preserve">Insumo </v>
          </cell>
          <cell r="D1871" t="str">
            <v>Un</v>
          </cell>
          <cell r="E1871">
            <v>26483</v>
          </cell>
          <cell r="F1871">
            <v>22254.467344392411</v>
          </cell>
          <cell r="G1871">
            <v>0.19</v>
          </cell>
          <cell r="I1871" t="str">
            <v>X</v>
          </cell>
        </row>
        <row r="1872">
          <cell r="A1872" t="str">
            <v>AD5</v>
          </cell>
          <cell r="B1872" t="str">
            <v xml:space="preserve">Instalaciones provisionales </v>
          </cell>
          <cell r="C1872" t="str">
            <v xml:space="preserve">Insumo </v>
          </cell>
          <cell r="D1872" t="str">
            <v>Gl</v>
          </cell>
          <cell r="E1872">
            <v>19786</v>
          </cell>
          <cell r="F1872">
            <v>16626.900889488585</v>
          </cell>
          <cell r="G1872">
            <v>0.19</v>
          </cell>
          <cell r="I1872" t="str">
            <v>X</v>
          </cell>
        </row>
        <row r="1873">
          <cell r="A1873" t="str">
            <v>AD6</v>
          </cell>
          <cell r="B1873" t="str">
            <v>Guadua-Tabla-Cuartón-Listón-Varillón para campamento</v>
          </cell>
          <cell r="C1873" t="str">
            <v xml:space="preserve">Insumo </v>
          </cell>
          <cell r="D1873" t="str">
            <v>M2</v>
          </cell>
          <cell r="E1873">
            <v>121331</v>
          </cell>
          <cell r="F1873">
            <v>101958.71423909623</v>
          </cell>
          <cell r="G1873">
            <v>0.19</v>
          </cell>
          <cell r="I1873" t="str">
            <v>X</v>
          </cell>
        </row>
        <row r="1874">
          <cell r="A1874" t="str">
            <v>AD7</v>
          </cell>
          <cell r="B1874" t="str">
            <v>Puertas y Ventanas en Tabla para campamento</v>
          </cell>
          <cell r="C1874" t="str">
            <v xml:space="preserve">Insumo </v>
          </cell>
          <cell r="D1874" t="str">
            <v>M2</v>
          </cell>
          <cell r="E1874">
            <v>3854</v>
          </cell>
          <cell r="F1874">
            <v>3238.4086963219302</v>
          </cell>
          <cell r="G1874">
            <v>0.19</v>
          </cell>
          <cell r="I1874" t="str">
            <v>X</v>
          </cell>
        </row>
        <row r="1875">
          <cell r="A1875" t="str">
            <v>AD8</v>
          </cell>
          <cell r="B1875" t="str">
            <v>Material granular para Subdrén</v>
          </cell>
          <cell r="C1875" t="str">
            <v xml:space="preserve">Insumo </v>
          </cell>
          <cell r="D1875" t="str">
            <v>M3</v>
          </cell>
          <cell r="E1875">
            <v>66968</v>
          </cell>
          <cell r="F1875">
            <v>56275.664549038287</v>
          </cell>
          <cell r="G1875">
            <v>0.19</v>
          </cell>
        </row>
      </sheetData>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O140"/>
  <sheetViews>
    <sheetView tabSelected="1" view="pageBreakPreview" topLeftCell="A61" zoomScale="90" zoomScaleNormal="90" zoomScaleSheetLayoutView="90" workbookViewId="0">
      <selection activeCell="B123" sqref="B123:G123"/>
    </sheetView>
  </sheetViews>
  <sheetFormatPr baseColWidth="10" defaultColWidth="11.44140625" defaultRowHeight="13.8" x14ac:dyDescent="0.3"/>
  <cols>
    <col min="1" max="1" width="2.44140625" style="197" customWidth="1"/>
    <col min="2" max="2" width="9.21875" style="197" bestFit="1" customWidth="1"/>
    <col min="3" max="3" width="60.5546875" style="472" customWidth="1"/>
    <col min="4" max="4" width="7.44140625" style="196" bestFit="1" customWidth="1"/>
    <col min="5" max="5" width="8.33203125" style="196" customWidth="1"/>
    <col min="6" max="6" width="18.33203125" style="196" customWidth="1"/>
    <col min="7" max="7" width="27" style="196" customWidth="1"/>
    <col min="8" max="8" width="17.88671875" style="196" customWidth="1"/>
    <col min="9" max="16384" width="11.44140625" style="197"/>
  </cols>
  <sheetData>
    <row r="2" spans="2:15" x14ac:dyDescent="0.3">
      <c r="B2" s="248"/>
      <c r="C2" s="262"/>
      <c r="D2" s="263"/>
      <c r="E2" s="263"/>
      <c r="F2" s="263"/>
      <c r="G2" s="264"/>
    </row>
    <row r="3" spans="2:15" ht="14.4" x14ac:dyDescent="0.3">
      <c r="B3" s="831" t="s">
        <v>5659</v>
      </c>
      <c r="C3" s="832"/>
      <c r="D3" s="832"/>
      <c r="E3" s="832"/>
      <c r="F3" s="832"/>
      <c r="G3" s="833"/>
    </row>
    <row r="4" spans="2:15" ht="14.4" x14ac:dyDescent="0.3">
      <c r="B4" s="840"/>
      <c r="C4" s="841"/>
      <c r="D4" s="841"/>
      <c r="E4" s="841"/>
      <c r="F4" s="841"/>
      <c r="G4" s="842"/>
    </row>
    <row r="5" spans="2:15" ht="29.25" customHeight="1" x14ac:dyDescent="0.3">
      <c r="B5" s="837" t="s">
        <v>5784</v>
      </c>
      <c r="C5" s="838"/>
      <c r="D5" s="838"/>
      <c r="E5" s="838"/>
      <c r="F5" s="838"/>
      <c r="G5" s="839"/>
    </row>
    <row r="6" spans="2:15" x14ac:dyDescent="0.3">
      <c r="B6" s="265"/>
      <c r="C6" s="266"/>
      <c r="D6" s="266"/>
      <c r="E6" s="266"/>
      <c r="F6" s="266"/>
      <c r="G6" s="267"/>
    </row>
    <row r="7" spans="2:15" ht="15.6" x14ac:dyDescent="0.3">
      <c r="B7" s="834" t="s">
        <v>33</v>
      </c>
      <c r="C7" s="835"/>
      <c r="D7" s="835"/>
      <c r="E7" s="835"/>
      <c r="F7" s="835"/>
      <c r="G7" s="836"/>
    </row>
    <row r="8" spans="2:15" ht="16.5" customHeight="1" x14ac:dyDescent="0.3">
      <c r="B8" s="268"/>
      <c r="C8" s="269"/>
      <c r="D8" s="270"/>
      <c r="E8" s="270"/>
      <c r="F8" s="454" t="s">
        <v>5889</v>
      </c>
      <c r="G8" s="271">
        <v>45120</v>
      </c>
      <c r="I8" s="824"/>
      <c r="J8" s="824"/>
      <c r="K8" s="824"/>
      <c r="L8" s="824"/>
      <c r="M8" s="824"/>
      <c r="N8" s="824"/>
      <c r="O8" s="824"/>
    </row>
    <row r="9" spans="2:15" ht="16.5" hidden="1" customHeight="1" x14ac:dyDescent="0.3">
      <c r="B9" s="273"/>
      <c r="C9" s="455"/>
      <c r="D9" s="456"/>
      <c r="E9" s="456"/>
      <c r="F9" s="457"/>
      <c r="G9" s="458"/>
      <c r="H9" s="458"/>
    </row>
    <row r="10" spans="2:15" ht="16.5" hidden="1" customHeight="1" x14ac:dyDescent="0.3">
      <c r="B10" s="273"/>
      <c r="C10" s="455"/>
      <c r="D10" s="456"/>
      <c r="E10" s="456"/>
      <c r="F10" s="457"/>
      <c r="G10" s="458"/>
      <c r="H10" s="458"/>
    </row>
    <row r="11" spans="2:15" ht="16.5" hidden="1" customHeight="1" x14ac:dyDescent="0.3">
      <c r="B11" s="273"/>
      <c r="C11" s="455"/>
      <c r="D11" s="456"/>
      <c r="E11" s="456"/>
      <c r="F11" s="457"/>
      <c r="G11" s="458"/>
      <c r="H11" s="458"/>
    </row>
    <row r="12" spans="2:15" ht="16.5" hidden="1" customHeight="1" x14ac:dyDescent="0.3">
      <c r="B12" s="273"/>
      <c r="C12" s="455"/>
      <c r="D12" s="456"/>
      <c r="E12" s="456"/>
      <c r="F12" s="457"/>
      <c r="G12" s="458"/>
      <c r="H12" s="458"/>
    </row>
    <row r="13" spans="2:15" ht="16.5" hidden="1" customHeight="1" x14ac:dyDescent="0.3">
      <c r="B13" s="273"/>
      <c r="C13" s="455"/>
      <c r="D13" s="456"/>
      <c r="E13" s="456"/>
      <c r="F13" s="457"/>
      <c r="G13" s="458"/>
      <c r="H13" s="458"/>
    </row>
    <row r="14" spans="2:15" ht="16.5" hidden="1" customHeight="1" x14ac:dyDescent="0.3">
      <c r="B14" s="273"/>
      <c r="C14" s="455"/>
      <c r="D14" s="456"/>
      <c r="E14" s="456"/>
      <c r="F14" s="456"/>
      <c r="G14" s="456"/>
      <c r="H14" s="456"/>
    </row>
    <row r="15" spans="2:15" ht="16.5" hidden="1" customHeight="1" x14ac:dyDescent="0.3">
      <c r="B15" s="273"/>
      <c r="C15" s="455"/>
      <c r="D15" s="456"/>
      <c r="E15" s="456"/>
      <c r="F15" s="456"/>
      <c r="G15" s="456"/>
      <c r="H15" s="456"/>
    </row>
    <row r="16" spans="2:15" ht="16.5" hidden="1" customHeight="1" x14ac:dyDescent="0.3">
      <c r="B16" s="273"/>
      <c r="C16" s="455"/>
      <c r="D16" s="456"/>
      <c r="E16" s="456"/>
      <c r="F16" s="456"/>
      <c r="G16" s="456"/>
      <c r="H16" s="456"/>
    </row>
    <row r="17" spans="2:8" ht="16.5" hidden="1" customHeight="1" x14ac:dyDescent="0.3">
      <c r="B17" s="273"/>
      <c r="C17" s="455"/>
      <c r="D17" s="456"/>
      <c r="E17" s="456"/>
      <c r="F17" s="457"/>
      <c r="G17" s="458"/>
      <c r="H17" s="458"/>
    </row>
    <row r="18" spans="2:8" ht="16.5" hidden="1" customHeight="1" x14ac:dyDescent="0.3">
      <c r="B18" s="273"/>
      <c r="C18" s="455"/>
      <c r="D18" s="456"/>
      <c r="E18" s="456"/>
      <c r="F18" s="457"/>
      <c r="G18" s="458"/>
      <c r="H18" s="458"/>
    </row>
    <row r="19" spans="2:8" ht="16.5" hidden="1" customHeight="1" x14ac:dyDescent="0.3">
      <c r="B19" s="273"/>
      <c r="C19" s="455"/>
      <c r="D19" s="456"/>
      <c r="E19" s="456"/>
      <c r="F19" s="457"/>
      <c r="G19" s="458"/>
      <c r="H19" s="458"/>
    </row>
    <row r="20" spans="2:8" ht="16.5" hidden="1" customHeight="1" x14ac:dyDescent="0.3">
      <c r="B20" s="273"/>
      <c r="C20" s="455"/>
      <c r="D20" s="456"/>
      <c r="E20" s="456"/>
      <c r="F20" s="457"/>
      <c r="G20" s="458"/>
      <c r="H20" s="458"/>
    </row>
    <row r="21" spans="2:8" ht="16.5" hidden="1" customHeight="1" x14ac:dyDescent="0.3">
      <c r="B21" s="273"/>
      <c r="C21" s="455"/>
      <c r="D21" s="456"/>
      <c r="E21" s="456"/>
      <c r="F21" s="457"/>
      <c r="G21" s="458"/>
      <c r="H21" s="458"/>
    </row>
    <row r="22" spans="2:8" ht="16.5" hidden="1" customHeight="1" x14ac:dyDescent="0.3">
      <c r="B22" s="273"/>
      <c r="C22" s="455"/>
      <c r="D22" s="456"/>
      <c r="E22" s="456"/>
      <c r="F22" s="457"/>
      <c r="G22" s="458"/>
      <c r="H22" s="458"/>
    </row>
    <row r="23" spans="2:8" ht="16.5" hidden="1" customHeight="1" x14ac:dyDescent="0.3">
      <c r="B23" s="273"/>
      <c r="C23" s="455"/>
      <c r="D23" s="456"/>
      <c r="E23" s="456"/>
      <c r="F23" s="457"/>
      <c r="G23" s="458"/>
      <c r="H23" s="458"/>
    </row>
    <row r="24" spans="2:8" ht="16.5" hidden="1" customHeight="1" x14ac:dyDescent="0.3">
      <c r="B24" s="273"/>
      <c r="C24" s="455"/>
      <c r="D24" s="456"/>
      <c r="E24" s="456"/>
      <c r="F24" s="457"/>
      <c r="G24" s="458"/>
      <c r="H24" s="458"/>
    </row>
    <row r="25" spans="2:8" ht="16.5" hidden="1" customHeight="1" x14ac:dyDescent="0.3">
      <c r="B25" s="273"/>
      <c r="C25" s="455"/>
      <c r="D25" s="456"/>
      <c r="E25" s="456"/>
      <c r="F25" s="457"/>
      <c r="G25" s="458"/>
      <c r="H25" s="458"/>
    </row>
    <row r="26" spans="2:8" ht="16.5" hidden="1" customHeight="1" x14ac:dyDescent="0.3">
      <c r="B26" s="273"/>
      <c r="C26" s="455"/>
      <c r="D26" s="456"/>
      <c r="E26" s="456"/>
      <c r="F26" s="457"/>
      <c r="G26" s="458"/>
      <c r="H26" s="458"/>
    </row>
    <row r="27" spans="2:8" ht="16.5" hidden="1" customHeight="1" x14ac:dyDescent="0.3">
      <c r="B27" s="273"/>
      <c r="C27" s="455"/>
      <c r="D27" s="456"/>
      <c r="E27" s="456"/>
      <c r="F27" s="457"/>
      <c r="G27" s="458"/>
      <c r="H27" s="458"/>
    </row>
    <row r="28" spans="2:8" ht="16.5" customHeight="1" x14ac:dyDescent="0.3">
      <c r="B28" s="665">
        <f>+APU!B10</f>
        <v>1</v>
      </c>
      <c r="C28" s="848" t="str">
        <f>+APU!C10</f>
        <v>PAVIMENTACIÓN</v>
      </c>
      <c r="D28" s="848"/>
      <c r="E28" s="848"/>
      <c r="F28" s="848"/>
      <c r="G28" s="849"/>
      <c r="H28" s="458"/>
    </row>
    <row r="29" spans="2:8" ht="16.5" customHeight="1" x14ac:dyDescent="0.3">
      <c r="B29" s="273"/>
      <c r="C29" s="455"/>
      <c r="D29" s="456"/>
      <c r="E29" s="456"/>
      <c r="F29" s="457"/>
      <c r="G29" s="458"/>
      <c r="H29" s="458"/>
    </row>
    <row r="30" spans="2:8" s="196" customFormat="1" ht="27.6" x14ac:dyDescent="0.3">
      <c r="B30" s="459" t="s">
        <v>6</v>
      </c>
      <c r="C30" s="195" t="s">
        <v>5</v>
      </c>
      <c r="D30" s="459" t="s">
        <v>7</v>
      </c>
      <c r="E30" s="459" t="s">
        <v>38</v>
      </c>
      <c r="F30" s="195" t="s">
        <v>39</v>
      </c>
      <c r="G30" s="195" t="s">
        <v>226</v>
      </c>
      <c r="H30" s="197"/>
    </row>
    <row r="31" spans="2:8" ht="4.5" customHeight="1" x14ac:dyDescent="0.3">
      <c r="B31" s="460"/>
      <c r="C31" s="460"/>
      <c r="D31" s="456"/>
      <c r="E31" s="456"/>
      <c r="F31" s="456"/>
      <c r="G31" s="456"/>
      <c r="H31" s="456"/>
    </row>
    <row r="32" spans="2:8" x14ac:dyDescent="0.3">
      <c r="B32" s="845" t="s">
        <v>234</v>
      </c>
      <c r="C32" s="846"/>
      <c r="D32" s="846"/>
      <c r="E32" s="846"/>
      <c r="F32" s="846"/>
      <c r="G32" s="847"/>
      <c r="H32" s="197"/>
    </row>
    <row r="33" spans="2:8" x14ac:dyDescent="0.3">
      <c r="B33" s="667">
        <v>1.1000000000000001</v>
      </c>
      <c r="C33" s="463" t="str">
        <f>IF(B33=0,"",VLOOKUP(B33,APU!$B$12:$G$1048576,2,FALSE))</f>
        <v>PRELIMINARES</v>
      </c>
      <c r="D33" s="464"/>
      <c r="E33" s="464"/>
      <c r="F33" s="465"/>
      <c r="G33" s="466">
        <f>SUM(G34:G37)</f>
        <v>12986067</v>
      </c>
      <c r="H33" s="197"/>
    </row>
    <row r="34" spans="2:8" ht="18.75" customHeight="1" x14ac:dyDescent="0.3">
      <c r="B34" s="467" t="s">
        <v>5689</v>
      </c>
      <c r="C34" s="468" t="str">
        <f>IF(B34=0,"",VLOOKUP(B34,APU!$B$12:$G$1048576,2,FALSE))</f>
        <v>SEÑAL PREVENTIVA, REGLAMENTARIA E INFORMATIVA</v>
      </c>
      <c r="D34" s="469" t="str">
        <f>IF(B34=0,"",VLOOKUP(B34,APU!$B$12:$G$1048576,3,FALSE))</f>
        <v>UND</v>
      </c>
      <c r="E34" s="470">
        <f>IF(B34=0,"",VLOOKUP(B34,Memorias!$B$15:$V$53,21,FALSE))</f>
        <v>2</v>
      </c>
      <c r="F34" s="471">
        <f>IF(B34=0,"",VLOOKUP(B34,APU!$B$12:$G$1048576,6,FALSE))</f>
        <v>194600</v>
      </c>
      <c r="G34" s="471">
        <f t="shared" ref="G34:G37" si="0">ROUND((+PRODUCT(E34:F34)),0)</f>
        <v>389200</v>
      </c>
      <c r="H34" s="197"/>
    </row>
    <row r="35" spans="2:8" ht="27.6" x14ac:dyDescent="0.3">
      <c r="B35" s="467" t="s">
        <v>5690</v>
      </c>
      <c r="C35" s="468" t="str">
        <f>IF(B35=0,"",VLOOKUP(B35,APU!$B$12:$G$1048576,2,FALSE))</f>
        <v>SUMINISTRO, TRANSPORTE E INSTALACION BARRERA CON BOMBONES EN GUADUA  Y CINTA DE SEGURIDAD</v>
      </c>
      <c r="D35" s="469" t="str">
        <f>IF(B35=0,"",VLOOKUP(B35,APU!$B$12:$G$1048576,3,FALSE))</f>
        <v>ML</v>
      </c>
      <c r="E35" s="470">
        <f>IF(B35=0,"",VLOOKUP(B35,Memorias!$B$15:$V$53,21,FALSE))</f>
        <v>134.80000000000001</v>
      </c>
      <c r="F35" s="471">
        <f>IF(B35=0,"",VLOOKUP(B35,APU!$B$12:$G$1048576,6,FALSE))</f>
        <v>6868</v>
      </c>
      <c r="G35" s="471">
        <f t="shared" si="0"/>
        <v>925806</v>
      </c>
      <c r="H35" s="197"/>
    </row>
    <row r="36" spans="2:8" ht="27.6" x14ac:dyDescent="0.3">
      <c r="B36" s="467" t="s">
        <v>5691</v>
      </c>
      <c r="C36" s="468" t="str">
        <f>IF(B36=0,"",VLOOKUP(B36,APU!$B$12:$G$1048576,2,FALSE))</f>
        <v>DEMOLICION DE PAVIMENTO CONCRETO HIDRAULICO CON EQUIPO MECANICO</v>
      </c>
      <c r="D36" s="469" t="str">
        <f>IF(B36=0,"",VLOOKUP(B36,APU!$B$12:$G$1048576,3,FALSE))</f>
        <v>M3</v>
      </c>
      <c r="E36" s="470">
        <f>IF(B36=0,"",VLOOKUP(B36,Memorias!$B$15:$V$53,21,FALSE))</f>
        <v>131</v>
      </c>
      <c r="F36" s="471">
        <f>IF(B36=0,"",VLOOKUP(B36,APU!$B$12:$G$1048576,6,FALSE))</f>
        <v>84597</v>
      </c>
      <c r="G36" s="471">
        <f t="shared" si="0"/>
        <v>11082207</v>
      </c>
      <c r="H36" s="197"/>
    </row>
    <row r="37" spans="2:8" x14ac:dyDescent="0.3">
      <c r="B37" s="467" t="s">
        <v>5692</v>
      </c>
      <c r="C37" s="468" t="str">
        <f>IF(B37=0,"",VLOOKUP(B37,APU!$B$12:$G$1048576,2,FALSE))</f>
        <v>DEMOLICIÓN DE ANDENES Y SARDINELES EN CONCRETO HIDRÁULICO</v>
      </c>
      <c r="D37" s="469" t="str">
        <f>IF(B37=0,"",VLOOKUP(B37,APU!$B$12:$G$1048576,3,FALSE))</f>
        <v>M3</v>
      </c>
      <c r="E37" s="470">
        <f>IF(B37=0,"",VLOOKUP(B37,Memorias!$B$15:$V$53,21,FALSE))</f>
        <v>7</v>
      </c>
      <c r="F37" s="471">
        <f>IF(B37=0,"",VLOOKUP(B37,APU!$B$12:$G$1048576,6,FALSE))</f>
        <v>84122</v>
      </c>
      <c r="G37" s="471">
        <f t="shared" si="0"/>
        <v>588854</v>
      </c>
      <c r="H37" s="197"/>
    </row>
    <row r="38" spans="2:8" x14ac:dyDescent="0.3">
      <c r="C38" s="197"/>
      <c r="H38" s="197"/>
    </row>
    <row r="39" spans="2:8" ht="17.25" customHeight="1" x14ac:dyDescent="0.3">
      <c r="B39" s="667">
        <v>1.2</v>
      </c>
      <c r="C39" s="463" t="str">
        <f>IF(B39=0,"",VLOOKUP(B39,APU!$B$12:$G$1048576,2,FALSE))</f>
        <v xml:space="preserve">LOCALIZACIÓN Y REPLANTEO  </v>
      </c>
      <c r="D39" s="464"/>
      <c r="E39" s="464"/>
      <c r="F39" s="465"/>
      <c r="G39" s="466">
        <f>SUM(G40:G40)</f>
        <v>509937</v>
      </c>
      <c r="H39" s="197"/>
    </row>
    <row r="40" spans="2:8" ht="26.25" customHeight="1" x14ac:dyDescent="0.3">
      <c r="B40" s="467" t="s">
        <v>5759</v>
      </c>
      <c r="C40" s="468" t="str">
        <f>IF(B40=0,"",VLOOKUP(B40,APU!$B$12:$G$1048576,2,FALSE))</f>
        <v>LOCALIZACION Y REPLANTEO DE VIAS incluye eje de via y laterales con andenes</v>
      </c>
      <c r="D40" s="469" t="str">
        <f>IF(B40=0,"",VLOOKUP(B40,APU!$B$12:$G$1048576,3,FALSE))</f>
        <v>ML</v>
      </c>
      <c r="E40" s="470">
        <f>IF(B40=0,"",VLOOKUP(B40,Memorias!$B$15:$V$53,21,FALSE))</f>
        <v>129</v>
      </c>
      <c r="F40" s="471">
        <f>IF(B40=0,"",VLOOKUP(B40,APU!$B$12:$G$1048576,6,FALSE))</f>
        <v>3953</v>
      </c>
      <c r="G40" s="471">
        <f t="shared" ref="G40" si="1">ROUND((+PRODUCT(E40:F40)),0)</f>
        <v>509937</v>
      </c>
      <c r="H40" s="197"/>
    </row>
    <row r="41" spans="2:8" x14ac:dyDescent="0.3">
      <c r="C41" s="197"/>
      <c r="H41" s="197"/>
    </row>
    <row r="42" spans="2:8" ht="17.25" customHeight="1" x14ac:dyDescent="0.3">
      <c r="B42" s="462">
        <v>1.3</v>
      </c>
      <c r="C42" s="463" t="str">
        <f>IF(B42=0,"",VLOOKUP(B42,APU!$B$12:$G$1048576,2,FALSE))</f>
        <v>EXCAVACIONES Y LLENOS</v>
      </c>
      <c r="D42" s="464"/>
      <c r="E42" s="464"/>
      <c r="F42" s="465"/>
      <c r="G42" s="466">
        <f>SUM(G43:G44)</f>
        <v>10513200</v>
      </c>
      <c r="H42" s="197"/>
    </row>
    <row r="43" spans="2:8" x14ac:dyDescent="0.3">
      <c r="B43" s="467" t="s">
        <v>5693</v>
      </c>
      <c r="C43" s="468" t="str">
        <f>IF(B43=0,"",VLOOKUP(B43,APU!$B$12:$G$1048576,2,FALSE))</f>
        <v xml:space="preserve">EXCAVACIÓN A CIELO ABIERTO - MATERIAL COMÚN - 0.0 A 2.0 M                                                                            </v>
      </c>
      <c r="D43" s="469" t="str">
        <f>IF(B43=0,"",VLOOKUP(B43,APU!$B$12:$G$1048576,3,FALSE))</f>
        <v>M3</v>
      </c>
      <c r="E43" s="470">
        <f>IF(B43=0,"",VLOOKUP(B43,Memorias!$B$15:$V$53,21,FALSE))</f>
        <v>116.883</v>
      </c>
      <c r="F43" s="471">
        <f>IF(B43=0,"",VLOOKUP(B43,APU!$B$12:$G$1048576,6,FALSE))</f>
        <v>28631</v>
      </c>
      <c r="G43" s="471">
        <f>ROUND((+PRODUCT(E43:F43)),0)</f>
        <v>3346477</v>
      </c>
      <c r="H43" s="197"/>
    </row>
    <row r="44" spans="2:8" x14ac:dyDescent="0.3">
      <c r="B44" s="467" t="s">
        <v>5771</v>
      </c>
      <c r="C44" s="468" t="str">
        <f>IF(B44=0,"",VLOOKUP(B44,APU!$B$12:$G$1048576,2,FALSE))</f>
        <v>EXCAVACIÓN A CIELO ABIERTO - CONGLOMERADO - 0.0 A 2.0 M</v>
      </c>
      <c r="D44" s="469" t="str">
        <f>IF(B44=0,"",VLOOKUP(B44,APU!$B$12:$G$1048576,3,FALSE))</f>
        <v>M3</v>
      </c>
      <c r="E44" s="470">
        <f>IF(B44=0,"",VLOOKUP(B44,Memorias!$B$15:$V$53,21,FALSE))</f>
        <v>174.63200000000001</v>
      </c>
      <c r="F44" s="471">
        <f>IF(B44=0,"",VLOOKUP(B44,APU!$B$12:$G$1048576,6,FALSE))</f>
        <v>41039</v>
      </c>
      <c r="G44" s="471">
        <f>ROUND((+PRODUCT(E44:F44)),0)</f>
        <v>7166723</v>
      </c>
      <c r="H44" s="197"/>
    </row>
    <row r="45" spans="2:8" ht="13.5" customHeight="1" x14ac:dyDescent="0.3">
      <c r="B45" s="619"/>
      <c r="C45" s="249"/>
      <c r="D45" s="249"/>
      <c r="E45" s="249"/>
      <c r="F45" s="684"/>
      <c r="H45" s="197"/>
    </row>
    <row r="46" spans="2:8" ht="13.5" customHeight="1" x14ac:dyDescent="0.3">
      <c r="B46" s="462">
        <v>1.4</v>
      </c>
      <c r="C46" s="463" t="str">
        <f>IF(B46=0,"",VLOOKUP(B46,APU!$B$12:$G$1048576,2,FALSE))</f>
        <v>RETIRO DE MATERIAL SOBRANTE</v>
      </c>
      <c r="D46" s="464"/>
      <c r="E46" s="464"/>
      <c r="F46" s="465"/>
      <c r="G46" s="466">
        <f>SUM(G47:G47)</f>
        <v>19450587</v>
      </c>
      <c r="H46" s="197"/>
    </row>
    <row r="47" spans="2:8" ht="13.5" customHeight="1" x14ac:dyDescent="0.3">
      <c r="B47" s="467" t="s">
        <v>5694</v>
      </c>
      <c r="C47" s="468" t="str">
        <f>IF(B47=0,"",VLOOKUP(B47,APU!$B$12:$G$1048576,2,FALSE))</f>
        <v>RETIRO DE MATERIAL SOBRANTE Y ESCOMBROS MEDIDO EN BANCO</v>
      </c>
      <c r="D47" s="469" t="str">
        <f>IF(B47=0,"",VLOOKUP(B47,APU!$B$12:$G$1048576,3,FALSE))</f>
        <v>M3</v>
      </c>
      <c r="E47" s="470">
        <f>IF(B47=0,"",VLOOKUP(B47,Memorias!$B$15:$V$53,21,FALSE))</f>
        <v>429.51499999999999</v>
      </c>
      <c r="F47" s="471">
        <f>IF(B47=0,"",VLOOKUP(B47,APU!$B$12:$G$1048576,6,FALSE))</f>
        <v>45285</v>
      </c>
      <c r="G47" s="471">
        <f t="shared" ref="G47" si="2">ROUND((+PRODUCT(E47:F47)),0)</f>
        <v>19450587</v>
      </c>
      <c r="H47" s="197"/>
    </row>
    <row r="48" spans="2:8" ht="13.5" customHeight="1" x14ac:dyDescent="0.3">
      <c r="B48" s="613"/>
      <c r="C48" s="641"/>
      <c r="D48" s="456"/>
      <c r="E48" s="642"/>
      <c r="F48" s="643"/>
      <c r="G48" s="643"/>
      <c r="H48" s="197"/>
    </row>
    <row r="49" spans="2:8" ht="13.5" customHeight="1" x14ac:dyDescent="0.3">
      <c r="B49" s="462">
        <v>1.5</v>
      </c>
      <c r="C49" s="463" t="str">
        <f>IF(B49=0,"",VLOOKUP(B49,APU!$B$12:$G$1048576,2,FALSE))</f>
        <v>CIMIENTOS</v>
      </c>
      <c r="D49" s="464"/>
      <c r="E49" s="464"/>
      <c r="F49" s="465"/>
      <c r="G49" s="466">
        <f>SUM(G50:G50)</f>
        <v>27899305</v>
      </c>
      <c r="H49" s="197"/>
    </row>
    <row r="50" spans="2:8" ht="21.6" customHeight="1" x14ac:dyDescent="0.3">
      <c r="B50" s="467" t="s">
        <v>5695</v>
      </c>
      <c r="C50" s="468" t="str">
        <f>IF(B50=0,"",VLOOKUP(B50,APU!$B$12:$G$1048576,2,FALSE))</f>
        <v>RELLENO EN BASE GRANULAR B-400 COMPACTADO AL 95% DEL PROCTOR</v>
      </c>
      <c r="D50" s="469" t="str">
        <f>IF(B50=0,"",VLOOKUP(B50,APU!$B$12:$G$1048576,3,FALSE))</f>
        <v>M3</v>
      </c>
      <c r="E50" s="470">
        <f>IF(B50=0,"",VLOOKUP(B50,Memorias!$B$15:$V$53,21,FALSE))</f>
        <v>145</v>
      </c>
      <c r="F50" s="471">
        <f>IF(B50=0,"",VLOOKUP(B50,APU!$B$12:$G$1048576,6,FALSE))</f>
        <v>192409</v>
      </c>
      <c r="G50" s="471">
        <f t="shared" ref="G50" si="3">ROUND((+PRODUCT(E50:F50)),0)</f>
        <v>27899305</v>
      </c>
      <c r="H50" s="197"/>
    </row>
    <row r="51" spans="2:8" ht="13.5" customHeight="1" x14ac:dyDescent="0.3">
      <c r="B51" s="613"/>
      <c r="C51" s="641"/>
      <c r="D51" s="456"/>
      <c r="E51" s="642"/>
      <c r="F51" s="643"/>
      <c r="G51" s="643"/>
      <c r="H51" s="197"/>
    </row>
    <row r="52" spans="2:8" ht="13.5" customHeight="1" x14ac:dyDescent="0.3">
      <c r="B52" s="462">
        <v>1.6</v>
      </c>
      <c r="C52" s="463" t="str">
        <f>IF(B52=0,"",VLOOKUP(B52,APU!$B$12:$G$1048576,2,FALSE))</f>
        <v>PAVIMENTO EN CONCRETO</v>
      </c>
      <c r="D52" s="464"/>
      <c r="E52" s="464"/>
      <c r="F52" s="465"/>
      <c r="G52" s="466">
        <f>SUM(G53:G60)</f>
        <v>141771671</v>
      </c>
      <c r="H52" s="197"/>
    </row>
    <row r="53" spans="2:8" ht="29.25" customHeight="1" x14ac:dyDescent="0.3">
      <c r="B53" s="467" t="s">
        <v>5696</v>
      </c>
      <c r="C53" s="468" t="str">
        <f>IF(B53=0,"",VLOOKUP(B53,APU!$B$12:$G$1048576,2,FALSE))</f>
        <v>SUMINISTRO, TRANSPORTE E INSTALACION PAVIMENTO EN CONCRETO MR 42 HECHO EN OBRA</v>
      </c>
      <c r="D53" s="469" t="str">
        <f>IF(B53=0,"",VLOOKUP(B53,APU!$B$12:$G$1048576,3,FALSE))</f>
        <v>M3</v>
      </c>
      <c r="E53" s="470">
        <f>IF(B53=0,"",VLOOKUP(B53,Memorias!$B$15:$V$10117,21,FALSE))</f>
        <v>131</v>
      </c>
      <c r="F53" s="471">
        <f>IF(B53=0,"",VLOOKUP(B53,APU!$B$12:$G$1048576,6,FALSE))</f>
        <v>791735</v>
      </c>
      <c r="G53" s="471">
        <f>ROUND((+PRODUCT(E53:F53)),0)</f>
        <v>103717285</v>
      </c>
      <c r="H53" s="197"/>
    </row>
    <row r="54" spans="2:8" ht="28.95" customHeight="1" x14ac:dyDescent="0.3">
      <c r="B54" s="467" t="s">
        <v>5747</v>
      </c>
      <c r="C54" s="468" t="str">
        <f>IF(B54=0,"",VLOOKUP(B54,APU!$B$12:$G$1048576,2,FALSE))</f>
        <v>SUMINISTRO, TRANSPORTE E INSTALACION SARDINEL ANCHO = 20 CM H =  ENTRE  17 Y 24 CM  EN CONCRETO 3000 PSI</v>
      </c>
      <c r="D54" s="469" t="str">
        <f>IF(B54=0,"",VLOOKUP(B54,APU!$B$12:$G$1048576,3,FALSE))</f>
        <v>ML</v>
      </c>
      <c r="E54" s="470">
        <f>IF(B54=0,"",VLOOKUP(B54,Memorias!$B$15:$V$10117,21,FALSE))</f>
        <v>218</v>
      </c>
      <c r="F54" s="471">
        <f>IF(B54=0,"",VLOOKUP(B54,APU!$B$12:$G$1048576,6,FALSE))</f>
        <v>54332</v>
      </c>
      <c r="G54" s="471">
        <f t="shared" ref="G54:G60" si="4">ROUND((+PRODUCT(E54:F54)),0)</f>
        <v>11844376</v>
      </c>
      <c r="H54" s="197"/>
    </row>
    <row r="55" spans="2:8" ht="28.95" customHeight="1" x14ac:dyDescent="0.3">
      <c r="B55" s="467" t="s">
        <v>5760</v>
      </c>
      <c r="C55" s="767" t="str">
        <f>IF(B55=0,"",VLOOKUP(B55,APU!$B$12:$G$1048576,2,FALSE))</f>
        <v>CORTE MECANIZADO DE PAVIMENTO 6 mm</v>
      </c>
      <c r="D55" s="469" t="str">
        <f>IF(B55=0,"",VLOOKUP(B55,APU!$B$12:$G$1048576,3,FALSE))</f>
        <v>ML</v>
      </c>
      <c r="E55" s="470">
        <f>IF(B55=0,"",VLOOKUP(B55,Memorias!$B$15:$V$10117,21,FALSE))</f>
        <v>374</v>
      </c>
      <c r="F55" s="471">
        <f>IF(B55=0,"",VLOOKUP(B55,APU!$B$12:$G$1048576,6,FALSE))</f>
        <v>8866</v>
      </c>
      <c r="G55" s="471">
        <f t="shared" si="4"/>
        <v>3315884</v>
      </c>
      <c r="H55" s="197"/>
    </row>
    <row r="56" spans="2:8" ht="26.25" customHeight="1" x14ac:dyDescent="0.3">
      <c r="B56" s="467" t="s">
        <v>5761</v>
      </c>
      <c r="C56" s="767" t="str">
        <f>IF(B56=0,"",VLOOKUP(B56,APU!$B$12:$G$1048576,2,FALSE))</f>
        <v>SUMINISTRO, TRANSPORTE E INSTALACION SELLO DE JUNTA ELASTOMERICO EN PAVIMENTO RIGIDO 6mm</v>
      </c>
      <c r="D56" s="469" t="str">
        <f>IF(B56=0,"",VLOOKUP(B56,APU!$B$12:$G$1048576,3,FALSE))</f>
        <v>ML</v>
      </c>
      <c r="E56" s="470">
        <f>IF(B56=0,"",VLOOKUP(B56,Memorias!$B$15:$V$10117,21,FALSE))</f>
        <v>374</v>
      </c>
      <c r="F56" s="471">
        <f>IF(B56=0,"",VLOOKUP(B56,APU!$B$12:$G$1048576,6,FALSE))</f>
        <v>8523</v>
      </c>
      <c r="G56" s="471">
        <f t="shared" si="4"/>
        <v>3187602</v>
      </c>
      <c r="H56" s="197"/>
    </row>
    <row r="57" spans="2:8" ht="26.25" customHeight="1" x14ac:dyDescent="0.3">
      <c r="B57" s="467" t="s">
        <v>5762</v>
      </c>
      <c r="C57" s="468" t="str">
        <f>IF(B57=0,"",VLOOKUP(B57,APU!$B$12:$G$1048576,2,FALSE))</f>
        <v>SUMINISTRO, TRANSPORTE E INSTALACIÓN DE ANTISOL PARA LOSA DE CONCRETO.</v>
      </c>
      <c r="D57" s="469" t="str">
        <f>IF(B57=0,"",VLOOKUP(B57,APU!$B$12:$G$1048576,3,FALSE))</f>
        <v>M2</v>
      </c>
      <c r="E57" s="470">
        <f>IF(B57=0,"",VLOOKUP(B57,Memorias!$B$15:$V$10117,21,FALSE))</f>
        <v>725</v>
      </c>
      <c r="F57" s="471">
        <f>IF(B57=0,"",VLOOKUP(B57,APU!$B$12:$G$1048576,6,FALSE))</f>
        <v>7357</v>
      </c>
      <c r="G57" s="471">
        <f t="shared" si="4"/>
        <v>5333825</v>
      </c>
      <c r="H57" s="197"/>
    </row>
    <row r="58" spans="2:8" ht="28.2" customHeight="1" x14ac:dyDescent="0.3">
      <c r="B58" s="467" t="s">
        <v>5763</v>
      </c>
      <c r="C58" s="468" t="str">
        <f>IF(B58=0,"",VLOOKUP(B58,APU!$B$12:$G$1048576,2,FALSE))</f>
        <v>SUMINISTRO, TRANSPORTE E INSTALACIÓN DE ACELERANTE A 7 DIAS PARA CONCRETO MR 42</v>
      </c>
      <c r="D58" s="469" t="str">
        <f>IF(B58=0,"",VLOOKUP(B58,APU!$B$12:$G$1048576,3,FALSE))</f>
        <v>M3</v>
      </c>
      <c r="E58" s="470">
        <f>IF(B58=0,"",VLOOKUP(B58,Memorias!$B$15:$V$10117,21,FALSE))</f>
        <v>131</v>
      </c>
      <c r="F58" s="471">
        <f>IF(B58=0,"",VLOOKUP(B58,APU!$B$12:$G$1048576,6,FALSE))</f>
        <v>101263</v>
      </c>
      <c r="G58" s="471">
        <f t="shared" si="4"/>
        <v>13265453</v>
      </c>
      <c r="H58" s="197"/>
    </row>
    <row r="59" spans="2:8" ht="25.5" customHeight="1" x14ac:dyDescent="0.3">
      <c r="B59" s="467" t="s">
        <v>5764</v>
      </c>
      <c r="C59" s="468" t="str">
        <f>IF(B59=0,"",VLOOKUP(B59,APU!$B$12:$G$1048576,2,FALSE))</f>
        <v>SUMINISTRO TRANSPORTE E INSTALACION DE ICOPOR PARA DILATACION EN ESTRUCTURAS - (PAV ANTIGUO CON NUEVO)</v>
      </c>
      <c r="D59" s="469" t="str">
        <f>IF(B59=0,"",VLOOKUP(B59,APU!$B$12:$G$1048576,3,FALSE))</f>
        <v>ML</v>
      </c>
      <c r="E59" s="470">
        <f>IF(B59=0,"",VLOOKUP(B59,Memorias!$B$15:$V$10117,21,FALSE))</f>
        <v>79</v>
      </c>
      <c r="F59" s="471">
        <f>IF(B59=0,"",VLOOKUP(B59,APU!$B$12:$G$1048576,6,FALSE))</f>
        <v>4479.72</v>
      </c>
      <c r="G59" s="471">
        <f t="shared" si="4"/>
        <v>353898</v>
      </c>
      <c r="H59" s="197"/>
    </row>
    <row r="60" spans="2:8" ht="25.5" customHeight="1" x14ac:dyDescent="0.3">
      <c r="B60" s="467" t="s">
        <v>5765</v>
      </c>
      <c r="C60" s="468" t="str">
        <f>IF(B60=0,"",VLOOKUP(B60,APU!$B$12:$G$1048576,2,FALSE))</f>
        <v>SUMINISTRO, TRANSPORTE E INSTALACION ANCLAJE EPOXICO 1/2" L=15 cm (Incluye perforación y adhesivo epóxico)</v>
      </c>
      <c r="D60" s="469" t="str">
        <f>IF(B60=0,"",VLOOKUP(B60,APU!$B$12:$G$1048576,3,FALSE))</f>
        <v>UND</v>
      </c>
      <c r="E60" s="470">
        <f>IF(B60=0,"",VLOOKUP(B60,Memorias!$B$15:$V$10117,21,FALSE))</f>
        <v>40</v>
      </c>
      <c r="F60" s="471">
        <f>IF(B60=0,"",VLOOKUP(B60,APU!$B$12:$G$1048576,6,FALSE))</f>
        <v>18833.700199999999</v>
      </c>
      <c r="G60" s="471">
        <f t="shared" si="4"/>
        <v>753348</v>
      </c>
      <c r="H60" s="197"/>
    </row>
    <row r="61" spans="2:8" ht="13.5" customHeight="1" x14ac:dyDescent="0.3">
      <c r="B61" s="613"/>
      <c r="C61" s="641"/>
      <c r="D61" s="456"/>
      <c r="E61" s="642"/>
      <c r="F61" s="643"/>
      <c r="G61" s="643"/>
      <c r="H61" s="197"/>
    </row>
    <row r="62" spans="2:8" ht="13.5" customHeight="1" x14ac:dyDescent="0.3">
      <c r="B62" s="462">
        <v>1.7</v>
      </c>
      <c r="C62" s="463" t="str">
        <f>IF(B62=0,"",VLOOKUP(B62,APU!$B$12:$G$1048576,2,FALSE))</f>
        <v>ACERO DE REFUERZO</v>
      </c>
      <c r="D62" s="464"/>
      <c r="E62" s="464"/>
      <c r="F62" s="465"/>
      <c r="G62" s="466">
        <f>SUM(G63:G65)</f>
        <v>23793861</v>
      </c>
      <c r="H62" s="197"/>
    </row>
    <row r="63" spans="2:8" ht="39.75" customHeight="1" x14ac:dyDescent="0.3">
      <c r="B63" s="467" t="s">
        <v>5697</v>
      </c>
      <c r="C63" s="468" t="str">
        <f>IF(B63=0,"",VLOOKUP(B63,APU!$B$12:$G$1048576,2,FALSE))</f>
        <v>SUMINISTRO, TRANSPORTE E INSTALACIÓN DE ACERO DE REFUERZO FY = 60.000 PSI = 420 MPA (INCLUYE ALAMBRE NEGRO Y FIGURACIÓN)</v>
      </c>
      <c r="D63" s="469" t="str">
        <f>IF(B63=0,"",VLOOKUP(B63,APU!$B$12:$G$1048576,3,FALSE))</f>
        <v>KG</v>
      </c>
      <c r="E63" s="470">
        <f>+Memorias!V45</f>
        <v>953</v>
      </c>
      <c r="F63" s="471">
        <f>IF(B63=0,"",VLOOKUP(B63,APU!$B$12:$G$1048576,6,FALSE))</f>
        <v>9586</v>
      </c>
      <c r="G63" s="471">
        <f>ROUND((+PRODUCT(E63:F63)),0)</f>
        <v>9135458</v>
      </c>
      <c r="H63" s="197"/>
    </row>
    <row r="64" spans="2:8" x14ac:dyDescent="0.3">
      <c r="B64" s="467" t="s">
        <v>5766</v>
      </c>
      <c r="C64" s="468" t="s">
        <v>5753</v>
      </c>
      <c r="D64" s="469" t="str">
        <f>IF(B64=0,"",VLOOKUP(B64,APU!$B$12:$G$1048576,3,FALSE))</f>
        <v>ML</v>
      </c>
      <c r="E64" s="470">
        <f>+Memorias!V46</f>
        <v>161</v>
      </c>
      <c r="F64" s="471">
        <f>IF(B64=0,"",VLOOKUP(B64,APU!$B$12:$G$1048576,6,FALSE))</f>
        <v>20099</v>
      </c>
      <c r="G64" s="471">
        <f t="shared" ref="G64:G65" si="5">ROUND((+PRODUCT(E64:F64)),0)</f>
        <v>3235939</v>
      </c>
      <c r="H64" s="197"/>
    </row>
    <row r="65" spans="2:8" ht="16.5" customHeight="1" x14ac:dyDescent="0.3">
      <c r="B65" s="467" t="s">
        <v>5698</v>
      </c>
      <c r="C65" s="468" t="str">
        <f>IF(B65=0,"",VLOOKUP(B65,APU!$B$12:$G$1048576,2,FALSE))</f>
        <v>DOVELAS DE ACERO LISO 60000 PSI PARA PAVIMENTOS</v>
      </c>
      <c r="D65" s="469" t="str">
        <f>IF(B65=0,"",VLOOKUP(B65,APU!$B$12:$G$1048576,3,FALSE))</f>
        <v>KG</v>
      </c>
      <c r="E65" s="470">
        <f>+Memorias!V47</f>
        <v>556</v>
      </c>
      <c r="F65" s="471">
        <f>IF(B65=0,"",VLOOKUP(B65,APU!$B$12:$G$1048576,6,FALSE))</f>
        <v>20544</v>
      </c>
      <c r="G65" s="471">
        <f t="shared" si="5"/>
        <v>11422464</v>
      </c>
      <c r="H65" s="197"/>
    </row>
    <row r="66" spans="2:8" ht="16.5" customHeight="1" x14ac:dyDescent="0.3">
      <c r="B66" s="613"/>
      <c r="C66" s="641"/>
      <c r="D66" s="456"/>
      <c r="E66" s="642"/>
      <c r="F66" s="643"/>
      <c r="G66" s="643"/>
      <c r="H66" s="197"/>
    </row>
    <row r="67" spans="2:8" ht="18.75" customHeight="1" x14ac:dyDescent="0.3">
      <c r="B67" s="462">
        <v>1.8</v>
      </c>
      <c r="C67" s="463" t="str">
        <f>IF(B67=0,"",VLOOKUP(B67,APU!$B$12:$G$1048576,2,FALSE))</f>
        <v>OBRAS EXTERIORES</v>
      </c>
      <c r="D67" s="464"/>
      <c r="E67" s="464"/>
      <c r="F67" s="465"/>
      <c r="G67" s="466">
        <f>SUM(G68:G71)</f>
        <v>3666509</v>
      </c>
      <c r="H67" s="197"/>
    </row>
    <row r="68" spans="2:8" ht="16.2" customHeight="1" x14ac:dyDescent="0.3">
      <c r="B68" s="467" t="s">
        <v>5699</v>
      </c>
      <c r="C68" s="468" t="str">
        <f>IF(B68=0,"",VLOOKUP(B68,APU!$B$12:$G$1048576,2,FALSE))</f>
        <v xml:space="preserve">ARO TAPA HF D=0.68 M. P/CÁMARA DE INSPECCIÓN                                                         </v>
      </c>
      <c r="D68" s="469" t="str">
        <f>IF(B68=0,"",VLOOKUP(B68,APU!$B$12:$G$1048576,3,FALSE))</f>
        <v>UND</v>
      </c>
      <c r="E68" s="470">
        <f>+Memorias!V50</f>
        <v>1</v>
      </c>
      <c r="F68" s="471">
        <f>IF(B68=0,"",VLOOKUP(B68,APU!$B$12:$G$1048576,6,FALSE))</f>
        <v>710884</v>
      </c>
      <c r="G68" s="471">
        <f>ROUND((+PRODUCT(E68:F68)),0)</f>
        <v>710884</v>
      </c>
      <c r="H68" s="197"/>
    </row>
    <row r="69" spans="2:8" ht="18.600000000000001" customHeight="1" x14ac:dyDescent="0.3">
      <c r="B69" s="467" t="s">
        <v>5700</v>
      </c>
      <c r="C69" s="468" t="str">
        <f>IF(B69=0,"",VLOOKUP(B69,APU!$B$12:$G$1048576,2,FALSE))</f>
        <v xml:space="preserve">PLAN DE MANEJO DE TRÁNSITO </v>
      </c>
      <c r="D69" s="469" t="str">
        <f>IF(B69=0,"",VLOOKUP(B69,APU!$B$12:$G$1048576,3,FALSE))</f>
        <v>GLB</v>
      </c>
      <c r="E69" s="470">
        <f>+Memorias!V51</f>
        <v>1</v>
      </c>
      <c r="F69" s="471">
        <f>IF(B69=0,"",VLOOKUP(B69,APU!$B$12:$G$1048576,6,FALSE))</f>
        <v>2000000</v>
      </c>
      <c r="G69" s="471">
        <f t="shared" ref="G69:G70" si="6">ROUND((+PRODUCT(E69:F69)),0)</f>
        <v>2000000</v>
      </c>
      <c r="H69" s="197"/>
    </row>
    <row r="70" spans="2:8" ht="27" customHeight="1" x14ac:dyDescent="0.3">
      <c r="B70" s="467" t="s">
        <v>5701</v>
      </c>
      <c r="C70" s="468" t="str">
        <f>IF(B70=0,"",VLOOKUP(B70,APU!$B$12:$G$1048576,2,FALSE))</f>
        <v xml:space="preserve">REALCE  DE CÁMARA CIRCULAR DE INSPECCIÓN/CAÍDA D=1.20 M. EN CONCRETO CLASE II </v>
      </c>
      <c r="D70" s="469" t="str">
        <f>IF(B70=0,"",VLOOKUP(B70,APU!$B$12:$G$1048576,3,FALSE))</f>
        <v>M3</v>
      </c>
      <c r="E70" s="470">
        <f>+Memorias!V52</f>
        <v>1</v>
      </c>
      <c r="F70" s="471">
        <f>IF(B70=0,"",VLOOKUP(B70,APU!$B$12:$G$1048576,6,FALSE))</f>
        <v>552690</v>
      </c>
      <c r="G70" s="471">
        <f t="shared" si="6"/>
        <v>552690</v>
      </c>
      <c r="H70" s="197"/>
    </row>
    <row r="71" spans="2:8" ht="27" customHeight="1" x14ac:dyDescent="0.3">
      <c r="B71" s="467" t="s">
        <v>5776</v>
      </c>
      <c r="C71" s="468" t="str">
        <f>IF(B71=0,"",VLOOKUP(B71,APU!$B$12:$G$1048576,2,FALSE))</f>
        <v>SUMINISTRO, TRANSPORTE E INSTALACION  DEMARCACION PASOS PEATONALES, LINEAS DE PARE, SIMBOLOS, TEXTOS Y OTRAS, CON PINTURA ACRILICA BASE SOLVENTE.</v>
      </c>
      <c r="D71" s="469" t="str">
        <f>IF(B71=0,"",VLOOKUP(B71,APU!$B$12:$G$1048576,3,FALSE))</f>
        <v>M2</v>
      </c>
      <c r="E71" s="470">
        <v>13</v>
      </c>
      <c r="F71" s="471">
        <f>IF(B71=0,"",VLOOKUP(B71,APU!$B$12:$G$1048576,6,FALSE))</f>
        <v>30995</v>
      </c>
      <c r="G71" s="471">
        <f t="shared" ref="G71" si="7">ROUND((+PRODUCT(E71:F71)),0)</f>
        <v>402935</v>
      </c>
      <c r="H71" s="197"/>
    </row>
    <row r="72" spans="2:8" ht="17.25" customHeight="1" x14ac:dyDescent="0.3">
      <c r="B72" s="613"/>
      <c r="C72" s="641"/>
      <c r="D72" s="456"/>
      <c r="E72" s="642"/>
      <c r="F72" s="643"/>
      <c r="G72" s="643"/>
      <c r="H72" s="197"/>
    </row>
    <row r="73" spans="2:8" ht="23.25" customHeight="1" x14ac:dyDescent="0.3">
      <c r="B73" s="826" t="s">
        <v>5741</v>
      </c>
      <c r="C73" s="827"/>
      <c r="D73" s="827"/>
      <c r="E73" s="827"/>
      <c r="F73" s="827"/>
      <c r="G73" s="663">
        <f>+SUM(G33:G71)/2</f>
        <v>240591137</v>
      </c>
      <c r="H73" s="197"/>
    </row>
    <row r="74" spans="2:8" ht="13.2" hidden="1" customHeight="1" x14ac:dyDescent="0.3">
      <c r="B74" s="613"/>
      <c r="C74" s="641"/>
      <c r="D74" s="456"/>
      <c r="E74" s="642"/>
      <c r="F74" s="643"/>
      <c r="G74" s="643"/>
      <c r="H74" s="197"/>
    </row>
    <row r="75" spans="2:8" ht="13.5" hidden="1" customHeight="1" x14ac:dyDescent="0.3">
      <c r="B75" s="665" t="e">
        <f>+APU!#REF!</f>
        <v>#REF!</v>
      </c>
      <c r="C75" s="848" t="e">
        <f>+APU!#REF!</f>
        <v>#REF!</v>
      </c>
      <c r="D75" s="848"/>
      <c r="E75" s="848"/>
      <c r="F75" s="848"/>
      <c r="G75" s="849"/>
      <c r="H75" s="197"/>
    </row>
    <row r="76" spans="2:8" ht="13.5" hidden="1" customHeight="1" x14ac:dyDescent="0.3">
      <c r="B76" s="613"/>
      <c r="C76" s="641"/>
      <c r="D76" s="456"/>
      <c r="E76" s="642"/>
      <c r="F76" s="643"/>
      <c r="G76" s="643"/>
      <c r="H76" s="197"/>
    </row>
    <row r="77" spans="2:8" ht="13.5" hidden="1" customHeight="1" x14ac:dyDescent="0.3">
      <c r="B77" s="462">
        <v>2.1</v>
      </c>
      <c r="C77" s="463" t="e">
        <f>IF(B77=0,"",VLOOKUP(B77,APU!$B$12:$G$1048576,2,FALSE))</f>
        <v>#N/A</v>
      </c>
      <c r="D77" s="464"/>
      <c r="E77" s="464"/>
      <c r="F77" s="465"/>
      <c r="G77" s="466" t="e">
        <f>SUM(G78:G78)</f>
        <v>#N/A</v>
      </c>
      <c r="H77" s="197"/>
    </row>
    <row r="78" spans="2:8" ht="13.5" hidden="1" customHeight="1" x14ac:dyDescent="0.3">
      <c r="B78" s="467" t="s">
        <v>5708</v>
      </c>
      <c r="C78" s="468" t="e">
        <f>IF(B78=0,"",VLOOKUP(B78,APU!$B$12:$G$1048576,2,FALSE))</f>
        <v>#N/A</v>
      </c>
      <c r="D78" s="469" t="e">
        <f>IF(B78=0,"",VLOOKUP(B78,APU!$B$12:$G$1048576,3,FALSE))</f>
        <v>#N/A</v>
      </c>
      <c r="E78" s="470" t="e">
        <f>IF(B78=0,"",VLOOKUP(B78,Memorias!$B$15:$V$10117,21,FALSE))</f>
        <v>#N/A</v>
      </c>
      <c r="F78" s="471" t="e">
        <f>IF(B78=0,"",VLOOKUP(B78,APU!$B$12:$G$1048576,6,FALSE))</f>
        <v>#N/A</v>
      </c>
      <c r="G78" s="471" t="e">
        <f t="shared" ref="G78" si="8">ROUND((+PRODUCT(E78:F78)),0)</f>
        <v>#N/A</v>
      </c>
      <c r="H78" s="197"/>
    </row>
    <row r="79" spans="2:8" ht="13.5" hidden="1" customHeight="1" x14ac:dyDescent="0.3">
      <c r="B79" s="613"/>
      <c r="C79" s="641"/>
      <c r="D79" s="456"/>
      <c r="E79" s="642"/>
      <c r="F79" s="643"/>
      <c r="G79" s="643"/>
      <c r="H79" s="197"/>
    </row>
    <row r="80" spans="2:8" ht="13.5" hidden="1" customHeight="1" x14ac:dyDescent="0.3">
      <c r="B80" s="462">
        <v>2.2000000000000002</v>
      </c>
      <c r="C80" s="463" t="e">
        <f>IF(B80=0,"",VLOOKUP(B80,APU!$B$12:$G$1048576,2,FALSE))</f>
        <v>#N/A</v>
      </c>
      <c r="D80" s="464"/>
      <c r="E80" s="464"/>
      <c r="F80" s="465"/>
      <c r="G80" s="466" t="e">
        <f>SUM(G81:G85)</f>
        <v>#N/A</v>
      </c>
      <c r="H80" s="197"/>
    </row>
    <row r="81" spans="2:8" ht="13.5" hidden="1" customHeight="1" x14ac:dyDescent="0.3">
      <c r="B81" s="467" t="s">
        <v>5710</v>
      </c>
      <c r="C81" s="468" t="e">
        <f>IF(B81=0,"",VLOOKUP(B81,APU!$B$12:$G$1048576,2,FALSE))</f>
        <v>#N/A</v>
      </c>
      <c r="D81" s="469" t="e">
        <f>IF(B81=0,"",VLOOKUP(B81,APU!$B$12:$G$1048576,3,FALSE))</f>
        <v>#N/A</v>
      </c>
      <c r="E81" s="470" t="e">
        <f>IF(B81=0,"",VLOOKUP(B81,Memorias!$B$15:$V$10117,21,FALSE))</f>
        <v>#N/A</v>
      </c>
      <c r="F81" s="471" t="e">
        <f>IF(B81=0,"",VLOOKUP(B81,APU!$B$12:$G$1048576,6,FALSE))</f>
        <v>#N/A</v>
      </c>
      <c r="G81" s="471" t="e">
        <f t="shared" ref="G81:G82" si="9">ROUND((+PRODUCT(E81:F81)),0)</f>
        <v>#N/A</v>
      </c>
      <c r="H81" s="197" t="s">
        <v>5743</v>
      </c>
    </row>
    <row r="82" spans="2:8" ht="13.5" hidden="1" customHeight="1" x14ac:dyDescent="0.3">
      <c r="B82" s="467" t="s">
        <v>5714</v>
      </c>
      <c r="C82" s="468" t="e">
        <f>IF(B82=0,"",VLOOKUP(B82,APU!$B$12:$G$1048576,2,FALSE))</f>
        <v>#N/A</v>
      </c>
      <c r="D82" s="469" t="e">
        <f>IF(B82=0,"",VLOOKUP(B82,APU!$B$12:$G$1048576,3,FALSE))</f>
        <v>#N/A</v>
      </c>
      <c r="E82" s="470" t="e">
        <f>IF(B82=0,"",VLOOKUP(B82,Memorias!$B$15:$V$10117,21,FALSE))</f>
        <v>#N/A</v>
      </c>
      <c r="F82" s="471" t="e">
        <f>IF(B82=0,"",VLOOKUP(B82,APU!$B$12:$G$1048576,6,FALSE))</f>
        <v>#N/A</v>
      </c>
      <c r="G82" s="471" t="e">
        <f t="shared" si="9"/>
        <v>#N/A</v>
      </c>
      <c r="H82" s="197"/>
    </row>
    <row r="83" spans="2:8" ht="18.75" hidden="1" customHeight="1" x14ac:dyDescent="0.3">
      <c r="B83" s="467" t="s">
        <v>5715</v>
      </c>
      <c r="C83" s="468" t="e">
        <f>IF(B83=0,"",VLOOKUP(B83,APU!$B$12:$G$1048576,2,FALSE))</f>
        <v>#N/A</v>
      </c>
      <c r="D83" s="469" t="e">
        <f>IF(B83=0,"",VLOOKUP(B83,APU!$B$12:$G$1048576,3,FALSE))</f>
        <v>#N/A</v>
      </c>
      <c r="E83" s="470" t="e">
        <f>IF(B83=0,"",VLOOKUP(B83,Memorias!$B$15:$V$10117,21,FALSE))</f>
        <v>#N/A</v>
      </c>
      <c r="F83" s="471" t="e">
        <f>IF(B83=0,"",VLOOKUP(B83,APU!$B$12:$G$1048576,6,FALSE))</f>
        <v>#N/A</v>
      </c>
      <c r="G83" s="471" t="e">
        <f t="shared" ref="G83:G85" si="10">ROUND((+PRODUCT(E83:F83)),0)</f>
        <v>#N/A</v>
      </c>
      <c r="H83" s="197"/>
    </row>
    <row r="84" spans="2:8" ht="18.75" hidden="1" customHeight="1" x14ac:dyDescent="0.3">
      <c r="B84" s="467" t="s">
        <v>5716</v>
      </c>
      <c r="C84" s="468" t="e">
        <f>IF(B84=0,"",VLOOKUP(B84,APU!$B$12:$G$1048576,2,FALSE))</f>
        <v>#N/A</v>
      </c>
      <c r="D84" s="469" t="e">
        <f>IF(B84=0,"",VLOOKUP(B84,APU!$B$12:$G$1048576,3,FALSE))</f>
        <v>#N/A</v>
      </c>
      <c r="E84" s="470" t="e">
        <f>IF(B84=0,"",VLOOKUP(B84,Memorias!$B$15:$V$10117,21,FALSE))</f>
        <v>#N/A</v>
      </c>
      <c r="F84" s="471" t="e">
        <f>IF(B84=0,"",VLOOKUP(B84,APU!$B$12:$G$1048576,6,FALSE))</f>
        <v>#N/A</v>
      </c>
      <c r="G84" s="471" t="e">
        <f t="shared" si="10"/>
        <v>#N/A</v>
      </c>
      <c r="H84" s="197"/>
    </row>
    <row r="85" spans="2:8" ht="18.75" hidden="1" customHeight="1" x14ac:dyDescent="0.3">
      <c r="B85" s="467" t="s">
        <v>5730</v>
      </c>
      <c r="C85" s="468" t="e">
        <f>IF(B85=0,"",VLOOKUP(B85,APU!$B$12:$G$1048576,2,FALSE))</f>
        <v>#N/A</v>
      </c>
      <c r="D85" s="469" t="e">
        <f>IF(B85=0,"",VLOOKUP(B85,APU!$B$12:$G$1048576,3,FALSE))</f>
        <v>#N/A</v>
      </c>
      <c r="E85" s="470" t="e">
        <f>IF(B85=0,"",VLOOKUP(B85,Memorias!$B$15:$V$10117,21,FALSE))</f>
        <v>#N/A</v>
      </c>
      <c r="F85" s="471" t="e">
        <f>IF(B85=0,"",VLOOKUP(B85,APU!$B$12:$G$1048576,6,FALSE))</f>
        <v>#N/A</v>
      </c>
      <c r="G85" s="471" t="e">
        <f t="shared" si="10"/>
        <v>#N/A</v>
      </c>
      <c r="H85" s="197"/>
    </row>
    <row r="86" spans="2:8" ht="13.5" hidden="1" customHeight="1" x14ac:dyDescent="0.3">
      <c r="B86" s="613"/>
      <c r="C86" s="641"/>
      <c r="D86" s="456"/>
      <c r="E86" s="642"/>
      <c r="F86" s="643"/>
      <c r="G86" s="643"/>
      <c r="H86" s="197"/>
    </row>
    <row r="87" spans="2:8" ht="13.5" hidden="1" customHeight="1" x14ac:dyDescent="0.3">
      <c r="B87" s="462">
        <v>2.2999999999999998</v>
      </c>
      <c r="C87" s="463" t="e">
        <f>IF(B87=0,"",VLOOKUP(B87,APU!$B$12:$G$1048576,2,FALSE))</f>
        <v>#N/A</v>
      </c>
      <c r="D87" s="464"/>
      <c r="E87" s="464"/>
      <c r="F87" s="465"/>
      <c r="G87" s="466" t="e">
        <f>SUM(G88:G88)</f>
        <v>#N/A</v>
      </c>
      <c r="H87" s="197"/>
    </row>
    <row r="88" spans="2:8" ht="13.5" hidden="1" customHeight="1" x14ac:dyDescent="0.3">
      <c r="B88" s="467" t="s">
        <v>5711</v>
      </c>
      <c r="C88" s="468" t="e">
        <f>IF(B88=0,"",VLOOKUP(B88,APU!$B$12:$G$1048576,2,FALSE))</f>
        <v>#N/A</v>
      </c>
      <c r="D88" s="469" t="e">
        <f>IF(B88=0,"",VLOOKUP(B88,APU!$B$12:$G$1048576,3,FALSE))</f>
        <v>#N/A</v>
      </c>
      <c r="E88" s="470" t="e">
        <f>IF(B88=0,"",VLOOKUP(B88,Memorias!$B$15:$V$10117,21,FALSE))</f>
        <v>#N/A</v>
      </c>
      <c r="F88" s="471" t="e">
        <f>IF(B88=0,"",VLOOKUP(B88,APU!$B$12:$G$1048576,6,FALSE))</f>
        <v>#N/A</v>
      </c>
      <c r="G88" s="471" t="e">
        <f t="shared" ref="G88" si="11">ROUND((+PRODUCT(E88:F88)),0)</f>
        <v>#N/A</v>
      </c>
      <c r="H88" s="197"/>
    </row>
    <row r="89" spans="2:8" ht="13.5" hidden="1" customHeight="1" x14ac:dyDescent="0.3">
      <c r="B89" s="613"/>
      <c r="C89" s="641"/>
      <c r="D89" s="456"/>
      <c r="E89" s="642"/>
      <c r="F89" s="643"/>
      <c r="G89" s="643"/>
      <c r="H89" s="197"/>
    </row>
    <row r="90" spans="2:8" ht="13.5" hidden="1" customHeight="1" x14ac:dyDescent="0.3">
      <c r="B90" s="462">
        <v>2.4</v>
      </c>
      <c r="C90" s="463" t="e">
        <f>IF(B90=0,"",VLOOKUP(B90,APU!$B$12:$G$1048576,2,FALSE))</f>
        <v>#N/A</v>
      </c>
      <c r="D90" s="464"/>
      <c r="E90" s="464"/>
      <c r="F90" s="465"/>
      <c r="G90" s="466" t="e">
        <f>SUM(G91:G100)</f>
        <v>#N/A</v>
      </c>
      <c r="H90" s="197"/>
    </row>
    <row r="91" spans="2:8" ht="24.75" hidden="1" customHeight="1" x14ac:dyDescent="0.3">
      <c r="B91" s="467" t="s">
        <v>5712</v>
      </c>
      <c r="C91" s="468" t="e">
        <f>IF(B91=0,"",VLOOKUP(B91,APU!$B$12:$G$1048576,2,FALSE))</f>
        <v>#N/A</v>
      </c>
      <c r="D91" s="469" t="e">
        <f>IF(B91=0,"",VLOOKUP(B91,APU!$B$12:$G$1048576,3,FALSE))</f>
        <v>#N/A</v>
      </c>
      <c r="E91" s="470" t="e">
        <f>IF(B91=0,"",VLOOKUP(B91,Memorias!$B$15:$V$10117,21,FALSE))</f>
        <v>#N/A</v>
      </c>
      <c r="F91" s="471" t="e">
        <f>IF(B91=0,"",VLOOKUP(B91,APU!$B$12:$G$1048576,6,FALSE))</f>
        <v>#N/A</v>
      </c>
      <c r="G91" s="471" t="e">
        <f>ROUND((+PRODUCT(E91:F91)),0)</f>
        <v>#N/A</v>
      </c>
      <c r="H91" s="197"/>
    </row>
    <row r="92" spans="2:8" ht="24.75" hidden="1" customHeight="1" x14ac:dyDescent="0.3">
      <c r="B92" s="467" t="s">
        <v>5733</v>
      </c>
      <c r="C92" s="468" t="e">
        <f>IF(B92=0,"",VLOOKUP(B92,APU!$B$12:$G$1048576,2,FALSE))</f>
        <v>#N/A</v>
      </c>
      <c r="D92" s="469" t="e">
        <f>IF(B92=0,"",VLOOKUP(B92,APU!$B$12:$G$1048576,3,FALSE))</f>
        <v>#N/A</v>
      </c>
      <c r="E92" s="470" t="e">
        <f>IF(B92=0,"",VLOOKUP(B92,Memorias!$B$15:$V$10117,21,FALSE))</f>
        <v>#N/A</v>
      </c>
      <c r="F92" s="471" t="e">
        <f>IF(B92=0,"",VLOOKUP(B92,APU!$B$12:$G$1048576,6,FALSE))</f>
        <v>#N/A</v>
      </c>
      <c r="G92" s="471" t="e">
        <f t="shared" ref="G92:G96" si="12">ROUND((+PRODUCT(E92:F92)),0)</f>
        <v>#N/A</v>
      </c>
      <c r="H92" s="197"/>
    </row>
    <row r="93" spans="2:8" ht="24.75" hidden="1" customHeight="1" x14ac:dyDescent="0.3">
      <c r="B93" s="467" t="s">
        <v>5732</v>
      </c>
      <c r="C93" s="468" t="e">
        <f>IF(B93=0,"",VLOOKUP(B93,APU!$B$12:$G$1048576,2,FALSE))</f>
        <v>#N/A</v>
      </c>
      <c r="D93" s="469" t="e">
        <f>IF(B93=0,"",VLOOKUP(B93,APU!$B$12:$G$1048576,3,FALSE))</f>
        <v>#N/A</v>
      </c>
      <c r="E93" s="470" t="e">
        <f>IF(B93=0,"",VLOOKUP(B93,Memorias!$B$15:$V$10117,21,FALSE))</f>
        <v>#N/A</v>
      </c>
      <c r="F93" s="471" t="e">
        <f>IF(B93=0,"",VLOOKUP(B93,APU!$B$12:$G$1048576,6,FALSE))</f>
        <v>#N/A</v>
      </c>
      <c r="G93" s="471" t="e">
        <f t="shared" si="12"/>
        <v>#N/A</v>
      </c>
      <c r="H93" s="197"/>
    </row>
    <row r="94" spans="2:8" ht="24.75" hidden="1" customHeight="1" x14ac:dyDescent="0.3">
      <c r="B94" s="467" t="s">
        <v>5734</v>
      </c>
      <c r="C94" s="468" t="e">
        <f>IF(B94=0,"",VLOOKUP(B94,APU!$B$12:$G$1048576,2,FALSE))</f>
        <v>#N/A</v>
      </c>
      <c r="D94" s="469" t="e">
        <f>IF(B94=0,"",VLOOKUP(B94,APU!$B$12:$G$1048576,3,FALSE))</f>
        <v>#N/A</v>
      </c>
      <c r="E94" s="470" t="e">
        <f>IF(B94=0,"",VLOOKUP(B94,Memorias!$B$15:$V$10117,21,FALSE))</f>
        <v>#N/A</v>
      </c>
      <c r="F94" s="471" t="e">
        <f>IF(B94=0,"",VLOOKUP(B94,APU!$B$12:$G$1048576,6,FALSE))</f>
        <v>#N/A</v>
      </c>
      <c r="G94" s="471" t="e">
        <f t="shared" si="12"/>
        <v>#N/A</v>
      </c>
      <c r="H94" s="197"/>
    </row>
    <row r="95" spans="2:8" ht="24.75" hidden="1" customHeight="1" x14ac:dyDescent="0.3">
      <c r="B95" s="467" t="s">
        <v>5736</v>
      </c>
      <c r="C95" s="468" t="e">
        <f>IF(B95=0,"",VLOOKUP(B95,APU!$B$12:$G$1048576,2,FALSE))</f>
        <v>#N/A</v>
      </c>
      <c r="D95" s="469" t="e">
        <f>IF(B95=0,"",VLOOKUP(B95,APU!$B$12:$G$1048576,3,FALSE))</f>
        <v>#N/A</v>
      </c>
      <c r="E95" s="470" t="e">
        <f>IF(B95=0,"",VLOOKUP(B95,Memorias!$B$15:$V$10117,21,FALSE))</f>
        <v>#N/A</v>
      </c>
      <c r="F95" s="471" t="e">
        <f>IF(B95=0,"",VLOOKUP(B95,APU!$B$12:$G$1048576,6,FALSE))</f>
        <v>#N/A</v>
      </c>
      <c r="G95" s="471" t="e">
        <f t="shared" si="12"/>
        <v>#N/A</v>
      </c>
      <c r="H95" s="197"/>
    </row>
    <row r="96" spans="2:8" ht="24.75" hidden="1" customHeight="1" x14ac:dyDescent="0.3">
      <c r="B96" s="467" t="s">
        <v>5737</v>
      </c>
      <c r="C96" s="468" t="e">
        <f>IF(B96=0,"",VLOOKUP(B96,APU!$B$12:$G$1048576,2,FALSE))</f>
        <v>#N/A</v>
      </c>
      <c r="D96" s="469" t="e">
        <f>IF(B96=0,"",VLOOKUP(B96,APU!$B$12:$G$1048576,3,FALSE))</f>
        <v>#N/A</v>
      </c>
      <c r="E96" s="470" t="e">
        <f>IF(B96=0,"",VLOOKUP(B96,Memorias!$B$15:$V$10117,21,FALSE))</f>
        <v>#N/A</v>
      </c>
      <c r="F96" s="471" t="e">
        <f>IF(B96=0,"",VLOOKUP(B96,APU!$B$12:$G$1048576,6,FALSE))</f>
        <v>#N/A</v>
      </c>
      <c r="G96" s="471" t="e">
        <f t="shared" si="12"/>
        <v>#N/A</v>
      </c>
      <c r="H96" s="197"/>
    </row>
    <row r="97" spans="2:8" ht="24.75" hidden="1" customHeight="1" x14ac:dyDescent="0.3">
      <c r="B97" s="467" t="s">
        <v>5738</v>
      </c>
      <c r="C97" s="468" t="e">
        <f>IF(B97=0,"",VLOOKUP(B97,APU!$B$12:$G$1048576,2,FALSE))</f>
        <v>#N/A</v>
      </c>
      <c r="D97" s="469" t="e">
        <f>IF(B97=0,"",VLOOKUP(B97,APU!$B$12:$G$1048576,3,FALSE))</f>
        <v>#N/A</v>
      </c>
      <c r="E97" s="470" t="e">
        <f>IF(B97=0,"",VLOOKUP(B97,Memorias!$B$15:$V$10117,21,FALSE))</f>
        <v>#N/A</v>
      </c>
      <c r="F97" s="471" t="e">
        <f>IF(B97=0,"",VLOOKUP(B97,APU!$B$12:$G$1048576,6,FALSE))</f>
        <v>#N/A</v>
      </c>
      <c r="G97" s="471" t="e">
        <f t="shared" ref="G97:G100" si="13">ROUND((+PRODUCT(E97:F97)),0)</f>
        <v>#N/A</v>
      </c>
      <c r="H97" s="197"/>
    </row>
    <row r="98" spans="2:8" ht="24.75" hidden="1" customHeight="1" x14ac:dyDescent="0.3">
      <c r="B98" s="467" t="s">
        <v>5731</v>
      </c>
      <c r="C98" s="468" t="e">
        <f>IF(B98=0,"",VLOOKUP(B98,APU!$B$12:$G$1048576,2,FALSE))</f>
        <v>#N/A</v>
      </c>
      <c r="D98" s="469" t="e">
        <f>IF(B98=0,"",VLOOKUP(B98,APU!$B$12:$G$1048576,3,FALSE))</f>
        <v>#N/A</v>
      </c>
      <c r="E98" s="470" t="e">
        <f>IF(B98=0,"",VLOOKUP(B98,Memorias!$B$15:$V$10117,21,FALSE))</f>
        <v>#N/A</v>
      </c>
      <c r="F98" s="471" t="e">
        <f>IF(B98=0,"",VLOOKUP(B98,APU!$B$12:$G$1048576,6,FALSE))</f>
        <v>#N/A</v>
      </c>
      <c r="G98" s="471" t="e">
        <f t="shared" si="13"/>
        <v>#N/A</v>
      </c>
      <c r="H98" s="197"/>
    </row>
    <row r="99" spans="2:8" ht="24.75" hidden="1" customHeight="1" x14ac:dyDescent="0.3">
      <c r="B99" s="467" t="s">
        <v>5735</v>
      </c>
      <c r="C99" s="468" t="e">
        <f>IF(B99=0,"",VLOOKUP(B99,APU!$B$12:$G$1048576,2,FALSE))</f>
        <v>#N/A</v>
      </c>
      <c r="D99" s="469" t="e">
        <f>IF(B99=0,"",VLOOKUP(B99,APU!$B$12:$G$1048576,3,FALSE))</f>
        <v>#N/A</v>
      </c>
      <c r="E99" s="470" t="e">
        <f>IF(B99=0,"",VLOOKUP(B99,Memorias!$B$15:$V$10117,21,FALSE))</f>
        <v>#N/A</v>
      </c>
      <c r="F99" s="471" t="e">
        <f>IF(B99=0,"",VLOOKUP(B99,APU!$B$12:$G$1048576,6,FALSE))</f>
        <v>#N/A</v>
      </c>
      <c r="G99" s="471" t="e">
        <f t="shared" si="13"/>
        <v>#N/A</v>
      </c>
      <c r="H99" s="197"/>
    </row>
    <row r="100" spans="2:8" ht="24.75" hidden="1" customHeight="1" x14ac:dyDescent="0.3">
      <c r="B100" s="467" t="s">
        <v>5739</v>
      </c>
      <c r="C100" s="468" t="e">
        <f>IF(B100=0,"",VLOOKUP(B100,APU!$B$12:$G$1048576,2,FALSE))</f>
        <v>#N/A</v>
      </c>
      <c r="D100" s="469" t="e">
        <f>IF(B100=0,"",VLOOKUP(B100,APU!$B$12:$G$1048576,3,FALSE))</f>
        <v>#N/A</v>
      </c>
      <c r="E100" s="470" t="e">
        <f>IF(B100=0,"",VLOOKUP(B100,Memorias!$B$15:$V$10117,21,FALSE))</f>
        <v>#N/A</v>
      </c>
      <c r="F100" s="471" t="e">
        <f>IF(B100=0,"",VLOOKUP(B100,APU!$B$12:$G$1048576,6,FALSE))</f>
        <v>#N/A</v>
      </c>
      <c r="G100" s="471" t="e">
        <f t="shared" si="13"/>
        <v>#N/A</v>
      </c>
      <c r="H100" s="197"/>
    </row>
    <row r="101" spans="2:8" ht="13.5" hidden="1" customHeight="1" x14ac:dyDescent="0.3">
      <c r="B101" s="613"/>
      <c r="C101" s="641"/>
      <c r="D101" s="456"/>
      <c r="E101" s="642"/>
      <c r="F101" s="643"/>
      <c r="G101" s="643"/>
      <c r="H101" s="197"/>
    </row>
    <row r="102" spans="2:8" ht="13.5" hidden="1" customHeight="1" x14ac:dyDescent="0.3">
      <c r="B102" s="462">
        <v>2.5</v>
      </c>
      <c r="C102" s="463" t="e">
        <f>IF(B102=0,"",VLOOKUP(B102,APU!$B$12:$G$1048576,2,FALSE))</f>
        <v>#N/A</v>
      </c>
      <c r="D102" s="464"/>
      <c r="E102" s="464"/>
      <c r="F102" s="465"/>
      <c r="G102" s="466" t="e">
        <f>SUM(G103:G106)</f>
        <v>#N/A</v>
      </c>
      <c r="H102" s="197"/>
    </row>
    <row r="103" spans="2:8" ht="22.5" hidden="1" customHeight="1" x14ac:dyDescent="0.3">
      <c r="B103" s="467" t="s">
        <v>5713</v>
      </c>
      <c r="C103" s="468" t="e">
        <f>IF(B103=0,"",VLOOKUP(B103,APU!$B$12:$G$1048576,2,FALSE))</f>
        <v>#N/A</v>
      </c>
      <c r="D103" s="469" t="e">
        <f>IF(B103=0,"",VLOOKUP(B103,APU!$B$12:$G$1048576,3,FALSE))</f>
        <v>#N/A</v>
      </c>
      <c r="E103" s="470" t="e">
        <f>IF(B103=0,"",VLOOKUP(B103,Memorias!$B$15:$V$10117,21,FALSE))</f>
        <v>#N/A</v>
      </c>
      <c r="F103" s="471" t="e">
        <f>IF(B103=0,"",VLOOKUP(B103,APU!$B$12:$G$1048576,6,FALSE))</f>
        <v>#N/A</v>
      </c>
      <c r="G103" s="471" t="e">
        <f t="shared" ref="G103" si="14">ROUND((+PRODUCT(E103:F103)),0)</f>
        <v>#N/A</v>
      </c>
      <c r="H103" s="197"/>
    </row>
    <row r="104" spans="2:8" ht="22.5" hidden="1" customHeight="1" x14ac:dyDescent="0.3">
      <c r="B104" s="467" t="s">
        <v>5717</v>
      </c>
      <c r="C104" s="468" t="e">
        <f>IF(B104=0,"",VLOOKUP(B104,APU!$B$12:$G$1048576,2,FALSE))</f>
        <v>#N/A</v>
      </c>
      <c r="D104" s="469" t="e">
        <f>IF(B104=0,"",VLOOKUP(B104,APU!$B$12:$G$1048576,3,FALSE))</f>
        <v>#N/A</v>
      </c>
      <c r="E104" s="470" t="e">
        <f>IF(B104=0,"",VLOOKUP(B104,Memorias!$B$15:$V$10117,21,FALSE))</f>
        <v>#N/A</v>
      </c>
      <c r="F104" s="471" t="e">
        <f>IF(B104=0,"",VLOOKUP(B104,APU!$B$12:$G$1048576,6,FALSE))</f>
        <v>#N/A</v>
      </c>
      <c r="G104" s="471" t="e">
        <f t="shared" ref="G104:G106" si="15">ROUND((+PRODUCT(E104:F104)),0)</f>
        <v>#N/A</v>
      </c>
      <c r="H104" s="197"/>
    </row>
    <row r="105" spans="2:8" ht="22.5" hidden="1" customHeight="1" x14ac:dyDescent="0.3">
      <c r="B105" s="467" t="s">
        <v>5718</v>
      </c>
      <c r="C105" s="468" t="e">
        <f>IF(B105=0,"",VLOOKUP(B105,APU!$B$12:$G$1048576,2,FALSE))</f>
        <v>#N/A</v>
      </c>
      <c r="D105" s="469" t="e">
        <f>IF(B105=0,"",VLOOKUP(B105,APU!$B$12:$G$1048576,3,FALSE))</f>
        <v>#N/A</v>
      </c>
      <c r="E105" s="470" t="e">
        <f>IF(B105=0,"",VLOOKUP(B105,Memorias!$B$15:$V$10117,21,FALSE))</f>
        <v>#N/A</v>
      </c>
      <c r="F105" s="471" t="e">
        <f>IF(B105=0,"",VLOOKUP(B105,APU!$B$12:$G$1048576,6,FALSE))</f>
        <v>#N/A</v>
      </c>
      <c r="G105" s="471" t="e">
        <f t="shared" si="15"/>
        <v>#N/A</v>
      </c>
      <c r="H105" s="197"/>
    </row>
    <row r="106" spans="2:8" ht="22.5" hidden="1" customHeight="1" x14ac:dyDescent="0.3">
      <c r="B106" s="467" t="s">
        <v>5719</v>
      </c>
      <c r="C106" s="468" t="e">
        <f>IF(B106=0,"",VLOOKUP(B106,APU!$B$12:$G$1048576,2,FALSE))</f>
        <v>#N/A</v>
      </c>
      <c r="D106" s="469" t="e">
        <f>IF(B106=0,"",VLOOKUP(B106,APU!$B$12:$G$1048576,3,FALSE))</f>
        <v>#N/A</v>
      </c>
      <c r="E106" s="470" t="e">
        <f>IF(B106=0,"",VLOOKUP(B106,Memorias!$B$15:$V$10117,21,FALSE))</f>
        <v>#N/A</v>
      </c>
      <c r="F106" s="471" t="e">
        <f>IF(B106=0,"",VLOOKUP(B106,APU!$B$12:$G$1048576,6,FALSE))</f>
        <v>#N/A</v>
      </c>
      <c r="G106" s="471" t="e">
        <f t="shared" si="15"/>
        <v>#N/A</v>
      </c>
      <c r="H106" s="197"/>
    </row>
    <row r="107" spans="2:8" ht="22.5" hidden="1" customHeight="1" x14ac:dyDescent="0.3">
      <c r="B107" s="467" t="s">
        <v>5720</v>
      </c>
      <c r="C107" s="468" t="e">
        <f>IF(B107=0,"",VLOOKUP(B107,APU!$B$12:$G$1048576,2,FALSE))</f>
        <v>#N/A</v>
      </c>
      <c r="D107" s="469" t="e">
        <f>IF(B107=0,"",VLOOKUP(B107,APU!$B$12:$G$1048576,3,FALSE))</f>
        <v>#N/A</v>
      </c>
      <c r="E107" s="470" t="e">
        <f>IF(B107=0,"",VLOOKUP(B107,Memorias!$B$15:$V$10117,21,FALSE))</f>
        <v>#N/A</v>
      </c>
      <c r="F107" s="471" t="e">
        <f>IF(B107=0,"",VLOOKUP(B107,APU!$B$12:$G$1048576,6,FALSE))</f>
        <v>#N/A</v>
      </c>
      <c r="G107" s="471" t="e">
        <f t="shared" ref="G107" si="16">ROUND((+PRODUCT(E107:F107)),0)</f>
        <v>#N/A</v>
      </c>
      <c r="H107" s="197" t="s">
        <v>5742</v>
      </c>
    </row>
    <row r="108" spans="2:8" ht="13.5" hidden="1" customHeight="1" x14ac:dyDescent="0.3">
      <c r="B108" s="613"/>
      <c r="C108" s="641"/>
      <c r="D108" s="456"/>
      <c r="E108" s="642"/>
      <c r="F108" s="643"/>
      <c r="G108" s="643"/>
      <c r="H108" s="197"/>
    </row>
    <row r="109" spans="2:8" ht="13.5" customHeight="1" x14ac:dyDescent="0.3">
      <c r="B109" s="613"/>
      <c r="C109" s="641"/>
      <c r="D109" s="456"/>
      <c r="E109" s="642"/>
      <c r="F109" s="643"/>
      <c r="G109" s="643"/>
      <c r="H109" s="197"/>
    </row>
    <row r="110" spans="2:8" ht="13.5" hidden="1" customHeight="1" x14ac:dyDescent="0.3">
      <c r="B110" s="826" t="s">
        <v>5740</v>
      </c>
      <c r="C110" s="827"/>
      <c r="D110" s="827"/>
      <c r="E110" s="827"/>
      <c r="F110" s="827"/>
      <c r="G110" s="663" t="e">
        <f>+G77+G80+G87+G90+G102</f>
        <v>#N/A</v>
      </c>
      <c r="H110" s="473"/>
    </row>
    <row r="111" spans="2:8" ht="13.5" hidden="1" customHeight="1" x14ac:dyDescent="0.3">
      <c r="B111" s="670"/>
      <c r="C111" s="669"/>
      <c r="D111" s="669"/>
      <c r="E111" s="669"/>
      <c r="F111" s="669"/>
      <c r="G111" s="669"/>
      <c r="H111" s="473"/>
    </row>
    <row r="112" spans="2:8" ht="13.5" hidden="1" customHeight="1" x14ac:dyDescent="0.3">
      <c r="B112" s="826" t="s">
        <v>5740</v>
      </c>
      <c r="C112" s="827"/>
      <c r="D112" s="827"/>
      <c r="E112" s="827"/>
      <c r="F112" s="827"/>
      <c r="G112" s="663" t="e">
        <f>+G110+G73</f>
        <v>#N/A</v>
      </c>
      <c r="H112" s="473"/>
    </row>
    <row r="113" spans="2:8" ht="13.5" hidden="1" customHeight="1" x14ac:dyDescent="0.3">
      <c r="H113" s="197"/>
    </row>
    <row r="114" spans="2:8" x14ac:dyDescent="0.3">
      <c r="F114" s="843" t="s">
        <v>12</v>
      </c>
      <c r="G114" s="844"/>
      <c r="H114" s="197"/>
    </row>
    <row r="115" spans="2:8" x14ac:dyDescent="0.3">
      <c r="B115" s="827" t="s">
        <v>13</v>
      </c>
      <c r="C115" s="827"/>
      <c r="D115" s="827"/>
      <c r="E115" s="827"/>
      <c r="F115" s="475">
        <f>+'Anális AIU'!K53</f>
        <v>0.3</v>
      </c>
      <c r="G115" s="476">
        <f>+G73*F115</f>
        <v>72177341.099999994</v>
      </c>
      <c r="H115" s="197"/>
    </row>
    <row r="116" spans="2:8" x14ac:dyDescent="0.3">
      <c r="B116" s="827" t="s">
        <v>14</v>
      </c>
      <c r="C116" s="827"/>
      <c r="D116" s="827"/>
      <c r="E116" s="827"/>
      <c r="F116" s="477">
        <f>+'Anális AIU'!K55</f>
        <v>0</v>
      </c>
      <c r="G116" s="476">
        <v>0</v>
      </c>
      <c r="H116" s="197"/>
    </row>
    <row r="117" spans="2:8" x14ac:dyDescent="0.3">
      <c r="B117" s="827" t="s">
        <v>15</v>
      </c>
      <c r="C117" s="827"/>
      <c r="D117" s="827"/>
      <c r="E117" s="827"/>
      <c r="F117" s="477">
        <f>+'Anális AIU'!K56</f>
        <v>0.05</v>
      </c>
      <c r="G117" s="476">
        <f>+G73*F117</f>
        <v>12029556.850000001</v>
      </c>
      <c r="H117" s="197"/>
    </row>
    <row r="118" spans="2:8" x14ac:dyDescent="0.3">
      <c r="B118" s="826" t="s">
        <v>16</v>
      </c>
      <c r="C118" s="826"/>
      <c r="D118" s="826"/>
      <c r="E118" s="826"/>
      <c r="F118" s="478">
        <f>SUM(F115:F117)</f>
        <v>0.35</v>
      </c>
      <c r="G118" s="479">
        <f>+G73*F118</f>
        <v>84206897.949999988</v>
      </c>
      <c r="H118" s="461"/>
    </row>
    <row r="119" spans="2:8" ht="5.25" customHeight="1" x14ac:dyDescent="0.3"/>
    <row r="120" spans="2:8" x14ac:dyDescent="0.3">
      <c r="B120" s="826" t="s">
        <v>17</v>
      </c>
      <c r="C120" s="827"/>
      <c r="D120" s="827"/>
      <c r="E120" s="827"/>
      <c r="F120" s="827"/>
      <c r="G120" s="480">
        <f>+ROUNDUP(G73+G118,0)</f>
        <v>324798035</v>
      </c>
      <c r="H120" s="474"/>
    </row>
    <row r="122" spans="2:8" x14ac:dyDescent="0.3">
      <c r="B122" s="816" t="s">
        <v>18</v>
      </c>
      <c r="C122" s="817"/>
      <c r="D122" s="481"/>
      <c r="E122" s="482"/>
      <c r="F122" s="482"/>
      <c r="G122" s="483"/>
      <c r="H122" s="197"/>
    </row>
    <row r="123" spans="2:8" ht="37.950000000000003" customHeight="1" x14ac:dyDescent="0.3">
      <c r="B123" s="853" t="s">
        <v>5940</v>
      </c>
      <c r="C123" s="854"/>
      <c r="D123" s="854"/>
      <c r="E123" s="854"/>
      <c r="F123" s="854"/>
      <c r="G123" s="855"/>
      <c r="H123" s="197"/>
    </row>
    <row r="124" spans="2:8" ht="16.5" customHeight="1" x14ac:dyDescent="0.3">
      <c r="B124" s="821" t="s">
        <v>5662</v>
      </c>
      <c r="C124" s="822"/>
      <c r="D124" s="822"/>
      <c r="E124" s="822"/>
      <c r="F124" s="822"/>
      <c r="G124" s="823"/>
      <c r="H124" s="197"/>
    </row>
    <row r="125" spans="2:8" ht="17.25" customHeight="1" x14ac:dyDescent="0.3">
      <c r="B125" s="856" t="s">
        <v>348</v>
      </c>
      <c r="C125" s="857"/>
      <c r="D125" s="857"/>
      <c r="E125" s="857"/>
      <c r="F125" s="857"/>
      <c r="G125" s="858"/>
      <c r="H125" s="197"/>
    </row>
    <row r="126" spans="2:8" ht="42" customHeight="1" x14ac:dyDescent="0.3">
      <c r="B126" s="818" t="s">
        <v>349</v>
      </c>
      <c r="C126" s="819"/>
      <c r="D126" s="819"/>
      <c r="E126" s="819"/>
      <c r="F126" s="819"/>
      <c r="G126" s="820"/>
      <c r="H126" s="197"/>
    </row>
    <row r="127" spans="2:8" ht="27.75" customHeight="1" x14ac:dyDescent="0.3">
      <c r="B127" s="850" t="s">
        <v>5783</v>
      </c>
      <c r="C127" s="851"/>
      <c r="D127" s="851"/>
      <c r="E127" s="851"/>
      <c r="F127" s="851"/>
      <c r="G127" s="852"/>
      <c r="H127" s="197"/>
    </row>
    <row r="128" spans="2:8" x14ac:dyDescent="0.3">
      <c r="C128" s="272"/>
    </row>
    <row r="129" spans="2:8" x14ac:dyDescent="0.3">
      <c r="C129" s="272"/>
    </row>
    <row r="130" spans="2:8" x14ac:dyDescent="0.3">
      <c r="C130" s="272"/>
    </row>
    <row r="131" spans="2:8" x14ac:dyDescent="0.3">
      <c r="C131" s="272"/>
    </row>
    <row r="132" spans="2:8" ht="15" customHeight="1" x14ac:dyDescent="0.3">
      <c r="B132" s="828"/>
      <c r="C132" s="828"/>
      <c r="D132" s="830"/>
      <c r="E132" s="830"/>
      <c r="F132" s="830"/>
      <c r="G132" s="830"/>
    </row>
    <row r="133" spans="2:8" ht="15" customHeight="1" x14ac:dyDescent="0.3">
      <c r="B133" s="829"/>
      <c r="C133" s="829"/>
      <c r="D133" s="324"/>
      <c r="E133" s="825"/>
      <c r="F133" s="825"/>
      <c r="G133" s="825"/>
      <c r="H133" s="324"/>
    </row>
    <row r="134" spans="2:8" ht="15" customHeight="1" x14ac:dyDescent="0.3">
      <c r="B134" s="828"/>
      <c r="C134" s="828"/>
      <c r="D134" s="324"/>
      <c r="H134" s="324"/>
    </row>
    <row r="135" spans="2:8" ht="15" customHeight="1" x14ac:dyDescent="0.3">
      <c r="B135" s="828"/>
      <c r="C135" s="828"/>
      <c r="D135" s="324"/>
      <c r="E135" s="830"/>
      <c r="F135" s="830"/>
      <c r="G135" s="830"/>
      <c r="H135" s="324"/>
    </row>
    <row r="136" spans="2:8" ht="39" customHeight="1" x14ac:dyDescent="0.3">
      <c r="E136" s="830"/>
      <c r="F136" s="830"/>
      <c r="G136" s="830"/>
    </row>
    <row r="137" spans="2:8" ht="15" customHeight="1" x14ac:dyDescent="0.3">
      <c r="B137" s="828"/>
      <c r="C137" s="828"/>
    </row>
    <row r="138" spans="2:8" ht="15" customHeight="1" x14ac:dyDescent="0.3">
      <c r="B138" s="829"/>
      <c r="C138" s="829"/>
    </row>
    <row r="139" spans="2:8" ht="15" customHeight="1" x14ac:dyDescent="0.3">
      <c r="B139" s="828"/>
      <c r="C139" s="828"/>
    </row>
    <row r="140" spans="2:8" ht="15" customHeight="1" x14ac:dyDescent="0.3">
      <c r="B140" s="828"/>
      <c r="C140" s="828"/>
    </row>
  </sheetData>
  <mergeCells count="35">
    <mergeCell ref="B139:C139"/>
    <mergeCell ref="B140:C140"/>
    <mergeCell ref="B3:G3"/>
    <mergeCell ref="B110:F110"/>
    <mergeCell ref="B115:E115"/>
    <mergeCell ref="B7:G7"/>
    <mergeCell ref="B5:G5"/>
    <mergeCell ref="B4:G4"/>
    <mergeCell ref="F114:G114"/>
    <mergeCell ref="B32:G32"/>
    <mergeCell ref="C28:G28"/>
    <mergeCell ref="C75:G75"/>
    <mergeCell ref="B127:G127"/>
    <mergeCell ref="B123:G123"/>
    <mergeCell ref="B125:G125"/>
    <mergeCell ref="B120:F120"/>
    <mergeCell ref="B137:C137"/>
    <mergeCell ref="B138:C138"/>
    <mergeCell ref="E135:G135"/>
    <mergeCell ref="E136:G136"/>
    <mergeCell ref="D132:G132"/>
    <mergeCell ref="B133:C133"/>
    <mergeCell ref="B134:C134"/>
    <mergeCell ref="B135:C135"/>
    <mergeCell ref="B132:C132"/>
    <mergeCell ref="B122:C122"/>
    <mergeCell ref="B126:G126"/>
    <mergeCell ref="B124:G124"/>
    <mergeCell ref="I8:O8"/>
    <mergeCell ref="E133:G133"/>
    <mergeCell ref="B73:F73"/>
    <mergeCell ref="B112:F112"/>
    <mergeCell ref="B116:E116"/>
    <mergeCell ref="B117:E117"/>
    <mergeCell ref="B118:E118"/>
  </mergeCells>
  <phoneticPr fontId="47" type="noConversion"/>
  <printOptions horizontalCentered="1"/>
  <pageMargins left="0.7" right="0.7" top="0.75" bottom="0.75" header="0.3" footer="0.3"/>
  <pageSetup scale="68" fitToHeight="0" orientation="portrait" horizontalDpi="360" verticalDpi="360" r:id="rId1"/>
  <rowBreaks count="1" manualBreakCount="1">
    <brk id="66"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61" t="str">
        <f>+Presupuesto!B3:G3</f>
        <v xml:space="preserve">CONSTRUCCIÓN DE PAVIMENTO EN CONCRETO
</v>
      </c>
      <c r="C3" s="862"/>
      <c r="D3" s="862"/>
      <c r="E3" s="862"/>
      <c r="F3" s="862"/>
      <c r="G3" s="863"/>
    </row>
    <row r="4" spans="2:7" s="3" customFormat="1" x14ac:dyDescent="0.3">
      <c r="B4" s="864">
        <f>+Presupuesto!B4:G4</f>
        <v>0</v>
      </c>
      <c r="C4" s="865"/>
      <c r="D4" s="865"/>
      <c r="E4" s="865"/>
      <c r="F4" s="865"/>
      <c r="G4" s="866"/>
    </row>
    <row r="5" spans="2:7" s="3" customFormat="1" x14ac:dyDescent="0.3">
      <c r="B5" s="30"/>
      <c r="C5" s="31"/>
      <c r="D5" s="39"/>
      <c r="E5" s="31"/>
      <c r="F5" s="31"/>
      <c r="G5" s="32"/>
    </row>
    <row r="6" spans="2:7" s="3" customFormat="1" x14ac:dyDescent="0.3">
      <c r="B6" s="864" t="str">
        <f>+Presupuesto!B5:G5</f>
        <v>CRA 3 ENTRE CALLE 10A Y 12A
VILLAMARÍA, CALDAS</v>
      </c>
      <c r="C6" s="865"/>
      <c r="D6" s="865"/>
      <c r="E6" s="865"/>
      <c r="F6" s="865"/>
      <c r="G6" s="866"/>
    </row>
    <row r="7" spans="2:7" s="3" customFormat="1" x14ac:dyDescent="0.3">
      <c r="B7" s="30"/>
      <c r="C7" s="31"/>
      <c r="D7" s="39"/>
      <c r="E7" s="31"/>
      <c r="F7" s="31"/>
      <c r="G7" s="32"/>
    </row>
    <row r="8" spans="2:7" s="3" customFormat="1" x14ac:dyDescent="0.3">
      <c r="B8" s="867" t="s">
        <v>130</v>
      </c>
      <c r="C8" s="868"/>
      <c r="D8" s="868"/>
      <c r="E8" s="868"/>
      <c r="F8" s="868"/>
      <c r="G8" s="869"/>
    </row>
    <row r="9" spans="2:7" s="3" customFormat="1" ht="16.5" customHeight="1" x14ac:dyDescent="0.3">
      <c r="B9" s="43"/>
      <c r="C9" s="44"/>
      <c r="D9" s="64"/>
      <c r="E9" s="64"/>
      <c r="F9" s="65" t="s">
        <v>37</v>
      </c>
      <c r="G9" s="42">
        <v>44347</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59">
        <f>+B4</f>
        <v>0</v>
      </c>
      <c r="C32" s="859"/>
      <c r="D32" s="859"/>
      <c r="E32" s="859"/>
      <c r="F32" s="859"/>
      <c r="G32" s="859"/>
    </row>
    <row r="33" spans="1:9" s="90" customFormat="1" ht="9" customHeight="1" x14ac:dyDescent="0.3"/>
    <row r="34" spans="1:9" s="51" customFormat="1" ht="27.6" x14ac:dyDescent="0.3">
      <c r="A34" s="57"/>
      <c r="B34" s="33" t="s">
        <v>6</v>
      </c>
      <c r="C34" s="33" t="s">
        <v>5</v>
      </c>
      <c r="D34" s="40" t="s">
        <v>7</v>
      </c>
      <c r="E34" s="33" t="s">
        <v>8</v>
      </c>
      <c r="F34" s="8" t="s">
        <v>9</v>
      </c>
      <c r="G34" s="8" t="s">
        <v>41</v>
      </c>
      <c r="H34" s="57"/>
      <c r="I34" s="57"/>
    </row>
    <row r="35" spans="1:9" ht="4.5" customHeight="1" x14ac:dyDescent="0.3">
      <c r="B35" s="860"/>
      <c r="C35" s="860"/>
      <c r="D35" s="860"/>
      <c r="E35" s="860"/>
      <c r="F35" s="860"/>
      <c r="G35" s="860"/>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40" t="s">
        <v>46</v>
      </c>
      <c r="E38" s="33"/>
      <c r="F38" s="33"/>
      <c r="G38" s="17">
        <f>+ROUND(SUM(G39:G43),0)</f>
        <v>3333</v>
      </c>
    </row>
    <row r="39" spans="1:9" x14ac:dyDescent="0.3">
      <c r="B39" s="36"/>
      <c r="C39" s="54" t="s">
        <v>29</v>
      </c>
      <c r="D39" s="18" t="s">
        <v>4</v>
      </c>
      <c r="E39" s="19">
        <v>0.05</v>
      </c>
      <c r="F39" s="20">
        <v>3017</v>
      </c>
      <c r="G39" s="21">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f t="shared" ref="G41:G42" si="0">ROUND((+PRODUCT(E41:F41)),0)</f>
        <v>733</v>
      </c>
    </row>
    <row r="42" spans="1:9" x14ac:dyDescent="0.3">
      <c r="B42" s="37"/>
      <c r="C42" s="55" t="s">
        <v>44</v>
      </c>
      <c r="D42" s="22" t="s">
        <v>24</v>
      </c>
      <c r="E42" s="23">
        <v>0.01</v>
      </c>
      <c r="F42" s="24">
        <v>3585</v>
      </c>
      <c r="G42" s="25">
        <f t="shared" si="0"/>
        <v>36</v>
      </c>
    </row>
    <row r="43" spans="1:9" ht="27.6" x14ac:dyDescent="0.3">
      <c r="B43" s="38"/>
      <c r="C43" s="56" t="s">
        <v>45</v>
      </c>
      <c r="D43" s="26" t="s">
        <v>27</v>
      </c>
      <c r="E43" s="27">
        <v>4.0000000000000001E-3</v>
      </c>
      <c r="F43" s="28">
        <v>503805</v>
      </c>
      <c r="G43" s="29">
        <f>ROUND((+PRODUCT(E43:F43)),0)</f>
        <v>2015</v>
      </c>
    </row>
    <row r="44" spans="1:9" s="58" customFormat="1" x14ac:dyDescent="0.3">
      <c r="B44" s="57"/>
      <c r="D44" s="57"/>
      <c r="E44" s="57"/>
      <c r="F44" s="57"/>
      <c r="G44" s="57"/>
    </row>
    <row r="45" spans="1:9" x14ac:dyDescent="0.3">
      <c r="B45" s="35">
        <v>1.02</v>
      </c>
      <c r="C45" s="15" t="s">
        <v>63</v>
      </c>
      <c r="D45" s="40" t="s">
        <v>1</v>
      </c>
      <c r="E45" s="33"/>
      <c r="F45" s="33"/>
      <c r="G45" s="17">
        <f>+ROUND(SUM(G46:G49),0)</f>
        <v>2150</v>
      </c>
    </row>
    <row r="46" spans="1:9" x14ac:dyDescent="0.3">
      <c r="B46" s="36"/>
      <c r="C46" s="54" t="s">
        <v>29</v>
      </c>
      <c r="D46" s="18" t="s">
        <v>4</v>
      </c>
      <c r="E46" s="19">
        <v>0.09</v>
      </c>
      <c r="F46" s="20">
        <v>3017</v>
      </c>
      <c r="G46" s="21">
        <f>ROUND((+PRODUCT(E46:F46)),0)</f>
        <v>272</v>
      </c>
    </row>
    <row r="47" spans="1:9" x14ac:dyDescent="0.3">
      <c r="B47" s="37"/>
      <c r="C47" s="55" t="s">
        <v>30</v>
      </c>
      <c r="D47" s="22" t="s">
        <v>25</v>
      </c>
      <c r="E47" s="23">
        <v>0.09</v>
      </c>
      <c r="F47" s="24">
        <v>18146</v>
      </c>
      <c r="G47" s="25">
        <f>ROUND((+PRODUCT(E47:F47)),0)</f>
        <v>1633</v>
      </c>
    </row>
    <row r="48" spans="1:9" x14ac:dyDescent="0.3">
      <c r="B48" s="37"/>
      <c r="C48" s="55" t="s">
        <v>31</v>
      </c>
      <c r="D48" s="22" t="s">
        <v>26</v>
      </c>
      <c r="E48" s="23">
        <v>1E-3</v>
      </c>
      <c r="F48" s="24">
        <v>118086</v>
      </c>
      <c r="G48" s="25">
        <f>ROUND((+PRODUCT(E48:F48)),0)</f>
        <v>118</v>
      </c>
    </row>
    <row r="49" spans="2:7" x14ac:dyDescent="0.3">
      <c r="B49" s="38"/>
      <c r="C49" s="56" t="s">
        <v>32</v>
      </c>
      <c r="D49" s="26" t="s">
        <v>4</v>
      </c>
      <c r="E49" s="27">
        <v>9.6000000000000002E-2</v>
      </c>
      <c r="F49" s="28">
        <v>1326</v>
      </c>
      <c r="G49" s="29">
        <f>ROUND((+PRODUCT(E49:F49)),0)</f>
        <v>127</v>
      </c>
    </row>
    <row r="50" spans="2:7" s="58" customFormat="1" x14ac:dyDescent="0.3">
      <c r="B50" s="57"/>
      <c r="D50" s="57"/>
      <c r="E50" s="57"/>
      <c r="F50" s="57"/>
      <c r="G50" s="57"/>
    </row>
    <row r="51" spans="2:7" x14ac:dyDescent="0.3">
      <c r="B51" s="35">
        <v>1.03</v>
      </c>
      <c r="C51" s="15" t="s">
        <v>64</v>
      </c>
      <c r="D51" s="40" t="s">
        <v>1</v>
      </c>
      <c r="E51" s="33"/>
      <c r="F51" s="33"/>
      <c r="G51" s="17">
        <f>+ROUND(SUM(G52:G55),0)</f>
        <v>5762</v>
      </c>
    </row>
    <row r="52" spans="2:7" x14ac:dyDescent="0.3">
      <c r="B52" s="36"/>
      <c r="C52" s="54" t="s">
        <v>29</v>
      </c>
      <c r="D52" s="18" t="s">
        <v>4</v>
      </c>
      <c r="E52" s="19">
        <v>0.25</v>
      </c>
      <c r="F52" s="20">
        <v>3017</v>
      </c>
      <c r="G52" s="21">
        <f>ROUND((+PRODUCT(E52:F52)),0)</f>
        <v>754</v>
      </c>
    </row>
    <row r="53" spans="2:7" x14ac:dyDescent="0.3">
      <c r="B53" s="37"/>
      <c r="C53" s="55" t="s">
        <v>30</v>
      </c>
      <c r="D53" s="22" t="s">
        <v>25</v>
      </c>
      <c r="E53" s="23">
        <v>0.25</v>
      </c>
      <c r="F53" s="24">
        <v>18146</v>
      </c>
      <c r="G53" s="25">
        <f>ROUND((+PRODUCT(E53:F53)),0)</f>
        <v>4537</v>
      </c>
    </row>
    <row r="54" spans="2:7" x14ac:dyDescent="0.3">
      <c r="B54" s="37"/>
      <c r="C54" s="55" t="s">
        <v>31</v>
      </c>
      <c r="D54" s="22" t="s">
        <v>26</v>
      </c>
      <c r="E54" s="23">
        <v>1E-3</v>
      </c>
      <c r="F54" s="24">
        <v>118086</v>
      </c>
      <c r="G54" s="25">
        <f>ROUND((+PRODUCT(E54:F54)),0)</f>
        <v>118</v>
      </c>
    </row>
    <row r="55" spans="2:7" x14ac:dyDescent="0.3">
      <c r="B55" s="38"/>
      <c r="C55" s="56" t="s">
        <v>32</v>
      </c>
      <c r="D55" s="26" t="s">
        <v>4</v>
      </c>
      <c r="E55" s="27">
        <v>0.26600000000000001</v>
      </c>
      <c r="F55" s="28">
        <v>1326</v>
      </c>
      <c r="G55" s="29">
        <f>ROUND((+PRODUCT(E55:F55)),0)</f>
        <v>353</v>
      </c>
    </row>
    <row r="56" spans="2:7" s="58" customFormat="1" x14ac:dyDescent="0.3">
      <c r="B56" s="57"/>
      <c r="D56" s="57"/>
      <c r="E56" s="57"/>
      <c r="F56" s="57"/>
      <c r="G56" s="57"/>
    </row>
    <row r="57" spans="2:7" x14ac:dyDescent="0.3">
      <c r="B57" s="35">
        <v>1.04</v>
      </c>
      <c r="C57" s="15" t="s">
        <v>65</v>
      </c>
      <c r="D57" s="40" t="s">
        <v>46</v>
      </c>
      <c r="E57" s="33"/>
      <c r="F57" s="33"/>
      <c r="G57" s="17">
        <f>+ROUND(SUM(G58:G66),0)</f>
        <v>5825</v>
      </c>
    </row>
    <row r="58" spans="2:7" x14ac:dyDescent="0.3">
      <c r="B58" s="36"/>
      <c r="C58" s="54" t="s">
        <v>29</v>
      </c>
      <c r="D58" s="18" t="s">
        <v>4</v>
      </c>
      <c r="E58" s="19">
        <v>0.1</v>
      </c>
      <c r="F58" s="20">
        <v>3017</v>
      </c>
      <c r="G58" s="21">
        <f>ROUND((+PRODUCT(E58:F58)),0)</f>
        <v>302</v>
      </c>
    </row>
    <row r="59" spans="2:7" x14ac:dyDescent="0.3">
      <c r="B59" s="37"/>
      <c r="C59" s="55" t="s">
        <v>30</v>
      </c>
      <c r="D59" s="22" t="s">
        <v>25</v>
      </c>
      <c r="E59" s="23">
        <v>0.1</v>
      </c>
      <c r="F59" s="24">
        <v>18146</v>
      </c>
      <c r="G59" s="25">
        <f>ROUND((+PRODUCT(E59:F59)),0)</f>
        <v>1815</v>
      </c>
    </row>
    <row r="60" spans="2:7" x14ac:dyDescent="0.3">
      <c r="B60" s="37"/>
      <c r="C60" s="55" t="s">
        <v>48</v>
      </c>
      <c r="D60" s="22" t="s">
        <v>4</v>
      </c>
      <c r="E60" s="23">
        <v>0.03</v>
      </c>
      <c r="F60" s="24">
        <v>4150</v>
      </c>
      <c r="G60" s="25">
        <f t="shared" ref="G60:G64" si="1">ROUND((+PRODUCT(E60:F60)),0)</f>
        <v>125</v>
      </c>
    </row>
    <row r="61" spans="2:7" x14ac:dyDescent="0.3">
      <c r="B61" s="37"/>
      <c r="C61" s="55" t="s">
        <v>49</v>
      </c>
      <c r="D61" s="22" t="s">
        <v>4</v>
      </c>
      <c r="E61" s="23">
        <v>0.06</v>
      </c>
      <c r="F61" s="24">
        <v>4640</v>
      </c>
      <c r="G61" s="25">
        <f t="shared" si="1"/>
        <v>278</v>
      </c>
    </row>
    <row r="62" spans="2:7" x14ac:dyDescent="0.3">
      <c r="B62" s="37"/>
      <c r="C62" s="55" t="s">
        <v>50</v>
      </c>
      <c r="D62" s="22" t="s">
        <v>2</v>
      </c>
      <c r="E62" s="23">
        <v>2.2999999999999998</v>
      </c>
      <c r="F62" s="24">
        <v>114</v>
      </c>
      <c r="G62" s="25">
        <f t="shared" si="1"/>
        <v>262</v>
      </c>
    </row>
    <row r="63" spans="2:7" x14ac:dyDescent="0.3">
      <c r="B63" s="37"/>
      <c r="C63" s="55" t="s">
        <v>51</v>
      </c>
      <c r="D63" s="22" t="s">
        <v>3</v>
      </c>
      <c r="E63" s="23">
        <v>4.0000000000000001E-3</v>
      </c>
      <c r="F63" s="24">
        <v>382222</v>
      </c>
      <c r="G63" s="25">
        <f t="shared" si="1"/>
        <v>1529</v>
      </c>
    </row>
    <row r="64" spans="2:7" x14ac:dyDescent="0.3">
      <c r="B64" s="37"/>
      <c r="C64" s="55" t="s">
        <v>32</v>
      </c>
      <c r="D64" s="22" t="s">
        <v>4</v>
      </c>
      <c r="E64" s="23">
        <v>0.106</v>
      </c>
      <c r="F64" s="24">
        <v>1326</v>
      </c>
      <c r="G64" s="25">
        <f t="shared" si="1"/>
        <v>141</v>
      </c>
    </row>
    <row r="65" spans="2:7" x14ac:dyDescent="0.3">
      <c r="B65" s="37"/>
      <c r="C65" s="55" t="s">
        <v>52</v>
      </c>
      <c r="D65" s="22" t="s">
        <v>27</v>
      </c>
      <c r="E65" s="23">
        <v>3.1E-4</v>
      </c>
      <c r="F65" s="24">
        <v>131206</v>
      </c>
      <c r="G65" s="25">
        <f>ROUND((+PRODUCT(E65:F65)),0)</f>
        <v>41</v>
      </c>
    </row>
    <row r="66" spans="2:7" x14ac:dyDescent="0.3">
      <c r="B66" s="3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35">
        <v>1.05</v>
      </c>
      <c r="C68" s="15" t="s">
        <v>66</v>
      </c>
      <c r="D68" s="40" t="s">
        <v>46</v>
      </c>
      <c r="E68" s="33"/>
      <c r="F68" s="33"/>
      <c r="G68" s="17">
        <f>+ROUND(SUM(G69:G72),0)</f>
        <v>7414</v>
      </c>
    </row>
    <row r="69" spans="2:7" x14ac:dyDescent="0.3">
      <c r="B69" s="36"/>
      <c r="C69" s="54" t="s">
        <v>29</v>
      </c>
      <c r="D69" s="18" t="s">
        <v>4</v>
      </c>
      <c r="E69" s="19">
        <v>0.27</v>
      </c>
      <c r="F69" s="20">
        <v>3017</v>
      </c>
      <c r="G69" s="21">
        <f t="shared" ref="G69:G72" si="2">ROUND((+PRODUCT(E69:F69)),0)</f>
        <v>815</v>
      </c>
    </row>
    <row r="70" spans="2:7" x14ac:dyDescent="0.3">
      <c r="B70" s="37"/>
      <c r="C70" s="55" t="s">
        <v>30</v>
      </c>
      <c r="D70" s="22" t="s">
        <v>25</v>
      </c>
      <c r="E70" s="23">
        <v>0.27</v>
      </c>
      <c r="F70" s="24">
        <v>18146</v>
      </c>
      <c r="G70" s="25">
        <f t="shared" si="2"/>
        <v>4899</v>
      </c>
    </row>
    <row r="71" spans="2:7" x14ac:dyDescent="0.3">
      <c r="B71" s="37"/>
      <c r="C71" s="55" t="s">
        <v>54</v>
      </c>
      <c r="D71" s="22" t="s">
        <v>25</v>
      </c>
      <c r="E71" s="23">
        <v>0.4</v>
      </c>
      <c r="F71" s="24">
        <v>2767</v>
      </c>
      <c r="G71" s="25">
        <f t="shared" si="2"/>
        <v>1107</v>
      </c>
    </row>
    <row r="72" spans="2:7" x14ac:dyDescent="0.3">
      <c r="B72" s="38"/>
      <c r="C72" s="56" t="s">
        <v>32</v>
      </c>
      <c r="D72" s="26" t="s">
        <v>4</v>
      </c>
      <c r="E72" s="27">
        <v>0.44700000000000001</v>
      </c>
      <c r="F72" s="28">
        <v>1326</v>
      </c>
      <c r="G72" s="29">
        <f t="shared" si="2"/>
        <v>593</v>
      </c>
    </row>
    <row r="73" spans="2:7" s="58" customFormat="1" x14ac:dyDescent="0.3">
      <c r="B73" s="57"/>
      <c r="D73" s="57"/>
      <c r="E73" s="57"/>
      <c r="F73" s="57"/>
      <c r="G73" s="57"/>
    </row>
    <row r="74" spans="2:7" x14ac:dyDescent="0.3">
      <c r="B74" s="35">
        <v>1.06</v>
      </c>
      <c r="C74" s="15" t="s">
        <v>70</v>
      </c>
      <c r="D74" s="40" t="s">
        <v>3</v>
      </c>
      <c r="E74" s="33"/>
      <c r="F74" s="33"/>
      <c r="G74" s="17">
        <f>+ROUND(SUM(G75:G79),0)</f>
        <v>116131</v>
      </c>
    </row>
    <row r="75" spans="2:7" x14ac:dyDescent="0.3">
      <c r="B75" s="36"/>
      <c r="C75" s="54" t="s">
        <v>29</v>
      </c>
      <c r="D75" s="18" t="s">
        <v>4</v>
      </c>
      <c r="E75" s="19">
        <v>0.4</v>
      </c>
      <c r="F75" s="20">
        <v>3017</v>
      </c>
      <c r="G75" s="21">
        <f t="shared" ref="G75:G79" si="3">ROUND((+PRODUCT(E75:F75)),0)</f>
        <v>1207</v>
      </c>
    </row>
    <row r="76" spans="2:7" x14ac:dyDescent="0.3">
      <c r="B76" s="37"/>
      <c r="C76" s="55" t="s">
        <v>68</v>
      </c>
      <c r="D76" s="22" t="s">
        <v>25</v>
      </c>
      <c r="E76" s="23">
        <v>0.4</v>
      </c>
      <c r="F76" s="24">
        <v>39083</v>
      </c>
      <c r="G76" s="25">
        <f t="shared" si="3"/>
        <v>15633</v>
      </c>
    </row>
    <row r="77" spans="2:7" x14ac:dyDescent="0.3">
      <c r="B77" s="37"/>
      <c r="C77" s="55" t="s">
        <v>31</v>
      </c>
      <c r="D77" s="22" t="s">
        <v>26</v>
      </c>
      <c r="E77" s="23">
        <v>0.25</v>
      </c>
      <c r="F77" s="24">
        <v>118086</v>
      </c>
      <c r="G77" s="25">
        <f t="shared" si="3"/>
        <v>29522</v>
      </c>
    </row>
    <row r="78" spans="2:7" x14ac:dyDescent="0.3">
      <c r="B78" s="37"/>
      <c r="C78" s="55" t="s">
        <v>69</v>
      </c>
      <c r="D78" s="22" t="s">
        <v>25</v>
      </c>
      <c r="E78" s="23">
        <v>0.9</v>
      </c>
      <c r="F78" s="24">
        <v>76108</v>
      </c>
      <c r="G78" s="25">
        <f t="shared" si="3"/>
        <v>68497</v>
      </c>
    </row>
    <row r="79" spans="2:7" x14ac:dyDescent="0.3">
      <c r="B79" s="38"/>
      <c r="C79" s="56" t="s">
        <v>32</v>
      </c>
      <c r="D79" s="26" t="s">
        <v>4</v>
      </c>
      <c r="E79" s="27">
        <v>0.95960000000000001</v>
      </c>
      <c r="F79" s="28">
        <v>1326</v>
      </c>
      <c r="G79" s="29">
        <f t="shared" si="3"/>
        <v>1272</v>
      </c>
    </row>
    <row r="80" spans="2:7" s="58" customFormat="1" x14ac:dyDescent="0.3">
      <c r="B80" s="57"/>
      <c r="D80" s="57"/>
      <c r="E80" s="57"/>
      <c r="F80" s="57"/>
      <c r="G80" s="57"/>
    </row>
    <row r="81" spans="2:7" x14ac:dyDescent="0.3">
      <c r="B81" s="35">
        <v>1.07</v>
      </c>
      <c r="C81" s="15" t="s">
        <v>80</v>
      </c>
      <c r="D81" s="40" t="s">
        <v>3</v>
      </c>
      <c r="E81" s="33"/>
      <c r="F81" s="33"/>
      <c r="G81" s="17">
        <f>+ROUND(SUM(G82:G85),0)</f>
        <v>71009</v>
      </c>
    </row>
    <row r="82" spans="2:7" x14ac:dyDescent="0.3">
      <c r="B82" s="36"/>
      <c r="C82" s="54" t="s">
        <v>29</v>
      </c>
      <c r="D82" s="18" t="s">
        <v>4</v>
      </c>
      <c r="E82" s="19">
        <v>0.78</v>
      </c>
      <c r="F82" s="20">
        <v>3017</v>
      </c>
      <c r="G82" s="21">
        <f t="shared" ref="G82:G85" si="4">ROUND((+PRODUCT(E82:F82)),0)</f>
        <v>2353</v>
      </c>
    </row>
    <row r="83" spans="2:7" x14ac:dyDescent="0.3">
      <c r="B83" s="37"/>
      <c r="C83" s="55" t="s">
        <v>30</v>
      </c>
      <c r="D83" s="22" t="s">
        <v>25</v>
      </c>
      <c r="E83" s="23">
        <v>0.78</v>
      </c>
      <c r="F83" s="24">
        <v>18146</v>
      </c>
      <c r="G83" s="25">
        <f t="shared" si="4"/>
        <v>14154</v>
      </c>
    </row>
    <row r="84" spans="2:7" x14ac:dyDescent="0.3">
      <c r="B84" s="37"/>
      <c r="C84" s="55" t="s">
        <v>69</v>
      </c>
      <c r="D84" s="22" t="s">
        <v>25</v>
      </c>
      <c r="E84" s="23">
        <v>0.7</v>
      </c>
      <c r="F84" s="24">
        <v>76108</v>
      </c>
      <c r="G84" s="25">
        <f t="shared" si="4"/>
        <v>53276</v>
      </c>
    </row>
    <row r="85" spans="2:7" x14ac:dyDescent="0.3">
      <c r="B85" s="38"/>
      <c r="C85" s="56" t="s">
        <v>32</v>
      </c>
      <c r="D85" s="26" t="s">
        <v>4</v>
      </c>
      <c r="E85" s="27">
        <v>0.92449999999999999</v>
      </c>
      <c r="F85" s="28">
        <v>1326</v>
      </c>
      <c r="G85" s="29">
        <f t="shared" si="4"/>
        <v>1226</v>
      </c>
    </row>
    <row r="86" spans="2:7" s="58" customFormat="1" x14ac:dyDescent="0.3">
      <c r="B86" s="57"/>
      <c r="D86" s="57"/>
      <c r="E86" s="57"/>
      <c r="F86" s="57"/>
      <c r="G86" s="57"/>
    </row>
    <row r="87" spans="2:7" x14ac:dyDescent="0.3">
      <c r="B87" s="35">
        <v>1.08</v>
      </c>
      <c r="C87" s="15" t="s">
        <v>67</v>
      </c>
      <c r="D87" s="40" t="s">
        <v>3</v>
      </c>
      <c r="E87" s="33"/>
      <c r="F87" s="33"/>
      <c r="G87" s="17">
        <f>+ROUND(SUM(G88:G92),0)</f>
        <v>39155</v>
      </c>
    </row>
    <row r="88" spans="2:7" x14ac:dyDescent="0.3">
      <c r="B88" s="36"/>
      <c r="C88" s="54" t="s">
        <v>29</v>
      </c>
      <c r="D88" s="18" t="s">
        <v>4</v>
      </c>
      <c r="E88" s="19">
        <v>0.3</v>
      </c>
      <c r="F88" s="20">
        <v>3017</v>
      </c>
      <c r="G88" s="21">
        <f t="shared" ref="G88:G92" si="5">ROUND((+PRODUCT(E88:F88)),0)</f>
        <v>905</v>
      </c>
    </row>
    <row r="89" spans="2:7" x14ac:dyDescent="0.3">
      <c r="B89" s="37"/>
      <c r="C89" s="55" t="s">
        <v>55</v>
      </c>
      <c r="D89" s="22" t="s">
        <v>25</v>
      </c>
      <c r="E89" s="23">
        <v>0.3</v>
      </c>
      <c r="F89" s="24">
        <v>25125</v>
      </c>
      <c r="G89" s="25">
        <f t="shared" si="5"/>
        <v>7538</v>
      </c>
    </row>
    <row r="90" spans="2:7" x14ac:dyDescent="0.3">
      <c r="B90" s="37"/>
      <c r="C90" s="55" t="s">
        <v>31</v>
      </c>
      <c r="D90" s="22" t="s">
        <v>26</v>
      </c>
      <c r="E90" s="23">
        <v>0.25</v>
      </c>
      <c r="F90" s="24">
        <v>118086</v>
      </c>
      <c r="G90" s="25">
        <f t="shared" si="5"/>
        <v>29522</v>
      </c>
    </row>
    <row r="91" spans="2:7" x14ac:dyDescent="0.3">
      <c r="B91" s="37"/>
      <c r="C91" s="55" t="s">
        <v>56</v>
      </c>
      <c r="D91" s="22" t="s">
        <v>3</v>
      </c>
      <c r="E91" s="23">
        <v>1</v>
      </c>
      <c r="F91" s="24">
        <v>699</v>
      </c>
      <c r="G91" s="25">
        <f t="shared" si="5"/>
        <v>699</v>
      </c>
    </row>
    <row r="92" spans="2:7" x14ac:dyDescent="0.3">
      <c r="B92" s="38"/>
      <c r="C92" s="56" t="s">
        <v>32</v>
      </c>
      <c r="D92" s="26" t="s">
        <v>4</v>
      </c>
      <c r="E92" s="27">
        <v>0.37</v>
      </c>
      <c r="F92" s="28">
        <v>1326</v>
      </c>
      <c r="G92" s="29">
        <f t="shared" si="5"/>
        <v>491</v>
      </c>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33">
        <v>2.0099999999999998</v>
      </c>
      <c r="C96" s="15" t="s">
        <v>74</v>
      </c>
      <c r="D96" s="40" t="s">
        <v>3</v>
      </c>
      <c r="E96" s="33"/>
      <c r="F96" s="33"/>
      <c r="G96" s="17">
        <f>+ROUND(SUM(G97:G99),0)</f>
        <v>29813</v>
      </c>
    </row>
    <row r="97" spans="2:9" x14ac:dyDescent="0.3">
      <c r="B97" s="36"/>
      <c r="C97" s="54" t="s">
        <v>29</v>
      </c>
      <c r="D97" s="18" t="s">
        <v>4</v>
      </c>
      <c r="E97" s="19">
        <v>0.4</v>
      </c>
      <c r="F97" s="20">
        <v>3017</v>
      </c>
      <c r="G97" s="21">
        <f>ROUND((+PRODUCT(E97:F97)),0)</f>
        <v>1207</v>
      </c>
    </row>
    <row r="98" spans="2:9" x14ac:dyDescent="0.3">
      <c r="B98" s="37"/>
      <c r="C98" s="55" t="s">
        <v>72</v>
      </c>
      <c r="D98" s="22" t="s">
        <v>27</v>
      </c>
      <c r="E98" s="23">
        <v>0.02</v>
      </c>
      <c r="F98" s="24">
        <v>48432</v>
      </c>
      <c r="G98" s="25">
        <f>ROUND((+PRODUCT(E98:F98)),0)</f>
        <v>969</v>
      </c>
    </row>
    <row r="99" spans="2:9" x14ac:dyDescent="0.3">
      <c r="B99" s="38"/>
      <c r="C99" s="56" t="s">
        <v>73</v>
      </c>
      <c r="D99" s="26" t="s">
        <v>25</v>
      </c>
      <c r="E99" s="27">
        <v>0.6</v>
      </c>
      <c r="F99" s="28">
        <v>46062</v>
      </c>
      <c r="G99" s="29">
        <f>ROUND((+PRODUCT(E99:F99)),0)</f>
        <v>27637</v>
      </c>
    </row>
    <row r="100" spans="2:9" s="58" customFormat="1" x14ac:dyDescent="0.3">
      <c r="B100" s="57"/>
      <c r="D100" s="57"/>
      <c r="E100" s="57"/>
      <c r="F100" s="57"/>
      <c r="G100" s="57"/>
    </row>
    <row r="101" spans="2:9" x14ac:dyDescent="0.3">
      <c r="B101" s="33">
        <v>2.02</v>
      </c>
      <c r="C101" s="15" t="s">
        <v>81</v>
      </c>
      <c r="D101" s="40" t="s">
        <v>3</v>
      </c>
      <c r="E101" s="33"/>
      <c r="F101" s="33"/>
      <c r="G101" s="17">
        <f>+ROUND(SUM(G102:G104),0)</f>
        <v>38854</v>
      </c>
    </row>
    <row r="102" spans="2:9" x14ac:dyDescent="0.3">
      <c r="B102" s="36"/>
      <c r="C102" s="54" t="s">
        <v>29</v>
      </c>
      <c r="D102" s="18" t="s">
        <v>4</v>
      </c>
      <c r="E102" s="19">
        <v>0.4</v>
      </c>
      <c r="F102" s="20">
        <v>3017</v>
      </c>
      <c r="G102" s="21">
        <f>ROUND((+PRODUCT(E102:F102)),0)</f>
        <v>1207</v>
      </c>
    </row>
    <row r="103" spans="2:9" x14ac:dyDescent="0.3">
      <c r="B103" s="37"/>
      <c r="C103" s="55" t="s">
        <v>72</v>
      </c>
      <c r="D103" s="22" t="s">
        <v>27</v>
      </c>
      <c r="E103" s="23">
        <v>4.4999999999999998E-2</v>
      </c>
      <c r="F103" s="24">
        <v>48432</v>
      </c>
      <c r="G103" s="25">
        <f>ROUND((+PRODUCT(E103:F103)),0)</f>
        <v>2179</v>
      </c>
    </row>
    <row r="104" spans="2:9" x14ac:dyDescent="0.3">
      <c r="B104" s="38"/>
      <c r="C104" s="56" t="s">
        <v>73</v>
      </c>
      <c r="D104" s="26" t="s">
        <v>25</v>
      </c>
      <c r="E104" s="27">
        <v>0.77</v>
      </c>
      <c r="F104" s="28">
        <v>46062</v>
      </c>
      <c r="G104" s="29">
        <f>ROUND((+PRODUCT(E104:F104)),0)</f>
        <v>35468</v>
      </c>
    </row>
    <row r="105" spans="2:9" s="58" customFormat="1" x14ac:dyDescent="0.3">
      <c r="B105" s="57"/>
      <c r="D105" s="57"/>
      <c r="E105" s="57"/>
      <c r="F105" s="57"/>
      <c r="G105" s="57"/>
    </row>
    <row r="106" spans="2:9" x14ac:dyDescent="0.3">
      <c r="B106" s="33">
        <v>2.0299999999999998</v>
      </c>
      <c r="C106" s="15" t="s">
        <v>76</v>
      </c>
      <c r="D106" s="40" t="s">
        <v>3</v>
      </c>
      <c r="E106" s="41"/>
      <c r="F106" s="41"/>
      <c r="G106" s="17">
        <f>+ROUND(SUM(G107:G109),0)</f>
        <v>44772</v>
      </c>
    </row>
    <row r="107" spans="2:9" x14ac:dyDescent="0.3">
      <c r="B107" s="36"/>
      <c r="C107" s="54" t="s">
        <v>75</v>
      </c>
      <c r="D107" s="18" t="s">
        <v>25</v>
      </c>
      <c r="E107" s="19">
        <v>0.217</v>
      </c>
      <c r="F107" s="20">
        <v>32104</v>
      </c>
      <c r="G107" s="21">
        <f>ROUND((+PRODUCT(E107:F107)),0)</f>
        <v>6967</v>
      </c>
    </row>
    <row r="108" spans="2:9" x14ac:dyDescent="0.3">
      <c r="B108" s="37"/>
      <c r="C108" s="55" t="s">
        <v>29</v>
      </c>
      <c r="D108" s="22" t="s">
        <v>4</v>
      </c>
      <c r="E108" s="23">
        <v>0.217</v>
      </c>
      <c r="F108" s="24">
        <v>3017</v>
      </c>
      <c r="G108" s="25">
        <f>ROUND((+PRODUCT(E108:F108)),0)</f>
        <v>655</v>
      </c>
    </row>
    <row r="109" spans="2:9" x14ac:dyDescent="0.3">
      <c r="B109" s="38"/>
      <c r="C109" s="56" t="s">
        <v>31</v>
      </c>
      <c r="D109" s="26" t="s">
        <v>26</v>
      </c>
      <c r="E109" s="189">
        <v>0.31459999999999999</v>
      </c>
      <c r="F109" s="28">
        <v>118086</v>
      </c>
      <c r="G109" s="29">
        <f>ROUND((+PRODUCT(E109:F109)),0)</f>
        <v>37150</v>
      </c>
      <c r="I109" s="190"/>
    </row>
    <row r="111" spans="2:9" x14ac:dyDescent="0.3">
      <c r="B111" s="33">
        <v>2.04</v>
      </c>
      <c r="C111" s="15" t="s">
        <v>79</v>
      </c>
      <c r="D111" s="40" t="s">
        <v>3</v>
      </c>
      <c r="E111" s="41"/>
      <c r="F111" s="41"/>
      <c r="G111" s="17">
        <f>+ROUND(SUM(G112:G116),0)</f>
        <v>134255</v>
      </c>
    </row>
    <row r="112" spans="2:9" x14ac:dyDescent="0.3">
      <c r="B112" s="36"/>
      <c r="C112" s="54" t="s">
        <v>29</v>
      </c>
      <c r="D112" s="18" t="s">
        <v>4</v>
      </c>
      <c r="E112" s="19">
        <v>0.5</v>
      </c>
      <c r="F112" s="20">
        <v>3017</v>
      </c>
      <c r="G112" s="21">
        <f>ROUND((+PRODUCT(E112:F112)),0)</f>
        <v>1509</v>
      </c>
    </row>
    <row r="113" spans="2:7" x14ac:dyDescent="0.3">
      <c r="B113" s="37"/>
      <c r="C113" s="55" t="s">
        <v>75</v>
      </c>
      <c r="D113" s="22" t="s">
        <v>25</v>
      </c>
      <c r="E113" s="23">
        <v>0.3</v>
      </c>
      <c r="F113" s="24">
        <v>32104</v>
      </c>
      <c r="G113" s="25">
        <f>ROUND((+PRODUCT(E113:F113)),0)</f>
        <v>9631</v>
      </c>
    </row>
    <row r="114" spans="2:7" x14ac:dyDescent="0.3">
      <c r="B114" s="37"/>
      <c r="C114" s="55" t="s">
        <v>77</v>
      </c>
      <c r="D114" s="22" t="s">
        <v>3</v>
      </c>
      <c r="E114" s="23">
        <v>1.4</v>
      </c>
      <c r="F114" s="24">
        <v>75000</v>
      </c>
      <c r="G114" s="25">
        <f>ROUND((+PRODUCT(E114:F114)),0)</f>
        <v>105000</v>
      </c>
    </row>
    <row r="115" spans="2:7" x14ac:dyDescent="0.3">
      <c r="B115" s="37"/>
      <c r="C115" s="55" t="s">
        <v>78</v>
      </c>
      <c r="D115" s="22" t="s">
        <v>27</v>
      </c>
      <c r="E115" s="23">
        <v>0.4</v>
      </c>
      <c r="F115" s="24">
        <v>43298</v>
      </c>
      <c r="G115" s="25">
        <f>ROUND((+PRODUCT(E115:F115)),0)</f>
        <v>17319</v>
      </c>
    </row>
    <row r="116" spans="2:7" x14ac:dyDescent="0.3">
      <c r="B116" s="38"/>
      <c r="C116" s="56" t="s">
        <v>32</v>
      </c>
      <c r="D116" s="26" t="s">
        <v>4</v>
      </c>
      <c r="E116" s="27">
        <v>0.6</v>
      </c>
      <c r="F116" s="28">
        <v>1326</v>
      </c>
      <c r="G116" s="29">
        <f>ROUND((+PRODUCT(E116:F116)),0)</f>
        <v>796</v>
      </c>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143785</v>
      </c>
    </row>
    <row r="119" spans="2:7" x14ac:dyDescent="0.3">
      <c r="B119" s="36"/>
      <c r="C119" s="54" t="s">
        <v>75</v>
      </c>
      <c r="D119" s="18" t="s">
        <v>25</v>
      </c>
      <c r="E119" s="19">
        <v>0.4</v>
      </c>
      <c r="F119" s="20">
        <v>32104</v>
      </c>
      <c r="G119" s="21">
        <f>ROUND((+PRODUCT(E119:F119)),0)</f>
        <v>12842</v>
      </c>
    </row>
    <row r="120" spans="2:7" x14ac:dyDescent="0.3">
      <c r="B120" s="37"/>
      <c r="C120" s="55" t="s">
        <v>77</v>
      </c>
      <c r="D120" s="22" t="s">
        <v>3</v>
      </c>
      <c r="E120" s="23">
        <v>1.4</v>
      </c>
      <c r="F120" s="24">
        <f>+F114</f>
        <v>75000</v>
      </c>
      <c r="G120" s="25">
        <f>ROUND((+PRODUCT(E120:F120)),0)</f>
        <v>105000</v>
      </c>
    </row>
    <row r="121" spans="2:7" x14ac:dyDescent="0.3">
      <c r="B121" s="37"/>
      <c r="C121" s="55" t="s">
        <v>78</v>
      </c>
      <c r="D121" s="22" t="s">
        <v>27</v>
      </c>
      <c r="E121" s="23">
        <v>0.5</v>
      </c>
      <c r="F121" s="24">
        <v>43298</v>
      </c>
      <c r="G121" s="25">
        <f>ROUND((+PRODUCT(E121:F121)),0)</f>
        <v>21649</v>
      </c>
    </row>
    <row r="122" spans="2:7" x14ac:dyDescent="0.3">
      <c r="B122" s="37"/>
      <c r="C122" s="55" t="s">
        <v>29</v>
      </c>
      <c r="D122" s="22" t="s">
        <v>4</v>
      </c>
      <c r="E122" s="23">
        <v>0.5</v>
      </c>
      <c r="F122" s="24">
        <v>3017</v>
      </c>
      <c r="G122" s="25">
        <f>ROUND((+PRODUCT(E122:F122)),0)</f>
        <v>1509</v>
      </c>
    </row>
    <row r="123" spans="2:7" x14ac:dyDescent="0.3">
      <c r="B123" s="38"/>
      <c r="C123" s="56" t="s">
        <v>32</v>
      </c>
      <c r="D123" s="26" t="s">
        <v>4</v>
      </c>
      <c r="E123" s="27">
        <v>2.1</v>
      </c>
      <c r="F123" s="28">
        <v>1326</v>
      </c>
      <c r="G123" s="29">
        <f>ROUND((+PRODUCT(E123:F123)),0)</f>
        <v>2785</v>
      </c>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40" t="s">
        <v>4</v>
      </c>
      <c r="E127" s="41"/>
      <c r="F127" s="41"/>
      <c r="G127" s="17">
        <f>+ROUND(SUM(G128:G140),0)</f>
        <v>1709854</v>
      </c>
    </row>
    <row r="128" spans="2:7" x14ac:dyDescent="0.3">
      <c r="B128" s="36"/>
      <c r="C128" s="54" t="s">
        <v>83</v>
      </c>
      <c r="D128" s="18" t="s">
        <v>4</v>
      </c>
      <c r="E128" s="19">
        <v>0.35</v>
      </c>
      <c r="F128" s="20">
        <v>3017</v>
      </c>
      <c r="G128" s="21">
        <f t="shared" ref="G128:G132" si="6">ROUND((+PRODUCT(E128:F128)),0)</f>
        <v>1056</v>
      </c>
    </row>
    <row r="129" spans="2:7" x14ac:dyDescent="0.3">
      <c r="B129" s="37"/>
      <c r="C129" s="55" t="s">
        <v>84</v>
      </c>
      <c r="D129" s="22" t="s">
        <v>4</v>
      </c>
      <c r="E129" s="23">
        <v>4.3499999999999996</v>
      </c>
      <c r="F129" s="24">
        <v>1312</v>
      </c>
      <c r="G129" s="25">
        <f t="shared" si="6"/>
        <v>5707</v>
      </c>
    </row>
    <row r="130" spans="2:7" x14ac:dyDescent="0.3">
      <c r="B130" s="37"/>
      <c r="C130" s="55" t="s">
        <v>85</v>
      </c>
      <c r="D130" s="22" t="s">
        <v>25</v>
      </c>
      <c r="E130" s="23">
        <v>5</v>
      </c>
      <c r="F130" s="24">
        <v>42992</v>
      </c>
      <c r="G130" s="25">
        <f t="shared" si="6"/>
        <v>214960</v>
      </c>
    </row>
    <row r="131" spans="2:7" x14ac:dyDescent="0.3">
      <c r="B131" s="37"/>
      <c r="C131" s="55" t="s">
        <v>86</v>
      </c>
      <c r="D131" s="22" t="s">
        <v>3</v>
      </c>
      <c r="E131" s="23">
        <v>0.15429999999999999</v>
      </c>
      <c r="F131" s="24">
        <v>2044</v>
      </c>
      <c r="G131" s="25">
        <f t="shared" si="6"/>
        <v>315</v>
      </c>
    </row>
    <row r="132" spans="2:7" x14ac:dyDescent="0.3">
      <c r="B132" s="37"/>
      <c r="C132" s="55" t="s">
        <v>87</v>
      </c>
      <c r="D132" s="22" t="s">
        <v>3</v>
      </c>
      <c r="E132" s="23">
        <v>0.59849999999999992</v>
      </c>
      <c r="F132" s="24">
        <v>465979</v>
      </c>
      <c r="G132" s="25">
        <f t="shared" si="6"/>
        <v>278888</v>
      </c>
    </row>
    <row r="133" spans="2:7" x14ac:dyDescent="0.3">
      <c r="B133" s="37"/>
      <c r="C133" s="55" t="s">
        <v>88</v>
      </c>
      <c r="D133" s="22" t="s">
        <v>3</v>
      </c>
      <c r="E133" s="23">
        <v>0.19800000000000001</v>
      </c>
      <c r="F133" s="24">
        <v>100000</v>
      </c>
      <c r="G133" s="25">
        <f t="shared" ref="G133:G138" si="7">ROUND((+PRODUCT(E133:F133)),0)</f>
        <v>19800</v>
      </c>
    </row>
    <row r="134" spans="2:7" x14ac:dyDescent="0.3">
      <c r="B134" s="37"/>
      <c r="C134" s="55" t="s">
        <v>89</v>
      </c>
      <c r="D134" s="22" t="s">
        <v>3</v>
      </c>
      <c r="E134" s="23">
        <v>0.43</v>
      </c>
      <c r="F134" s="24">
        <v>120000</v>
      </c>
      <c r="G134" s="25">
        <f t="shared" si="7"/>
        <v>51600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f>ROUND((+PRODUCT(E139:F139)),0)</f>
        <v>13260</v>
      </c>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40" t="s">
        <v>3</v>
      </c>
      <c r="E144" s="41"/>
      <c r="F144" s="41"/>
      <c r="G144" s="17">
        <f>+ROUND(SUM(G145:G148),0)</f>
        <v>24852</v>
      </c>
    </row>
    <row r="145" spans="2:7" x14ac:dyDescent="0.3">
      <c r="B145" s="36"/>
      <c r="C145" s="54" t="s">
        <v>29</v>
      </c>
      <c r="D145" s="18" t="s">
        <v>4</v>
      </c>
      <c r="E145" s="19">
        <v>0.5</v>
      </c>
      <c r="F145" s="20">
        <v>3017</v>
      </c>
      <c r="G145" s="21">
        <f t="shared" ref="G145:G148" si="8">ROUND((+PRODUCT(E145:F145)),0)</f>
        <v>1509</v>
      </c>
    </row>
    <row r="146" spans="2:7" x14ac:dyDescent="0.3">
      <c r="B146" s="37"/>
      <c r="C146" s="55" t="s">
        <v>75</v>
      </c>
      <c r="D146" s="22" t="s">
        <v>25</v>
      </c>
      <c r="E146" s="23">
        <v>0.5</v>
      </c>
      <c r="F146" s="24">
        <v>32104</v>
      </c>
      <c r="G146" s="25">
        <f t="shared" si="8"/>
        <v>16052</v>
      </c>
    </row>
    <row r="147" spans="2:7" x14ac:dyDescent="0.3">
      <c r="B147" s="37"/>
      <c r="C147" s="55" t="s">
        <v>78</v>
      </c>
      <c r="D147" s="22" t="s">
        <v>27</v>
      </c>
      <c r="E147" s="23">
        <v>0.15</v>
      </c>
      <c r="F147" s="24">
        <v>43298</v>
      </c>
      <c r="G147" s="25">
        <f t="shared" si="8"/>
        <v>6495</v>
      </c>
    </row>
    <row r="148" spans="2:7" x14ac:dyDescent="0.3">
      <c r="B148" s="38"/>
      <c r="C148" s="56" t="s">
        <v>32</v>
      </c>
      <c r="D148" s="26" t="s">
        <v>4</v>
      </c>
      <c r="E148" s="27">
        <v>0.6</v>
      </c>
      <c r="F148" s="28">
        <v>1326</v>
      </c>
      <c r="G148" s="29">
        <f t="shared" si="8"/>
        <v>796</v>
      </c>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136562</v>
      </c>
    </row>
    <row r="151" spans="2:7" x14ac:dyDescent="0.3">
      <c r="B151" s="36"/>
      <c r="C151" s="54" t="s">
        <v>29</v>
      </c>
      <c r="D151" s="18" t="s">
        <v>4</v>
      </c>
      <c r="E151" s="19">
        <v>0.5</v>
      </c>
      <c r="F151" s="20">
        <v>3017</v>
      </c>
      <c r="G151" s="21">
        <f t="shared" ref="G151:G156" si="9">ROUND((+PRODUCT(E151:F151)),0)</f>
        <v>1509</v>
      </c>
    </row>
    <row r="152" spans="2:7" x14ac:dyDescent="0.3">
      <c r="B152" s="82"/>
      <c r="C152" s="140" t="s">
        <v>75</v>
      </c>
      <c r="D152" s="141" t="s">
        <v>25</v>
      </c>
      <c r="E152" s="142">
        <v>0.37</v>
      </c>
      <c r="F152" s="143">
        <v>32104</v>
      </c>
      <c r="G152" s="144">
        <f t="shared" si="9"/>
        <v>11878</v>
      </c>
    </row>
    <row r="153" spans="2:7" x14ac:dyDescent="0.3">
      <c r="B153" s="82"/>
      <c r="C153" s="140" t="s">
        <v>77</v>
      </c>
      <c r="D153" s="141" t="s">
        <v>3</v>
      </c>
      <c r="E153" s="142">
        <v>1.4</v>
      </c>
      <c r="F153" s="143">
        <f>+F114</f>
        <v>75000</v>
      </c>
      <c r="G153" s="144">
        <f t="shared" si="9"/>
        <v>105000</v>
      </c>
    </row>
    <row r="154" spans="2:7" x14ac:dyDescent="0.3">
      <c r="B154" s="37"/>
      <c r="C154" s="55" t="s">
        <v>78</v>
      </c>
      <c r="D154" s="22" t="s">
        <v>27</v>
      </c>
      <c r="E154" s="23">
        <v>0.4</v>
      </c>
      <c r="F154" s="24">
        <v>43298</v>
      </c>
      <c r="G154" s="25">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8683</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f t="shared" si="10"/>
        <v>921</v>
      </c>
    </row>
    <row r="163" spans="2:7" x14ac:dyDescent="0.3">
      <c r="B163" s="37"/>
      <c r="C163" s="55" t="s">
        <v>109</v>
      </c>
      <c r="D163" s="22" t="s">
        <v>23</v>
      </c>
      <c r="E163" s="23">
        <v>1.17</v>
      </c>
      <c r="F163" s="24">
        <f>+(1*36900)/6</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f t="shared" si="10"/>
        <v>265</v>
      </c>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+(1*12300)/1.5</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10085</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f t="shared" si="12"/>
        <v>1452</v>
      </c>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+(1+147500)/(6*3.981)</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699017</v>
      </c>
    </row>
    <row r="185" spans="2:7" x14ac:dyDescent="0.3">
      <c r="B185" s="36"/>
      <c r="C185" s="54" t="s">
        <v>29</v>
      </c>
      <c r="D185" s="18" t="s">
        <v>4</v>
      </c>
      <c r="E185" s="19">
        <v>3.5</v>
      </c>
      <c r="F185" s="20">
        <v>3017</v>
      </c>
      <c r="G185" s="21">
        <f t="shared" ref="G185:G195" si="13">ROUND((+PRODUCT(E185:F185)),0)</f>
        <v>10560</v>
      </c>
    </row>
    <row r="186" spans="2:7" x14ac:dyDescent="0.3">
      <c r="B186" s="37"/>
      <c r="C186" s="55" t="s">
        <v>68</v>
      </c>
      <c r="D186" s="22" t="s">
        <v>25</v>
      </c>
      <c r="E186" s="23">
        <v>3.5</v>
      </c>
      <c r="F186" s="24">
        <v>39083</v>
      </c>
      <c r="G186" s="25">
        <f t="shared" si="13"/>
        <v>136791</v>
      </c>
    </row>
    <row r="187" spans="2:7" x14ac:dyDescent="0.3">
      <c r="B187" s="37"/>
      <c r="C187" s="55" t="s">
        <v>100</v>
      </c>
      <c r="D187" s="22" t="s">
        <v>27</v>
      </c>
      <c r="E187" s="23">
        <v>0.1</v>
      </c>
      <c r="F187" s="24">
        <v>76108</v>
      </c>
      <c r="G187" s="25">
        <f t="shared" si="13"/>
        <v>7611</v>
      </c>
    </row>
    <row r="188" spans="2:7" x14ac:dyDescent="0.3">
      <c r="B188" s="37"/>
      <c r="C188" s="55" t="s">
        <v>101</v>
      </c>
      <c r="D188" s="22" t="s">
        <v>27</v>
      </c>
      <c r="E188" s="23">
        <v>0.1</v>
      </c>
      <c r="F188" s="24">
        <v>51947</v>
      </c>
      <c r="G188" s="25">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472219</v>
      </c>
      <c r="G193" s="25">
        <f t="shared" si="13"/>
        <v>495830</v>
      </c>
    </row>
    <row r="194" spans="2:7" x14ac:dyDescent="0.3">
      <c r="B194" s="37"/>
      <c r="C194" s="55" t="s">
        <v>32</v>
      </c>
      <c r="D194" s="22" t="s">
        <v>4</v>
      </c>
      <c r="E194" s="23">
        <v>7</v>
      </c>
      <c r="F194" s="24">
        <v>1326</v>
      </c>
      <c r="G194" s="25">
        <f t="shared" si="13"/>
        <v>9282</v>
      </c>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647402</v>
      </c>
    </row>
    <row r="198" spans="2:7" x14ac:dyDescent="0.3">
      <c r="B198" s="36"/>
      <c r="C198" s="54" t="s">
        <v>29</v>
      </c>
      <c r="D198" s="18" t="s">
        <v>4</v>
      </c>
      <c r="E198" s="19">
        <v>0.4</v>
      </c>
      <c r="F198" s="20">
        <v>3017</v>
      </c>
      <c r="G198" s="21">
        <f>ROUND((+PRODUCT(E198:F198)),0)</f>
        <v>1207</v>
      </c>
    </row>
    <row r="199" spans="2:7" x14ac:dyDescent="0.3">
      <c r="B199" s="37"/>
      <c r="C199" s="55" t="s">
        <v>75</v>
      </c>
      <c r="D199" s="22" t="s">
        <v>25</v>
      </c>
      <c r="E199" s="23">
        <v>4</v>
      </c>
      <c r="F199" s="24">
        <v>32104</v>
      </c>
      <c r="G199" s="25">
        <f>ROUND((+PRODUCT(E199:F199)),0)</f>
        <v>128416</v>
      </c>
    </row>
    <row r="200" spans="2:7" x14ac:dyDescent="0.3">
      <c r="B200" s="37"/>
      <c r="C200" s="55" t="s">
        <v>113</v>
      </c>
      <c r="D200" s="22" t="s">
        <v>27</v>
      </c>
      <c r="E200" s="23">
        <v>1.5</v>
      </c>
      <c r="F200" s="24">
        <v>352</v>
      </c>
      <c r="G200" s="25">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465979</v>
      </c>
      <c r="G203" s="25">
        <f t="shared" si="14"/>
        <v>489278</v>
      </c>
    </row>
    <row r="204" spans="2:7" x14ac:dyDescent="0.3">
      <c r="B204" s="37"/>
      <c r="C204" s="55" t="s">
        <v>32</v>
      </c>
      <c r="D204" s="22" t="s">
        <v>4</v>
      </c>
      <c r="E204" s="23">
        <v>4.1941999999999995</v>
      </c>
      <c r="F204" s="24">
        <v>1326</v>
      </c>
      <c r="G204" s="25">
        <f t="shared" si="14"/>
        <v>5562</v>
      </c>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47986</v>
      </c>
    </row>
    <row r="208" spans="2:7" x14ac:dyDescent="0.3">
      <c r="B208" s="36"/>
      <c r="C208" s="54" t="s">
        <v>29</v>
      </c>
      <c r="D208" s="18" t="s">
        <v>4</v>
      </c>
      <c r="E208" s="19">
        <v>1.5</v>
      </c>
      <c r="F208" s="20">
        <v>3017</v>
      </c>
      <c r="G208" s="21">
        <f t="shared" ref="G208:G214" si="15">ROUND((+PRODUCT(E208:F208)),0)</f>
        <v>4526</v>
      </c>
    </row>
    <row r="209" spans="2:7" x14ac:dyDescent="0.3">
      <c r="B209" s="37"/>
      <c r="C209" s="55" t="s">
        <v>116</v>
      </c>
      <c r="D209" s="22" t="s">
        <v>3</v>
      </c>
      <c r="E209" s="23">
        <v>3.3000000000000002E-2</v>
      </c>
      <c r="F209" s="24">
        <f>+F203</f>
        <v>465979</v>
      </c>
      <c r="G209" s="25">
        <f t="shared" si="15"/>
        <v>15377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f t="shared" si="15"/>
        <v>24078</v>
      </c>
    </row>
    <row r="215" spans="2:7" s="58" customFormat="1" x14ac:dyDescent="0.3">
      <c r="B215" s="57"/>
      <c r="D215" s="57"/>
      <c r="E215" s="57"/>
      <c r="F215" s="57"/>
      <c r="G215" s="57"/>
    </row>
    <row r="216" spans="2:7" x14ac:dyDescent="0.3">
      <c r="B216" s="35">
        <v>6.04</v>
      </c>
      <c r="C216" s="15" t="s">
        <v>119</v>
      </c>
      <c r="D216" s="81" t="s">
        <v>46</v>
      </c>
      <c r="E216" s="41"/>
      <c r="F216" s="41"/>
      <c r="G216" s="17">
        <f>+ROUND(SUM(G217:G220),0)</f>
        <v>8490</v>
      </c>
    </row>
    <row r="217" spans="2:7" x14ac:dyDescent="0.3">
      <c r="B217" s="36"/>
      <c r="C217" s="54" t="s">
        <v>29</v>
      </c>
      <c r="D217" s="18" t="s">
        <v>4</v>
      </c>
      <c r="E217" s="19">
        <v>0.33</v>
      </c>
      <c r="F217" s="20">
        <v>3017</v>
      </c>
      <c r="G217" s="21">
        <f>ROUND((+PRODUCT(E217:F217)),0)</f>
        <v>996</v>
      </c>
    </row>
    <row r="218" spans="2:7" x14ac:dyDescent="0.3">
      <c r="B218" s="37"/>
      <c r="C218" s="55" t="s">
        <v>30</v>
      </c>
      <c r="D218" s="22" t="s">
        <v>25</v>
      </c>
      <c r="E218" s="23">
        <v>0.33</v>
      </c>
      <c r="F218" s="24">
        <v>18146</v>
      </c>
      <c r="G218" s="25">
        <f>ROUND((+PRODUCT(E218:F218)),0)</f>
        <v>5988</v>
      </c>
    </row>
    <row r="219" spans="2:7" x14ac:dyDescent="0.3">
      <c r="B219" s="37"/>
      <c r="C219" s="55" t="s">
        <v>54</v>
      </c>
      <c r="D219" s="22" t="s">
        <v>25</v>
      </c>
      <c r="E219" s="23">
        <v>0.33</v>
      </c>
      <c r="F219" s="24">
        <v>2767</v>
      </c>
      <c r="G219" s="25">
        <f>ROUND((+PRODUCT(E219:F219)),0)</f>
        <v>913</v>
      </c>
    </row>
    <row r="220" spans="2:7" x14ac:dyDescent="0.3">
      <c r="B220" s="38"/>
      <c r="C220" s="56" t="s">
        <v>32</v>
      </c>
      <c r="D220" s="26" t="s">
        <v>4</v>
      </c>
      <c r="E220" s="27">
        <v>0.44700000000000001</v>
      </c>
      <c r="F220" s="28">
        <v>1326</v>
      </c>
      <c r="G220" s="29">
        <f>ROUND((+PRODUCT(E220:F220)),0)</f>
        <v>593</v>
      </c>
    </row>
    <row r="221" spans="2:7" s="58" customFormat="1" x14ac:dyDescent="0.3">
      <c r="B221" s="57"/>
      <c r="D221" s="57"/>
      <c r="E221" s="57"/>
      <c r="F221" s="57"/>
      <c r="G221" s="57"/>
    </row>
    <row r="222" spans="2:7" x14ac:dyDescent="0.3">
      <c r="B222" s="35">
        <v>6.05</v>
      </c>
      <c r="C222" s="15" t="s">
        <v>121</v>
      </c>
      <c r="D222" s="81" t="s">
        <v>46</v>
      </c>
      <c r="E222" s="41"/>
      <c r="F222" s="41"/>
      <c r="G222" s="17">
        <f>+ROUND(SUM(G223:G226),0)</f>
        <v>5829</v>
      </c>
    </row>
    <row r="223" spans="2:7" x14ac:dyDescent="0.3">
      <c r="B223" s="36"/>
      <c r="C223" s="54" t="s">
        <v>29</v>
      </c>
      <c r="D223" s="18" t="s">
        <v>4</v>
      </c>
      <c r="E223" s="19">
        <v>0.21</v>
      </c>
      <c r="F223" s="20">
        <v>3017</v>
      </c>
      <c r="G223" s="21">
        <f t="shared" ref="G223:G226" si="16">ROUND((+PRODUCT(E223:F223)),0)</f>
        <v>634</v>
      </c>
    </row>
    <row r="224" spans="2:7" x14ac:dyDescent="0.3">
      <c r="B224" s="37"/>
      <c r="C224" s="55" t="s">
        <v>30</v>
      </c>
      <c r="D224" s="22" t="s">
        <v>25</v>
      </c>
      <c r="E224" s="23">
        <v>0.21</v>
      </c>
      <c r="F224" s="24">
        <v>18146</v>
      </c>
      <c r="G224" s="25">
        <f t="shared" si="16"/>
        <v>3811</v>
      </c>
    </row>
    <row r="225" spans="2:7" x14ac:dyDescent="0.3">
      <c r="B225" s="37"/>
      <c r="C225" s="55" t="s">
        <v>120</v>
      </c>
      <c r="D225" s="22" t="s">
        <v>27</v>
      </c>
      <c r="E225" s="23">
        <v>0.02</v>
      </c>
      <c r="F225" s="24">
        <v>39572</v>
      </c>
      <c r="G225" s="25">
        <f t="shared" si="16"/>
        <v>791</v>
      </c>
    </row>
    <row r="226" spans="2:7" x14ac:dyDescent="0.3">
      <c r="B226" s="38"/>
      <c r="C226" s="56" t="s">
        <v>32</v>
      </c>
      <c r="D226" s="26" t="s">
        <v>4</v>
      </c>
      <c r="E226" s="27">
        <v>0.44700000000000001</v>
      </c>
      <c r="F226" s="28">
        <v>1326</v>
      </c>
      <c r="G226" s="29">
        <f t="shared" si="16"/>
        <v>593</v>
      </c>
    </row>
    <row r="227" spans="2:7" s="58" customFormat="1" x14ac:dyDescent="0.3">
      <c r="B227" s="57"/>
      <c r="D227" s="57"/>
      <c r="E227" s="57"/>
      <c r="F227" s="57"/>
      <c r="G227" s="57"/>
    </row>
    <row r="228" spans="2:7" x14ac:dyDescent="0.3">
      <c r="B228" s="35">
        <v>6.06</v>
      </c>
      <c r="C228" s="15" t="s">
        <v>123</v>
      </c>
      <c r="D228" s="81" t="s">
        <v>46</v>
      </c>
      <c r="E228" s="81"/>
      <c r="F228" s="81"/>
      <c r="G228" s="17">
        <f>+ROUND(SUM(G229:G233),0)</f>
        <v>10894</v>
      </c>
    </row>
    <row r="229" spans="2:7" x14ac:dyDescent="0.3">
      <c r="B229" s="36"/>
      <c r="C229" s="54" t="s">
        <v>29</v>
      </c>
      <c r="D229" s="18" t="s">
        <v>4</v>
      </c>
      <c r="E229" s="19">
        <v>0.2</v>
      </c>
      <c r="F229" s="20">
        <v>3017</v>
      </c>
      <c r="G229" s="21">
        <f t="shared" ref="G229:G233" si="17">ROUND((+PRODUCT(E229:F229)),0)</f>
        <v>603</v>
      </c>
    </row>
    <row r="230" spans="2:7" x14ac:dyDescent="0.3">
      <c r="B230" s="37"/>
      <c r="C230" s="55" t="s">
        <v>75</v>
      </c>
      <c r="D230" s="22" t="s">
        <v>25</v>
      </c>
      <c r="E230" s="23">
        <v>0.2</v>
      </c>
      <c r="F230" s="24">
        <v>32104</v>
      </c>
      <c r="G230" s="25">
        <f t="shared" si="17"/>
        <v>6421</v>
      </c>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f t="shared" si="17"/>
        <v>265</v>
      </c>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2:G32"/>
    <mergeCell ref="B35:G35"/>
    <mergeCell ref="B3:G3"/>
    <mergeCell ref="B4:G4"/>
    <mergeCell ref="B6:G6"/>
    <mergeCell ref="B8:G8"/>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61" t="str">
        <f>+Presupuesto!B3:G3</f>
        <v xml:space="preserve">CONSTRUCCIÓN DE PAVIMENTO EN CONCRETO
</v>
      </c>
      <c r="C3" s="862"/>
      <c r="D3" s="862"/>
      <c r="E3" s="862"/>
      <c r="F3" s="862"/>
      <c r="G3" s="863"/>
    </row>
    <row r="4" spans="2:7" s="3" customFormat="1" x14ac:dyDescent="0.3">
      <c r="B4" s="864">
        <f>+Presupuesto!B4:G4</f>
        <v>0</v>
      </c>
      <c r="C4" s="865"/>
      <c r="D4" s="865"/>
      <c r="E4" s="865"/>
      <c r="F4" s="865"/>
      <c r="G4" s="866"/>
    </row>
    <row r="5" spans="2:7" s="3" customFormat="1" x14ac:dyDescent="0.3">
      <c r="B5" s="126"/>
      <c r="C5" s="124"/>
      <c r="D5" s="124"/>
      <c r="E5" s="124"/>
      <c r="F5" s="124"/>
      <c r="G5" s="125"/>
    </row>
    <row r="6" spans="2:7" s="3" customFormat="1" x14ac:dyDescent="0.3">
      <c r="B6" s="864" t="str">
        <f>+Presupuesto!B5:G5</f>
        <v>CRA 3 ENTRE CALLE 10A Y 12A
VILLAMARÍA, CALDAS</v>
      </c>
      <c r="C6" s="865"/>
      <c r="D6" s="865"/>
      <c r="E6" s="865"/>
      <c r="F6" s="865"/>
      <c r="G6" s="866"/>
    </row>
    <row r="7" spans="2:7" s="3" customFormat="1" x14ac:dyDescent="0.3">
      <c r="B7" s="126"/>
      <c r="C7" s="124"/>
      <c r="D7" s="124"/>
      <c r="E7" s="124"/>
      <c r="F7" s="124"/>
      <c r="G7" s="125"/>
    </row>
    <row r="8" spans="2:7" s="3" customFormat="1" x14ac:dyDescent="0.3">
      <c r="B8" s="867" t="s">
        <v>225</v>
      </c>
      <c r="C8" s="868"/>
      <c r="D8" s="868"/>
      <c r="E8" s="868"/>
      <c r="F8" s="868"/>
      <c r="G8" s="869"/>
    </row>
    <row r="9" spans="2:7" s="3" customFormat="1" ht="16.5" customHeight="1" x14ac:dyDescent="0.3">
      <c r="B9" s="43"/>
      <c r="C9" s="44"/>
      <c r="D9" s="64"/>
      <c r="E9" s="64"/>
      <c r="F9" s="65" t="s">
        <v>37</v>
      </c>
      <c r="G9" s="42">
        <v>44370</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59">
        <f>+B4</f>
        <v>0</v>
      </c>
      <c r="C32" s="859"/>
      <c r="D32" s="859"/>
      <c r="E32" s="859"/>
      <c r="F32" s="859"/>
      <c r="G32" s="859"/>
    </row>
    <row r="33" spans="1:9" s="90" customFormat="1" ht="9" customHeight="1" x14ac:dyDescent="0.3"/>
    <row r="34" spans="1:9" s="51" customFormat="1" ht="27.6" x14ac:dyDescent="0.3">
      <c r="A34" s="57"/>
      <c r="B34" s="81" t="s">
        <v>6</v>
      </c>
      <c r="C34" s="81" t="s">
        <v>5</v>
      </c>
      <c r="D34" s="81" t="s">
        <v>7</v>
      </c>
      <c r="E34" s="81" t="s">
        <v>8</v>
      </c>
      <c r="F34" s="8" t="s">
        <v>9</v>
      </c>
      <c r="G34" s="8" t="s">
        <v>41</v>
      </c>
      <c r="H34" s="57"/>
      <c r="I34" s="57"/>
    </row>
    <row r="35" spans="1:9" ht="4.5" customHeight="1" x14ac:dyDescent="0.3">
      <c r="B35" s="860"/>
      <c r="C35" s="860"/>
      <c r="D35" s="860"/>
      <c r="E35" s="860"/>
      <c r="F35" s="860"/>
      <c r="G35" s="860"/>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81" t="s">
        <v>46</v>
      </c>
      <c r="E38" s="81"/>
      <c r="F38" s="81"/>
      <c r="G38" s="17">
        <f>+ROUND(SUM(G39:G43),0)</f>
        <v>585</v>
      </c>
    </row>
    <row r="39" spans="1:9" x14ac:dyDescent="0.3">
      <c r="B39" s="153"/>
      <c r="C39" s="154" t="s">
        <v>29</v>
      </c>
      <c r="D39" s="155" t="s">
        <v>4</v>
      </c>
      <c r="E39" s="156">
        <v>0.05</v>
      </c>
      <c r="F39" s="157">
        <v>3017</v>
      </c>
      <c r="G39" s="158">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row>
    <row r="42" spans="1:9" x14ac:dyDescent="0.3">
      <c r="B42" s="37"/>
      <c r="C42" s="55" t="s">
        <v>44</v>
      </c>
      <c r="D42" s="22" t="s">
        <v>24</v>
      </c>
      <c r="E42" s="23">
        <v>0.01</v>
      </c>
      <c r="F42" s="24">
        <v>3585</v>
      </c>
      <c r="G42" s="25">
        <f t="shared" ref="G42" si="0">ROUND((+PRODUCT(E42:F42)),0)</f>
        <v>36</v>
      </c>
    </row>
    <row r="43" spans="1:9" s="58" customFormat="1" ht="27.6" x14ac:dyDescent="0.3">
      <c r="B43" s="188"/>
      <c r="C43" s="56" t="s">
        <v>45</v>
      </c>
      <c r="D43" s="26" t="s">
        <v>27</v>
      </c>
      <c r="E43" s="27">
        <v>4.0000000000000001E-3</v>
      </c>
      <c r="F43" s="28">
        <v>503805</v>
      </c>
      <c r="G43" s="29"/>
    </row>
    <row r="44" spans="1:9" s="58" customFormat="1" x14ac:dyDescent="0.3">
      <c r="B44" s="57"/>
      <c r="D44" s="57"/>
      <c r="E44" s="57"/>
      <c r="F44" s="57"/>
      <c r="G44" s="57"/>
    </row>
    <row r="45" spans="1:9" x14ac:dyDescent="0.3">
      <c r="B45" s="35">
        <v>1.02</v>
      </c>
      <c r="C45" s="15" t="s">
        <v>63</v>
      </c>
      <c r="D45" s="81" t="s">
        <v>1</v>
      </c>
      <c r="E45" s="81"/>
      <c r="F45" s="81"/>
      <c r="G45" s="17">
        <f>+ROUND(SUM(G46:G49),0)</f>
        <v>390</v>
      </c>
    </row>
    <row r="46" spans="1:9" x14ac:dyDescent="0.3">
      <c r="B46" s="153"/>
      <c r="C46" s="154" t="s">
        <v>29</v>
      </c>
      <c r="D46" s="155" t="s">
        <v>4</v>
      </c>
      <c r="E46" s="156">
        <v>0.09</v>
      </c>
      <c r="F46" s="157">
        <v>3017</v>
      </c>
      <c r="G46" s="158">
        <f>ROUND((+PRODUCT(E46:F46)),0)</f>
        <v>272</v>
      </c>
    </row>
    <row r="47" spans="1:9" x14ac:dyDescent="0.3">
      <c r="B47" s="37"/>
      <c r="C47" s="55" t="s">
        <v>30</v>
      </c>
      <c r="D47" s="22" t="s">
        <v>25</v>
      </c>
      <c r="E47" s="23">
        <v>0.09</v>
      </c>
      <c r="F47" s="24">
        <v>18146</v>
      </c>
      <c r="G47" s="25"/>
    </row>
    <row r="48" spans="1:9" x14ac:dyDescent="0.3">
      <c r="B48" s="159"/>
      <c r="C48" s="160" t="s">
        <v>31</v>
      </c>
      <c r="D48" s="161" t="s">
        <v>26</v>
      </c>
      <c r="E48" s="162">
        <v>1E-3</v>
      </c>
      <c r="F48" s="163">
        <v>118086</v>
      </c>
      <c r="G48" s="164">
        <f>ROUND((+PRODUCT(E48:F48)),0)</f>
        <v>118</v>
      </c>
    </row>
    <row r="49" spans="2:7" x14ac:dyDescent="0.3">
      <c r="B49" s="38"/>
      <c r="C49" s="56" t="s">
        <v>32</v>
      </c>
      <c r="D49" s="26" t="s">
        <v>4</v>
      </c>
      <c r="E49" s="27">
        <v>9.6000000000000002E-2</v>
      </c>
      <c r="F49" s="28">
        <v>1326</v>
      </c>
      <c r="G49" s="29"/>
    </row>
    <row r="50" spans="2:7" s="58" customFormat="1" x14ac:dyDescent="0.3">
      <c r="B50" s="57"/>
      <c r="D50" s="57"/>
      <c r="E50" s="57"/>
      <c r="F50" s="57"/>
      <c r="G50" s="57"/>
    </row>
    <row r="51" spans="2:7" x14ac:dyDescent="0.3">
      <c r="B51" s="35">
        <v>1.03</v>
      </c>
      <c r="C51" s="15" t="s">
        <v>64</v>
      </c>
      <c r="D51" s="81" t="s">
        <v>1</v>
      </c>
      <c r="E51" s="81"/>
      <c r="F51" s="81"/>
      <c r="G51" s="17">
        <f>+ROUND(SUM(G52:G55),0)</f>
        <v>872</v>
      </c>
    </row>
    <row r="52" spans="2:7" x14ac:dyDescent="0.3">
      <c r="B52" s="153"/>
      <c r="C52" s="154" t="s">
        <v>29</v>
      </c>
      <c r="D52" s="155" t="s">
        <v>4</v>
      </c>
      <c r="E52" s="156">
        <v>0.25</v>
      </c>
      <c r="F52" s="157">
        <v>3017</v>
      </c>
      <c r="G52" s="158">
        <f t="shared" ref="G52" si="1">ROUND((+PRODUCT(E52:F52)),0)</f>
        <v>754</v>
      </c>
    </row>
    <row r="53" spans="2:7" x14ac:dyDescent="0.3">
      <c r="B53" s="37"/>
      <c r="C53" s="55" t="s">
        <v>30</v>
      </c>
      <c r="D53" s="22" t="s">
        <v>25</v>
      </c>
      <c r="E53" s="23">
        <v>0.25</v>
      </c>
      <c r="F53" s="24">
        <v>18146</v>
      </c>
      <c r="G53" s="25"/>
    </row>
    <row r="54" spans="2:7" x14ac:dyDescent="0.3">
      <c r="B54" s="159"/>
      <c r="C54" s="160" t="s">
        <v>31</v>
      </c>
      <c r="D54" s="161" t="s">
        <v>26</v>
      </c>
      <c r="E54" s="162">
        <v>1E-3</v>
      </c>
      <c r="F54" s="163">
        <v>118086</v>
      </c>
      <c r="G54" s="164">
        <f>ROUND((+PRODUCT(E54:F54)),0)</f>
        <v>118</v>
      </c>
    </row>
    <row r="55" spans="2:7" x14ac:dyDescent="0.3">
      <c r="B55" s="38"/>
      <c r="C55" s="56" t="s">
        <v>32</v>
      </c>
      <c r="D55" s="26" t="s">
        <v>4</v>
      </c>
      <c r="E55" s="27">
        <v>0.26600000000000001</v>
      </c>
      <c r="F55" s="28">
        <v>1326</v>
      </c>
      <c r="G55" s="29"/>
    </row>
    <row r="56" spans="2:7" s="58" customFormat="1" x14ac:dyDescent="0.3">
      <c r="B56" s="57"/>
      <c r="D56" s="57"/>
      <c r="E56" s="57"/>
      <c r="F56" s="57"/>
      <c r="G56" s="57"/>
    </row>
    <row r="57" spans="2:7" x14ac:dyDescent="0.3">
      <c r="B57" s="35">
        <v>1.04</v>
      </c>
      <c r="C57" s="15" t="s">
        <v>65</v>
      </c>
      <c r="D57" s="81" t="s">
        <v>46</v>
      </c>
      <c r="E57" s="81"/>
      <c r="F57" s="81"/>
      <c r="G57" s="17">
        <f>+ROUND(SUM(G58:G66),0)</f>
        <v>4236</v>
      </c>
    </row>
    <row r="58" spans="2:7" x14ac:dyDescent="0.3">
      <c r="B58" s="153"/>
      <c r="C58" s="154" t="s">
        <v>29</v>
      </c>
      <c r="D58" s="155" t="s">
        <v>4</v>
      </c>
      <c r="E58" s="156">
        <v>0.1</v>
      </c>
      <c r="F58" s="157">
        <v>3017</v>
      </c>
      <c r="G58" s="158">
        <f>ROUND((+PRODUCT(E58:F58)),0)</f>
        <v>302</v>
      </c>
    </row>
    <row r="59" spans="2:7" s="58" customFormat="1" x14ac:dyDescent="0.3">
      <c r="B59" s="165"/>
      <c r="C59" s="55" t="s">
        <v>30</v>
      </c>
      <c r="D59" s="22" t="s">
        <v>25</v>
      </c>
      <c r="E59" s="23">
        <v>0.1</v>
      </c>
      <c r="F59" s="24">
        <v>18146</v>
      </c>
      <c r="G59" s="25"/>
    </row>
    <row r="60" spans="2:7" x14ac:dyDescent="0.3">
      <c r="B60" s="159"/>
      <c r="C60" s="160" t="s">
        <v>48</v>
      </c>
      <c r="D60" s="161" t="s">
        <v>4</v>
      </c>
      <c r="E60" s="162">
        <v>0.03</v>
      </c>
      <c r="F60" s="163">
        <v>4150</v>
      </c>
      <c r="G60" s="164">
        <f t="shared" ref="G60:G63" si="2">ROUND((+PRODUCT(E60:F60)),0)</f>
        <v>125</v>
      </c>
    </row>
    <row r="61" spans="2:7" x14ac:dyDescent="0.3">
      <c r="B61" s="165"/>
      <c r="C61" s="55" t="s">
        <v>49</v>
      </c>
      <c r="D61" s="22" t="s">
        <v>4</v>
      </c>
      <c r="E61" s="23">
        <v>0.06</v>
      </c>
      <c r="F61" s="24">
        <v>4640</v>
      </c>
      <c r="G61" s="25">
        <f t="shared" si="2"/>
        <v>278</v>
      </c>
    </row>
    <row r="62" spans="2:7" x14ac:dyDescent="0.3">
      <c r="B62" s="165"/>
      <c r="C62" s="55" t="s">
        <v>50</v>
      </c>
      <c r="D62" s="22" t="s">
        <v>2</v>
      </c>
      <c r="E62" s="23">
        <v>2.2999999999999998</v>
      </c>
      <c r="F62" s="24">
        <v>114</v>
      </c>
      <c r="G62" s="25">
        <f t="shared" si="2"/>
        <v>262</v>
      </c>
    </row>
    <row r="63" spans="2:7" x14ac:dyDescent="0.3">
      <c r="B63" s="165"/>
      <c r="C63" s="55" t="s">
        <v>51</v>
      </c>
      <c r="D63" s="22" t="s">
        <v>3</v>
      </c>
      <c r="E63" s="23">
        <v>4.0000000000000001E-3</v>
      </c>
      <c r="F63" s="24">
        <v>474019</v>
      </c>
      <c r="G63" s="25">
        <f t="shared" si="2"/>
        <v>1896</v>
      </c>
    </row>
    <row r="64" spans="2:7" s="58" customFormat="1" x14ac:dyDescent="0.3">
      <c r="B64" s="165"/>
      <c r="C64" s="55" t="s">
        <v>32</v>
      </c>
      <c r="D64" s="22" t="s">
        <v>4</v>
      </c>
      <c r="E64" s="23">
        <v>0.106</v>
      </c>
      <c r="F64" s="24">
        <v>1326</v>
      </c>
      <c r="G64" s="25"/>
    </row>
    <row r="65" spans="2:7" s="58" customFormat="1" x14ac:dyDescent="0.3">
      <c r="B65" s="165"/>
      <c r="C65" s="55" t="s">
        <v>52</v>
      </c>
      <c r="D65" s="22" t="s">
        <v>27</v>
      </c>
      <c r="E65" s="23">
        <v>3.1E-4</v>
      </c>
      <c r="F65" s="24">
        <v>131206</v>
      </c>
      <c r="G65" s="25">
        <f>ROUND((+PRODUCT(E65:F65)),0)</f>
        <v>41</v>
      </c>
    </row>
    <row r="66" spans="2:7" x14ac:dyDescent="0.3">
      <c r="B66" s="18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81">
        <v>1.05</v>
      </c>
      <c r="C68" s="15" t="s">
        <v>66</v>
      </c>
      <c r="D68" s="81" t="s">
        <v>46</v>
      </c>
      <c r="E68" s="81"/>
      <c r="F68" s="81"/>
      <c r="G68" s="17">
        <f>+ROUND(SUM(G69:G72),0)</f>
        <v>1922</v>
      </c>
    </row>
    <row r="69" spans="2:7" s="58" customFormat="1" x14ac:dyDescent="0.3">
      <c r="B69" s="166"/>
      <c r="C69" s="167" t="s">
        <v>29</v>
      </c>
      <c r="D69" s="168" t="s">
        <v>4</v>
      </c>
      <c r="E69" s="169">
        <v>0.27</v>
      </c>
      <c r="F69" s="170">
        <v>3017</v>
      </c>
      <c r="G69" s="171">
        <f t="shared" ref="G69:G71" si="3">ROUND((+PRODUCT(E69:F69)),0)</f>
        <v>815</v>
      </c>
    </row>
    <row r="70" spans="2:7" x14ac:dyDescent="0.3">
      <c r="B70" s="37"/>
      <c r="C70" s="55" t="s">
        <v>30</v>
      </c>
      <c r="D70" s="22" t="s">
        <v>25</v>
      </c>
      <c r="E70" s="23">
        <v>0.27</v>
      </c>
      <c r="F70" s="24">
        <v>18146</v>
      </c>
      <c r="G70" s="25"/>
    </row>
    <row r="71" spans="2:7" x14ac:dyDescent="0.3">
      <c r="B71" s="159"/>
      <c r="C71" s="160" t="s">
        <v>54</v>
      </c>
      <c r="D71" s="161" t="s">
        <v>25</v>
      </c>
      <c r="E71" s="162">
        <v>0.4</v>
      </c>
      <c r="F71" s="163">
        <v>2767</v>
      </c>
      <c r="G71" s="164">
        <f t="shared" si="3"/>
        <v>1107</v>
      </c>
    </row>
    <row r="72" spans="2:7" x14ac:dyDescent="0.3">
      <c r="B72" s="38"/>
      <c r="C72" s="56" t="s">
        <v>32</v>
      </c>
      <c r="D72" s="26" t="s">
        <v>4</v>
      </c>
      <c r="E72" s="27">
        <v>0.44700000000000001</v>
      </c>
      <c r="F72" s="28">
        <v>1326</v>
      </c>
      <c r="G72" s="29"/>
    </row>
    <row r="73" spans="2:7" s="58" customFormat="1" x14ac:dyDescent="0.3">
      <c r="B73" s="57"/>
      <c r="D73" s="57"/>
      <c r="E73" s="57"/>
      <c r="F73" s="57"/>
      <c r="G73" s="57"/>
    </row>
    <row r="74" spans="2:7" x14ac:dyDescent="0.3">
      <c r="B74" s="81">
        <v>1.06</v>
      </c>
      <c r="C74" s="15" t="s">
        <v>70</v>
      </c>
      <c r="D74" s="81" t="s">
        <v>3</v>
      </c>
      <c r="E74" s="81"/>
      <c r="F74" s="81"/>
      <c r="G74" s="17">
        <f>+ROUND(SUM(G75:G79),0)</f>
        <v>99226</v>
      </c>
    </row>
    <row r="75" spans="2:7" s="58" customFormat="1" x14ac:dyDescent="0.3">
      <c r="B75" s="166"/>
      <c r="C75" s="167" t="s">
        <v>29</v>
      </c>
      <c r="D75" s="168" t="s">
        <v>4</v>
      </c>
      <c r="E75" s="169">
        <v>0.4</v>
      </c>
      <c r="F75" s="170">
        <v>3017</v>
      </c>
      <c r="G75" s="171">
        <f t="shared" ref="G75:G78" si="4">ROUND((+PRODUCT(E75:F75)),0)</f>
        <v>1207</v>
      </c>
    </row>
    <row r="76" spans="2:7" x14ac:dyDescent="0.3">
      <c r="B76" s="37"/>
      <c r="C76" s="55" t="s">
        <v>68</v>
      </c>
      <c r="D76" s="22" t="s">
        <v>25</v>
      </c>
      <c r="E76" s="23">
        <v>0.4</v>
      </c>
      <c r="F76" s="24">
        <v>39083</v>
      </c>
      <c r="G76" s="25"/>
    </row>
    <row r="77" spans="2:7" x14ac:dyDescent="0.3">
      <c r="B77" s="159"/>
      <c r="C77" s="160" t="s">
        <v>31</v>
      </c>
      <c r="D77" s="161" t="s">
        <v>26</v>
      </c>
      <c r="E77" s="162">
        <v>0.25</v>
      </c>
      <c r="F77" s="163">
        <v>118086</v>
      </c>
      <c r="G77" s="164">
        <f t="shared" si="4"/>
        <v>29522</v>
      </c>
    </row>
    <row r="78" spans="2:7" x14ac:dyDescent="0.3">
      <c r="B78" s="159"/>
      <c r="C78" s="160" t="s">
        <v>69</v>
      </c>
      <c r="D78" s="161" t="s">
        <v>25</v>
      </c>
      <c r="E78" s="162">
        <v>0.9</v>
      </c>
      <c r="F78" s="163">
        <v>76108</v>
      </c>
      <c r="G78" s="164">
        <f t="shared" si="4"/>
        <v>68497</v>
      </c>
    </row>
    <row r="79" spans="2:7" x14ac:dyDescent="0.3">
      <c r="B79" s="38"/>
      <c r="C79" s="56" t="s">
        <v>32</v>
      </c>
      <c r="D79" s="26" t="s">
        <v>4</v>
      </c>
      <c r="E79" s="27">
        <v>0.95960000000000001</v>
      </c>
      <c r="F79" s="28">
        <v>1326</v>
      </c>
      <c r="G79" s="29"/>
    </row>
    <row r="80" spans="2:7" s="58" customFormat="1" x14ac:dyDescent="0.3">
      <c r="B80" s="57"/>
      <c r="D80" s="57"/>
      <c r="E80" s="57"/>
      <c r="F80" s="57"/>
      <c r="G80" s="57"/>
    </row>
    <row r="81" spans="2:7" x14ac:dyDescent="0.3">
      <c r="B81" s="35">
        <v>1.07</v>
      </c>
      <c r="C81" s="15" t="s">
        <v>80</v>
      </c>
      <c r="D81" s="81" t="s">
        <v>3</v>
      </c>
      <c r="E81" s="81"/>
      <c r="F81" s="81"/>
      <c r="G81" s="17">
        <f>+ROUND(SUM(G82:G85),0)</f>
        <v>55629</v>
      </c>
    </row>
    <row r="82" spans="2:7" x14ac:dyDescent="0.3">
      <c r="B82" s="153"/>
      <c r="C82" s="154" t="s">
        <v>29</v>
      </c>
      <c r="D82" s="155" t="s">
        <v>4</v>
      </c>
      <c r="E82" s="156">
        <v>0.78</v>
      </c>
      <c r="F82" s="157">
        <v>3017</v>
      </c>
      <c r="G82" s="158">
        <f t="shared" ref="G82:G84" si="5">ROUND((+PRODUCT(E82:F82)),0)</f>
        <v>2353</v>
      </c>
    </row>
    <row r="83" spans="2:7" x14ac:dyDescent="0.3">
      <c r="B83" s="37"/>
      <c r="C83" s="55" t="s">
        <v>30</v>
      </c>
      <c r="D83" s="22" t="s">
        <v>25</v>
      </c>
      <c r="E83" s="23">
        <v>0.78</v>
      </c>
      <c r="F83" s="24">
        <v>18146</v>
      </c>
      <c r="G83" s="25"/>
    </row>
    <row r="84" spans="2:7" x14ac:dyDescent="0.3">
      <c r="B84" s="159"/>
      <c r="C84" s="160" t="s">
        <v>69</v>
      </c>
      <c r="D84" s="161" t="s">
        <v>25</v>
      </c>
      <c r="E84" s="162">
        <v>0.7</v>
      </c>
      <c r="F84" s="163">
        <v>76108</v>
      </c>
      <c r="G84" s="164">
        <f t="shared" si="5"/>
        <v>53276</v>
      </c>
    </row>
    <row r="85" spans="2:7" x14ac:dyDescent="0.3">
      <c r="B85" s="38"/>
      <c r="C85" s="56" t="s">
        <v>32</v>
      </c>
      <c r="D85" s="26" t="s">
        <v>4</v>
      </c>
      <c r="E85" s="27">
        <v>0.92449999999999999</v>
      </c>
      <c r="F85" s="28">
        <v>1326</v>
      </c>
      <c r="G85" s="29"/>
    </row>
    <row r="86" spans="2:7" s="58" customFormat="1" x14ac:dyDescent="0.3">
      <c r="B86" s="57"/>
      <c r="D86" s="57"/>
      <c r="E86" s="57"/>
      <c r="F86" s="57"/>
      <c r="G86" s="57"/>
    </row>
    <row r="87" spans="2:7" x14ac:dyDescent="0.3">
      <c r="B87" s="35">
        <v>1.08</v>
      </c>
      <c r="C87" s="15" t="s">
        <v>67</v>
      </c>
      <c r="D87" s="81" t="s">
        <v>3</v>
      </c>
      <c r="E87" s="81"/>
      <c r="F87" s="81"/>
      <c r="G87" s="17">
        <f>+ROUND(SUM(G88:G92),0)</f>
        <v>31126</v>
      </c>
    </row>
    <row r="88" spans="2:7" x14ac:dyDescent="0.3">
      <c r="B88" s="153"/>
      <c r="C88" s="154" t="s">
        <v>29</v>
      </c>
      <c r="D88" s="155" t="s">
        <v>4</v>
      </c>
      <c r="E88" s="156">
        <v>0.3</v>
      </c>
      <c r="F88" s="157">
        <v>3017</v>
      </c>
      <c r="G88" s="158">
        <f t="shared" ref="G88:G91" si="6">ROUND((+PRODUCT(E88:F88)),0)</f>
        <v>905</v>
      </c>
    </row>
    <row r="89" spans="2:7" x14ac:dyDescent="0.3">
      <c r="B89" s="37"/>
      <c r="C89" s="55" t="s">
        <v>55</v>
      </c>
      <c r="D89" s="22" t="s">
        <v>25</v>
      </c>
      <c r="E89" s="23">
        <v>0.3</v>
      </c>
      <c r="F89" s="24">
        <v>25125</v>
      </c>
      <c r="G89" s="25"/>
    </row>
    <row r="90" spans="2:7" x14ac:dyDescent="0.3">
      <c r="B90" s="159"/>
      <c r="C90" s="160" t="s">
        <v>31</v>
      </c>
      <c r="D90" s="161" t="s">
        <v>26</v>
      </c>
      <c r="E90" s="162">
        <v>0.25</v>
      </c>
      <c r="F90" s="163">
        <v>118086</v>
      </c>
      <c r="G90" s="164">
        <f t="shared" si="6"/>
        <v>29522</v>
      </c>
    </row>
    <row r="91" spans="2:7" x14ac:dyDescent="0.3">
      <c r="B91" s="159"/>
      <c r="C91" s="160" t="s">
        <v>56</v>
      </c>
      <c r="D91" s="161" t="s">
        <v>3</v>
      </c>
      <c r="E91" s="162">
        <v>1</v>
      </c>
      <c r="F91" s="163">
        <v>699</v>
      </c>
      <c r="G91" s="164">
        <f t="shared" si="6"/>
        <v>699</v>
      </c>
    </row>
    <row r="92" spans="2:7" x14ac:dyDescent="0.3">
      <c r="B92" s="38"/>
      <c r="C92" s="56" t="s">
        <v>32</v>
      </c>
      <c r="D92" s="26" t="s">
        <v>4</v>
      </c>
      <c r="E92" s="27">
        <v>0.37</v>
      </c>
      <c r="F92" s="28">
        <v>1326</v>
      </c>
      <c r="G92" s="29"/>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81">
        <v>2.0099999999999998</v>
      </c>
      <c r="C96" s="15" t="s">
        <v>74</v>
      </c>
      <c r="D96" s="81" t="s">
        <v>3</v>
      </c>
      <c r="E96" s="81"/>
      <c r="F96" s="81"/>
      <c r="G96" s="17">
        <f>+ROUND(SUM(G97:G99),0)</f>
        <v>1207</v>
      </c>
    </row>
    <row r="97" spans="2:9" x14ac:dyDescent="0.3">
      <c r="B97" s="153"/>
      <c r="C97" s="154" t="s">
        <v>29</v>
      </c>
      <c r="D97" s="155" t="s">
        <v>4</v>
      </c>
      <c r="E97" s="156">
        <v>0.4</v>
      </c>
      <c r="F97" s="157">
        <v>3017</v>
      </c>
      <c r="G97" s="158">
        <f>ROUND((+PRODUCT(E97:F97)),0)</f>
        <v>1207</v>
      </c>
    </row>
    <row r="98" spans="2:9" x14ac:dyDescent="0.3">
      <c r="B98" s="37"/>
      <c r="C98" s="55" t="s">
        <v>72</v>
      </c>
      <c r="D98" s="22" t="s">
        <v>27</v>
      </c>
      <c r="E98" s="23">
        <v>0.02</v>
      </c>
      <c r="F98" s="24">
        <v>48432</v>
      </c>
      <c r="G98" s="25"/>
    </row>
    <row r="99" spans="2:9" x14ac:dyDescent="0.3">
      <c r="B99" s="38"/>
      <c r="C99" s="56" t="s">
        <v>73</v>
      </c>
      <c r="D99" s="26" t="s">
        <v>25</v>
      </c>
      <c r="E99" s="27">
        <v>0.6</v>
      </c>
      <c r="F99" s="28">
        <v>46062</v>
      </c>
      <c r="G99" s="29"/>
    </row>
    <row r="100" spans="2:9" s="58" customFormat="1" x14ac:dyDescent="0.3">
      <c r="B100" s="57"/>
      <c r="D100" s="57"/>
      <c r="E100" s="57"/>
      <c r="F100" s="57"/>
      <c r="G100" s="57"/>
    </row>
    <row r="101" spans="2:9" x14ac:dyDescent="0.3">
      <c r="B101" s="81">
        <v>2.02</v>
      </c>
      <c r="C101" s="15" t="s">
        <v>81</v>
      </c>
      <c r="D101" s="81" t="s">
        <v>3</v>
      </c>
      <c r="E101" s="81"/>
      <c r="F101" s="81"/>
      <c r="G101" s="17">
        <f>+ROUND(SUM(G102:G104),0)</f>
        <v>1207</v>
      </c>
    </row>
    <row r="102" spans="2:9" x14ac:dyDescent="0.3">
      <c r="B102" s="153"/>
      <c r="C102" s="154" t="s">
        <v>29</v>
      </c>
      <c r="D102" s="155" t="s">
        <v>4</v>
      </c>
      <c r="E102" s="156">
        <v>0.4</v>
      </c>
      <c r="F102" s="157">
        <v>3017</v>
      </c>
      <c r="G102" s="158">
        <f>ROUND((+PRODUCT(E102:F102)),0)</f>
        <v>1207</v>
      </c>
    </row>
    <row r="103" spans="2:9" x14ac:dyDescent="0.3">
      <c r="B103" s="37"/>
      <c r="C103" s="55" t="s">
        <v>72</v>
      </c>
      <c r="D103" s="22" t="s">
        <v>27</v>
      </c>
      <c r="E103" s="23">
        <v>4.4999999999999998E-2</v>
      </c>
      <c r="F103" s="24">
        <v>48432</v>
      </c>
      <c r="G103" s="25"/>
    </row>
    <row r="104" spans="2:9" x14ac:dyDescent="0.3">
      <c r="B104" s="38"/>
      <c r="C104" s="56" t="s">
        <v>73</v>
      </c>
      <c r="D104" s="26" t="s">
        <v>25</v>
      </c>
      <c r="E104" s="27">
        <v>0.77</v>
      </c>
      <c r="F104" s="28">
        <v>46062</v>
      </c>
      <c r="G104" s="29"/>
    </row>
    <row r="105" spans="2:9" s="58" customFormat="1" x14ac:dyDescent="0.3">
      <c r="B105" s="57"/>
      <c r="D105" s="57"/>
      <c r="E105" s="57"/>
      <c r="F105" s="57"/>
      <c r="G105" s="57"/>
    </row>
    <row r="106" spans="2:9" x14ac:dyDescent="0.3">
      <c r="B106" s="81">
        <v>2.0299999999999998</v>
      </c>
      <c r="C106" s="15" t="s">
        <v>76</v>
      </c>
      <c r="D106" s="81" t="s">
        <v>3</v>
      </c>
      <c r="E106" s="41"/>
      <c r="F106" s="41"/>
      <c r="G106" s="17">
        <f>+ROUND(SUM(G107:G109),0)</f>
        <v>48946</v>
      </c>
    </row>
    <row r="107" spans="2:9" x14ac:dyDescent="0.3">
      <c r="B107" s="36"/>
      <c r="C107" s="54" t="s">
        <v>75</v>
      </c>
      <c r="D107" s="18" t="s">
        <v>25</v>
      </c>
      <c r="E107" s="19">
        <v>0.217</v>
      </c>
      <c r="F107" s="20">
        <v>32104</v>
      </c>
      <c r="G107" s="21"/>
    </row>
    <row r="108" spans="2:9" x14ac:dyDescent="0.3">
      <c r="B108" s="159"/>
      <c r="C108" s="160" t="s">
        <v>29</v>
      </c>
      <c r="D108" s="161" t="s">
        <v>4</v>
      </c>
      <c r="E108" s="162">
        <v>0.217</v>
      </c>
      <c r="F108" s="163">
        <v>3017</v>
      </c>
      <c r="G108" s="164">
        <f>ROUND((+PRODUCT(E108:F108)),0)</f>
        <v>655</v>
      </c>
    </row>
    <row r="109" spans="2:9" x14ac:dyDescent="0.3">
      <c r="B109" s="147"/>
      <c r="C109" s="148" t="s">
        <v>31</v>
      </c>
      <c r="D109" s="149" t="s">
        <v>26</v>
      </c>
      <c r="E109" s="150">
        <f>+'APU_SANTA ANA'!E109</f>
        <v>0.31459999999999999</v>
      </c>
      <c r="F109" s="151">
        <v>153500</v>
      </c>
      <c r="G109" s="152">
        <f>ROUND((+PRODUCT(E109:F109)),0)</f>
        <v>48291</v>
      </c>
      <c r="I109" s="58">
        <v>48295</v>
      </c>
    </row>
    <row r="111" spans="2:9" x14ac:dyDescent="0.3">
      <c r="B111" s="81">
        <v>2.04</v>
      </c>
      <c r="C111" s="15" t="s">
        <v>79</v>
      </c>
      <c r="D111" s="81" t="s">
        <v>3</v>
      </c>
      <c r="E111" s="41"/>
      <c r="F111" s="41"/>
      <c r="G111" s="17">
        <f>+ROUND(SUM(G112:G116),0)</f>
        <v>155328</v>
      </c>
    </row>
    <row r="112" spans="2:9" x14ac:dyDescent="0.3">
      <c r="B112" s="153"/>
      <c r="C112" s="154" t="s">
        <v>29</v>
      </c>
      <c r="D112" s="155" t="s">
        <v>4</v>
      </c>
      <c r="E112" s="156">
        <v>0.5</v>
      </c>
      <c r="F112" s="157">
        <v>3017</v>
      </c>
      <c r="G112" s="158">
        <f>ROUND((+PRODUCT(E112:F112)),0)</f>
        <v>1509</v>
      </c>
    </row>
    <row r="113" spans="2:7" x14ac:dyDescent="0.3">
      <c r="B113" s="37"/>
      <c r="C113" s="55" t="s">
        <v>75</v>
      </c>
      <c r="D113" s="22" t="s">
        <v>25</v>
      </c>
      <c r="E113" s="23">
        <v>0.3</v>
      </c>
      <c r="F113" s="24">
        <v>32104</v>
      </c>
      <c r="G113" s="25"/>
    </row>
    <row r="114" spans="2:7" x14ac:dyDescent="0.3">
      <c r="B114" s="37"/>
      <c r="C114" s="55" t="s">
        <v>77</v>
      </c>
      <c r="D114" s="22" t="s">
        <v>3</v>
      </c>
      <c r="E114" s="23">
        <v>1.4</v>
      </c>
      <c r="F114" s="24">
        <f>75000+(75000*0.3)</f>
        <v>97500</v>
      </c>
      <c r="G114" s="25">
        <f>ROUND((+PRODUCT(E114:F114)),0)</f>
        <v>136500</v>
      </c>
    </row>
    <row r="115" spans="2:7" x14ac:dyDescent="0.3">
      <c r="B115" s="159"/>
      <c r="C115" s="160" t="s">
        <v>78</v>
      </c>
      <c r="D115" s="161" t="s">
        <v>27</v>
      </c>
      <c r="E115" s="162">
        <v>0.4</v>
      </c>
      <c r="F115" s="163">
        <v>43298</v>
      </c>
      <c r="G115" s="164">
        <f>ROUND((+PRODUCT(E115:F115)),0)</f>
        <v>17319</v>
      </c>
    </row>
    <row r="116" spans="2:7" x14ac:dyDescent="0.3">
      <c r="B116" s="38"/>
      <c r="C116" s="56" t="s">
        <v>32</v>
      </c>
      <c r="D116" s="26" t="s">
        <v>4</v>
      </c>
      <c r="E116" s="27">
        <v>0.6</v>
      </c>
      <c r="F116" s="28">
        <v>1326</v>
      </c>
      <c r="G116" s="29"/>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159658</v>
      </c>
    </row>
    <row r="119" spans="2:7" x14ac:dyDescent="0.3">
      <c r="B119" s="36"/>
      <c r="C119" s="54" t="s">
        <v>75</v>
      </c>
      <c r="D119" s="18" t="s">
        <v>25</v>
      </c>
      <c r="E119" s="19">
        <v>0.4</v>
      </c>
      <c r="F119" s="20">
        <v>32104</v>
      </c>
      <c r="G119" s="21"/>
    </row>
    <row r="120" spans="2:7" x14ac:dyDescent="0.3">
      <c r="B120" s="37"/>
      <c r="C120" s="55" t="s">
        <v>77</v>
      </c>
      <c r="D120" s="22" t="s">
        <v>3</v>
      </c>
      <c r="E120" s="23">
        <v>1.4</v>
      </c>
      <c r="F120" s="24">
        <f>+F114</f>
        <v>97500</v>
      </c>
      <c r="G120" s="25">
        <f>ROUND((+PRODUCT(E120:F120)),0)</f>
        <v>136500</v>
      </c>
    </row>
    <row r="121" spans="2:7" x14ac:dyDescent="0.3">
      <c r="B121" s="159"/>
      <c r="C121" s="160" t="s">
        <v>78</v>
      </c>
      <c r="D121" s="161" t="s">
        <v>27</v>
      </c>
      <c r="E121" s="162">
        <v>0.5</v>
      </c>
      <c r="F121" s="163">
        <v>43298</v>
      </c>
      <c r="G121" s="164">
        <f>ROUND((+PRODUCT(E121:F121)),0)</f>
        <v>21649</v>
      </c>
    </row>
    <row r="122" spans="2:7" x14ac:dyDescent="0.3">
      <c r="B122" s="159"/>
      <c r="C122" s="160" t="s">
        <v>29</v>
      </c>
      <c r="D122" s="161" t="s">
        <v>4</v>
      </c>
      <c r="E122" s="162">
        <v>0.5</v>
      </c>
      <c r="F122" s="163">
        <v>3017</v>
      </c>
      <c r="G122" s="164">
        <f>ROUND((+PRODUCT(E122:F122)),0)</f>
        <v>1509</v>
      </c>
    </row>
    <row r="123" spans="2:7" x14ac:dyDescent="0.3">
      <c r="B123" s="38"/>
      <c r="C123" s="56" t="s">
        <v>32</v>
      </c>
      <c r="D123" s="26" t="s">
        <v>4</v>
      </c>
      <c r="E123" s="27">
        <v>2.1</v>
      </c>
      <c r="F123" s="28">
        <v>1326</v>
      </c>
      <c r="G123" s="29"/>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81" t="s">
        <v>4</v>
      </c>
      <c r="E127" s="41"/>
      <c r="F127" s="41"/>
      <c r="G127" s="17">
        <f>+ROUND(SUM(G128:G140),0)</f>
        <v>1532070</v>
      </c>
    </row>
    <row r="128" spans="2:7" x14ac:dyDescent="0.3">
      <c r="B128" s="153"/>
      <c r="C128" s="154" t="s">
        <v>83</v>
      </c>
      <c r="D128" s="155" t="s">
        <v>4</v>
      </c>
      <c r="E128" s="156">
        <v>0.35</v>
      </c>
      <c r="F128" s="157">
        <v>3017</v>
      </c>
      <c r="G128" s="158">
        <f t="shared" ref="G128:G138" si="7">ROUND((+PRODUCT(E128:F128)),0)</f>
        <v>1056</v>
      </c>
    </row>
    <row r="129" spans="2:7" x14ac:dyDescent="0.3">
      <c r="B129" s="159"/>
      <c r="C129" s="160" t="s">
        <v>84</v>
      </c>
      <c r="D129" s="161" t="s">
        <v>4</v>
      </c>
      <c r="E129" s="162">
        <v>4.3499999999999996</v>
      </c>
      <c r="F129" s="163">
        <v>1312</v>
      </c>
      <c r="G129" s="164">
        <f t="shared" si="7"/>
        <v>5707</v>
      </c>
    </row>
    <row r="130" spans="2:7" x14ac:dyDescent="0.3">
      <c r="B130" s="37"/>
      <c r="C130" s="55" t="s">
        <v>85</v>
      </c>
      <c r="D130" s="22" t="s">
        <v>25</v>
      </c>
      <c r="E130" s="23">
        <v>5</v>
      </c>
      <c r="F130" s="24">
        <v>42992</v>
      </c>
      <c r="G130" s="25"/>
    </row>
    <row r="131" spans="2:7" x14ac:dyDescent="0.3">
      <c r="B131" s="37"/>
      <c r="C131" s="55" t="s">
        <v>86</v>
      </c>
      <c r="D131" s="22" t="s">
        <v>3</v>
      </c>
      <c r="E131" s="23">
        <v>0.15429999999999999</v>
      </c>
      <c r="F131" s="24">
        <v>2044</v>
      </c>
      <c r="G131" s="25">
        <f t="shared" si="7"/>
        <v>315</v>
      </c>
    </row>
    <row r="132" spans="2:7" x14ac:dyDescent="0.3">
      <c r="B132" s="37"/>
      <c r="C132" s="55" t="s">
        <v>87</v>
      </c>
      <c r="D132" s="22" t="s">
        <v>3</v>
      </c>
      <c r="E132" s="23">
        <v>0.59849999999999992</v>
      </c>
      <c r="F132" s="24">
        <v>514459</v>
      </c>
      <c r="G132" s="25">
        <f t="shared" si="7"/>
        <v>307904</v>
      </c>
    </row>
    <row r="133" spans="2:7" x14ac:dyDescent="0.3">
      <c r="B133" s="37"/>
      <c r="C133" s="55" t="s">
        <v>88</v>
      </c>
      <c r="D133" s="22" t="s">
        <v>3</v>
      </c>
      <c r="E133" s="23">
        <v>0.19800000000000001</v>
      </c>
      <c r="F133" s="24">
        <f>100000*1.3</f>
        <v>130000</v>
      </c>
      <c r="G133" s="25">
        <f t="shared" si="7"/>
        <v>25740</v>
      </c>
    </row>
    <row r="134" spans="2:7" x14ac:dyDescent="0.3">
      <c r="B134" s="37"/>
      <c r="C134" s="55" t="s">
        <v>89</v>
      </c>
      <c r="D134" s="22" t="s">
        <v>3</v>
      </c>
      <c r="E134" s="23">
        <v>0.43</v>
      </c>
      <c r="F134" s="24">
        <f>120000*1.3</f>
        <v>156000</v>
      </c>
      <c r="G134" s="25">
        <f t="shared" si="7"/>
        <v>67080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81" t="s">
        <v>3</v>
      </c>
      <c r="E144" s="41"/>
      <c r="F144" s="41"/>
      <c r="G144" s="17">
        <f>+ROUND(SUM(G145:G148),0)</f>
        <v>8004</v>
      </c>
    </row>
    <row r="145" spans="2:7" x14ac:dyDescent="0.3">
      <c r="B145" s="153"/>
      <c r="C145" s="154" t="s">
        <v>29</v>
      </c>
      <c r="D145" s="155" t="s">
        <v>4</v>
      </c>
      <c r="E145" s="156">
        <v>0.5</v>
      </c>
      <c r="F145" s="157">
        <v>3017</v>
      </c>
      <c r="G145" s="158">
        <f t="shared" ref="G145:G147" si="8">ROUND((+PRODUCT(E145:F145)),0)</f>
        <v>1509</v>
      </c>
    </row>
    <row r="146" spans="2:7" x14ac:dyDescent="0.3">
      <c r="B146" s="37"/>
      <c r="C146" s="55" t="s">
        <v>75</v>
      </c>
      <c r="D146" s="22" t="s">
        <v>25</v>
      </c>
      <c r="E146" s="23">
        <v>0.5</v>
      </c>
      <c r="F146" s="24">
        <v>32104</v>
      </c>
      <c r="G146" s="25"/>
    </row>
    <row r="147" spans="2:7" x14ac:dyDescent="0.3">
      <c r="B147" s="159"/>
      <c r="C147" s="160" t="s">
        <v>78</v>
      </c>
      <c r="D147" s="161" t="s">
        <v>27</v>
      </c>
      <c r="E147" s="162">
        <v>0.15</v>
      </c>
      <c r="F147" s="163">
        <v>43298</v>
      </c>
      <c r="G147" s="164">
        <f t="shared" si="8"/>
        <v>6495</v>
      </c>
    </row>
    <row r="148" spans="2:7" x14ac:dyDescent="0.3">
      <c r="B148" s="38"/>
      <c r="C148" s="56" t="s">
        <v>32</v>
      </c>
      <c r="D148" s="26" t="s">
        <v>4</v>
      </c>
      <c r="E148" s="27">
        <v>0.6</v>
      </c>
      <c r="F148" s="28">
        <v>1326</v>
      </c>
      <c r="G148" s="29"/>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156184</v>
      </c>
    </row>
    <row r="151" spans="2:7" x14ac:dyDescent="0.3">
      <c r="B151" s="153"/>
      <c r="C151" s="154" t="s">
        <v>29</v>
      </c>
      <c r="D151" s="155" t="s">
        <v>4</v>
      </c>
      <c r="E151" s="156">
        <v>0.5</v>
      </c>
      <c r="F151" s="157">
        <v>3017</v>
      </c>
      <c r="G151" s="158">
        <f t="shared" ref="G151:G156" si="9">ROUND((+PRODUCT(E151:F151)),0)</f>
        <v>1509</v>
      </c>
    </row>
    <row r="152" spans="2:7" x14ac:dyDescent="0.3">
      <c r="B152" s="82"/>
      <c r="C152" s="140" t="s">
        <v>75</v>
      </c>
      <c r="D152" s="141" t="s">
        <v>25</v>
      </c>
      <c r="E152" s="142">
        <v>0.37</v>
      </c>
      <c r="F152" s="143">
        <v>32104</v>
      </c>
      <c r="G152" s="144"/>
    </row>
    <row r="153" spans="2:7" x14ac:dyDescent="0.3">
      <c r="B153" s="82"/>
      <c r="C153" s="140" t="s">
        <v>77</v>
      </c>
      <c r="D153" s="141" t="s">
        <v>3</v>
      </c>
      <c r="E153" s="142">
        <v>1.4</v>
      </c>
      <c r="F153" s="143">
        <f>+F114</f>
        <v>97500</v>
      </c>
      <c r="G153" s="144">
        <f t="shared" si="9"/>
        <v>136500</v>
      </c>
    </row>
    <row r="154" spans="2:7" x14ac:dyDescent="0.3">
      <c r="B154" s="159"/>
      <c r="C154" s="160" t="s">
        <v>78</v>
      </c>
      <c r="D154" s="161" t="s">
        <v>27</v>
      </c>
      <c r="E154" s="162">
        <v>0.4</v>
      </c>
      <c r="F154" s="163">
        <v>43298</v>
      </c>
      <c r="G154" s="164">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7497</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row>
    <row r="163" spans="2:7" x14ac:dyDescent="0.3">
      <c r="B163" s="37"/>
      <c r="C163" s="55" t="s">
        <v>109</v>
      </c>
      <c r="D163" s="22" t="s">
        <v>23</v>
      </c>
      <c r="E163" s="23">
        <v>1.17</v>
      </c>
      <c r="F163" s="24">
        <f>+'APU_SANTA ANA'!F163</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+'APU_SANTA ANA'!F171</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8633</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+'APU_SANTA ANA'!F178</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596792</v>
      </c>
    </row>
    <row r="185" spans="2:7" x14ac:dyDescent="0.3">
      <c r="B185" s="176"/>
      <c r="C185" s="177" t="s">
        <v>29</v>
      </c>
      <c r="D185" s="178" t="s">
        <v>4</v>
      </c>
      <c r="E185" s="179">
        <v>3.5</v>
      </c>
      <c r="F185" s="180">
        <v>3017</v>
      </c>
      <c r="G185" s="181">
        <f t="shared" ref="G185:G195" si="13">ROUND((+PRODUCT(E185:F185)),0)</f>
        <v>10560</v>
      </c>
    </row>
    <row r="186" spans="2:7" x14ac:dyDescent="0.3">
      <c r="B186" s="37"/>
      <c r="C186" s="55" t="s">
        <v>68</v>
      </c>
      <c r="D186" s="22" t="s">
        <v>25</v>
      </c>
      <c r="E186" s="23">
        <v>3.5</v>
      </c>
      <c r="F186" s="24">
        <v>39083</v>
      </c>
      <c r="G186" s="25"/>
    </row>
    <row r="187" spans="2:7" x14ac:dyDescent="0.3">
      <c r="B187" s="182"/>
      <c r="C187" s="183" t="s">
        <v>100</v>
      </c>
      <c r="D187" s="184" t="s">
        <v>27</v>
      </c>
      <c r="E187" s="185">
        <v>0.1</v>
      </c>
      <c r="F187" s="186">
        <v>76108</v>
      </c>
      <c r="G187" s="187">
        <f t="shared" si="13"/>
        <v>7611</v>
      </c>
    </row>
    <row r="188" spans="2:7" x14ac:dyDescent="0.3">
      <c r="B188" s="182"/>
      <c r="C188" s="183" t="s">
        <v>101</v>
      </c>
      <c r="D188" s="184" t="s">
        <v>27</v>
      </c>
      <c r="E188" s="185">
        <v>0.1</v>
      </c>
      <c r="F188" s="186">
        <v>51947</v>
      </c>
      <c r="G188" s="187">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513979</v>
      </c>
      <c r="G193" s="25">
        <f t="shared" si="13"/>
        <v>539678</v>
      </c>
    </row>
    <row r="194" spans="2:7" x14ac:dyDescent="0.3">
      <c r="B194" s="37"/>
      <c r="C194" s="55" t="s">
        <v>32</v>
      </c>
      <c r="D194" s="22" t="s">
        <v>4</v>
      </c>
      <c r="E194" s="23">
        <v>7</v>
      </c>
      <c r="F194" s="24">
        <v>1326</v>
      </c>
      <c r="G194" s="25"/>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564328</v>
      </c>
    </row>
    <row r="198" spans="2:7" x14ac:dyDescent="0.3">
      <c r="B198" s="153"/>
      <c r="C198" s="154" t="s">
        <v>29</v>
      </c>
      <c r="D198" s="155" t="s">
        <v>4</v>
      </c>
      <c r="E198" s="156">
        <v>0.4</v>
      </c>
      <c r="F198" s="157">
        <v>3017</v>
      </c>
      <c r="G198" s="158">
        <f>ROUND((+PRODUCT(E198:F198)),0)</f>
        <v>1207</v>
      </c>
    </row>
    <row r="199" spans="2:7" x14ac:dyDescent="0.3">
      <c r="B199" s="37"/>
      <c r="C199" s="55" t="s">
        <v>75</v>
      </c>
      <c r="D199" s="22" t="s">
        <v>25</v>
      </c>
      <c r="E199" s="23">
        <v>4</v>
      </c>
      <c r="F199" s="24">
        <v>32104</v>
      </c>
      <c r="G199" s="25"/>
    </row>
    <row r="200" spans="2:7" x14ac:dyDescent="0.3">
      <c r="B200" s="159"/>
      <c r="C200" s="160" t="s">
        <v>113</v>
      </c>
      <c r="D200" s="161" t="s">
        <v>27</v>
      </c>
      <c r="E200" s="162">
        <v>1.5</v>
      </c>
      <c r="F200" s="163">
        <v>352</v>
      </c>
      <c r="G200" s="164">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514459</v>
      </c>
      <c r="G203" s="25">
        <f t="shared" si="14"/>
        <v>540182</v>
      </c>
    </row>
    <row r="204" spans="2:7" x14ac:dyDescent="0.3">
      <c r="B204" s="37"/>
      <c r="C204" s="55" t="s">
        <v>32</v>
      </c>
      <c r="D204" s="22" t="s">
        <v>4</v>
      </c>
      <c r="E204" s="23">
        <v>4.1941999999999995</v>
      </c>
      <c r="F204" s="24">
        <v>1326</v>
      </c>
      <c r="G204" s="25"/>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25508</v>
      </c>
    </row>
    <row r="208" spans="2:7" x14ac:dyDescent="0.3">
      <c r="B208" s="153"/>
      <c r="C208" s="154" t="s">
        <v>29</v>
      </c>
      <c r="D208" s="155" t="s">
        <v>4</v>
      </c>
      <c r="E208" s="156">
        <v>1.5</v>
      </c>
      <c r="F208" s="157">
        <v>3017</v>
      </c>
      <c r="G208" s="158">
        <f t="shared" ref="G208:G213" si="15">ROUND((+PRODUCT(E208:F208)),0)</f>
        <v>4526</v>
      </c>
    </row>
    <row r="209" spans="2:7" x14ac:dyDescent="0.3">
      <c r="B209" s="37"/>
      <c r="C209" s="55" t="s">
        <v>116</v>
      </c>
      <c r="D209" s="22" t="s">
        <v>3</v>
      </c>
      <c r="E209" s="23">
        <v>3.3000000000000002E-2</v>
      </c>
      <c r="F209" s="24">
        <f>+F203</f>
        <v>514459</v>
      </c>
      <c r="G209" s="25">
        <f t="shared" si="15"/>
        <v>16977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row>
    <row r="215" spans="2:7" s="58" customFormat="1" x14ac:dyDescent="0.3">
      <c r="B215" s="57"/>
      <c r="D215" s="57"/>
      <c r="E215" s="57"/>
      <c r="F215" s="57"/>
      <c r="G215" s="57"/>
    </row>
    <row r="216" spans="2:7" x14ac:dyDescent="0.3">
      <c r="B216" s="35">
        <v>6.04</v>
      </c>
      <c r="C216" s="15" t="s">
        <v>119</v>
      </c>
      <c r="D216" s="81" t="s">
        <v>46</v>
      </c>
      <c r="E216" s="41"/>
      <c r="F216" s="41"/>
      <c r="G216" s="17">
        <f>+ROUND(SUM(G217:G220),0)</f>
        <v>1909</v>
      </c>
    </row>
    <row r="217" spans="2:7" x14ac:dyDescent="0.3">
      <c r="B217" s="153"/>
      <c r="C217" s="154" t="s">
        <v>29</v>
      </c>
      <c r="D217" s="155" t="s">
        <v>4</v>
      </c>
      <c r="E217" s="156">
        <v>0.33</v>
      </c>
      <c r="F217" s="157">
        <v>3017</v>
      </c>
      <c r="G217" s="158">
        <f>ROUND((+PRODUCT(E217:F217)),0)</f>
        <v>996</v>
      </c>
    </row>
    <row r="218" spans="2:7" x14ac:dyDescent="0.3">
      <c r="B218" s="37"/>
      <c r="C218" s="55" t="s">
        <v>30</v>
      </c>
      <c r="D218" s="22" t="s">
        <v>25</v>
      </c>
      <c r="E218" s="23">
        <v>0.33</v>
      </c>
      <c r="F218" s="24">
        <v>18146</v>
      </c>
      <c r="G218" s="25"/>
    </row>
    <row r="219" spans="2:7" x14ac:dyDescent="0.3">
      <c r="B219" s="159"/>
      <c r="C219" s="160" t="s">
        <v>54</v>
      </c>
      <c r="D219" s="161" t="s">
        <v>25</v>
      </c>
      <c r="E219" s="162">
        <v>0.33</v>
      </c>
      <c r="F219" s="163">
        <v>2767</v>
      </c>
      <c r="G219" s="164">
        <f>ROUND((+PRODUCT(E219:F219)),0)</f>
        <v>913</v>
      </c>
    </row>
    <row r="220" spans="2:7" x14ac:dyDescent="0.3">
      <c r="B220" s="38"/>
      <c r="C220" s="56" t="s">
        <v>32</v>
      </c>
      <c r="D220" s="26" t="s">
        <v>4</v>
      </c>
      <c r="E220" s="27">
        <v>0.44700000000000001</v>
      </c>
      <c r="F220" s="28">
        <v>1326</v>
      </c>
      <c r="G220" s="29"/>
    </row>
    <row r="221" spans="2:7" s="58" customFormat="1" x14ac:dyDescent="0.3">
      <c r="B221" s="57"/>
      <c r="D221" s="57"/>
      <c r="E221" s="57"/>
      <c r="F221" s="57"/>
      <c r="G221" s="57"/>
    </row>
    <row r="222" spans="2:7" x14ac:dyDescent="0.3">
      <c r="B222" s="35">
        <v>6.05</v>
      </c>
      <c r="C222" s="15" t="s">
        <v>121</v>
      </c>
      <c r="D222" s="81" t="s">
        <v>46</v>
      </c>
      <c r="E222" s="41"/>
      <c r="F222" s="41"/>
      <c r="G222" s="17">
        <f>+ROUND(SUM(G223:G226),0)</f>
        <v>1425</v>
      </c>
    </row>
    <row r="223" spans="2:7" x14ac:dyDescent="0.3">
      <c r="B223" s="153"/>
      <c r="C223" s="154" t="s">
        <v>29</v>
      </c>
      <c r="D223" s="155" t="s">
        <v>4</v>
      </c>
      <c r="E223" s="156">
        <v>0.21</v>
      </c>
      <c r="F223" s="157">
        <v>3017</v>
      </c>
      <c r="G223" s="158">
        <f t="shared" ref="G223:G225" si="16">ROUND((+PRODUCT(E223:F223)),0)</f>
        <v>634</v>
      </c>
    </row>
    <row r="224" spans="2:7" x14ac:dyDescent="0.3">
      <c r="B224" s="37"/>
      <c r="C224" s="55" t="s">
        <v>30</v>
      </c>
      <c r="D224" s="22" t="s">
        <v>25</v>
      </c>
      <c r="E224" s="23">
        <v>0.21</v>
      </c>
      <c r="F224" s="24">
        <v>18146</v>
      </c>
      <c r="G224" s="25"/>
    </row>
    <row r="225" spans="2:7" x14ac:dyDescent="0.3">
      <c r="B225" s="159"/>
      <c r="C225" s="160" t="s">
        <v>120</v>
      </c>
      <c r="D225" s="161" t="s">
        <v>27</v>
      </c>
      <c r="E225" s="162">
        <v>0.02</v>
      </c>
      <c r="F225" s="163">
        <v>39572</v>
      </c>
      <c r="G225" s="164">
        <f t="shared" si="16"/>
        <v>791</v>
      </c>
    </row>
    <row r="226" spans="2:7" x14ac:dyDescent="0.3">
      <c r="B226" s="38"/>
      <c r="C226" s="56" t="s">
        <v>32</v>
      </c>
      <c r="D226" s="26" t="s">
        <v>4</v>
      </c>
      <c r="E226" s="27">
        <v>0.44700000000000001</v>
      </c>
      <c r="F226" s="28">
        <v>1326</v>
      </c>
      <c r="G226" s="29"/>
    </row>
    <row r="227" spans="2:7" s="58" customFormat="1" x14ac:dyDescent="0.3">
      <c r="B227" s="57"/>
      <c r="D227" s="57"/>
      <c r="E227" s="57"/>
      <c r="F227" s="57"/>
      <c r="G227" s="57"/>
    </row>
    <row r="228" spans="2:7" x14ac:dyDescent="0.3">
      <c r="B228" s="35">
        <v>6.06</v>
      </c>
      <c r="C228" s="15" t="s">
        <v>123</v>
      </c>
      <c r="D228" s="81" t="s">
        <v>46</v>
      </c>
      <c r="E228" s="81"/>
      <c r="F228" s="81"/>
      <c r="G228" s="17">
        <f>+ROUND(SUM(G229:G233),0)</f>
        <v>4208</v>
      </c>
    </row>
    <row r="229" spans="2:7" x14ac:dyDescent="0.3">
      <c r="B229" s="153"/>
      <c r="C229" s="154" t="s">
        <v>29</v>
      </c>
      <c r="D229" s="155" t="s">
        <v>4</v>
      </c>
      <c r="E229" s="156">
        <v>0.2</v>
      </c>
      <c r="F229" s="157">
        <v>3017</v>
      </c>
      <c r="G229" s="158">
        <f t="shared" ref="G229:G233" si="17">ROUND((+PRODUCT(E229:F229)),0)</f>
        <v>603</v>
      </c>
    </row>
    <row r="230" spans="2:7" x14ac:dyDescent="0.3">
      <c r="B230" s="37"/>
      <c r="C230" s="55" t="s">
        <v>75</v>
      </c>
      <c r="D230" s="22" t="s">
        <v>25</v>
      </c>
      <c r="E230" s="23">
        <v>0.2</v>
      </c>
      <c r="F230" s="24">
        <v>32104</v>
      </c>
      <c r="G230" s="25"/>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5:G35"/>
    <mergeCell ref="B3:G3"/>
    <mergeCell ref="B4:G4"/>
    <mergeCell ref="B6:G6"/>
    <mergeCell ref="B8:G8"/>
    <mergeCell ref="B32:G32"/>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I149"/>
  <sheetViews>
    <sheetView workbookViewId="0"/>
  </sheetViews>
  <sheetFormatPr baseColWidth="10" defaultColWidth="11.44140625" defaultRowHeight="13.8" x14ac:dyDescent="0.3"/>
  <cols>
    <col min="1" max="1" width="2.44140625" style="3" customWidth="1"/>
    <col min="2" max="2" width="6.109375" style="3" customWidth="1"/>
    <col min="3" max="3" width="76.109375" style="5" customWidth="1"/>
    <col min="4" max="4" width="8" style="1" bestFit="1" customWidth="1"/>
    <col min="5" max="5" width="9.44140625" style="1" bestFit="1" customWidth="1"/>
    <col min="6" max="6" width="13.88671875" style="1" bestFit="1" customWidth="1"/>
    <col min="7" max="7" width="15.88671875" style="1" bestFit="1" customWidth="1"/>
    <col min="8" max="8" width="15.88671875" style="3" bestFit="1" customWidth="1"/>
    <col min="9" max="16384" width="11.44140625" style="3"/>
  </cols>
  <sheetData>
    <row r="2" spans="2:7" x14ac:dyDescent="0.3">
      <c r="B2" s="9"/>
      <c r="C2" s="10"/>
      <c r="D2" s="11"/>
      <c r="E2" s="11"/>
      <c r="F2" s="11"/>
      <c r="G2" s="63"/>
    </row>
    <row r="3" spans="2:7" ht="21.75" customHeight="1" x14ac:dyDescent="0.3">
      <c r="B3" s="861" t="s">
        <v>35</v>
      </c>
      <c r="C3" s="862"/>
      <c r="D3" s="862"/>
      <c r="E3" s="862"/>
      <c r="F3" s="862"/>
      <c r="G3" s="863"/>
    </row>
    <row r="4" spans="2:7" x14ac:dyDescent="0.3">
      <c r="B4" s="872" t="s">
        <v>36</v>
      </c>
      <c r="C4" s="873"/>
      <c r="D4" s="873"/>
      <c r="E4" s="873"/>
      <c r="F4" s="873"/>
      <c r="G4" s="874"/>
    </row>
    <row r="5" spans="2:7" x14ac:dyDescent="0.3">
      <c r="B5" s="126"/>
      <c r="C5" s="124"/>
      <c r="D5" s="124"/>
      <c r="E5" s="124"/>
      <c r="F5" s="124"/>
      <c r="G5" s="125"/>
    </row>
    <row r="6" spans="2:7" x14ac:dyDescent="0.3">
      <c r="B6" s="864" t="s">
        <v>34</v>
      </c>
      <c r="C6" s="865"/>
      <c r="D6" s="865"/>
      <c r="E6" s="865"/>
      <c r="F6" s="865"/>
      <c r="G6" s="866"/>
    </row>
    <row r="7" spans="2:7" x14ac:dyDescent="0.3">
      <c r="B7" s="126"/>
      <c r="C7" s="124"/>
      <c r="D7" s="124"/>
      <c r="E7" s="124"/>
      <c r="F7" s="124"/>
      <c r="G7" s="125"/>
    </row>
    <row r="8" spans="2:7" x14ac:dyDescent="0.3">
      <c r="B8" s="867" t="s">
        <v>33</v>
      </c>
      <c r="C8" s="868"/>
      <c r="D8" s="868"/>
      <c r="E8" s="868"/>
      <c r="F8" s="868"/>
      <c r="G8" s="869"/>
    </row>
    <row r="9" spans="2:7" ht="16.5" customHeight="1" x14ac:dyDescent="0.3">
      <c r="B9" s="43"/>
      <c r="C9" s="44"/>
      <c r="D9" s="64"/>
      <c r="E9" s="64"/>
      <c r="F9" s="97" t="s">
        <v>37</v>
      </c>
      <c r="G9" s="42">
        <v>44347</v>
      </c>
    </row>
    <row r="10" spans="2:7" ht="16.5" customHeight="1" x14ac:dyDescent="0.3">
      <c r="B10" s="90"/>
      <c r="C10" s="90"/>
      <c r="D10" s="16"/>
      <c r="E10" s="16"/>
      <c r="F10" s="91"/>
      <c r="G10" s="92"/>
    </row>
    <row r="11" spans="2:7" ht="16.5" customHeight="1" x14ac:dyDescent="0.3">
      <c r="B11" s="90"/>
      <c r="C11" s="90"/>
      <c r="D11" s="16"/>
      <c r="E11" s="16"/>
      <c r="F11" s="91"/>
      <c r="G11" s="92"/>
    </row>
    <row r="12" spans="2:7" ht="16.5" customHeight="1" x14ac:dyDescent="0.3">
      <c r="B12" s="90"/>
      <c r="C12" s="90"/>
      <c r="D12" s="16"/>
      <c r="E12" s="16"/>
      <c r="F12" s="91"/>
      <c r="G12" s="92"/>
    </row>
    <row r="13" spans="2:7" ht="16.5" customHeight="1" x14ac:dyDescent="0.3">
      <c r="B13" s="90"/>
      <c r="C13" s="90"/>
      <c r="D13" s="16"/>
      <c r="E13" s="16"/>
      <c r="F13" s="91"/>
      <c r="G13" s="92"/>
    </row>
    <row r="14" spans="2:7" ht="16.5" customHeight="1" x14ac:dyDescent="0.3">
      <c r="B14" s="90"/>
      <c r="C14" s="90"/>
      <c r="D14" s="16"/>
      <c r="E14" s="16"/>
      <c r="F14" s="91"/>
      <c r="G14" s="92"/>
    </row>
    <row r="15" spans="2:7" ht="16.5" customHeight="1" x14ac:dyDescent="0.3">
      <c r="B15" s="90"/>
      <c r="C15" s="90"/>
      <c r="D15" s="16"/>
      <c r="E15" s="16"/>
      <c r="F15" s="91"/>
      <c r="G15" s="92"/>
    </row>
    <row r="16" spans="2:7" ht="16.5" customHeight="1" x14ac:dyDescent="0.3">
      <c r="B16" s="90"/>
      <c r="C16" s="90"/>
      <c r="D16" s="16"/>
      <c r="E16" s="16"/>
      <c r="F16" s="91"/>
      <c r="G16" s="92"/>
    </row>
    <row r="17" spans="2:7" ht="16.5" customHeight="1" x14ac:dyDescent="0.3">
      <c r="B17" s="90"/>
      <c r="C17" s="90"/>
      <c r="D17" s="16"/>
      <c r="E17" s="16"/>
      <c r="F17" s="91"/>
      <c r="G17" s="92"/>
    </row>
    <row r="18" spans="2:7" ht="16.5" customHeight="1" x14ac:dyDescent="0.3">
      <c r="B18" s="90"/>
      <c r="C18" s="90"/>
      <c r="D18" s="16"/>
      <c r="E18" s="16"/>
      <c r="F18" s="91"/>
      <c r="G18" s="92"/>
    </row>
    <row r="19" spans="2:7" ht="16.5" customHeight="1" x14ac:dyDescent="0.3">
      <c r="B19" s="90"/>
      <c r="C19" s="90"/>
      <c r="D19" s="16"/>
      <c r="E19" s="16"/>
      <c r="F19" s="91"/>
      <c r="G19" s="92"/>
    </row>
    <row r="20" spans="2:7" ht="16.5" customHeight="1" x14ac:dyDescent="0.3">
      <c r="B20" s="90"/>
      <c r="C20" s="90"/>
      <c r="D20" s="16"/>
      <c r="E20" s="16"/>
      <c r="F20" s="91"/>
      <c r="G20" s="92"/>
    </row>
    <row r="21" spans="2:7" ht="16.5" customHeight="1" x14ac:dyDescent="0.3">
      <c r="B21" s="90"/>
      <c r="C21" s="90"/>
      <c r="D21" s="16"/>
      <c r="E21" s="16"/>
      <c r="F21" s="91"/>
      <c r="G21" s="92"/>
    </row>
    <row r="22" spans="2:7" ht="16.5" customHeight="1" x14ac:dyDescent="0.3">
      <c r="B22" s="90"/>
      <c r="C22" s="90"/>
      <c r="D22" s="16"/>
      <c r="E22" s="16"/>
      <c r="F22" s="91"/>
      <c r="G22" s="92"/>
    </row>
    <row r="23" spans="2:7" ht="16.5" customHeight="1" x14ac:dyDescent="0.3">
      <c r="B23" s="90"/>
      <c r="C23" s="90"/>
      <c r="D23" s="16"/>
      <c r="E23" s="16"/>
      <c r="F23" s="91"/>
      <c r="G23" s="92"/>
    </row>
    <row r="24" spans="2:7" ht="16.5" customHeight="1" x14ac:dyDescent="0.3">
      <c r="B24" s="90"/>
      <c r="C24" s="90"/>
      <c r="D24" s="16"/>
      <c r="E24" s="16"/>
      <c r="F24" s="91"/>
      <c r="G24" s="92"/>
    </row>
    <row r="25" spans="2:7" ht="16.5" customHeight="1" x14ac:dyDescent="0.3">
      <c r="B25" s="90"/>
      <c r="C25" s="90"/>
      <c r="D25" s="16"/>
      <c r="E25" s="16"/>
      <c r="F25" s="91"/>
      <c r="G25" s="92"/>
    </row>
    <row r="26" spans="2:7" ht="16.5" customHeight="1" x14ac:dyDescent="0.3">
      <c r="B26" s="90"/>
      <c r="C26" s="90"/>
      <c r="D26" s="16"/>
      <c r="E26" s="16"/>
      <c r="F26" s="91"/>
      <c r="G26" s="92"/>
    </row>
    <row r="27" spans="2:7" ht="16.5" customHeight="1" x14ac:dyDescent="0.3">
      <c r="B27" s="90"/>
      <c r="C27" s="90"/>
      <c r="D27" s="16"/>
      <c r="E27" s="16"/>
      <c r="F27" s="91"/>
      <c r="G27" s="92"/>
    </row>
    <row r="28" spans="2:7" ht="16.5" customHeight="1" x14ac:dyDescent="0.3">
      <c r="B28" s="90"/>
      <c r="C28" s="90"/>
      <c r="D28" s="16"/>
      <c r="E28" s="16"/>
      <c r="F28" s="91"/>
      <c r="G28" s="92"/>
    </row>
    <row r="29" spans="2:7" ht="16.5" customHeight="1" x14ac:dyDescent="0.3">
      <c r="B29" s="90"/>
      <c r="C29" s="90"/>
      <c r="D29" s="16"/>
      <c r="E29" s="16"/>
      <c r="F29" s="91"/>
      <c r="G29" s="92"/>
    </row>
    <row r="30" spans="2:7" ht="16.5" customHeight="1" x14ac:dyDescent="0.3">
      <c r="B30" s="90"/>
      <c r="C30" s="90"/>
      <c r="D30" s="16"/>
      <c r="E30" s="16"/>
      <c r="F30" s="91"/>
      <c r="G30" s="92"/>
    </row>
    <row r="31" spans="2:7" ht="16.5" customHeight="1" x14ac:dyDescent="0.3">
      <c r="B31" s="90"/>
      <c r="C31" s="90"/>
      <c r="D31" s="16"/>
      <c r="E31" s="16"/>
      <c r="F31" s="91"/>
      <c r="G31" s="92"/>
    </row>
    <row r="32" spans="2:7" ht="16.5" customHeight="1" x14ac:dyDescent="0.3">
      <c r="B32" s="875" t="str">
        <f>+B4</f>
        <v>SECTOR SANTA ANA</v>
      </c>
      <c r="C32" s="875"/>
      <c r="D32" s="875"/>
      <c r="E32" s="875"/>
      <c r="F32" s="875"/>
      <c r="G32" s="875"/>
    </row>
    <row r="33" spans="2:7" ht="16.5" customHeight="1" x14ac:dyDescent="0.3">
      <c r="B33" s="90"/>
      <c r="C33" s="90"/>
      <c r="D33" s="16"/>
      <c r="E33" s="16"/>
      <c r="F33" s="91"/>
      <c r="G33" s="92"/>
    </row>
    <row r="34" spans="2:7" ht="16.5" customHeight="1" x14ac:dyDescent="0.3">
      <c r="B34" s="876" t="s">
        <v>208</v>
      </c>
      <c r="C34" s="876"/>
      <c r="D34" s="876"/>
      <c r="E34" s="876"/>
      <c r="F34" s="876"/>
      <c r="G34" s="876"/>
    </row>
    <row r="35" spans="2:7" ht="6" customHeight="1" x14ac:dyDescent="0.3">
      <c r="B35" s="127"/>
      <c r="C35" s="127"/>
      <c r="D35" s="127"/>
      <c r="E35" s="127"/>
      <c r="F35" s="127"/>
      <c r="G35" s="127"/>
    </row>
    <row r="36" spans="2:7" ht="16.5" customHeight="1" x14ac:dyDescent="0.3">
      <c r="B36" s="90"/>
      <c r="C36" s="132" t="s">
        <v>209</v>
      </c>
      <c r="D36" s="12" t="e">
        <f>+Presupuesto!#REF!</f>
        <v>#REF!</v>
      </c>
      <c r="E36" s="12" t="e">
        <f>+Presupuesto!#REF!</f>
        <v>#REF!</v>
      </c>
      <c r="F36" s="91"/>
      <c r="G36" s="92"/>
    </row>
    <row r="37" spans="2:7" ht="4.5" customHeight="1" x14ac:dyDescent="0.3">
      <c r="B37" s="90"/>
      <c r="C37" s="128"/>
      <c r="D37" s="16"/>
      <c r="E37" s="16"/>
      <c r="F37" s="91"/>
      <c r="G37" s="92"/>
    </row>
    <row r="38" spans="2:7" ht="16.5" customHeight="1" x14ac:dyDescent="0.3">
      <c r="B38" s="90"/>
      <c r="C38" s="132" t="s">
        <v>210</v>
      </c>
      <c r="D38" s="870" t="e">
        <f>SUM(D39:E42)</f>
        <v>#REF!</v>
      </c>
      <c r="E38" s="871"/>
      <c r="F38" s="3"/>
      <c r="G38" s="133"/>
    </row>
    <row r="39" spans="2:7" ht="16.5" customHeight="1" x14ac:dyDescent="0.3">
      <c r="B39" s="90"/>
      <c r="C39" s="129" t="e">
        <f>Presupuesto!#REF!</f>
        <v>#REF!</v>
      </c>
      <c r="D39" s="877" t="e">
        <f>+Presupuesto!#REF!</f>
        <v>#REF!</v>
      </c>
      <c r="E39" s="878"/>
      <c r="F39" s="3"/>
      <c r="G39" s="92"/>
    </row>
    <row r="40" spans="2:7" ht="16.5" customHeight="1" x14ac:dyDescent="0.3">
      <c r="B40" s="90"/>
      <c r="C40" s="130" t="e">
        <f>Presupuesto!#REF!</f>
        <v>#REF!</v>
      </c>
      <c r="D40" s="877" t="e">
        <f>+Presupuesto!#REF!</f>
        <v>#REF!</v>
      </c>
      <c r="E40" s="878"/>
      <c r="F40" s="3"/>
      <c r="G40" s="92"/>
    </row>
    <row r="41" spans="2:7" ht="16.5" customHeight="1" x14ac:dyDescent="0.3">
      <c r="B41" s="90"/>
      <c r="C41" s="130" t="e">
        <f>Presupuesto!#REF!</f>
        <v>#REF!</v>
      </c>
      <c r="D41" s="877" t="e">
        <f>+Presupuesto!#REF!</f>
        <v>#REF!</v>
      </c>
      <c r="E41" s="878"/>
      <c r="F41" s="3"/>
      <c r="G41" s="92"/>
    </row>
    <row r="42" spans="2:7" ht="16.5" customHeight="1" x14ac:dyDescent="0.3">
      <c r="B42" s="90"/>
      <c r="C42" s="131" t="e">
        <f>Presupuesto!#REF!</f>
        <v>#REF!</v>
      </c>
      <c r="D42" s="879" t="e">
        <f>+Presupuesto!#REF!</f>
        <v>#REF!</v>
      </c>
      <c r="E42" s="880"/>
      <c r="F42" s="3"/>
      <c r="G42" s="92"/>
    </row>
    <row r="43" spans="2:7" ht="4.5" customHeight="1" x14ac:dyDescent="0.3">
      <c r="B43" s="90"/>
      <c r="C43" s="128"/>
      <c r="D43" s="16"/>
      <c r="E43" s="16"/>
      <c r="F43" s="91"/>
      <c r="G43" s="92"/>
    </row>
    <row r="44" spans="2:7" ht="16.5" customHeight="1" x14ac:dyDescent="0.3">
      <c r="B44" s="90"/>
      <c r="C44" s="132" t="s">
        <v>211</v>
      </c>
      <c r="D44" s="870" t="e">
        <f>+AVERAGE(D45:E48)</f>
        <v>#REF!</v>
      </c>
      <c r="E44" s="871"/>
      <c r="F44" s="91"/>
      <c r="G44" s="92"/>
    </row>
    <row r="45" spans="2:7" ht="16.5" customHeight="1" x14ac:dyDescent="0.3">
      <c r="B45" s="90"/>
      <c r="C45" s="129" t="e">
        <f>Presupuesto!#REF!</f>
        <v>#REF!</v>
      </c>
      <c r="D45" s="881" t="e">
        <f>+Presupuesto!#REF!</f>
        <v>#REF!</v>
      </c>
      <c r="E45" s="882"/>
      <c r="F45" s="91"/>
      <c r="G45" s="92"/>
    </row>
    <row r="46" spans="2:7" ht="16.5" customHeight="1" x14ac:dyDescent="0.3">
      <c r="B46" s="90"/>
      <c r="C46" s="130" t="e">
        <f>Presupuesto!#REF!</f>
        <v>#REF!</v>
      </c>
      <c r="D46" s="883" t="e">
        <f>+Presupuesto!#REF!</f>
        <v>#REF!</v>
      </c>
      <c r="E46" s="884"/>
      <c r="F46" s="91"/>
      <c r="G46" s="92"/>
    </row>
    <row r="47" spans="2:7" ht="16.5" customHeight="1" x14ac:dyDescent="0.3">
      <c r="B47" s="90"/>
      <c r="C47" s="130" t="e">
        <f>Presupuesto!#REF!</f>
        <v>#REF!</v>
      </c>
      <c r="D47" s="883" t="e">
        <f>+Presupuesto!#REF!</f>
        <v>#REF!</v>
      </c>
      <c r="E47" s="884"/>
      <c r="F47" s="91"/>
      <c r="G47" s="92"/>
    </row>
    <row r="48" spans="2:7" ht="16.5" customHeight="1" x14ac:dyDescent="0.3">
      <c r="B48" s="90"/>
      <c r="C48" s="131" t="e">
        <f>Presupuesto!#REF!</f>
        <v>#REF!</v>
      </c>
      <c r="D48" s="885" t="e">
        <f>+Presupuesto!#REF!</f>
        <v>#REF!</v>
      </c>
      <c r="E48" s="886"/>
      <c r="F48" s="91"/>
      <c r="G48" s="92"/>
    </row>
    <row r="49" spans="2:7" ht="4.5" customHeight="1" x14ac:dyDescent="0.3">
      <c r="B49" s="90"/>
      <c r="C49" s="128"/>
      <c r="D49" s="16"/>
      <c r="E49" s="16"/>
      <c r="F49" s="91"/>
      <c r="G49" s="92"/>
    </row>
    <row r="50" spans="2:7" ht="16.5" customHeight="1" x14ac:dyDescent="0.3">
      <c r="B50" s="90"/>
      <c r="C50" s="132" t="s">
        <v>212</v>
      </c>
      <c r="D50" s="870" t="e">
        <f>SUM(D51:E54)</f>
        <v>#REF!</v>
      </c>
      <c r="E50" s="871"/>
      <c r="F50" s="91"/>
      <c r="G50" s="92"/>
    </row>
    <row r="51" spans="2:7" ht="16.5" customHeight="1" x14ac:dyDescent="0.3">
      <c r="B51" s="90"/>
      <c r="C51" s="129" t="e">
        <f>Presupuesto!#REF!</f>
        <v>#REF!</v>
      </c>
      <c r="D51" s="887" t="e">
        <f>+Presupuesto!#REF!</f>
        <v>#REF!</v>
      </c>
      <c r="E51" s="888"/>
      <c r="F51" s="91"/>
      <c r="G51" s="92"/>
    </row>
    <row r="52" spans="2:7" ht="16.5" customHeight="1" x14ac:dyDescent="0.3">
      <c r="B52" s="90"/>
      <c r="C52" s="130" t="e">
        <f>Presupuesto!#REF!</f>
        <v>#REF!</v>
      </c>
      <c r="D52" s="877">
        <v>36</v>
      </c>
      <c r="E52" s="878"/>
      <c r="F52" s="91"/>
      <c r="G52" s="92"/>
    </row>
    <row r="53" spans="2:7" ht="16.5" customHeight="1" x14ac:dyDescent="0.3">
      <c r="B53" s="90"/>
      <c r="C53" s="130" t="e">
        <f>Presupuesto!#REF!</f>
        <v>#REF!</v>
      </c>
      <c r="D53" s="877">
        <v>36</v>
      </c>
      <c r="E53" s="878"/>
      <c r="F53" s="91"/>
      <c r="G53" s="92"/>
    </row>
    <row r="54" spans="2:7" ht="16.5" customHeight="1" x14ac:dyDescent="0.3">
      <c r="B54" s="90"/>
      <c r="C54" s="131" t="e">
        <f>Presupuesto!#REF!</f>
        <v>#REF!</v>
      </c>
      <c r="D54" s="879">
        <v>180</v>
      </c>
      <c r="E54" s="880"/>
      <c r="F54" s="91"/>
      <c r="G54" s="92"/>
    </row>
    <row r="55" spans="2:7" ht="4.5" customHeight="1" x14ac:dyDescent="0.3">
      <c r="B55" s="90"/>
      <c r="C55" s="128"/>
      <c r="D55" s="16"/>
      <c r="E55" s="16"/>
      <c r="F55" s="91"/>
      <c r="G55" s="92"/>
    </row>
    <row r="56" spans="2:7" ht="16.5" customHeight="1" x14ac:dyDescent="0.3">
      <c r="B56" s="90"/>
      <c r="C56" s="132" t="s">
        <v>213</v>
      </c>
      <c r="D56" s="870" t="e">
        <f>+AVERAGE(D57:E60)</f>
        <v>#REF!</v>
      </c>
      <c r="E56" s="871"/>
      <c r="F56" s="91"/>
      <c r="G56" s="92"/>
    </row>
    <row r="57" spans="2:7" ht="16.5" customHeight="1" x14ac:dyDescent="0.3">
      <c r="B57" s="90"/>
      <c r="C57" s="129" t="e">
        <f>Presupuesto!#REF!</f>
        <v>#REF!</v>
      </c>
      <c r="D57" s="887" t="e">
        <f>+Presupuesto!#REF!</f>
        <v>#REF!</v>
      </c>
      <c r="E57" s="888"/>
      <c r="F57" s="91"/>
      <c r="G57" s="92"/>
    </row>
    <row r="58" spans="2:7" ht="16.5" customHeight="1" x14ac:dyDescent="0.3">
      <c r="B58" s="90"/>
      <c r="C58" s="130" t="e">
        <f>Presupuesto!#REF!</f>
        <v>#REF!</v>
      </c>
      <c r="D58" s="877" t="e">
        <f>+Presupuesto!#REF!</f>
        <v>#REF!</v>
      </c>
      <c r="E58" s="878"/>
      <c r="F58" s="91"/>
      <c r="G58" s="92"/>
    </row>
    <row r="59" spans="2:7" ht="16.5" customHeight="1" x14ac:dyDescent="0.3">
      <c r="B59" s="90"/>
      <c r="C59" s="130" t="e">
        <f>Presupuesto!#REF!</f>
        <v>#REF!</v>
      </c>
      <c r="D59" s="877" t="e">
        <f>+Presupuesto!#REF!</f>
        <v>#REF!</v>
      </c>
      <c r="E59" s="878"/>
      <c r="F59" s="91"/>
      <c r="G59" s="92"/>
    </row>
    <row r="60" spans="2:7" ht="16.5" customHeight="1" x14ac:dyDescent="0.3">
      <c r="B60" s="90"/>
      <c r="C60" s="131" t="e">
        <f>Presupuesto!#REF!</f>
        <v>#REF!</v>
      </c>
      <c r="D60" s="879" t="e">
        <f>+Presupuesto!#REF!</f>
        <v>#REF!</v>
      </c>
      <c r="E60" s="880"/>
      <c r="F60" s="91"/>
      <c r="G60" s="92"/>
    </row>
    <row r="61" spans="2:7" ht="4.5" customHeight="1" x14ac:dyDescent="0.3">
      <c r="B61" s="90"/>
      <c r="C61" s="128"/>
      <c r="D61" s="16"/>
      <c r="E61" s="16"/>
      <c r="F61" s="91"/>
      <c r="G61" s="92"/>
    </row>
    <row r="62" spans="2:7" ht="16.5" customHeight="1" x14ac:dyDescent="0.3">
      <c r="B62" s="90"/>
      <c r="C62" s="132" t="s">
        <v>214</v>
      </c>
      <c r="D62" s="870" t="e">
        <f>SUM(D63:E66)</f>
        <v>#REF!</v>
      </c>
      <c r="E62" s="871"/>
      <c r="F62" s="91"/>
      <c r="G62" s="92"/>
    </row>
    <row r="63" spans="2:7" ht="16.5" customHeight="1" x14ac:dyDescent="0.3">
      <c r="B63" s="90"/>
      <c r="C63" s="129" t="e">
        <f>Presupuesto!#REF!</f>
        <v>#REF!</v>
      </c>
      <c r="D63" s="887" t="e">
        <f>+Presupuesto!#REF!</f>
        <v>#REF!</v>
      </c>
      <c r="E63" s="888"/>
      <c r="F63" s="91"/>
      <c r="G63" s="92"/>
    </row>
    <row r="64" spans="2:7" ht="16.5" customHeight="1" x14ac:dyDescent="0.3">
      <c r="B64" s="90"/>
      <c r="C64" s="130" t="e">
        <f>Presupuesto!#REF!</f>
        <v>#REF!</v>
      </c>
      <c r="D64" s="877" t="e">
        <f>+Presupuesto!#REF!</f>
        <v>#REF!</v>
      </c>
      <c r="E64" s="878"/>
      <c r="F64" s="91"/>
      <c r="G64" s="92"/>
    </row>
    <row r="65" spans="2:7" ht="16.5" customHeight="1" x14ac:dyDescent="0.3">
      <c r="B65" s="90"/>
      <c r="C65" s="130" t="e">
        <f>Presupuesto!#REF!</f>
        <v>#REF!</v>
      </c>
      <c r="D65" s="877" t="e">
        <f>+Presupuesto!#REF!</f>
        <v>#REF!</v>
      </c>
      <c r="E65" s="878"/>
      <c r="F65" s="91"/>
      <c r="G65" s="92"/>
    </row>
    <row r="66" spans="2:7" ht="16.5" customHeight="1" x14ac:dyDescent="0.3">
      <c r="B66" s="90"/>
      <c r="C66" s="131" t="e">
        <f>Presupuesto!#REF!</f>
        <v>#REF!</v>
      </c>
      <c r="D66" s="879" t="e">
        <f>+Presupuesto!#REF!</f>
        <v>#REF!</v>
      </c>
      <c r="E66" s="880"/>
      <c r="F66" s="91"/>
      <c r="G66" s="92"/>
    </row>
    <row r="67" spans="2:7" ht="4.5" customHeight="1" x14ac:dyDescent="0.3">
      <c r="B67" s="90"/>
      <c r="C67" s="128"/>
      <c r="D67" s="16"/>
      <c r="E67" s="16"/>
      <c r="F67" s="91"/>
      <c r="G67" s="92"/>
    </row>
    <row r="68" spans="2:7" ht="16.5" customHeight="1" x14ac:dyDescent="0.3">
      <c r="B68" s="90"/>
      <c r="C68" s="132" t="s">
        <v>220</v>
      </c>
      <c r="D68" s="870" t="e">
        <f>Presupuesto!#REF!</f>
        <v>#REF!</v>
      </c>
      <c r="E68" s="871"/>
      <c r="F68" s="91"/>
      <c r="G68" s="92"/>
    </row>
    <row r="69" spans="2:7" ht="4.5" customHeight="1" x14ac:dyDescent="0.3">
      <c r="B69" s="90"/>
      <c r="C69" s="128"/>
      <c r="D69" s="16"/>
      <c r="E69" s="16"/>
      <c r="F69" s="91"/>
      <c r="G69" s="92"/>
    </row>
    <row r="70" spans="2:7" ht="16.5" customHeight="1" x14ac:dyDescent="0.3">
      <c r="B70" s="90"/>
      <c r="C70" s="132" t="s">
        <v>221</v>
      </c>
      <c r="D70" s="870" t="e">
        <f>Presupuesto!#REF!</f>
        <v>#REF!</v>
      </c>
      <c r="E70" s="871"/>
      <c r="F70" s="91"/>
      <c r="G70" s="92"/>
    </row>
    <row r="71" spans="2:7" ht="16.5" customHeight="1" x14ac:dyDescent="0.3">
      <c r="B71" s="90"/>
      <c r="C71" s="128"/>
      <c r="D71" s="16"/>
      <c r="E71" s="16"/>
      <c r="F71" s="91"/>
      <c r="G71" s="92"/>
    </row>
    <row r="72" spans="2:7" ht="16.5" customHeight="1" x14ac:dyDescent="0.3">
      <c r="B72" s="90"/>
      <c r="C72" s="132" t="s">
        <v>219</v>
      </c>
      <c r="D72" s="889" t="e">
        <f>Presupuesto!#REF!</f>
        <v>#REF!</v>
      </c>
      <c r="E72" s="890"/>
      <c r="F72" s="92"/>
      <c r="G72" s="92"/>
    </row>
    <row r="73" spans="2:7" ht="4.5" customHeight="1" x14ac:dyDescent="0.3">
      <c r="B73" s="90"/>
      <c r="C73" s="128"/>
      <c r="D73" s="16"/>
      <c r="E73" s="16"/>
      <c r="F73" s="91"/>
      <c r="G73" s="92"/>
    </row>
    <row r="74" spans="2:7" ht="16.5" customHeight="1" x14ac:dyDescent="0.3">
      <c r="B74" s="90"/>
      <c r="C74" s="132" t="s">
        <v>222</v>
      </c>
      <c r="D74" s="889" t="e">
        <f>Presupuesto!#REF!</f>
        <v>#REF!</v>
      </c>
      <c r="E74" s="890"/>
      <c r="F74" s="92"/>
      <c r="G74" s="92"/>
    </row>
    <row r="75" spans="2:7" ht="4.5" customHeight="1" x14ac:dyDescent="0.3">
      <c r="B75" s="90"/>
      <c r="C75" s="128"/>
      <c r="D75" s="16"/>
      <c r="E75" s="16"/>
      <c r="F75" s="91"/>
      <c r="G75" s="92"/>
    </row>
    <row r="76" spans="2:7" ht="16.5" customHeight="1" x14ac:dyDescent="0.3">
      <c r="B76" s="90"/>
      <c r="C76" s="132" t="s">
        <v>223</v>
      </c>
      <c r="D76" s="889" t="e">
        <f>Presupuesto!#REF!</f>
        <v>#REF!</v>
      </c>
      <c r="E76" s="890"/>
      <c r="F76" s="92"/>
      <c r="G76" s="92"/>
    </row>
    <row r="77" spans="2:7" ht="4.5" customHeight="1" x14ac:dyDescent="0.3">
      <c r="B77" s="90"/>
      <c r="C77" s="128"/>
      <c r="D77" s="16"/>
      <c r="E77" s="16"/>
      <c r="F77" s="91"/>
      <c r="G77" s="92"/>
    </row>
    <row r="78" spans="2:7" ht="16.5" customHeight="1" x14ac:dyDescent="0.3">
      <c r="B78" s="90"/>
      <c r="C78" s="132" t="s">
        <v>218</v>
      </c>
      <c r="D78" s="889" t="e">
        <f>Presupuesto!#REF!</f>
        <v>#REF!</v>
      </c>
      <c r="E78" s="890"/>
      <c r="F78" s="92"/>
      <c r="G78" s="92"/>
    </row>
    <row r="79" spans="2:7" ht="4.5" customHeight="1" x14ac:dyDescent="0.3">
      <c r="B79" s="90"/>
      <c r="C79" s="128"/>
      <c r="D79" s="16"/>
      <c r="E79" s="16"/>
      <c r="F79" s="91"/>
      <c r="G79" s="92"/>
    </row>
    <row r="80" spans="2:7" ht="16.5" customHeight="1" x14ac:dyDescent="0.3">
      <c r="B80" s="90"/>
      <c r="C80" s="132" t="s">
        <v>217</v>
      </c>
      <c r="D80" s="893">
        <f>+'Anális AIU'!$K$52</f>
        <v>0</v>
      </c>
      <c r="E80" s="894"/>
      <c r="F80" s="92"/>
      <c r="G80" s="92"/>
    </row>
    <row r="81" spans="2:7" ht="6" customHeight="1" x14ac:dyDescent="0.3">
      <c r="B81" s="90"/>
      <c r="C81" s="134"/>
      <c r="D81" s="135"/>
      <c r="E81" s="136"/>
      <c r="F81" s="137"/>
      <c r="G81" s="92"/>
    </row>
    <row r="82" spans="2:7" ht="16.5" customHeight="1" x14ac:dyDescent="0.3">
      <c r="B82" s="90"/>
      <c r="C82" s="138"/>
      <c r="D82" s="895" t="s">
        <v>215</v>
      </c>
      <c r="E82" s="895"/>
      <c r="F82" s="895"/>
      <c r="G82" s="895"/>
    </row>
    <row r="83" spans="2:7" ht="16.5" customHeight="1" x14ac:dyDescent="0.3">
      <c r="B83" s="90"/>
      <c r="C83" s="138"/>
      <c r="D83" s="896" t="s">
        <v>216</v>
      </c>
      <c r="E83" s="896"/>
      <c r="F83" s="896"/>
      <c r="G83" s="896"/>
    </row>
    <row r="84" spans="2:7" ht="16.5" customHeight="1" x14ac:dyDescent="0.3">
      <c r="B84" s="90"/>
      <c r="C84" s="128"/>
      <c r="D84" s="16"/>
      <c r="E84" s="16"/>
      <c r="F84" s="91"/>
      <c r="G84" s="92"/>
    </row>
    <row r="85" spans="2:7" s="1" customFormat="1" ht="27.6" x14ac:dyDescent="0.3">
      <c r="B85" s="2" t="s">
        <v>6</v>
      </c>
      <c r="C85" s="12" t="s">
        <v>5</v>
      </c>
      <c r="D85" s="2" t="s">
        <v>7</v>
      </c>
      <c r="E85" s="2" t="s">
        <v>38</v>
      </c>
      <c r="F85" s="12" t="s">
        <v>39</v>
      </c>
      <c r="G85" s="12" t="s">
        <v>40</v>
      </c>
    </row>
    <row r="86" spans="2:7" ht="4.5" customHeight="1" x14ac:dyDescent="0.3">
      <c r="B86" s="45"/>
      <c r="C86" s="45"/>
      <c r="D86" s="16"/>
      <c r="E86" s="16"/>
      <c r="F86" s="16"/>
      <c r="G86" s="16"/>
    </row>
    <row r="87" spans="2:7" x14ac:dyDescent="0.3">
      <c r="B87" s="897" t="s">
        <v>10</v>
      </c>
      <c r="C87" s="897"/>
      <c r="D87" s="897"/>
      <c r="E87" s="897"/>
      <c r="F87" s="897"/>
      <c r="G87" s="897"/>
    </row>
    <row r="88" spans="2:7" x14ac:dyDescent="0.3">
      <c r="B88" s="2">
        <v>1</v>
      </c>
      <c r="C88" s="172" t="str">
        <f>IF(B88=0,"",VLOOKUP(B88,'APU_SANTA ANA'!B2:G243,2,FALSE))</f>
        <v>Preliminares</v>
      </c>
      <c r="D88" s="173"/>
      <c r="E88" s="173"/>
      <c r="F88" s="174"/>
      <c r="G88" s="175" t="e">
        <f>+ROUND(SUM(G89:G96),0)</f>
        <v>#REF!</v>
      </c>
    </row>
    <row r="89" spans="2:7" x14ac:dyDescent="0.3">
      <c r="B89" s="80">
        <v>1.01</v>
      </c>
      <c r="C89" s="60" t="str">
        <f>IF(B89=0,"",VLOOKUP(B89,'APU_SANTA ANA'!B2:G243,2,FALSE))</f>
        <v>Localización y replanteo de Vias. Incluye eje de via y laterales con andenes</v>
      </c>
      <c r="D89" s="61" t="str">
        <f>IF(B89=0,"",VLOOKUP(B89,'APU_SANTA ANA'!B2:G243,3,FALSE))</f>
        <v>ml</v>
      </c>
      <c r="E89" s="98" t="e">
        <f>+#REF!</f>
        <v>#REF!</v>
      </c>
      <c r="F89" s="66">
        <f>IF(B89=0,"",VLOOKUP(B89,APU_CANT._MATERIALES!B2:G245,6,FALSE))</f>
        <v>585</v>
      </c>
      <c r="G89" s="66" t="e">
        <f>ROUND((+PRODUCT(E89:F89)),0)</f>
        <v>#REF!</v>
      </c>
    </row>
    <row r="90" spans="2:7" x14ac:dyDescent="0.3">
      <c r="B90" s="80">
        <v>1.02</v>
      </c>
      <c r="C90" s="60" t="str">
        <f>IF(B90=0,"",VLOOKUP(B90,'APU_SANTA ANA'!B3:G243,2,FALSE))</f>
        <v xml:space="preserve">Descapote Manual e=0.20 m. </v>
      </c>
      <c r="D90" s="61" t="str">
        <f>IF(B90=0,"",VLOOKUP(B90,'APU_SANTA ANA'!B3:G243,3,FALSE))</f>
        <v>m2</v>
      </c>
      <c r="E90" s="67" t="e">
        <f>+#REF!</f>
        <v>#REF!</v>
      </c>
      <c r="F90" s="66">
        <f>IF(B90=0,"",VLOOKUP(B90,APU_CANT._MATERIALES!B3:G246,6,FALSE))</f>
        <v>390</v>
      </c>
      <c r="G90" s="66" t="e">
        <f t="shared" ref="G90:G96" si="0">ROUND((+PRODUCT(E90:F90)),0)</f>
        <v>#REF!</v>
      </c>
    </row>
    <row r="91" spans="2:7" x14ac:dyDescent="0.3">
      <c r="B91" s="80">
        <v>1.03</v>
      </c>
      <c r="C91" s="60" t="str">
        <f>IF(B91=0,"",VLOOKUP(B91,'APU_SANTA ANA'!B4:G243,2,FALSE))</f>
        <v>Nivelacion y Limpieza</v>
      </c>
      <c r="D91" s="61" t="str">
        <f>IF(B91=0,"",VLOOKUP(B91,'APU_SANTA ANA'!B4:G243,3,FALSE))</f>
        <v>m2</v>
      </c>
      <c r="E91" s="67" t="e">
        <f>+#REF!</f>
        <v>#REF!</v>
      </c>
      <c r="F91" s="66">
        <f>IF(B91=0,"",VLOOKUP(B91,APU_CANT._MATERIALES!B4:G247,6,FALSE))</f>
        <v>872</v>
      </c>
      <c r="G91" s="66" t="e">
        <f t="shared" si="0"/>
        <v>#REF!</v>
      </c>
    </row>
    <row r="92" spans="2:7" x14ac:dyDescent="0.3">
      <c r="B92" s="80">
        <v>1.04</v>
      </c>
      <c r="C92" s="60" t="str">
        <f>IF(B92=0,"",VLOOKUP(B92,'APU_SANTA ANA'!B5:G243,2,FALSE))</f>
        <v xml:space="preserve">Barrera con bombones en guadua y Cinta de Seguridad                                                          </v>
      </c>
      <c r="D92" s="61" t="str">
        <f>IF(B92=0,"",VLOOKUP(B92,'APU_SANTA ANA'!B5:G243,3,FALSE))</f>
        <v>ml</v>
      </c>
      <c r="E92" s="67" t="e">
        <f>+#REF!</f>
        <v>#REF!</v>
      </c>
      <c r="F92" s="66">
        <f>IF(B92=0,"",VLOOKUP(B92,APU_CANT._MATERIALES!B5:G248,6,FALSE))</f>
        <v>4236</v>
      </c>
      <c r="G92" s="66" t="e">
        <f t="shared" si="0"/>
        <v>#REF!</v>
      </c>
    </row>
    <row r="93" spans="2:7" x14ac:dyDescent="0.3">
      <c r="B93" s="80">
        <v>1.05</v>
      </c>
      <c r="C93" s="60" t="str">
        <f>IF(B93=0,"",VLOOKUP(B93,'APU_SANTA ANA'!B6:G243,2,FALSE))</f>
        <v>Corte  Mecanizado de Pavimento 0.07 m</v>
      </c>
      <c r="D93" s="61" t="str">
        <f>IF(B93=0,"",VLOOKUP(B93,'APU_SANTA ANA'!B6:G243,3,FALSE))</f>
        <v>ml</v>
      </c>
      <c r="E93" s="67" t="e">
        <f>+#REF!</f>
        <v>#REF!</v>
      </c>
      <c r="F93" s="66">
        <f>IF(B93=0,"",VLOOKUP(B93,APU_CANT._MATERIALES!B6:G249,6,FALSE))</f>
        <v>1922</v>
      </c>
      <c r="G93" s="66" t="e">
        <f t="shared" si="0"/>
        <v>#REF!</v>
      </c>
    </row>
    <row r="94" spans="2:7" x14ac:dyDescent="0.3">
      <c r="B94" s="80">
        <v>1.06</v>
      </c>
      <c r="C94" s="60" t="str">
        <f>IF(B94=0,"",VLOOKUP(B94,'APU_SANTA ANA'!B7:G243,2,FALSE))</f>
        <v>Demolición de Estructuras de Concreto Hidráulico</v>
      </c>
      <c r="D94" s="61" t="str">
        <f>IF(B94=0,"",VLOOKUP(B94,'APU_SANTA ANA'!B7:G243,3,FALSE))</f>
        <v>m3</v>
      </c>
      <c r="E94" s="67" t="e">
        <f>+#REF!</f>
        <v>#REF!</v>
      </c>
      <c r="F94" s="66">
        <f>IF(B94=0,"",VLOOKUP(B94,APU_CANT._MATERIALES!B7:G250,6,FALSE))</f>
        <v>99226</v>
      </c>
      <c r="G94" s="66" t="e">
        <f t="shared" si="0"/>
        <v>#REF!</v>
      </c>
    </row>
    <row r="95" spans="2:7" x14ac:dyDescent="0.3">
      <c r="B95" s="80">
        <v>1.07</v>
      </c>
      <c r="C95" s="60" t="str">
        <f>IF(B95=0,"",VLOOKUP(B95,'APU_SANTA ANA'!B8:G243,2,FALSE))</f>
        <v>Demolición de Andenes y sardineles en concreto Hidráulico</v>
      </c>
      <c r="D95" s="61" t="str">
        <f>IF(B95=0,"",VLOOKUP(B95,'APU_SANTA ANA'!B8:G243,3,FALSE))</f>
        <v>m3</v>
      </c>
      <c r="E95" s="67" t="e">
        <f>+#REF!</f>
        <v>#REF!</v>
      </c>
      <c r="F95" s="66">
        <f>IF(B95=0,"",VLOOKUP(B95,APU_CANT._MATERIALES!B8:G251,6,FALSE))</f>
        <v>55629</v>
      </c>
      <c r="G95" s="66" t="e">
        <f t="shared" si="0"/>
        <v>#REF!</v>
      </c>
    </row>
    <row r="96" spans="2:7" x14ac:dyDescent="0.3">
      <c r="B96" s="80">
        <v>1.08</v>
      </c>
      <c r="C96" s="60" t="str">
        <f>IF(B96=0,"",VLOOKUP(B96,'APU_SANTA ANA'!B9:G244,2,FALSE))</f>
        <v>Evacuación escombros y sobrantes en vehículo automotor medido en banco</v>
      </c>
      <c r="D96" s="61" t="str">
        <f>IF(B96=0,"",VLOOKUP(B96,'APU_SANTA ANA'!B9:G244,3,FALSE))</f>
        <v>m3</v>
      </c>
      <c r="E96" s="67" t="e">
        <f>+#REF!</f>
        <v>#REF!</v>
      </c>
      <c r="F96" s="66">
        <f>IF(B96=0,"",VLOOKUP(B96,APU_CANT._MATERIALES!B9:G252,6,FALSE))</f>
        <v>31126</v>
      </c>
      <c r="G96" s="66" t="e">
        <f t="shared" si="0"/>
        <v>#REF!</v>
      </c>
    </row>
    <row r="97" spans="2:7" x14ac:dyDescent="0.3">
      <c r="C97" s="3"/>
    </row>
    <row r="98" spans="2:7" x14ac:dyDescent="0.3">
      <c r="B98" s="2">
        <v>2</v>
      </c>
      <c r="C98" s="172" t="str">
        <f>IF(B98=0,"",VLOOKUP(B98,'APU_SANTA ANA'!B35:G247,2,FALSE))</f>
        <v>Movimiento de Tierras</v>
      </c>
      <c r="D98" s="173"/>
      <c r="E98" s="173"/>
      <c r="F98" s="174"/>
      <c r="G98" s="175" t="e">
        <f>SUM(G99:G103)</f>
        <v>#REF!</v>
      </c>
    </row>
    <row r="99" spans="2:7" x14ac:dyDescent="0.3">
      <c r="B99" s="80">
        <v>2.0099999999999998</v>
      </c>
      <c r="C99" s="60" t="str">
        <f>IF(B99=0,"",VLOOKUP(B99,'APU_SANTA ANA'!B35:G247,2,FALSE))</f>
        <v>Excavación para Estructuras - Material Común - 0.0 a 2.0 m</v>
      </c>
      <c r="D99" s="61" t="str">
        <f>IF(B99=0,"",VLOOKUP(B99,'APU_SANTA ANA'!B35:G247,3,FALSE))</f>
        <v>m3</v>
      </c>
      <c r="E99" s="67" t="e">
        <f>+#REF!</f>
        <v>#REF!</v>
      </c>
      <c r="F99" s="66">
        <f>IF(B99=0,"",VLOOKUP(B99,APU_CANT._MATERIALES!B12:G255,6,FALSE))</f>
        <v>1207</v>
      </c>
      <c r="G99" s="66" t="e">
        <f t="shared" ref="G99:G103" si="1">ROUND((+PRODUCT(E99:F99)),0)</f>
        <v>#REF!</v>
      </c>
    </row>
    <row r="100" spans="2:7" x14ac:dyDescent="0.3">
      <c r="B100" s="80">
        <v>2.02</v>
      </c>
      <c r="C100" s="60" t="str">
        <f>IF(B100=0,"",VLOOKUP(B100,'APU_SANTA ANA'!B36:G248,2,FALSE))</f>
        <v>Excavación para Estructuras - Conglomerado - 0.0 a 2.0 m</v>
      </c>
      <c r="D100" s="61" t="str">
        <f>IF(B100=0,"",VLOOKUP(B100,'APU_SANTA ANA'!B36:G248,3,FALSE))</f>
        <v>m3</v>
      </c>
      <c r="E100" s="67" t="e">
        <f>+#REF!</f>
        <v>#REF!</v>
      </c>
      <c r="F100" s="66">
        <f>IF(B100=0,"",VLOOKUP(B100,APU_CANT._MATERIALES!B13:G256,6,FALSE))</f>
        <v>1207</v>
      </c>
      <c r="G100" s="66" t="e">
        <f t="shared" si="1"/>
        <v>#REF!</v>
      </c>
    </row>
    <row r="101" spans="2:7" x14ac:dyDescent="0.3">
      <c r="B101" s="80">
        <v>2.0299999999999998</v>
      </c>
      <c r="C101" s="60" t="str">
        <f>IF(B101=0,"",VLOOKUP(B101,'APU_SANTA ANA'!B37:G249,2,FALSE))</f>
        <v>Retiro de Escombros en Volqueta, Cargue Manual</v>
      </c>
      <c r="D101" s="61" t="str">
        <f>IF(B101=0,"",VLOOKUP(B101,'APU_SANTA ANA'!B37:G249,3,FALSE))</f>
        <v>m3</v>
      </c>
      <c r="E101" s="67" t="e">
        <f>+#REF!</f>
        <v>#REF!</v>
      </c>
      <c r="F101" s="66">
        <f>IF(B101=0,"",VLOOKUP(B101,APU_CANT._MATERIALES!B14:G257,6,FALSE))</f>
        <v>48946</v>
      </c>
      <c r="G101" s="66" t="e">
        <f t="shared" si="1"/>
        <v>#REF!</v>
      </c>
    </row>
    <row r="102" spans="2:7" x14ac:dyDescent="0.3">
      <c r="B102" s="80">
        <v>2.04</v>
      </c>
      <c r="C102" s="60" t="str">
        <f>IF(B102=0,"",VLOOKUP(B102,'APU_SANTA ANA'!B38:G250,2,FALSE))</f>
        <v>Afirmado Compactado para Estructuras</v>
      </c>
      <c r="D102" s="61" t="str">
        <f>IF(B102=0,"",VLOOKUP(B102,'APU_SANTA ANA'!B38:G250,3,FALSE))</f>
        <v>m3</v>
      </c>
      <c r="E102" s="67" t="e">
        <f>+#REF!</f>
        <v>#REF!</v>
      </c>
      <c r="F102" s="66">
        <f>IF(B102=0,"",VLOOKUP(B102,APU_CANT._MATERIALES!B15:G258,6,FALSE))</f>
        <v>155328</v>
      </c>
      <c r="G102" s="66" t="e">
        <f t="shared" si="1"/>
        <v>#REF!</v>
      </c>
    </row>
    <row r="103" spans="2:7" x14ac:dyDescent="0.3">
      <c r="B103" s="80">
        <v>2.0499999999999998</v>
      </c>
      <c r="C103" s="60" t="str">
        <f>IF(B103=0,"",VLOOKUP(B103,'APU_SANTA ANA'!B39:G251,2,FALSE))</f>
        <v xml:space="preserve">Afirmado Compactado para Andenes </v>
      </c>
      <c r="D103" s="61" t="str">
        <f>IF(B103=0,"",VLOOKUP(B103,'APU_SANTA ANA'!B39:G251,3,FALSE))</f>
        <v>m3</v>
      </c>
      <c r="E103" s="67" t="e">
        <f>+#REF!</f>
        <v>#REF!</v>
      </c>
      <c r="F103" s="66">
        <f>IF(B103=0,"",VLOOKUP(B103,APU_CANT._MATERIALES!B16:G259,6,FALSE))</f>
        <v>159658</v>
      </c>
      <c r="G103" s="66" t="e">
        <f t="shared" si="1"/>
        <v>#REF!</v>
      </c>
    </row>
    <row r="104" spans="2:7" x14ac:dyDescent="0.3">
      <c r="C104" s="3"/>
    </row>
    <row r="105" spans="2:7" x14ac:dyDescent="0.3">
      <c r="B105" s="2">
        <v>3</v>
      </c>
      <c r="C105" s="172" t="str">
        <f>IF(B105=0,"",VLOOKUP(B105,'APU_SANTA ANA'!B42:G254,2,FALSE))</f>
        <v>Tuberias</v>
      </c>
      <c r="D105" s="173"/>
      <c r="E105" s="173"/>
      <c r="F105" s="174"/>
      <c r="G105" s="175" t="e">
        <f>SUM(G106:G106)</f>
        <v>#REF!</v>
      </c>
    </row>
    <row r="106" spans="2:7" ht="27.6" x14ac:dyDescent="0.3">
      <c r="B106" s="80">
        <v>3.01</v>
      </c>
      <c r="C106" s="60" t="str">
        <f>IF(B106=0,"",VLOOKUP(B106,'APU_SANTA ANA'!B42:G254,2,FALSE))</f>
        <v xml:space="preserve">Sumidero Doble reja tipo Sifón en Concreto clase II - Incluye Aro-Tapa HD de 0.60 m. para cámara circular de inspección - anti ruido para tráfico pesado 40 ton (ncluye sistema de seguridad)                    </v>
      </c>
      <c r="D106" s="61" t="str">
        <f>IF(B106=0,"",VLOOKUP(B106,'APU_SANTA ANA'!B42:G254,3,FALSE))</f>
        <v>und</v>
      </c>
      <c r="E106" s="67" t="e">
        <f>+#REF!</f>
        <v>#REF!</v>
      </c>
      <c r="F106" s="66">
        <f>IF(B106=0,"",VLOOKUP(B106,APU_CANT._MATERIALES!B19:G262,6,FALSE))</f>
        <v>1532070</v>
      </c>
      <c r="G106" s="66" t="e">
        <f>ROUND((+PRODUCT(E106:F106)),0)</f>
        <v>#REF!</v>
      </c>
    </row>
    <row r="107" spans="2:7" x14ac:dyDescent="0.3">
      <c r="C107" s="3"/>
    </row>
    <row r="108" spans="2:7" x14ac:dyDescent="0.3">
      <c r="B108" s="2">
        <v>4</v>
      </c>
      <c r="C108" s="172" t="str">
        <f>IF(B108=0,"",VLOOKUP(B108,'APU_SANTA ANA'!B45:G257,2,FALSE))</f>
        <v>Pisos – Bases – Rellenos</v>
      </c>
      <c r="D108" s="173"/>
      <c r="E108" s="173"/>
      <c r="F108" s="174"/>
      <c r="G108" s="175" t="e">
        <f>SUM(G109:G110)</f>
        <v>#REF!</v>
      </c>
    </row>
    <row r="109" spans="2:7" x14ac:dyDescent="0.3">
      <c r="B109" s="80">
        <v>4.01</v>
      </c>
      <c r="C109" s="60" t="str">
        <f>IF(B109=0,"",VLOOKUP(B109,'APU_SANTA ANA'!B45:G257,2,FALSE))</f>
        <v>Relleno Compactado con Material de Obra</v>
      </c>
      <c r="D109" s="61" t="str">
        <f>IF(B109=0,"",VLOOKUP(B109,'APU_SANTA ANA'!B45:G257,3,FALSE))</f>
        <v>m3</v>
      </c>
      <c r="E109" s="67" t="e">
        <f>+#REF!</f>
        <v>#REF!</v>
      </c>
      <c r="F109" s="66">
        <f>IF(B109=0,"",VLOOKUP(B109,APU_CANT._MATERIALES!B22:G265,6,FALSE))</f>
        <v>8004</v>
      </c>
      <c r="G109" s="66" t="e">
        <f t="shared" ref="G109:G110" si="2">ROUND((+PRODUCT(E109:F109)),0)</f>
        <v>#REF!</v>
      </c>
    </row>
    <row r="110" spans="2:7" x14ac:dyDescent="0.3">
      <c r="B110" s="80">
        <v>4.0199999999999996</v>
      </c>
      <c r="C110" s="60" t="str">
        <f>IF(B110=0,"",VLOOKUP(B110,'APU_SANTA ANA'!B46:G258,2,FALSE))</f>
        <v>Sustitución con Afirmado Compactado</v>
      </c>
      <c r="D110" s="61" t="str">
        <f>IF(B110=0,"",VLOOKUP(B110,'APU_SANTA ANA'!B46:G258,3,FALSE))</f>
        <v>m3</v>
      </c>
      <c r="E110" s="67" t="e">
        <f>+#REF!</f>
        <v>#REF!</v>
      </c>
      <c r="F110" s="66">
        <f>IF(B110=0,"",VLOOKUP(B110,APU_CANT._MATERIALES!B23:G266,6,FALSE))</f>
        <v>156184</v>
      </c>
      <c r="G110" s="66" t="e">
        <f t="shared" si="2"/>
        <v>#REF!</v>
      </c>
    </row>
    <row r="111" spans="2:7" x14ac:dyDescent="0.3">
      <c r="C111" s="3"/>
    </row>
    <row r="112" spans="2:7" x14ac:dyDescent="0.3">
      <c r="B112" s="2">
        <v>5</v>
      </c>
      <c r="C112" s="172" t="str">
        <f>IF(B112=0,"",VLOOKUP(B112,'APU_SANTA ANA'!B49:G261,2,FALSE))</f>
        <v>Acero de Refuerzo</v>
      </c>
      <c r="D112" s="173"/>
      <c r="E112" s="173"/>
      <c r="F112" s="174"/>
      <c r="G112" s="175" t="e">
        <f>SUM(G113:G115)</f>
        <v>#REF!</v>
      </c>
    </row>
    <row r="113" spans="2:9" x14ac:dyDescent="0.3">
      <c r="B113" s="80">
        <v>5.01</v>
      </c>
      <c r="C113" s="4" t="str">
        <f>IF(B113=0,"",VLOOKUP(B113,'APU_SANTA ANA'!B49:G261,2,FALSE))</f>
        <v>Acero de Refuerzo de 1/4" a 1-1/4" de 420 Mpa (4200 kg/cm2)</v>
      </c>
      <c r="D113" s="80" t="str">
        <f>IF(B113=0,"",VLOOKUP(B113,'APU_SANTA ANA'!B49:G261,3,FALSE))</f>
        <v>kg</v>
      </c>
      <c r="E113" s="67" t="e">
        <f>+#REF!</f>
        <v>#REF!</v>
      </c>
      <c r="F113" s="66">
        <f>IF(B113=0,"",VLOOKUP(B113,APU_CANT._MATERIALES!B26:G269,6,FALSE))</f>
        <v>7497</v>
      </c>
      <c r="G113" s="66" t="e">
        <f t="shared" ref="G113:G115" si="3">ROUND((+PRODUCT(E113:F113)),0)</f>
        <v>#REF!</v>
      </c>
    </row>
    <row r="114" spans="2:9" x14ac:dyDescent="0.3">
      <c r="B114" s="80">
        <v>5.0199999999999996</v>
      </c>
      <c r="C114" s="4" t="str">
        <f>IF(B114=0,"",VLOOKUP(B114,'APU_SANTA ANA'!B50:G262,2,FALSE))</f>
        <v>Canastilla de Soporte de Dovelas en Hierro 3/8" y 1/4"</v>
      </c>
      <c r="D114" s="80" t="str">
        <f>IF(B114=0,"",VLOOKUP(B114,'APU_SANTA ANA'!B50:G262,3,FALSE))</f>
        <v>ml</v>
      </c>
      <c r="E114" s="67" t="e">
        <f>+#REF!</f>
        <v>#REF!</v>
      </c>
      <c r="F114" s="66">
        <f>IF(B114=0,"",VLOOKUP(B114,APU_CANT._MATERIALES!B27:G270,6,FALSE))</f>
        <v>27769</v>
      </c>
      <c r="G114" s="66" t="e">
        <f t="shared" si="3"/>
        <v>#REF!</v>
      </c>
    </row>
    <row r="115" spans="2:9" x14ac:dyDescent="0.3">
      <c r="B115" s="80">
        <v>5.03</v>
      </c>
      <c r="C115" s="4" t="str">
        <f>IF(B115=0,"",VLOOKUP(B115,'APU_SANTA ANA'!B51:G263,2,FALSE))</f>
        <v>Dovelas de Acero Liso 60000 psi para Pavimentos</v>
      </c>
      <c r="D115" s="80" t="str">
        <f>IF(B115=0,"",VLOOKUP(B115,'APU_SANTA ANA'!B51:G263,3,FALSE))</f>
        <v>KG</v>
      </c>
      <c r="E115" s="67" t="e">
        <f>+#REF!</f>
        <v>#REF!</v>
      </c>
      <c r="F115" s="66">
        <f>IF(B115=0,"",VLOOKUP(B115,APU_CANT._MATERIALES!B28:G271,6,FALSE))</f>
        <v>8633</v>
      </c>
      <c r="G115" s="66" t="e">
        <f t="shared" si="3"/>
        <v>#REF!</v>
      </c>
    </row>
    <row r="116" spans="2:9" x14ac:dyDescent="0.3">
      <c r="C116" s="3"/>
    </row>
    <row r="117" spans="2:9" x14ac:dyDescent="0.3">
      <c r="B117" s="2">
        <v>6</v>
      </c>
      <c r="C117" s="172" t="str">
        <f>IF(B117=0,"",VLOOKUP(B117,'APU_SANTA ANA'!B53:G265,2,FALSE))</f>
        <v>Pavimento en Concreto</v>
      </c>
      <c r="D117" s="173"/>
      <c r="E117" s="173"/>
      <c r="F117" s="174"/>
      <c r="G117" s="175" t="e">
        <f>SUM(G118:G123)</f>
        <v>#REF!</v>
      </c>
    </row>
    <row r="118" spans="2:9" x14ac:dyDescent="0.3">
      <c r="B118" s="80">
        <v>6.01</v>
      </c>
      <c r="C118" s="4" t="str">
        <f>IF(B118=0,"",VLOOKUP(B118,'APU_SANTA ANA'!B54:G266,2,FALSE))</f>
        <v>Pavimento en Concreto MR 42 Hecho en obra</v>
      </c>
      <c r="D118" s="80" t="str">
        <f>IF(B118=0,"",VLOOKUP(B118,'APU_SANTA ANA'!B54:G266,3,FALSE))</f>
        <v>m3</v>
      </c>
      <c r="E118" s="67" t="e">
        <f>+#REF!</f>
        <v>#REF!</v>
      </c>
      <c r="F118" s="66">
        <f>IF(B118=0,"",VLOOKUP(B118,APU_CANT._MATERIALES!B31:G274,6,FALSE))</f>
        <v>596792</v>
      </c>
      <c r="G118" s="66" t="e">
        <f t="shared" ref="G118:G123" si="4">ROUND((+PRODUCT(E118:F118)),0)</f>
        <v>#REF!</v>
      </c>
    </row>
    <row r="119" spans="2:9" x14ac:dyDescent="0.3">
      <c r="B119" s="80">
        <v>6.02</v>
      </c>
      <c r="C119" s="4" t="str">
        <f>IF(B119=0,"",VLOOKUP(B119,'APU_SANTA ANA'!B55:G267,2,FALSE))</f>
        <v>Andén y Rampa peatonal Concreto Producido en obra 3000 Psi acabado:  Escobiado</v>
      </c>
      <c r="D119" s="80" t="str">
        <f>IF(B119=0,"",VLOOKUP(B119,'APU_SANTA ANA'!B55:G267,3,FALSE))</f>
        <v>m3</v>
      </c>
      <c r="E119" s="67" t="e">
        <f>+#REF!</f>
        <v>#REF!</v>
      </c>
      <c r="F119" s="66">
        <f>IF(B119=0,"",VLOOKUP(B119,APU_CANT._MATERIALES!B32:G275,6,FALSE))</f>
        <v>564328</v>
      </c>
      <c r="G119" s="66" t="e">
        <f t="shared" si="4"/>
        <v>#REF!</v>
      </c>
    </row>
    <row r="120" spans="2:9" x14ac:dyDescent="0.3">
      <c r="B120" s="80">
        <v>6.03</v>
      </c>
      <c r="C120" s="4" t="str">
        <f>IF(B120=0,"",VLOOKUP(B120,'APU_SANTA ANA'!B56:G268,2,FALSE))</f>
        <v>Sardinel Ancho = 20 cm. H= Entre  17 y 24 cm  en concreto 3000 psi</v>
      </c>
      <c r="D120" s="80" t="str">
        <f>IF(B120=0,"",VLOOKUP(B120,'APU_SANTA ANA'!B56:G268,3,FALSE))</f>
        <v>ml</v>
      </c>
      <c r="E120" s="67" t="e">
        <f>+#REF!</f>
        <v>#REF!</v>
      </c>
      <c r="F120" s="66">
        <f>IF(B120=0,"",VLOOKUP(B120,APU_CANT._MATERIALES!B33:G276,6,FALSE))</f>
        <v>25508</v>
      </c>
      <c r="G120" s="66" t="e">
        <f t="shared" si="4"/>
        <v>#REF!</v>
      </c>
    </row>
    <row r="121" spans="2:9" x14ac:dyDescent="0.3">
      <c r="B121" s="80">
        <v>6.04</v>
      </c>
      <c r="C121" s="4" t="str">
        <f>IF(B121=0,"",VLOOKUP(B121,'APU_SANTA ANA'!B57:G269,2,FALSE))</f>
        <v>Corte Mecanizado de Pavimento 0.10 m</v>
      </c>
      <c r="D121" s="80" t="str">
        <f>IF(B121=0,"",VLOOKUP(B121,'APU_SANTA ANA'!B57:G269,3,FALSE))</f>
        <v>ml</v>
      </c>
      <c r="E121" s="67" t="e">
        <f>+#REF!</f>
        <v>#REF!</v>
      </c>
      <c r="F121" s="66">
        <f>IF(B121=0,"",VLOOKUP(B121,APU_CANT._MATERIALES!B34:G277,6,FALSE))</f>
        <v>1909</v>
      </c>
      <c r="G121" s="66" t="e">
        <f t="shared" si="4"/>
        <v>#REF!</v>
      </c>
    </row>
    <row r="122" spans="2:9" x14ac:dyDescent="0.3">
      <c r="B122" s="80">
        <v>6.05</v>
      </c>
      <c r="C122" s="4" t="str">
        <f>IF(B122=0,"",VLOOKUP(B122,'APU_SANTA ANA'!B58:G270,2,FALSE))</f>
        <v>Corte Mecanizado de Andén en Concreto 0.03 m</v>
      </c>
      <c r="D122" s="80" t="str">
        <f>IF(B122=0,"",VLOOKUP(B122,'APU_SANTA ANA'!B58:G270,3,FALSE))</f>
        <v>ml</v>
      </c>
      <c r="E122" s="67" t="e">
        <f>+#REF!</f>
        <v>#REF!</v>
      </c>
      <c r="F122" s="66">
        <f>IF(B122=0,"",VLOOKUP(B122,APU_CANT._MATERIALES!B35:G278,6,FALSE))</f>
        <v>1425</v>
      </c>
      <c r="G122" s="66" t="e">
        <f t="shared" si="4"/>
        <v>#REF!</v>
      </c>
    </row>
    <row r="123" spans="2:9" x14ac:dyDescent="0.3">
      <c r="B123" s="80">
        <v>6.06</v>
      </c>
      <c r="C123" s="4" t="str">
        <f>IF(B123=0,"",VLOOKUP(B123,'APU_SANTA ANA'!B59:G271,2,FALSE))</f>
        <v>Sello de Junta de Pavimento Rígido 0,01 m</v>
      </c>
      <c r="D123" s="80" t="str">
        <f>IF(B123=0,"",VLOOKUP(B123,'APU_SANTA ANA'!B59:G271,3,FALSE))</f>
        <v>ml</v>
      </c>
      <c r="E123" s="67" t="e">
        <f>+#REF!</f>
        <v>#REF!</v>
      </c>
      <c r="F123" s="66">
        <f>IF(B123=0,"",VLOOKUP(B123,APU_CANT._MATERIALES!B36:G279,6,FALSE))</f>
        <v>4208</v>
      </c>
      <c r="G123" s="66" t="e">
        <f t="shared" si="4"/>
        <v>#REF!</v>
      </c>
    </row>
    <row r="124" spans="2:9" ht="5.25" customHeight="1" x14ac:dyDescent="0.3"/>
    <row r="125" spans="2:9" x14ac:dyDescent="0.3">
      <c r="B125" s="891" t="s">
        <v>11</v>
      </c>
      <c r="C125" s="892"/>
      <c r="D125" s="892"/>
      <c r="E125" s="892"/>
      <c r="F125" s="892"/>
      <c r="G125" s="68" t="e">
        <f>SUM(G88:G123)/2</f>
        <v>#REF!</v>
      </c>
      <c r="H125" s="6"/>
    </row>
    <row r="127" spans="2:9" ht="14.4" thickBot="1" x14ac:dyDescent="0.35">
      <c r="F127" s="898" t="s">
        <v>12</v>
      </c>
      <c r="G127" s="899"/>
      <c r="I127" s="145" t="s">
        <v>207</v>
      </c>
    </row>
    <row r="128" spans="2:9" ht="15" thickTop="1" thickBot="1" x14ac:dyDescent="0.35">
      <c r="B128" s="892" t="s">
        <v>13</v>
      </c>
      <c r="C128" s="892"/>
      <c r="D128" s="892"/>
      <c r="E128" s="892"/>
      <c r="F128" s="69">
        <f>+'Anális AIU'!K48</f>
        <v>0</v>
      </c>
      <c r="G128" s="70"/>
      <c r="H128" s="122"/>
      <c r="I128" s="123">
        <v>0.32300000000000001</v>
      </c>
    </row>
    <row r="129" spans="2:9" ht="15" thickTop="1" thickBot="1" x14ac:dyDescent="0.35">
      <c r="B129" s="892" t="s">
        <v>14</v>
      </c>
      <c r="C129" s="892"/>
      <c r="D129" s="892"/>
      <c r="E129" s="892"/>
      <c r="F129" s="69">
        <f>+'Anális AIU'!K49</f>
        <v>0</v>
      </c>
      <c r="G129" s="70"/>
      <c r="H129" s="122"/>
      <c r="I129" s="123">
        <v>0</v>
      </c>
    </row>
    <row r="130" spans="2:9" ht="15" thickTop="1" thickBot="1" x14ac:dyDescent="0.35">
      <c r="B130" s="892" t="s">
        <v>15</v>
      </c>
      <c r="C130" s="892"/>
      <c r="D130" s="892"/>
      <c r="E130" s="892"/>
      <c r="F130" s="69">
        <f>+'Anális AIU'!K50</f>
        <v>0</v>
      </c>
      <c r="G130" s="70"/>
      <c r="H130" s="122"/>
      <c r="I130" s="123">
        <v>0.06</v>
      </c>
    </row>
    <row r="131" spans="2:9" ht="14.4" thickTop="1" x14ac:dyDescent="0.3">
      <c r="B131" s="891" t="s">
        <v>16</v>
      </c>
      <c r="C131" s="891"/>
      <c r="D131" s="891"/>
      <c r="E131" s="891"/>
      <c r="F131" s="99">
        <f>SUM(F128:F130)</f>
        <v>0</v>
      </c>
      <c r="G131" s="100"/>
      <c r="H131" s="7"/>
      <c r="I131" s="146">
        <f ca="1">SUM(I128:I132)</f>
        <v>0.38300000000000001</v>
      </c>
    </row>
    <row r="133" spans="2:9" x14ac:dyDescent="0.3">
      <c r="B133" s="891" t="s">
        <v>17</v>
      </c>
      <c r="C133" s="892"/>
      <c r="D133" s="892"/>
      <c r="E133" s="892"/>
      <c r="F133" s="892"/>
      <c r="G133" s="71" t="e">
        <f>ROUND(G125+G131,0)</f>
        <v>#REF!</v>
      </c>
    </row>
    <row r="135" spans="2:9" x14ac:dyDescent="0.3">
      <c r="B135" s="903" t="s">
        <v>18</v>
      </c>
      <c r="C135" s="904"/>
      <c r="D135" s="72"/>
      <c r="E135" s="73"/>
      <c r="F135" s="73"/>
      <c r="G135" s="74"/>
      <c r="H135" s="7"/>
    </row>
    <row r="136" spans="2:9" ht="28.5" customHeight="1" x14ac:dyDescent="0.3">
      <c r="B136" s="905" t="str">
        <f>+Presupuesto!B123:G123</f>
        <v xml:space="preserve"> TRESCIENTOS VEINTICUATRO MILLONES SETECIENTOS NOVENTA Y OCHO MIL TREINTA Y CINCO PESOS</v>
      </c>
      <c r="C136" s="906"/>
      <c r="D136" s="906"/>
      <c r="E136" s="906"/>
      <c r="F136" s="906"/>
      <c r="G136" s="907"/>
    </row>
    <row r="137" spans="2:9" ht="28.5" customHeight="1" x14ac:dyDescent="0.3">
      <c r="B137" s="908" t="s">
        <v>57</v>
      </c>
      <c r="C137" s="909"/>
      <c r="D137" s="909"/>
      <c r="E137" s="909"/>
      <c r="F137" s="909"/>
      <c r="G137" s="910"/>
    </row>
    <row r="138" spans="2:9" ht="28.5" customHeight="1" x14ac:dyDescent="0.3">
      <c r="B138" s="911" t="s">
        <v>58</v>
      </c>
      <c r="C138" s="912"/>
      <c r="D138" s="912"/>
      <c r="E138" s="912"/>
      <c r="F138" s="912"/>
      <c r="G138" s="913"/>
    </row>
    <row r="139" spans="2:9" ht="43.5" customHeight="1" x14ac:dyDescent="0.3">
      <c r="B139" s="914" t="s">
        <v>59</v>
      </c>
      <c r="C139" s="915"/>
      <c r="D139" s="915"/>
      <c r="E139" s="915"/>
      <c r="F139" s="915"/>
      <c r="G139" s="916"/>
    </row>
    <row r="140" spans="2:9" x14ac:dyDescent="0.3">
      <c r="B140" s="917" t="s">
        <v>60</v>
      </c>
      <c r="C140" s="918"/>
      <c r="D140" s="918"/>
      <c r="E140" s="918"/>
      <c r="F140" s="918"/>
      <c r="G140" s="919"/>
    </row>
    <row r="141" spans="2:9" ht="39.75" customHeight="1" x14ac:dyDescent="0.3">
      <c r="B141" s="900" t="s">
        <v>61</v>
      </c>
      <c r="C141" s="901"/>
      <c r="D141" s="901"/>
      <c r="E141" s="901"/>
      <c r="F141" s="901"/>
      <c r="G141" s="902"/>
    </row>
    <row r="142" spans="2:9" x14ac:dyDescent="0.3">
      <c r="C142" s="13"/>
    </row>
    <row r="143" spans="2:9" x14ac:dyDescent="0.3">
      <c r="C143" s="13"/>
    </row>
    <row r="144" spans="2:9" x14ac:dyDescent="0.3">
      <c r="C144" s="13"/>
    </row>
    <row r="145" spans="2:7" x14ac:dyDescent="0.3">
      <c r="C145" s="13"/>
    </row>
    <row r="146" spans="2:7" x14ac:dyDescent="0.3">
      <c r="B146" s="46" t="s">
        <v>28</v>
      </c>
      <c r="C146" s="47"/>
      <c r="D146" s="75"/>
      <c r="E146" s="76" t="s">
        <v>19</v>
      </c>
      <c r="F146" s="75"/>
    </row>
    <row r="147" spans="2:7" x14ac:dyDescent="0.3">
      <c r="B147" s="48" t="s">
        <v>20</v>
      </c>
      <c r="C147" s="49"/>
      <c r="D147" s="75"/>
      <c r="E147" s="77" t="s">
        <v>124</v>
      </c>
      <c r="F147" s="76"/>
      <c r="G147" s="75"/>
    </row>
    <row r="148" spans="2:7" x14ac:dyDescent="0.3">
      <c r="B148" s="50" t="s">
        <v>21</v>
      </c>
      <c r="C148" s="47"/>
      <c r="D148" s="75"/>
      <c r="E148" s="76" t="s">
        <v>129</v>
      </c>
      <c r="F148" s="76"/>
      <c r="G148" s="75"/>
    </row>
    <row r="149" spans="2:7" x14ac:dyDescent="0.3">
      <c r="B149" s="46" t="s">
        <v>22</v>
      </c>
      <c r="C149" s="47"/>
      <c r="D149" s="75"/>
      <c r="E149" s="76" t="s">
        <v>126</v>
      </c>
      <c r="F149" s="76"/>
      <c r="G149" s="75"/>
    </row>
  </sheetData>
  <mergeCells count="55">
    <mergeCell ref="B141:G141"/>
    <mergeCell ref="B135:C135"/>
    <mergeCell ref="B136:G136"/>
    <mergeCell ref="B137:G137"/>
    <mergeCell ref="B138:G138"/>
    <mergeCell ref="B139:G139"/>
    <mergeCell ref="B140:G140"/>
    <mergeCell ref="B133:F133"/>
    <mergeCell ref="D78:E78"/>
    <mergeCell ref="D80:E80"/>
    <mergeCell ref="D82:G82"/>
    <mergeCell ref="D83:G83"/>
    <mergeCell ref="B87:G87"/>
    <mergeCell ref="B125:F125"/>
    <mergeCell ref="F127:G127"/>
    <mergeCell ref="B128:E128"/>
    <mergeCell ref="B129:E129"/>
    <mergeCell ref="B130:E130"/>
    <mergeCell ref="B131:E131"/>
    <mergeCell ref="D76:E76"/>
    <mergeCell ref="D59:E59"/>
    <mergeCell ref="D60:E60"/>
    <mergeCell ref="D62:E62"/>
    <mergeCell ref="D63:E63"/>
    <mergeCell ref="D64:E64"/>
    <mergeCell ref="D65:E65"/>
    <mergeCell ref="D66:E66"/>
    <mergeCell ref="D68:E68"/>
    <mergeCell ref="D70:E70"/>
    <mergeCell ref="D72:E72"/>
    <mergeCell ref="D74:E74"/>
    <mergeCell ref="D58:E58"/>
    <mergeCell ref="D45:E45"/>
    <mergeCell ref="D46:E46"/>
    <mergeCell ref="D47:E47"/>
    <mergeCell ref="D48:E48"/>
    <mergeCell ref="D50:E50"/>
    <mergeCell ref="D51:E51"/>
    <mergeCell ref="D52:E52"/>
    <mergeCell ref="D53:E53"/>
    <mergeCell ref="D54:E54"/>
    <mergeCell ref="D56:E56"/>
    <mergeCell ref="D57:E57"/>
    <mergeCell ref="D44:E44"/>
    <mergeCell ref="B3:G3"/>
    <mergeCell ref="B4:G4"/>
    <mergeCell ref="B6:G6"/>
    <mergeCell ref="B8:G8"/>
    <mergeCell ref="B32:G32"/>
    <mergeCell ref="B34:G34"/>
    <mergeCell ref="D38:E38"/>
    <mergeCell ref="D39:E39"/>
    <mergeCell ref="D40:E40"/>
    <mergeCell ref="D41:E41"/>
    <mergeCell ref="D42:E42"/>
  </mergeCells>
  <printOptions horizontalCentered="1"/>
  <pageMargins left="0.23622047244094491" right="0.23622047244094491" top="0.74803149606299213" bottom="0.74803149606299213" header="0.31496062992125984" footer="0.31496062992125984"/>
  <pageSetup scale="38" fitToHeight="0" orientation="portrait" horizontalDpi="360" verticalDpi="360" r:id="rId1"/>
  <rowBreaks count="3" manualBreakCount="3">
    <brk id="60" min="1" max="6" man="1"/>
    <brk id="104" min="1" max="6" man="1"/>
    <brk id="133" min="1" max="6" man="1"/>
  </rowBreaks>
  <colBreaks count="1" manualBreakCount="1">
    <brk id="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79B31-B9E3-41EA-88EE-84A4F12A4041}">
  <dimension ref="A1:I52"/>
  <sheetViews>
    <sheetView topLeftCell="A10" workbookViewId="0">
      <selection activeCell="J28" sqref="J28"/>
    </sheetView>
  </sheetViews>
  <sheetFormatPr baseColWidth="10" defaultRowHeight="14.4" x14ac:dyDescent="0.3"/>
  <cols>
    <col min="1" max="1" width="7.5546875" customWidth="1"/>
    <col min="2" max="2" width="44.5546875" customWidth="1"/>
    <col min="4" max="4" width="22.77734375" customWidth="1"/>
    <col min="8" max="8" width="22.109375" customWidth="1"/>
  </cols>
  <sheetData>
    <row r="1" spans="1:9" ht="17.399999999999999" x14ac:dyDescent="0.3">
      <c r="A1" s="920" t="s">
        <v>5893</v>
      </c>
      <c r="B1" s="920"/>
      <c r="C1" s="920"/>
      <c r="D1" s="920"/>
      <c r="E1" s="920"/>
      <c r="F1" s="920"/>
      <c r="G1" s="920"/>
      <c r="H1" s="920"/>
      <c r="I1" s="920"/>
    </row>
    <row r="2" spans="1:9" x14ac:dyDescent="0.3">
      <c r="A2" s="768"/>
      <c r="B2" s="768"/>
      <c r="C2" s="768"/>
      <c r="D2" s="769"/>
      <c r="E2" s="768"/>
      <c r="F2" s="768"/>
      <c r="G2" s="768"/>
      <c r="H2" s="768"/>
      <c r="I2" s="770"/>
    </row>
    <row r="3" spans="1:9" ht="16.8" x14ac:dyDescent="0.3">
      <c r="A3" s="771" t="s">
        <v>5894</v>
      </c>
      <c r="B3" s="772"/>
      <c r="C3" s="772"/>
      <c r="D3" s="773"/>
      <c r="E3" s="774"/>
      <c r="F3" s="774"/>
      <c r="G3" s="774"/>
      <c r="H3" s="774"/>
      <c r="I3" s="770"/>
    </row>
    <row r="4" spans="1:9" x14ac:dyDescent="0.3">
      <c r="A4" s="768"/>
      <c r="B4" s="768"/>
      <c r="C4" s="768"/>
      <c r="D4" s="769"/>
      <c r="E4" s="768"/>
      <c r="F4" s="768"/>
      <c r="G4" s="768"/>
      <c r="H4" s="768"/>
      <c r="I4" s="770"/>
    </row>
    <row r="5" spans="1:9" ht="39.6" x14ac:dyDescent="0.3">
      <c r="A5" s="775"/>
      <c r="B5" s="775" t="s">
        <v>5895</v>
      </c>
      <c r="C5" s="775" t="s">
        <v>143</v>
      </c>
      <c r="D5" s="776" t="s">
        <v>5896</v>
      </c>
      <c r="E5" s="777" t="s">
        <v>5897</v>
      </c>
      <c r="F5" s="777" t="s">
        <v>5898</v>
      </c>
      <c r="G5" s="776" t="s">
        <v>5899</v>
      </c>
      <c r="H5" s="776" t="s">
        <v>5900</v>
      </c>
      <c r="I5" s="776" t="s">
        <v>171</v>
      </c>
    </row>
    <row r="6" spans="1:9" x14ac:dyDescent="0.3">
      <c r="A6" s="778"/>
      <c r="B6" s="779"/>
      <c r="C6" s="780"/>
      <c r="D6" s="781"/>
      <c r="E6" s="782"/>
      <c r="F6" s="783"/>
      <c r="G6" s="783"/>
      <c r="H6" s="783"/>
      <c r="I6" s="783"/>
    </row>
    <row r="7" spans="1:9" x14ac:dyDescent="0.3">
      <c r="A7" s="778"/>
      <c r="B7" s="779" t="s">
        <v>5901</v>
      </c>
      <c r="C7" s="780"/>
      <c r="D7" s="781"/>
      <c r="E7" s="782"/>
      <c r="F7" s="783"/>
      <c r="G7" s="783">
        <v>1</v>
      </c>
      <c r="H7" s="784">
        <f>+Presupuesto!G73</f>
        <v>240591137</v>
      </c>
      <c r="I7" s="785"/>
    </row>
    <row r="8" spans="1:9" x14ac:dyDescent="0.3">
      <c r="A8" s="778"/>
      <c r="B8" s="779"/>
      <c r="C8" s="780"/>
      <c r="D8" s="781"/>
      <c r="E8" s="782"/>
      <c r="F8" s="783"/>
      <c r="G8" s="783"/>
      <c r="H8" s="786"/>
      <c r="I8" s="785"/>
    </row>
    <row r="9" spans="1:9" x14ac:dyDescent="0.3">
      <c r="A9" s="787" t="s">
        <v>5902</v>
      </c>
      <c r="B9" s="779" t="s">
        <v>5903</v>
      </c>
      <c r="C9" s="788"/>
      <c r="D9" s="789"/>
      <c r="E9" s="782"/>
      <c r="F9" s="783"/>
      <c r="G9" s="783"/>
      <c r="H9" s="783"/>
      <c r="I9" s="790">
        <f>I11+I20+I27+I30+I38+I42</f>
        <v>0.31036110880597401</v>
      </c>
    </row>
    <row r="10" spans="1:9" x14ac:dyDescent="0.3">
      <c r="A10" s="778"/>
      <c r="B10" s="779"/>
      <c r="C10" s="780"/>
      <c r="D10" s="781"/>
      <c r="E10" s="782"/>
      <c r="F10" s="783"/>
      <c r="G10" s="783"/>
      <c r="H10" s="783"/>
      <c r="I10" s="785"/>
    </row>
    <row r="11" spans="1:9" x14ac:dyDescent="0.3">
      <c r="A11" s="778">
        <v>1</v>
      </c>
      <c r="B11" s="779" t="s">
        <v>5904</v>
      </c>
      <c r="C11" s="780"/>
      <c r="D11" s="781"/>
      <c r="E11" s="791"/>
      <c r="F11" s="792"/>
      <c r="G11" s="792"/>
      <c r="H11" s="793">
        <f>SUM(H12:H18)</f>
        <v>11548259.168209998</v>
      </c>
      <c r="I11" s="794">
        <f>SUM(I12:I18)</f>
        <v>4.7999520315704723E-2</v>
      </c>
    </row>
    <row r="12" spans="1:9" x14ac:dyDescent="0.3">
      <c r="A12" s="778"/>
      <c r="B12" s="768" t="s">
        <v>5905</v>
      </c>
      <c r="C12" s="788" t="s">
        <v>162</v>
      </c>
      <c r="D12" s="795">
        <v>5190763</v>
      </c>
      <c r="E12" s="781">
        <f>'[21]Factor Prestacional'!C47</f>
        <v>1.61879</v>
      </c>
      <c r="F12" s="781">
        <v>0</v>
      </c>
      <c r="G12" s="796">
        <v>0</v>
      </c>
      <c r="H12" s="797">
        <f t="shared" ref="H12:H18" si="0">G12*F12*E12*D12</f>
        <v>0</v>
      </c>
      <c r="I12" s="798">
        <f t="shared" ref="I12:I18" si="1">H12/$H$7</f>
        <v>0</v>
      </c>
    </row>
    <row r="13" spans="1:9" x14ac:dyDescent="0.3">
      <c r="A13" s="778"/>
      <c r="B13" s="768" t="s">
        <v>5906</v>
      </c>
      <c r="C13" s="788" t="s">
        <v>162</v>
      </c>
      <c r="D13" s="795">
        <v>3335571</v>
      </c>
      <c r="E13" s="781">
        <f>'[21]Factor Prestacional'!C47</f>
        <v>1.61879</v>
      </c>
      <c r="F13" s="781">
        <v>1</v>
      </c>
      <c r="G13" s="796">
        <v>1</v>
      </c>
      <c r="H13" s="797">
        <f t="shared" si="0"/>
        <v>5399588.9790899996</v>
      </c>
      <c r="I13" s="798">
        <f t="shared" si="1"/>
        <v>2.2443008692751634E-2</v>
      </c>
    </row>
    <row r="14" spans="1:9" x14ac:dyDescent="0.3">
      <c r="A14" s="778"/>
      <c r="B14" s="768" t="s">
        <v>5907</v>
      </c>
      <c r="C14" s="788" t="s">
        <v>162</v>
      </c>
      <c r="D14" s="795">
        <v>2582756</v>
      </c>
      <c r="E14" s="781">
        <f>'[21]Factor Prestacional'!C47</f>
        <v>1.61879</v>
      </c>
      <c r="F14" s="781">
        <v>0.5</v>
      </c>
      <c r="G14" s="796">
        <v>1</v>
      </c>
      <c r="H14" s="797">
        <f t="shared" si="0"/>
        <v>2090469.79262</v>
      </c>
      <c r="I14" s="798">
        <f t="shared" si="1"/>
        <v>8.6888894523990713E-3</v>
      </c>
    </row>
    <row r="15" spans="1:9" x14ac:dyDescent="0.3">
      <c r="A15" s="778"/>
      <c r="B15" s="768" t="s">
        <v>5908</v>
      </c>
      <c r="C15" s="788" t="s">
        <v>162</v>
      </c>
      <c r="D15" s="795">
        <v>2582756</v>
      </c>
      <c r="E15" s="781">
        <f>'[21]Factor Prestacional'!C47</f>
        <v>1.61879</v>
      </c>
      <c r="F15" s="781">
        <v>0.5</v>
      </c>
      <c r="G15" s="796">
        <v>0</v>
      </c>
      <c r="H15" s="797">
        <f t="shared" si="0"/>
        <v>0</v>
      </c>
      <c r="I15" s="798">
        <f t="shared" si="1"/>
        <v>0</v>
      </c>
    </row>
    <row r="16" spans="1:9" x14ac:dyDescent="0.3">
      <c r="A16" s="778"/>
      <c r="B16" s="768" t="s">
        <v>5909</v>
      </c>
      <c r="C16" s="788" t="s">
        <v>162</v>
      </c>
      <c r="D16" s="795">
        <v>2582756</v>
      </c>
      <c r="E16" s="781">
        <f>'[21]Factor Prestacional'!C47</f>
        <v>1.61879</v>
      </c>
      <c r="F16" s="781">
        <v>1</v>
      </c>
      <c r="G16" s="796">
        <v>0</v>
      </c>
      <c r="H16" s="797">
        <f t="shared" si="0"/>
        <v>0</v>
      </c>
      <c r="I16" s="798">
        <f t="shared" si="1"/>
        <v>0</v>
      </c>
    </row>
    <row r="17" spans="1:9" x14ac:dyDescent="0.3">
      <c r="A17" s="778"/>
      <c r="B17" s="768" t="s">
        <v>5910</v>
      </c>
      <c r="C17" s="788" t="s">
        <v>162</v>
      </c>
      <c r="D17" s="795">
        <v>1000000</v>
      </c>
      <c r="E17" s="781">
        <f>'[21]Factor Prestacional'!C72</f>
        <v>1.6969799999999997</v>
      </c>
      <c r="F17" s="781">
        <v>2</v>
      </c>
      <c r="G17" s="796">
        <v>0</v>
      </c>
      <c r="H17" s="797">
        <f t="shared" si="0"/>
        <v>0</v>
      </c>
      <c r="I17" s="798">
        <f t="shared" si="1"/>
        <v>0</v>
      </c>
    </row>
    <row r="18" spans="1:9" x14ac:dyDescent="0.3">
      <c r="A18" s="778"/>
      <c r="B18" s="768" t="s">
        <v>5911</v>
      </c>
      <c r="C18" s="788" t="s">
        <v>162</v>
      </c>
      <c r="D18" s="795">
        <v>2391425</v>
      </c>
      <c r="E18" s="781">
        <f>'[21]Factor Prestacional'!C72</f>
        <v>1.6969799999999997</v>
      </c>
      <c r="F18" s="799">
        <v>1</v>
      </c>
      <c r="G18" s="796">
        <f>G7</f>
        <v>1</v>
      </c>
      <c r="H18" s="797">
        <f t="shared" si="0"/>
        <v>4058200.3964999993</v>
      </c>
      <c r="I18" s="798">
        <f t="shared" si="1"/>
        <v>1.6867622170554018E-2</v>
      </c>
    </row>
    <row r="19" spans="1:9" x14ac:dyDescent="0.3">
      <c r="A19" s="778"/>
      <c r="B19" s="768"/>
      <c r="C19" s="800"/>
      <c r="D19" s="795"/>
      <c r="E19" s="781"/>
      <c r="F19" s="781"/>
      <c r="G19" s="796"/>
      <c r="H19" s="797"/>
      <c r="I19" s="798"/>
    </row>
    <row r="20" spans="1:9" x14ac:dyDescent="0.3">
      <c r="A20" s="778">
        <v>2</v>
      </c>
      <c r="B20" s="779" t="s">
        <v>5912</v>
      </c>
      <c r="C20" s="800"/>
      <c r="D20" s="795"/>
      <c r="E20" s="781"/>
      <c r="F20" s="781"/>
      <c r="G20" s="796"/>
      <c r="H20" s="793">
        <f>SUM(H21:H25)</f>
        <v>0</v>
      </c>
      <c r="I20" s="801">
        <f>SUM(I21:I25)</f>
        <v>0</v>
      </c>
    </row>
    <row r="21" spans="1:9" x14ac:dyDescent="0.3">
      <c r="A21" s="778"/>
      <c r="B21" s="768" t="s">
        <v>5913</v>
      </c>
      <c r="C21" s="788" t="s">
        <v>162</v>
      </c>
      <c r="D21" s="795">
        <v>2582756</v>
      </c>
      <c r="E21" s="781">
        <f>'[21]Factor Prestacional'!C72</f>
        <v>1.6969799999999997</v>
      </c>
      <c r="F21" s="781">
        <v>0</v>
      </c>
      <c r="G21" s="796">
        <f>G7</f>
        <v>1</v>
      </c>
      <c r="H21" s="797">
        <f>G21*F21*E21*D21</f>
        <v>0</v>
      </c>
      <c r="I21" s="798">
        <f>H21/$H$7</f>
        <v>0</v>
      </c>
    </row>
    <row r="22" spans="1:9" x14ac:dyDescent="0.3">
      <c r="A22" s="778"/>
      <c r="B22" s="768" t="s">
        <v>5914</v>
      </c>
      <c r="C22" s="788" t="s">
        <v>162</v>
      </c>
      <c r="D22" s="795">
        <v>1560000</v>
      </c>
      <c r="E22" s="781">
        <f>'[21]Factor Prestacional'!C72</f>
        <v>1.6969799999999997</v>
      </c>
      <c r="F22" s="781">
        <v>1</v>
      </c>
      <c r="G22" s="796">
        <f>G7</f>
        <v>1</v>
      </c>
      <c r="H22" s="797">
        <v>0</v>
      </c>
      <c r="I22" s="798">
        <f>H22/$H$7</f>
        <v>0</v>
      </c>
    </row>
    <row r="23" spans="1:9" x14ac:dyDescent="0.3">
      <c r="A23" s="778"/>
      <c r="B23" s="768" t="s">
        <v>5915</v>
      </c>
      <c r="C23" s="788" t="s">
        <v>162</v>
      </c>
      <c r="D23" s="795">
        <v>1000000</v>
      </c>
      <c r="E23" s="781">
        <f>'[21]Factor Prestacional'!C72</f>
        <v>1.6969799999999997</v>
      </c>
      <c r="F23" s="781">
        <v>0</v>
      </c>
      <c r="G23" s="796">
        <f>G7</f>
        <v>1</v>
      </c>
      <c r="H23" s="797">
        <f>G23*F23*E23*D23</f>
        <v>0</v>
      </c>
      <c r="I23" s="798">
        <f>H23/$H$7</f>
        <v>0</v>
      </c>
    </row>
    <row r="24" spans="1:9" x14ac:dyDescent="0.3">
      <c r="A24" s="778"/>
      <c r="B24" s="768" t="s">
        <v>5916</v>
      </c>
      <c r="C24" s="788" t="s">
        <v>162</v>
      </c>
      <c r="D24" s="795">
        <v>1000000</v>
      </c>
      <c r="E24" s="781">
        <f>'[21]Factor Prestacional'!C72</f>
        <v>1.6969799999999997</v>
      </c>
      <c r="F24" s="781">
        <v>0</v>
      </c>
      <c r="G24" s="796">
        <f>G7</f>
        <v>1</v>
      </c>
      <c r="H24" s="797">
        <f>G24*F24*E24*D24</f>
        <v>0</v>
      </c>
      <c r="I24" s="798">
        <f>H24/$H$7</f>
        <v>0</v>
      </c>
    </row>
    <row r="25" spans="1:9" x14ac:dyDescent="0.3">
      <c r="A25" s="778"/>
      <c r="B25" s="768" t="s">
        <v>5917</v>
      </c>
      <c r="C25" s="788" t="s">
        <v>162</v>
      </c>
      <c r="D25" s="795">
        <v>1186500</v>
      </c>
      <c r="E25" s="781">
        <f>'[21]Factor Prestacional'!C72</f>
        <v>1.6969799999999997</v>
      </c>
      <c r="F25" s="781">
        <v>0</v>
      </c>
      <c r="G25" s="796">
        <f>G7</f>
        <v>1</v>
      </c>
      <c r="H25" s="797">
        <f>G25*F25*E25*D25</f>
        <v>0</v>
      </c>
      <c r="I25" s="798">
        <f>H25/$H$7</f>
        <v>0</v>
      </c>
    </row>
    <row r="26" spans="1:9" x14ac:dyDescent="0.3">
      <c r="A26" s="778"/>
      <c r="B26" s="768"/>
      <c r="C26" s="800"/>
      <c r="D26" s="795"/>
      <c r="E26" s="781"/>
      <c r="F26" s="781"/>
      <c r="G26" s="796"/>
      <c r="H26" s="797"/>
      <c r="I26" s="798"/>
    </row>
    <row r="27" spans="1:9" ht="32.4" customHeight="1" x14ac:dyDescent="0.3">
      <c r="A27" s="778">
        <v>3</v>
      </c>
      <c r="B27" s="802" t="s">
        <v>5918</v>
      </c>
      <c r="C27" s="800"/>
      <c r="D27" s="795"/>
      <c r="E27" s="781"/>
      <c r="F27" s="781"/>
      <c r="G27" s="796"/>
      <c r="H27" s="793">
        <f>SUM(H28)</f>
        <v>100000</v>
      </c>
      <c r="I27" s="801">
        <f>SUM(I28)</f>
        <v>4.1564290874106474E-4</v>
      </c>
    </row>
    <row r="28" spans="1:9" x14ac:dyDescent="0.3">
      <c r="A28" s="778"/>
      <c r="B28" s="768" t="s">
        <v>5919</v>
      </c>
      <c r="C28" s="788" t="s">
        <v>162</v>
      </c>
      <c r="D28" s="795">
        <v>100000</v>
      </c>
      <c r="E28" s="781">
        <v>1</v>
      </c>
      <c r="F28" s="781">
        <v>1</v>
      </c>
      <c r="G28" s="796">
        <f t="shared" ref="G28" si="2">+$G$7</f>
        <v>1</v>
      </c>
      <c r="H28" s="797">
        <f t="shared" ref="H28" si="3">G28*F28*E28*D28</f>
        <v>100000</v>
      </c>
      <c r="I28" s="798">
        <f t="shared" ref="I28" si="4">H28/$H$7</f>
        <v>4.1564290874106474E-4</v>
      </c>
    </row>
    <row r="29" spans="1:9" x14ac:dyDescent="0.3">
      <c r="A29" s="778"/>
      <c r="B29" s="768"/>
      <c r="C29" s="800"/>
      <c r="D29" s="795"/>
      <c r="E29" s="781"/>
      <c r="F29" s="781"/>
      <c r="G29" s="803"/>
      <c r="H29" s="797"/>
      <c r="I29" s="798"/>
    </row>
    <row r="30" spans="1:9" x14ac:dyDescent="0.3">
      <c r="A30" s="778">
        <v>4</v>
      </c>
      <c r="B30" s="779" t="s">
        <v>5920</v>
      </c>
      <c r="C30" s="800"/>
      <c r="D30" s="795"/>
      <c r="E30" s="781"/>
      <c r="F30" s="781"/>
      <c r="G30" s="803"/>
      <c r="H30" s="793">
        <f>SUM(H31:H36)</f>
        <v>47167893.030000001</v>
      </c>
      <c r="I30" s="801">
        <f>SUM(I31:I36)</f>
        <v>0.24</v>
      </c>
    </row>
    <row r="31" spans="1:9" x14ac:dyDescent="0.3">
      <c r="A31" s="778"/>
      <c r="B31" s="768" t="s">
        <v>5921</v>
      </c>
      <c r="C31" s="788" t="s">
        <v>151</v>
      </c>
      <c r="D31" s="795">
        <f>ROUND(H7*10%*0.5%,0)</f>
        <v>120296</v>
      </c>
      <c r="E31" s="781">
        <v>0.1</v>
      </c>
      <c r="F31" s="781">
        <v>1</v>
      </c>
      <c r="G31" s="796">
        <v>1</v>
      </c>
      <c r="H31" s="797">
        <f t="shared" ref="H31:H36" si="5">G31*F31*D31</f>
        <v>120296</v>
      </c>
      <c r="I31" s="798">
        <f>ROUNDUP(H31/$H$7,2)</f>
        <v>0.01</v>
      </c>
    </row>
    <row r="32" spans="1:9" x14ac:dyDescent="0.3">
      <c r="A32" s="778"/>
      <c r="B32" s="768" t="s">
        <v>5922</v>
      </c>
      <c r="C32" s="788" t="s">
        <v>151</v>
      </c>
      <c r="D32" s="795">
        <f>ROUND(H7*20%*100%*0.4%,0)</f>
        <v>192473</v>
      </c>
      <c r="E32" s="781">
        <v>1</v>
      </c>
      <c r="F32" s="781">
        <v>1</v>
      </c>
      <c r="G32" s="796">
        <v>1</v>
      </c>
      <c r="H32" s="797">
        <f t="shared" si="5"/>
        <v>192473</v>
      </c>
      <c r="I32" s="798">
        <f>ROUNDUP(H32/$H$7,2)</f>
        <v>0.01</v>
      </c>
    </row>
    <row r="33" spans="1:9" x14ac:dyDescent="0.3">
      <c r="A33" s="778"/>
      <c r="B33" s="768" t="s">
        <v>5923</v>
      </c>
      <c r="C33" s="788" t="s">
        <v>151</v>
      </c>
      <c r="D33" s="795">
        <f>ROUND(H7*20%*1%,0)</f>
        <v>481182</v>
      </c>
      <c r="E33" s="781">
        <v>0.2</v>
      </c>
      <c r="F33" s="781">
        <v>1</v>
      </c>
      <c r="G33" s="796">
        <v>1</v>
      </c>
      <c r="H33" s="797">
        <f t="shared" si="5"/>
        <v>481182</v>
      </c>
      <c r="I33" s="798">
        <f>ROUNDUP(H33/$H$7,2)</f>
        <v>0.01</v>
      </c>
    </row>
    <row r="34" spans="1:9" x14ac:dyDescent="0.3">
      <c r="A34" s="778"/>
      <c r="B34" s="768" t="s">
        <v>5924</v>
      </c>
      <c r="C34" s="788" t="s">
        <v>151</v>
      </c>
      <c r="D34" s="795">
        <f>ROUND(H7*30%*0.5%,0)</f>
        <v>360887</v>
      </c>
      <c r="E34" s="781">
        <v>0.3</v>
      </c>
      <c r="F34" s="781">
        <v>1</v>
      </c>
      <c r="G34" s="796">
        <v>1</v>
      </c>
      <c r="H34" s="797">
        <f t="shared" si="5"/>
        <v>360887</v>
      </c>
      <c r="I34" s="798">
        <f t="shared" ref="I34:I35" si="6">ROUNDUP(H34/$H$7,2)</f>
        <v>0.01</v>
      </c>
    </row>
    <row r="35" spans="1:9" x14ac:dyDescent="0.3">
      <c r="A35" s="778"/>
      <c r="B35" s="768" t="s">
        <v>5925</v>
      </c>
      <c r="C35" s="788" t="s">
        <v>151</v>
      </c>
      <c r="D35" s="795">
        <f>ROUND(H7*5%*2.5%,0)</f>
        <v>300739</v>
      </c>
      <c r="E35" s="781">
        <v>0.05</v>
      </c>
      <c r="F35" s="781">
        <v>1</v>
      </c>
      <c r="G35" s="796">
        <v>1</v>
      </c>
      <c r="H35" s="797">
        <f t="shared" si="5"/>
        <v>300739</v>
      </c>
      <c r="I35" s="798">
        <f t="shared" si="6"/>
        <v>0.01</v>
      </c>
    </row>
    <row r="36" spans="1:9" x14ac:dyDescent="0.3">
      <c r="A36" s="778"/>
      <c r="B36" s="768" t="s">
        <v>5926</v>
      </c>
      <c r="C36" s="788" t="s">
        <v>151</v>
      </c>
      <c r="D36" s="795">
        <f>H7*0.19</f>
        <v>45712316.030000001</v>
      </c>
      <c r="E36" s="781">
        <v>0.19</v>
      </c>
      <c r="F36" s="781">
        <v>1</v>
      </c>
      <c r="G36" s="796">
        <v>1</v>
      </c>
      <c r="H36" s="797">
        <f t="shared" si="5"/>
        <v>45712316.030000001</v>
      </c>
      <c r="I36" s="798">
        <f>ROUNDUP(H36/$H$7,2)</f>
        <v>0.19</v>
      </c>
    </row>
    <row r="37" spans="1:9" x14ac:dyDescent="0.3">
      <c r="A37" s="778"/>
      <c r="B37" s="768"/>
      <c r="C37" s="788"/>
      <c r="D37" s="795"/>
      <c r="E37" s="781"/>
      <c r="F37" s="781"/>
      <c r="G37" s="796"/>
      <c r="H37" s="797"/>
      <c r="I37" s="798"/>
    </row>
    <row r="38" spans="1:9" x14ac:dyDescent="0.3">
      <c r="A38" s="778">
        <v>5</v>
      </c>
      <c r="B38" s="779" t="s">
        <v>5927</v>
      </c>
      <c r="C38" s="800"/>
      <c r="D38" s="795"/>
      <c r="E38" s="781"/>
      <c r="F38" s="781"/>
      <c r="G38" s="803"/>
      <c r="H38" s="793">
        <f>SUM(H39:H40)</f>
        <v>280000</v>
      </c>
      <c r="I38" s="801">
        <f>SUM(I39:I40)</f>
        <v>1.1638001444749812E-3</v>
      </c>
    </row>
    <row r="39" spans="1:9" x14ac:dyDescent="0.3">
      <c r="A39" s="778"/>
      <c r="B39" s="768" t="s">
        <v>5928</v>
      </c>
      <c r="C39" s="788" t="s">
        <v>162</v>
      </c>
      <c r="D39" s="795">
        <v>100000</v>
      </c>
      <c r="E39" s="781">
        <v>1</v>
      </c>
      <c r="F39" s="781">
        <v>1</v>
      </c>
      <c r="G39" s="796">
        <f>G7</f>
        <v>1</v>
      </c>
      <c r="H39" s="797">
        <f>G39*F39*E39*D39</f>
        <v>100000</v>
      </c>
      <c r="I39" s="798">
        <f>H39/$H$7</f>
        <v>4.1564290874106474E-4</v>
      </c>
    </row>
    <row r="40" spans="1:9" x14ac:dyDescent="0.3">
      <c r="A40" s="778"/>
      <c r="B40" s="768" t="s">
        <v>5929</v>
      </c>
      <c r="C40" s="788" t="s">
        <v>162</v>
      </c>
      <c r="D40" s="795">
        <v>180000</v>
      </c>
      <c r="E40" s="781">
        <v>1</v>
      </c>
      <c r="F40" s="781">
        <v>1</v>
      </c>
      <c r="G40" s="796">
        <f>G7</f>
        <v>1</v>
      </c>
      <c r="H40" s="797">
        <f>G40*F40*E40*D40</f>
        <v>180000</v>
      </c>
      <c r="I40" s="798">
        <f>H40/$H$7</f>
        <v>7.4815723573391649E-4</v>
      </c>
    </row>
    <row r="41" spans="1:9" x14ac:dyDescent="0.3">
      <c r="A41" s="778"/>
      <c r="B41" s="768"/>
      <c r="C41" s="800"/>
      <c r="D41" s="795"/>
      <c r="E41" s="781"/>
      <c r="F41" s="781"/>
      <c r="G41" s="803"/>
      <c r="H41" s="797"/>
      <c r="I41" s="798"/>
    </row>
    <row r="42" spans="1:9" x14ac:dyDescent="0.3">
      <c r="A42" s="778">
        <v>6</v>
      </c>
      <c r="B42" s="779" t="s">
        <v>339</v>
      </c>
      <c r="C42" s="800"/>
      <c r="D42" s="795"/>
      <c r="E42" s="781"/>
      <c r="F42" s="781"/>
      <c r="G42" s="803"/>
      <c r="H42" s="793">
        <f>SUM(H43:H47)</f>
        <v>5000000</v>
      </c>
      <c r="I42" s="801">
        <f>SUM(I43:I47)</f>
        <v>2.0782145437053232E-2</v>
      </c>
    </row>
    <row r="43" spans="1:9" x14ac:dyDescent="0.3">
      <c r="A43" s="778"/>
      <c r="B43" s="768" t="s">
        <v>5930</v>
      </c>
      <c r="C43" s="788" t="s">
        <v>162</v>
      </c>
      <c r="D43" s="795">
        <v>2500000</v>
      </c>
      <c r="E43" s="781">
        <v>1</v>
      </c>
      <c r="F43" s="781">
        <v>1</v>
      </c>
      <c r="G43" s="796">
        <v>1</v>
      </c>
      <c r="H43" s="797">
        <f>G43*F43*E43*D43</f>
        <v>2500000</v>
      </c>
      <c r="I43" s="798">
        <f>H43/$H$7</f>
        <v>1.0391072718526618E-2</v>
      </c>
    </row>
    <row r="44" spans="1:9" ht="21" customHeight="1" x14ac:dyDescent="0.3">
      <c r="A44" s="778"/>
      <c r="B44" s="804" t="s">
        <v>5931</v>
      </c>
      <c r="C44" s="788" t="s">
        <v>162</v>
      </c>
      <c r="D44" s="795">
        <v>1000000</v>
      </c>
      <c r="E44" s="781">
        <v>1</v>
      </c>
      <c r="F44" s="781">
        <v>1</v>
      </c>
      <c r="G44" s="796">
        <v>0</v>
      </c>
      <c r="H44" s="797">
        <f>G44*F44*E44*D44</f>
        <v>0</v>
      </c>
      <c r="I44" s="798">
        <f>H44/$H$7</f>
        <v>0</v>
      </c>
    </row>
    <row r="45" spans="1:9" ht="21" customHeight="1" x14ac:dyDescent="0.3">
      <c r="A45" s="778"/>
      <c r="B45" s="804" t="s">
        <v>5932</v>
      </c>
      <c r="C45" s="788" t="s">
        <v>162</v>
      </c>
      <c r="D45" s="795">
        <f>'[22]Ensayos de Laboratorio'!$B$14</f>
        <v>1220800</v>
      </c>
      <c r="E45" s="805">
        <v>0.9245220945332</v>
      </c>
      <c r="F45" s="781">
        <v>1</v>
      </c>
      <c r="G45" s="796">
        <v>0</v>
      </c>
      <c r="H45" s="797">
        <f>G45*F45*E45*D45</f>
        <v>0</v>
      </c>
      <c r="I45" s="798">
        <f>H45/$H$7</f>
        <v>0</v>
      </c>
    </row>
    <row r="46" spans="1:9" ht="25.8" customHeight="1" x14ac:dyDescent="0.3">
      <c r="A46" s="778"/>
      <c r="B46" s="804" t="s">
        <v>5933</v>
      </c>
      <c r="C46" s="788" t="s">
        <v>162</v>
      </c>
      <c r="D46" s="795">
        <v>2000000</v>
      </c>
      <c r="E46" s="781">
        <v>1</v>
      </c>
      <c r="F46" s="781">
        <v>1</v>
      </c>
      <c r="G46" s="796">
        <f>G7</f>
        <v>1</v>
      </c>
      <c r="H46" s="797">
        <f>G46*F46*E46*D46</f>
        <v>2000000</v>
      </c>
      <c r="I46" s="798">
        <f>H46/$H$7</f>
        <v>8.312858174821294E-3</v>
      </c>
    </row>
    <row r="47" spans="1:9" ht="25.8" customHeight="1" x14ac:dyDescent="0.3">
      <c r="A47" s="778"/>
      <c r="B47" s="804" t="s">
        <v>5934</v>
      </c>
      <c r="C47" s="788" t="s">
        <v>151</v>
      </c>
      <c r="D47" s="795">
        <v>500000</v>
      </c>
      <c r="E47" s="781">
        <v>1</v>
      </c>
      <c r="F47" s="781">
        <v>1</v>
      </c>
      <c r="G47" s="796">
        <v>1</v>
      </c>
      <c r="H47" s="797">
        <f>G47*F47*E47*D47</f>
        <v>500000</v>
      </c>
      <c r="I47" s="798">
        <f t="shared" ref="I47" si="7">H47/$H$7</f>
        <v>2.0782145437053235E-3</v>
      </c>
    </row>
    <row r="48" spans="1:9" x14ac:dyDescent="0.3">
      <c r="A48" s="778"/>
      <c r="B48" s="768"/>
      <c r="C48" s="788"/>
      <c r="D48" s="795"/>
      <c r="E48" s="781"/>
      <c r="F48" s="781"/>
      <c r="G48" s="796"/>
      <c r="H48" s="797"/>
      <c r="I48" s="798"/>
    </row>
    <row r="49" spans="1:9" x14ac:dyDescent="0.3">
      <c r="A49" s="787" t="s">
        <v>5935</v>
      </c>
      <c r="B49" s="779" t="s">
        <v>5936</v>
      </c>
      <c r="C49" s="788"/>
      <c r="D49" s="789"/>
      <c r="E49" s="806"/>
      <c r="F49" s="781"/>
      <c r="G49" s="803"/>
      <c r="H49" s="807">
        <f>ROUND(H7*I49,0)</f>
        <v>12029557</v>
      </c>
      <c r="I49" s="790">
        <v>0.05</v>
      </c>
    </row>
    <row r="50" spans="1:9" x14ac:dyDescent="0.3">
      <c r="A50" s="778" t="s">
        <v>5937</v>
      </c>
      <c r="B50" s="779" t="s">
        <v>5938</v>
      </c>
      <c r="C50" s="788"/>
      <c r="D50" s="795"/>
      <c r="E50" s="808"/>
      <c r="F50" s="781"/>
      <c r="G50" s="803"/>
      <c r="H50" s="807">
        <f>ROUND(H7*I50,0)</f>
        <v>0</v>
      </c>
      <c r="I50" s="809">
        <v>0</v>
      </c>
    </row>
    <row r="51" spans="1:9" x14ac:dyDescent="0.3">
      <c r="A51" s="778"/>
      <c r="B51" s="768"/>
      <c r="C51" s="800"/>
      <c r="D51" s="795"/>
      <c r="E51" s="795"/>
      <c r="F51" s="795"/>
      <c r="G51" s="795"/>
      <c r="H51" s="797"/>
      <c r="I51" s="798"/>
    </row>
    <row r="52" spans="1:9" x14ac:dyDescent="0.3">
      <c r="A52" s="810"/>
      <c r="B52" s="811" t="s">
        <v>5939</v>
      </c>
      <c r="C52" s="812"/>
      <c r="D52" s="813"/>
      <c r="E52" s="813"/>
      <c r="F52" s="813"/>
      <c r="G52" s="813"/>
      <c r="H52" s="814">
        <f>H11+H20+H27+H30+H38+H42+H49+H50</f>
        <v>76125709.198210001</v>
      </c>
      <c r="I52" s="815">
        <f>I9+I49+I50</f>
        <v>0.360361108805974</v>
      </c>
    </row>
  </sheetData>
  <mergeCells count="1">
    <mergeCell ref="A1:I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23"/>
  <sheetViews>
    <sheetView topLeftCell="A73" zoomScale="90" zoomScaleNormal="90" workbookViewId="0">
      <selection activeCell="B45" sqref="B45"/>
    </sheetView>
  </sheetViews>
  <sheetFormatPr baseColWidth="10" defaultColWidth="11.44140625" defaultRowHeight="13.8" x14ac:dyDescent="0.3"/>
  <cols>
    <col min="1" max="1" width="1.33203125" style="260" customWidth="1"/>
    <col min="2" max="2" width="11.5546875" style="274" customWidth="1"/>
    <col min="3" max="3" width="77.109375" style="277" customWidth="1"/>
    <col min="4" max="4" width="8.109375" style="274" customWidth="1"/>
    <col min="5" max="5" width="13.44140625" style="274" customWidth="1"/>
    <col min="6" max="6" width="15.44140625" style="274" bestFit="1" customWidth="1"/>
    <col min="7" max="7" width="22.33203125" style="274" customWidth="1"/>
    <col min="8" max="8" width="1.109375" style="260" customWidth="1"/>
    <col min="9" max="9" width="56.6640625" style="260" customWidth="1"/>
    <col min="10" max="10" width="11.44140625" style="274"/>
    <col min="11" max="11" width="11.88671875" style="274" customWidth="1"/>
    <col min="12" max="12" width="11.33203125" style="274" bestFit="1" customWidth="1"/>
    <col min="13" max="13" width="14.6640625" style="277" customWidth="1"/>
    <col min="14" max="14" width="11.44140625" style="277"/>
    <col min="15" max="15" width="53" style="277" bestFit="1" customWidth="1"/>
    <col min="16" max="16" width="11.44140625" style="277"/>
    <col min="17" max="17" width="6.44140625" style="277" bestFit="1" customWidth="1"/>
    <col min="18" max="18" width="11.33203125" style="277" bestFit="1" customWidth="1"/>
    <col min="19" max="16384" width="11.44140625" style="277"/>
  </cols>
  <sheetData>
    <row r="1" spans="1:13" s="260" customFormat="1" ht="6" customHeight="1" x14ac:dyDescent="0.3">
      <c r="B1" s="261"/>
      <c r="D1" s="261"/>
      <c r="E1" s="261"/>
      <c r="F1" s="261"/>
      <c r="G1" s="261"/>
      <c r="J1" s="261"/>
      <c r="K1" s="261"/>
      <c r="L1" s="261"/>
    </row>
    <row r="2" spans="1:13" s="197" customFormat="1" x14ac:dyDescent="0.3">
      <c r="B2" s="248"/>
      <c r="C2" s="262"/>
      <c r="D2" s="263"/>
      <c r="E2" s="263"/>
      <c r="F2" s="263"/>
      <c r="G2" s="264"/>
      <c r="J2" s="196"/>
      <c r="K2" s="196"/>
      <c r="L2" s="196"/>
    </row>
    <row r="3" spans="1:13" s="197" customFormat="1" ht="21.75" customHeight="1" x14ac:dyDescent="0.3">
      <c r="B3" s="921" t="str">
        <f>+Presupuesto!B3:G3</f>
        <v xml:space="preserve">CONSTRUCCIÓN DE PAVIMENTO EN CONCRETO
</v>
      </c>
      <c r="C3" s="922"/>
      <c r="D3" s="922"/>
      <c r="E3" s="922"/>
      <c r="F3" s="922"/>
      <c r="G3" s="923"/>
      <c r="J3" s="196"/>
      <c r="K3" s="196"/>
      <c r="L3" s="196"/>
    </row>
    <row r="4" spans="1:13" s="197" customFormat="1" ht="14.4" x14ac:dyDescent="0.3">
      <c r="B4" s="924"/>
      <c r="C4" s="838"/>
      <c r="D4" s="838"/>
      <c r="E4" s="838"/>
      <c r="F4" s="838"/>
      <c r="G4" s="839"/>
      <c r="J4" s="196"/>
      <c r="K4" s="196"/>
      <c r="L4" s="196"/>
    </row>
    <row r="5" spans="1:13" s="197" customFormat="1" ht="14.4" x14ac:dyDescent="0.3">
      <c r="B5" s="924" t="str">
        <f>+Presupuesto!B5:G5</f>
        <v>CRA 3 ENTRE CALLE 10A Y 12A
VILLAMARÍA, CALDAS</v>
      </c>
      <c r="C5" s="838"/>
      <c r="D5" s="838"/>
      <c r="E5" s="838"/>
      <c r="F5" s="838"/>
      <c r="G5" s="839"/>
      <c r="J5" s="196"/>
      <c r="K5" s="196"/>
      <c r="L5" s="196"/>
    </row>
    <row r="6" spans="1:13" s="197" customFormat="1" x14ac:dyDescent="0.3">
      <c r="B6" s="265"/>
      <c r="C6" s="266"/>
      <c r="D6" s="266"/>
      <c r="E6" s="266"/>
      <c r="F6" s="266"/>
      <c r="G6" s="267"/>
      <c r="J6" s="196"/>
      <c r="K6" s="196"/>
      <c r="L6" s="196"/>
    </row>
    <row r="7" spans="1:13" s="197" customFormat="1" ht="15.6" x14ac:dyDescent="0.3">
      <c r="B7" s="834" t="s">
        <v>227</v>
      </c>
      <c r="C7" s="835"/>
      <c r="D7" s="835"/>
      <c r="E7" s="835"/>
      <c r="F7" s="835"/>
      <c r="G7" s="836"/>
      <c r="J7" s="196"/>
      <c r="K7" s="196"/>
      <c r="L7" s="196"/>
    </row>
    <row r="8" spans="1:13" s="197" customFormat="1" ht="16.5" customHeight="1" x14ac:dyDescent="0.3">
      <c r="B8" s="268"/>
      <c r="C8" s="269"/>
      <c r="D8" s="270"/>
      <c r="E8" s="270"/>
      <c r="F8" s="254"/>
      <c r="G8" s="271"/>
      <c r="J8" s="196"/>
      <c r="K8" s="196"/>
      <c r="L8" s="196"/>
    </row>
    <row r="9" spans="1:13" s="272" customFormat="1" ht="4.5" customHeight="1" x14ac:dyDescent="0.3">
      <c r="J9" s="610"/>
      <c r="K9" s="610"/>
      <c r="L9" s="610"/>
    </row>
    <row r="10" spans="1:13" s="272" customFormat="1" ht="15" customHeight="1" x14ac:dyDescent="0.3">
      <c r="B10" s="665">
        <v>1</v>
      </c>
      <c r="C10" s="848" t="s">
        <v>5688</v>
      </c>
      <c r="D10" s="848"/>
      <c r="E10" s="848"/>
      <c r="F10" s="848"/>
      <c r="G10" s="849"/>
      <c r="J10" s="610"/>
      <c r="K10" s="610"/>
      <c r="L10" s="610"/>
    </row>
    <row r="11" spans="1:13" s="273" customFormat="1" ht="7.5" customHeight="1" x14ac:dyDescent="0.3">
      <c r="I11" s="261"/>
      <c r="J11" s="456"/>
      <c r="K11" s="456"/>
      <c r="L11" s="456"/>
      <c r="M11" s="274"/>
    </row>
    <row r="12" spans="1:13" s="274" customFormat="1" ht="27.6" x14ac:dyDescent="0.3">
      <c r="A12" s="261"/>
      <c r="B12" s="275" t="s">
        <v>6</v>
      </c>
      <c r="C12" s="275" t="s">
        <v>5</v>
      </c>
      <c r="D12" s="275" t="s">
        <v>7</v>
      </c>
      <c r="E12" s="275" t="s">
        <v>8</v>
      </c>
      <c r="F12" s="276" t="s">
        <v>9</v>
      </c>
      <c r="G12" s="276" t="s">
        <v>41</v>
      </c>
      <c r="H12" s="261"/>
      <c r="I12" s="260"/>
      <c r="M12" s="277"/>
    </row>
    <row r="13" spans="1:13" ht="4.5" customHeight="1" x14ac:dyDescent="0.3">
      <c r="B13" s="925"/>
      <c r="C13" s="925"/>
      <c r="D13" s="925"/>
      <c r="E13" s="925"/>
      <c r="F13" s="925"/>
      <c r="G13" s="925"/>
    </row>
    <row r="14" spans="1:13" ht="16.5" customHeight="1" x14ac:dyDescent="0.3">
      <c r="B14" s="666">
        <v>1.1000000000000001</v>
      </c>
      <c r="C14" s="278" t="s">
        <v>228</v>
      </c>
      <c r="D14" s="279"/>
      <c r="E14" s="279"/>
      <c r="F14" s="279"/>
      <c r="G14" s="280"/>
      <c r="I14" s="281"/>
      <c r="M14" s="260"/>
    </row>
    <row r="15" spans="1:13" s="260" customFormat="1" ht="13.95" customHeight="1" x14ac:dyDescent="0.3">
      <c r="B15" s="261"/>
      <c r="D15" s="261"/>
      <c r="E15" s="261"/>
      <c r="F15" s="261"/>
      <c r="G15" s="261"/>
      <c r="J15" s="261"/>
      <c r="K15" s="261"/>
      <c r="L15" s="261"/>
      <c r="M15" s="277"/>
    </row>
    <row r="16" spans="1:13" s="260" customFormat="1" x14ac:dyDescent="0.3">
      <c r="B16" s="312"/>
      <c r="C16" s="313"/>
      <c r="D16" s="314"/>
      <c r="E16" s="630"/>
      <c r="F16" s="316"/>
      <c r="G16" s="316"/>
      <c r="J16" s="261"/>
      <c r="K16" s="261"/>
      <c r="L16" s="261"/>
    </row>
    <row r="17" spans="2:12" s="260" customFormat="1" x14ac:dyDescent="0.3">
      <c r="B17" s="275" t="s">
        <v>5689</v>
      </c>
      <c r="C17" s="282" t="s">
        <v>5673</v>
      </c>
      <c r="D17" s="275" t="s">
        <v>298</v>
      </c>
      <c r="E17" s="275"/>
      <c r="F17" s="275"/>
      <c r="G17" s="283">
        <f>+ROUND(SUM(G18:G24),0)</f>
        <v>194600</v>
      </c>
      <c r="J17" s="261"/>
      <c r="K17" s="261"/>
      <c r="L17" s="261"/>
    </row>
    <row r="18" spans="2:12" s="260" customFormat="1" x14ac:dyDescent="0.3">
      <c r="B18" s="284"/>
      <c r="C18" s="285" t="s">
        <v>51</v>
      </c>
      <c r="D18" s="286" t="s">
        <v>481</v>
      </c>
      <c r="E18" s="537">
        <v>0.01</v>
      </c>
      <c r="F18" s="288">
        <v>456939</v>
      </c>
      <c r="G18" s="289">
        <f>ROUND(E18*F18,0)</f>
        <v>4569</v>
      </c>
      <c r="J18" s="261"/>
      <c r="K18" s="261"/>
      <c r="L18" s="261"/>
    </row>
    <row r="19" spans="2:12" s="260" customFormat="1" x14ac:dyDescent="0.3">
      <c r="B19" s="290"/>
      <c r="C19" s="291" t="s">
        <v>30</v>
      </c>
      <c r="D19" s="292" t="s">
        <v>303</v>
      </c>
      <c r="E19" s="536">
        <v>2</v>
      </c>
      <c r="F19" s="294">
        <v>21336</v>
      </c>
      <c r="G19" s="295">
        <f t="shared" ref="G19:G24" si="0">ROUND(E19*F19,0)</f>
        <v>42672</v>
      </c>
      <c r="J19" s="261"/>
      <c r="K19" s="261"/>
      <c r="L19" s="261"/>
    </row>
    <row r="20" spans="2:12" s="260" customFormat="1" x14ac:dyDescent="0.3">
      <c r="B20" s="290"/>
      <c r="C20" s="291" t="s">
        <v>48</v>
      </c>
      <c r="D20" s="292" t="s">
        <v>298</v>
      </c>
      <c r="E20" s="536">
        <v>0.5</v>
      </c>
      <c r="F20" s="294">
        <v>4959</v>
      </c>
      <c r="G20" s="295">
        <f t="shared" si="0"/>
        <v>2480</v>
      </c>
      <c r="J20" s="261"/>
      <c r="K20" s="261"/>
      <c r="L20" s="261"/>
    </row>
    <row r="21" spans="2:12" s="260" customFormat="1" x14ac:dyDescent="0.3">
      <c r="B21" s="290"/>
      <c r="C21" s="291" t="s">
        <v>52</v>
      </c>
      <c r="D21" s="292" t="s">
        <v>300</v>
      </c>
      <c r="E21" s="536">
        <v>0.22800000000000001</v>
      </c>
      <c r="F21" s="294">
        <v>156760</v>
      </c>
      <c r="G21" s="295">
        <f t="shared" si="0"/>
        <v>35741</v>
      </c>
      <c r="J21" s="261"/>
      <c r="K21" s="261"/>
      <c r="L21" s="261"/>
    </row>
    <row r="22" spans="2:12" s="260" customFormat="1" x14ac:dyDescent="0.3">
      <c r="B22" s="290"/>
      <c r="C22" s="291" t="s">
        <v>296</v>
      </c>
      <c r="D22" s="292" t="s">
        <v>298</v>
      </c>
      <c r="E22" s="536">
        <v>2</v>
      </c>
      <c r="F22" s="294">
        <v>3030</v>
      </c>
      <c r="G22" s="295">
        <f t="shared" si="0"/>
        <v>6060</v>
      </c>
      <c r="J22" s="261"/>
      <c r="K22" s="261"/>
      <c r="L22" s="261"/>
    </row>
    <row r="23" spans="2:12" s="260" customFormat="1" x14ac:dyDescent="0.3">
      <c r="B23" s="290"/>
      <c r="C23" s="291" t="s">
        <v>32</v>
      </c>
      <c r="D23" s="292" t="s">
        <v>298</v>
      </c>
      <c r="E23" s="536">
        <v>0.158</v>
      </c>
      <c r="F23" s="294">
        <v>1586</v>
      </c>
      <c r="G23" s="295">
        <f t="shared" si="0"/>
        <v>251</v>
      </c>
      <c r="J23" s="261"/>
      <c r="K23" s="261"/>
      <c r="L23" s="261"/>
    </row>
    <row r="24" spans="2:12" s="260" customFormat="1" x14ac:dyDescent="0.3">
      <c r="B24" s="306"/>
      <c r="C24" s="307" t="s">
        <v>1379</v>
      </c>
      <c r="D24" s="308" t="s">
        <v>298</v>
      </c>
      <c r="E24" s="539">
        <v>0.6</v>
      </c>
      <c r="F24" s="309">
        <v>171379</v>
      </c>
      <c r="G24" s="310">
        <f t="shared" si="0"/>
        <v>102827</v>
      </c>
      <c r="J24" s="261"/>
      <c r="K24" s="261"/>
      <c r="L24" s="261"/>
    </row>
    <row r="25" spans="2:12" s="260" customFormat="1" x14ac:dyDescent="0.3">
      <c r="B25" s="261"/>
      <c r="D25" s="261"/>
      <c r="E25" s="261"/>
      <c r="F25" s="261"/>
      <c r="G25" s="261"/>
      <c r="J25" s="261"/>
      <c r="K25" s="261"/>
      <c r="L25" s="261"/>
    </row>
    <row r="26" spans="2:12" s="260" customFormat="1" ht="33" customHeight="1" x14ac:dyDescent="0.3">
      <c r="B26" s="275" t="s">
        <v>5690</v>
      </c>
      <c r="C26" s="282" t="s">
        <v>5769</v>
      </c>
      <c r="D26" s="275" t="s">
        <v>297</v>
      </c>
      <c r="E26" s="275"/>
      <c r="F26" s="275"/>
      <c r="G26" s="283">
        <f>+ROUND(SUM(G27:G35),0)</f>
        <v>6868</v>
      </c>
      <c r="H26" s="260">
        <v>9136</v>
      </c>
      <c r="J26" s="261"/>
      <c r="K26" s="261"/>
      <c r="L26" s="261"/>
    </row>
    <row r="27" spans="2:12" s="260" customFormat="1" x14ac:dyDescent="0.3">
      <c r="B27" s="284"/>
      <c r="C27" s="285" t="s">
        <v>51</v>
      </c>
      <c r="D27" s="286" t="s">
        <v>481</v>
      </c>
      <c r="E27" s="287">
        <v>4.0000000000000001E-3</v>
      </c>
      <c r="F27" s="288">
        <v>456939</v>
      </c>
      <c r="G27" s="289">
        <f t="shared" ref="G27:G35" si="1">ROUND(E27*F27,0)</f>
        <v>1828</v>
      </c>
      <c r="H27" s="260">
        <v>920</v>
      </c>
      <c r="J27" s="261"/>
      <c r="K27" s="261"/>
      <c r="L27" s="261"/>
    </row>
    <row r="28" spans="2:12" s="260" customFormat="1" x14ac:dyDescent="0.3">
      <c r="B28" s="290"/>
      <c r="C28" s="291" t="s">
        <v>30</v>
      </c>
      <c r="D28" s="292" t="s">
        <v>303</v>
      </c>
      <c r="E28" s="536">
        <v>0.1</v>
      </c>
      <c r="F28" s="294">
        <v>21336</v>
      </c>
      <c r="G28" s="295">
        <f t="shared" si="1"/>
        <v>2134</v>
      </c>
      <c r="H28" s="260">
        <v>157</v>
      </c>
      <c r="J28" s="261"/>
      <c r="K28" s="261"/>
      <c r="L28" s="261"/>
    </row>
    <row r="29" spans="2:12" s="260" customFormat="1" x14ac:dyDescent="0.3">
      <c r="B29" s="290"/>
      <c r="C29" s="291" t="s">
        <v>48</v>
      </c>
      <c r="D29" s="292" t="s">
        <v>298</v>
      </c>
      <c r="E29" s="536">
        <v>0.03</v>
      </c>
      <c r="F29" s="294">
        <v>4959</v>
      </c>
      <c r="G29" s="295">
        <f t="shared" si="1"/>
        <v>149</v>
      </c>
      <c r="H29" s="260">
        <v>134</v>
      </c>
      <c r="J29" s="261"/>
      <c r="K29" s="261"/>
      <c r="L29" s="261"/>
    </row>
    <row r="30" spans="2:12" s="260" customFormat="1" x14ac:dyDescent="0.3">
      <c r="B30" s="290"/>
      <c r="C30" s="291" t="s">
        <v>52</v>
      </c>
      <c r="D30" s="292" t="s">
        <v>300</v>
      </c>
      <c r="E30" s="536">
        <v>3.1E-4</v>
      </c>
      <c r="F30" s="294">
        <v>156760</v>
      </c>
      <c r="G30" s="295">
        <f t="shared" si="1"/>
        <v>49</v>
      </c>
      <c r="J30" s="261"/>
      <c r="K30" s="261"/>
      <c r="L30" s="261"/>
    </row>
    <row r="31" spans="2:12" s="260" customFormat="1" x14ac:dyDescent="0.3">
      <c r="B31" s="290"/>
      <c r="C31" s="291" t="s">
        <v>296</v>
      </c>
      <c r="D31" s="292" t="s">
        <v>298</v>
      </c>
      <c r="E31" s="536">
        <v>0.1</v>
      </c>
      <c r="F31" s="294">
        <v>3030</v>
      </c>
      <c r="G31" s="295">
        <f t="shared" si="1"/>
        <v>303</v>
      </c>
      <c r="J31" s="261"/>
      <c r="K31" s="261"/>
      <c r="L31" s="261"/>
    </row>
    <row r="32" spans="2:12" s="260" customFormat="1" x14ac:dyDescent="0.3">
      <c r="B32" s="290"/>
      <c r="C32" s="291" t="s">
        <v>53</v>
      </c>
      <c r="D32" s="292" t="s">
        <v>299</v>
      </c>
      <c r="E32" s="536">
        <v>1.4999999999999999E-2</v>
      </c>
      <c r="F32" s="294">
        <v>106083</v>
      </c>
      <c r="G32" s="295">
        <f t="shared" si="1"/>
        <v>1591</v>
      </c>
      <c r="H32" s="260">
        <v>74</v>
      </c>
      <c r="J32" s="261"/>
      <c r="K32" s="261"/>
      <c r="L32" s="261"/>
    </row>
    <row r="33" spans="2:13" s="260" customFormat="1" x14ac:dyDescent="0.3">
      <c r="B33" s="290"/>
      <c r="C33" s="291" t="s">
        <v>32</v>
      </c>
      <c r="D33" s="292" t="s">
        <v>298</v>
      </c>
      <c r="E33" s="536">
        <v>0.106</v>
      </c>
      <c r="F33" s="294">
        <v>1586</v>
      </c>
      <c r="G33" s="295">
        <f t="shared" si="1"/>
        <v>168</v>
      </c>
      <c r="H33" s="260">
        <v>1666</v>
      </c>
      <c r="J33" s="261"/>
      <c r="K33" s="261"/>
      <c r="L33" s="261"/>
    </row>
    <row r="34" spans="2:13" s="260" customFormat="1" x14ac:dyDescent="0.3">
      <c r="B34" s="290"/>
      <c r="C34" s="291" t="s">
        <v>50</v>
      </c>
      <c r="D34" s="292" t="s">
        <v>562</v>
      </c>
      <c r="E34" s="536">
        <v>2.2999999999999998</v>
      </c>
      <c r="F34" s="294">
        <v>136</v>
      </c>
      <c r="G34" s="295">
        <f t="shared" si="1"/>
        <v>313</v>
      </c>
      <c r="H34" s="260">
        <v>5909</v>
      </c>
      <c r="J34" s="261"/>
      <c r="K34" s="261"/>
      <c r="L34" s="261"/>
    </row>
    <row r="35" spans="2:13" s="260" customFormat="1" x14ac:dyDescent="0.3">
      <c r="B35" s="296"/>
      <c r="C35" s="297" t="s">
        <v>49</v>
      </c>
      <c r="D35" s="298" t="s">
        <v>298</v>
      </c>
      <c r="E35" s="664">
        <v>0.06</v>
      </c>
      <c r="F35" s="300">
        <v>5546</v>
      </c>
      <c r="G35" s="668">
        <f t="shared" si="1"/>
        <v>333</v>
      </c>
      <c r="H35" s="260">
        <v>276</v>
      </c>
      <c r="J35" s="261"/>
      <c r="K35" s="261"/>
      <c r="L35" s="261"/>
    </row>
    <row r="36" spans="2:13" s="260" customFormat="1" x14ac:dyDescent="0.3">
      <c r="B36" s="261"/>
      <c r="D36" s="261"/>
      <c r="E36" s="261"/>
      <c r="F36" s="261"/>
      <c r="G36" s="261"/>
      <c r="J36" s="261"/>
      <c r="K36" s="261"/>
      <c r="L36" s="261"/>
    </row>
    <row r="37" spans="2:13" s="260" customFormat="1" x14ac:dyDescent="0.3">
      <c r="B37" s="261"/>
      <c r="D37" s="261"/>
      <c r="E37" s="261"/>
      <c r="F37" s="261"/>
      <c r="G37" s="261"/>
      <c r="J37" s="261"/>
      <c r="K37" s="261"/>
      <c r="L37" s="261"/>
      <c r="M37" s="277"/>
    </row>
    <row r="38" spans="2:13" s="260" customFormat="1" x14ac:dyDescent="0.3">
      <c r="B38" s="631" t="s">
        <v>5691</v>
      </c>
      <c r="C38" s="282" t="s">
        <v>5843</v>
      </c>
      <c r="D38" s="275" t="s">
        <v>481</v>
      </c>
      <c r="E38" s="275"/>
      <c r="F38" s="275"/>
      <c r="G38" s="283">
        <f>+SUM(G39:G42)</f>
        <v>84597</v>
      </c>
      <c r="J38" s="261"/>
      <c r="K38" s="261"/>
      <c r="L38" s="261"/>
      <c r="M38" s="277"/>
    </row>
    <row r="39" spans="2:13" s="260" customFormat="1" x14ac:dyDescent="0.3">
      <c r="B39" s="284"/>
      <c r="C39" s="285" t="s">
        <v>68</v>
      </c>
      <c r="D39" s="286" t="s">
        <v>303</v>
      </c>
      <c r="E39" s="537">
        <v>0.4</v>
      </c>
      <c r="F39" s="288">
        <v>45954</v>
      </c>
      <c r="G39" s="289">
        <f t="shared" ref="G39:G42" si="2">ROUND(E39*F39,0)</f>
        <v>18382</v>
      </c>
      <c r="J39" s="261"/>
      <c r="K39" s="261"/>
      <c r="L39" s="261"/>
      <c r="M39" s="277"/>
    </row>
    <row r="40" spans="2:13" s="260" customFormat="1" x14ac:dyDescent="0.3">
      <c r="B40" s="290"/>
      <c r="C40" s="291" t="s">
        <v>69</v>
      </c>
      <c r="D40" s="292" t="s">
        <v>303</v>
      </c>
      <c r="E40" s="536">
        <v>0.7</v>
      </c>
      <c r="F40" s="294">
        <v>90929</v>
      </c>
      <c r="G40" s="295">
        <f t="shared" si="2"/>
        <v>63650</v>
      </c>
      <c r="J40" s="261"/>
      <c r="K40" s="261"/>
      <c r="L40" s="261"/>
      <c r="M40" s="277"/>
    </row>
    <row r="41" spans="2:13" s="260" customFormat="1" x14ac:dyDescent="0.3">
      <c r="B41" s="290"/>
      <c r="C41" s="291" t="s">
        <v>296</v>
      </c>
      <c r="D41" s="292" t="s">
        <v>298</v>
      </c>
      <c r="E41" s="536">
        <v>0.4</v>
      </c>
      <c r="F41" s="294">
        <v>3030</v>
      </c>
      <c r="G41" s="295">
        <f t="shared" si="2"/>
        <v>1212</v>
      </c>
      <c r="J41" s="261"/>
      <c r="K41" s="261"/>
      <c r="L41" s="261"/>
      <c r="M41" s="277"/>
    </row>
    <row r="42" spans="2:13" s="260" customFormat="1" x14ac:dyDescent="0.3">
      <c r="B42" s="306"/>
      <c r="C42" s="307" t="s">
        <v>32</v>
      </c>
      <c r="D42" s="308" t="s">
        <v>298</v>
      </c>
      <c r="E42" s="539">
        <v>0.85299999999999998</v>
      </c>
      <c r="F42" s="309">
        <v>1586</v>
      </c>
      <c r="G42" s="310">
        <f t="shared" si="2"/>
        <v>1353</v>
      </c>
      <c r="J42" s="261"/>
      <c r="K42" s="261"/>
      <c r="L42" s="261"/>
      <c r="M42" s="277"/>
    </row>
    <row r="43" spans="2:13" s="260" customFormat="1" x14ac:dyDescent="0.3">
      <c r="B43" s="312"/>
      <c r="C43" s="313"/>
      <c r="D43" s="314"/>
      <c r="E43" s="630"/>
      <c r="F43" s="316"/>
      <c r="G43" s="316"/>
      <c r="J43" s="261"/>
      <c r="K43" s="261"/>
      <c r="L43" s="261"/>
      <c r="M43" s="277"/>
    </row>
    <row r="44" spans="2:13" s="260" customFormat="1" x14ac:dyDescent="0.3">
      <c r="B44" s="631" t="s">
        <v>5692</v>
      </c>
      <c r="C44" s="282" t="s">
        <v>5778</v>
      </c>
      <c r="D44" s="275" t="s">
        <v>481</v>
      </c>
      <c r="E44" s="275"/>
      <c r="F44" s="275"/>
      <c r="G44" s="283">
        <f>+SUM(G45:G48)</f>
        <v>84122</v>
      </c>
      <c r="J44" s="261"/>
      <c r="K44" s="261"/>
      <c r="L44" s="261"/>
      <c r="M44" s="277"/>
    </row>
    <row r="45" spans="2:13" s="260" customFormat="1" x14ac:dyDescent="0.3">
      <c r="B45" s="284"/>
      <c r="C45" s="285" t="s">
        <v>30</v>
      </c>
      <c r="D45" s="286" t="s">
        <v>303</v>
      </c>
      <c r="E45" s="537">
        <v>0.78</v>
      </c>
      <c r="F45" s="288">
        <v>21336</v>
      </c>
      <c r="G45" s="289">
        <f t="shared" ref="G45" si="3">ROUND(E45*F45,0)</f>
        <v>16642</v>
      </c>
      <c r="J45" s="261"/>
      <c r="K45" s="261"/>
      <c r="L45" s="261"/>
      <c r="M45" s="277"/>
    </row>
    <row r="46" spans="2:13" s="260" customFormat="1" x14ac:dyDescent="0.3">
      <c r="B46" s="290"/>
      <c r="C46" s="291" t="s">
        <v>69</v>
      </c>
      <c r="D46" s="292" t="s">
        <v>303</v>
      </c>
      <c r="E46" s="536">
        <v>0.7</v>
      </c>
      <c r="F46" s="294">
        <v>90929</v>
      </c>
      <c r="G46" s="295">
        <f>ROUND(E46*F46,0)</f>
        <v>63650</v>
      </c>
      <c r="J46" s="261"/>
      <c r="K46" s="261"/>
      <c r="L46" s="261"/>
      <c r="M46" s="277"/>
    </row>
    <row r="47" spans="2:13" s="260" customFormat="1" x14ac:dyDescent="0.3">
      <c r="B47" s="290"/>
      <c r="C47" s="291" t="s">
        <v>296</v>
      </c>
      <c r="D47" s="292" t="s">
        <v>298</v>
      </c>
      <c r="E47" s="536">
        <v>0.78</v>
      </c>
      <c r="F47" s="294">
        <v>3030</v>
      </c>
      <c r="G47" s="295">
        <f t="shared" ref="G47:G48" si="4">ROUND(E47*F47,0)</f>
        <v>2363</v>
      </c>
      <c r="J47" s="261"/>
      <c r="K47" s="261"/>
      <c r="L47" s="261"/>
      <c r="M47" s="277"/>
    </row>
    <row r="48" spans="2:13" s="260" customFormat="1" x14ac:dyDescent="0.3">
      <c r="B48" s="306"/>
      <c r="C48" s="307" t="s">
        <v>32</v>
      </c>
      <c r="D48" s="308" t="s">
        <v>298</v>
      </c>
      <c r="E48" s="539">
        <v>0.92500000000000004</v>
      </c>
      <c r="F48" s="309">
        <v>1586</v>
      </c>
      <c r="G48" s="310">
        <f t="shared" si="4"/>
        <v>1467</v>
      </c>
      <c r="J48" s="261"/>
      <c r="K48" s="261"/>
      <c r="L48" s="261"/>
      <c r="M48" s="277"/>
    </row>
    <row r="49" spans="2:13" s="260" customFormat="1" x14ac:dyDescent="0.3">
      <c r="B49" s="261"/>
      <c r="D49" s="261"/>
      <c r="E49" s="261"/>
      <c r="F49" s="261"/>
      <c r="G49" s="261"/>
      <c r="J49" s="261"/>
      <c r="K49" s="261"/>
      <c r="L49" s="611"/>
      <c r="M49" s="612"/>
    </row>
    <row r="50" spans="2:13" s="260" customFormat="1" x14ac:dyDescent="0.3">
      <c r="B50" s="666">
        <v>1.2</v>
      </c>
      <c r="C50" s="311" t="s">
        <v>5678</v>
      </c>
      <c r="D50" s="279"/>
      <c r="E50" s="279"/>
      <c r="F50" s="279"/>
      <c r="G50" s="280"/>
      <c r="J50" s="261"/>
      <c r="K50" s="261"/>
      <c r="L50" s="611"/>
      <c r="M50" s="612"/>
    </row>
    <row r="51" spans="2:13" s="260" customFormat="1" x14ac:dyDescent="0.3">
      <c r="B51" s="261"/>
      <c r="D51" s="261"/>
      <c r="E51" s="261"/>
      <c r="F51" s="261"/>
      <c r="G51" s="261"/>
      <c r="J51" s="261"/>
      <c r="K51" s="261"/>
      <c r="L51" s="611"/>
      <c r="M51" s="612"/>
    </row>
    <row r="52" spans="2:13" s="260" customFormat="1" x14ac:dyDescent="0.3">
      <c r="B52" s="631" t="s">
        <v>5759</v>
      </c>
      <c r="C52" s="282" t="s">
        <v>5679</v>
      </c>
      <c r="D52" s="275" t="s">
        <v>297</v>
      </c>
      <c r="E52" s="275"/>
      <c r="F52" s="275"/>
      <c r="G52" s="283">
        <f>SUM(G53:G57)</f>
        <v>3953</v>
      </c>
      <c r="J52" s="261"/>
      <c r="K52" s="261"/>
      <c r="L52" s="611"/>
      <c r="M52" s="612"/>
    </row>
    <row r="53" spans="2:13" s="260" customFormat="1" x14ac:dyDescent="0.3">
      <c r="B53" s="284"/>
      <c r="C53" s="285" t="s">
        <v>296</v>
      </c>
      <c r="D53" s="286" t="s">
        <v>298</v>
      </c>
      <c r="E53" s="537">
        <v>0.05</v>
      </c>
      <c r="F53" s="304">
        <v>3030</v>
      </c>
      <c r="G53" s="289">
        <f>ROUND(E53*F53,0)</f>
        <v>152</v>
      </c>
      <c r="J53" s="261"/>
      <c r="K53" s="261"/>
      <c r="L53" s="611"/>
      <c r="M53" s="612"/>
    </row>
    <row r="54" spans="2:13" s="260" customFormat="1" ht="27.6" x14ac:dyDescent="0.3">
      <c r="B54" s="290"/>
      <c r="C54" s="291" t="s">
        <v>43</v>
      </c>
      <c r="D54" s="292" t="s">
        <v>299</v>
      </c>
      <c r="E54" s="536">
        <v>8.0000000000000002E-3</v>
      </c>
      <c r="F54" s="294">
        <v>109512</v>
      </c>
      <c r="G54" s="305">
        <f t="shared" ref="G54:G57" si="5">ROUND(E54*F54,0)</f>
        <v>876</v>
      </c>
      <c r="J54" s="261"/>
      <c r="K54" s="261"/>
      <c r="L54" s="611"/>
      <c r="M54" s="612"/>
    </row>
    <row r="55" spans="2:13" s="260" customFormat="1" ht="27.6" x14ac:dyDescent="0.3">
      <c r="B55" s="301"/>
      <c r="C55" s="302" t="s">
        <v>45</v>
      </c>
      <c r="D55" s="303" t="s">
        <v>300</v>
      </c>
      <c r="E55" s="538">
        <v>4.0000000000000001E-3</v>
      </c>
      <c r="F55" s="304">
        <v>601935</v>
      </c>
      <c r="G55" s="305">
        <f t="shared" si="5"/>
        <v>2408</v>
      </c>
      <c r="J55" s="261"/>
      <c r="K55" s="261"/>
      <c r="L55" s="611"/>
      <c r="M55" s="612"/>
    </row>
    <row r="56" spans="2:13" s="260" customFormat="1" x14ac:dyDescent="0.3">
      <c r="B56" s="301"/>
      <c r="C56" s="302" t="s">
        <v>44</v>
      </c>
      <c r="D56" s="303" t="s">
        <v>301</v>
      </c>
      <c r="E56" s="538">
        <v>0.01</v>
      </c>
      <c r="F56" s="304">
        <v>4283</v>
      </c>
      <c r="G56" s="305">
        <f t="shared" si="5"/>
        <v>43</v>
      </c>
      <c r="J56" s="261"/>
      <c r="K56" s="261"/>
      <c r="L56" s="611"/>
      <c r="M56" s="612"/>
    </row>
    <row r="57" spans="2:13" s="260" customFormat="1" x14ac:dyDescent="0.3">
      <c r="B57" s="306"/>
      <c r="C57" s="307" t="s">
        <v>42</v>
      </c>
      <c r="D57" s="308" t="s">
        <v>298</v>
      </c>
      <c r="E57" s="539">
        <v>1</v>
      </c>
      <c r="F57" s="309">
        <v>474</v>
      </c>
      <c r="G57" s="310">
        <f t="shared" si="5"/>
        <v>474</v>
      </c>
      <c r="J57" s="261"/>
      <c r="K57" s="261"/>
      <c r="L57" s="611"/>
      <c r="M57" s="612"/>
    </row>
    <row r="58" spans="2:13" s="260" customFormat="1" x14ac:dyDescent="0.3">
      <c r="B58" s="261"/>
      <c r="D58" s="261"/>
      <c r="E58" s="261"/>
      <c r="F58" s="261"/>
      <c r="G58" s="261"/>
      <c r="J58" s="261"/>
      <c r="K58" s="261"/>
      <c r="L58" s="611"/>
      <c r="M58" s="612"/>
    </row>
    <row r="59" spans="2:13" s="260" customFormat="1" x14ac:dyDescent="0.3">
      <c r="B59" s="666">
        <v>1.3</v>
      </c>
      <c r="C59" s="311" t="s">
        <v>5676</v>
      </c>
      <c r="D59" s="279"/>
      <c r="E59" s="279"/>
      <c r="F59" s="279"/>
      <c r="G59" s="280"/>
      <c r="J59" s="261"/>
      <c r="K59" s="261"/>
      <c r="L59" s="611"/>
      <c r="M59" s="612"/>
    </row>
    <row r="60" spans="2:13" s="260" customFormat="1" x14ac:dyDescent="0.3">
      <c r="B60" s="261"/>
      <c r="D60" s="261"/>
      <c r="E60" s="261"/>
      <c r="F60" s="261"/>
      <c r="G60" s="261"/>
      <c r="J60" s="261"/>
      <c r="K60" s="261"/>
      <c r="L60" s="611"/>
      <c r="M60" s="612"/>
    </row>
    <row r="61" spans="2:13" s="260" customFormat="1" x14ac:dyDescent="0.3">
      <c r="B61" s="631" t="s">
        <v>5693</v>
      </c>
      <c r="C61" s="282" t="s">
        <v>5680</v>
      </c>
      <c r="D61" s="275" t="s">
        <v>481</v>
      </c>
      <c r="E61" s="275"/>
      <c r="F61" s="275"/>
      <c r="G61" s="283">
        <f>+SUM(G62:G64)</f>
        <v>28631</v>
      </c>
      <c r="J61" s="261"/>
      <c r="K61" s="261"/>
      <c r="L61" s="611"/>
      <c r="M61" s="612"/>
    </row>
    <row r="62" spans="2:13" s="260" customFormat="1" x14ac:dyDescent="0.3">
      <c r="B62" s="284"/>
      <c r="C62" s="285" t="s">
        <v>68</v>
      </c>
      <c r="D62" s="286" t="s">
        <v>303</v>
      </c>
      <c r="E62" s="537">
        <v>0.54</v>
      </c>
      <c r="F62" s="288">
        <v>45954</v>
      </c>
      <c r="G62" s="289">
        <f>ROUND(E62*F62,0)</f>
        <v>24815</v>
      </c>
      <c r="J62" s="261"/>
      <c r="K62" s="261"/>
      <c r="L62" s="611"/>
      <c r="M62" s="612"/>
    </row>
    <row r="63" spans="2:13" s="260" customFormat="1" x14ac:dyDescent="0.3">
      <c r="B63" s="290"/>
      <c r="C63" s="291" t="s">
        <v>72</v>
      </c>
      <c r="D63" s="292" t="s">
        <v>300</v>
      </c>
      <c r="E63" s="536">
        <v>4.4999999999999998E-2</v>
      </c>
      <c r="F63" s="294">
        <v>57864</v>
      </c>
      <c r="G63" s="295">
        <f t="shared" ref="G63:G64" si="6">ROUND(E63*F63,0)</f>
        <v>2604</v>
      </c>
      <c r="J63" s="261"/>
      <c r="K63" s="261"/>
      <c r="L63" s="611"/>
      <c r="M63" s="612"/>
    </row>
    <row r="64" spans="2:13" s="260" customFormat="1" x14ac:dyDescent="0.3">
      <c r="B64" s="306"/>
      <c r="C64" s="307" t="s">
        <v>296</v>
      </c>
      <c r="D64" s="308" t="s">
        <v>298</v>
      </c>
      <c r="E64" s="539">
        <v>0.4</v>
      </c>
      <c r="F64" s="309">
        <v>3030</v>
      </c>
      <c r="G64" s="310">
        <f t="shared" si="6"/>
        <v>1212</v>
      </c>
      <c r="J64" s="261"/>
      <c r="K64" s="261"/>
      <c r="L64" s="611"/>
      <c r="M64" s="612"/>
    </row>
    <row r="65" spans="2:13" s="260" customFormat="1" x14ac:dyDescent="0.3">
      <c r="B65" s="261"/>
      <c r="D65" s="261"/>
      <c r="E65" s="261"/>
      <c r="F65" s="261"/>
      <c r="G65" s="261"/>
      <c r="J65" s="261"/>
      <c r="K65" s="261"/>
      <c r="L65" s="611"/>
      <c r="M65" s="612"/>
    </row>
    <row r="66" spans="2:13" s="260" customFormat="1" x14ac:dyDescent="0.3">
      <c r="B66" s="631" t="s">
        <v>5771</v>
      </c>
      <c r="C66" s="282" t="s">
        <v>5772</v>
      </c>
      <c r="D66" s="275" t="s">
        <v>481</v>
      </c>
      <c r="E66" s="275"/>
      <c r="F66" s="275"/>
      <c r="G66" s="283">
        <f>+SUM(G67:G69)</f>
        <v>41039</v>
      </c>
      <c r="J66" s="261"/>
      <c r="K66" s="261"/>
      <c r="L66" s="611"/>
      <c r="M66" s="612"/>
    </row>
    <row r="67" spans="2:13" s="260" customFormat="1" x14ac:dyDescent="0.3">
      <c r="B67" s="284"/>
      <c r="C67" s="285" t="s">
        <v>68</v>
      </c>
      <c r="D67" s="286" t="s">
        <v>303</v>
      </c>
      <c r="E67" s="537">
        <v>0.81</v>
      </c>
      <c r="F67" s="288">
        <v>45954</v>
      </c>
      <c r="G67" s="289">
        <f>ROUND(E67*F67,0)</f>
        <v>37223</v>
      </c>
      <c r="J67" s="261"/>
      <c r="K67" s="261"/>
      <c r="L67" s="611"/>
      <c r="M67" s="612"/>
    </row>
    <row r="68" spans="2:13" s="260" customFormat="1" x14ac:dyDescent="0.3">
      <c r="B68" s="290"/>
      <c r="C68" s="291" t="s">
        <v>72</v>
      </c>
      <c r="D68" s="292" t="s">
        <v>300</v>
      </c>
      <c r="E68" s="536">
        <v>4.4999999999999998E-2</v>
      </c>
      <c r="F68" s="294">
        <v>57864</v>
      </c>
      <c r="G68" s="295">
        <f t="shared" ref="G68:G69" si="7">ROUND(E68*F68,0)</f>
        <v>2604</v>
      </c>
      <c r="J68" s="261"/>
      <c r="K68" s="261"/>
      <c r="L68" s="611"/>
      <c r="M68" s="612"/>
    </row>
    <row r="69" spans="2:13" s="260" customFormat="1" x14ac:dyDescent="0.3">
      <c r="B69" s="306"/>
      <c r="C69" s="307" t="s">
        <v>296</v>
      </c>
      <c r="D69" s="308" t="s">
        <v>298</v>
      </c>
      <c r="E69" s="539">
        <v>0.4</v>
      </c>
      <c r="F69" s="309">
        <v>3030</v>
      </c>
      <c r="G69" s="310">
        <f t="shared" si="7"/>
        <v>1212</v>
      </c>
      <c r="J69" s="261"/>
      <c r="K69" s="261"/>
      <c r="L69" s="611"/>
      <c r="M69" s="612"/>
    </row>
    <row r="70" spans="2:13" s="260" customFormat="1" x14ac:dyDescent="0.3">
      <c r="B70" s="261"/>
      <c r="D70" s="261"/>
      <c r="E70" s="261"/>
      <c r="F70" s="261"/>
      <c r="G70" s="261"/>
      <c r="J70" s="261"/>
      <c r="K70" s="261"/>
      <c r="L70" s="611"/>
      <c r="M70" s="612"/>
    </row>
    <row r="71" spans="2:13" s="260" customFormat="1" x14ac:dyDescent="0.3">
      <c r="B71" s="666">
        <v>1.4</v>
      </c>
      <c r="C71" s="311" t="s">
        <v>5677</v>
      </c>
      <c r="D71" s="279"/>
      <c r="E71" s="279"/>
      <c r="F71" s="279"/>
      <c r="G71" s="280"/>
      <c r="J71" s="261"/>
      <c r="K71" s="261"/>
      <c r="L71" s="611"/>
      <c r="M71" s="612"/>
    </row>
    <row r="72" spans="2:13" s="260" customFormat="1" x14ac:dyDescent="0.3">
      <c r="B72" s="261"/>
      <c r="D72" s="261"/>
      <c r="E72" s="261"/>
      <c r="F72" s="261"/>
      <c r="G72" s="261"/>
      <c r="J72" s="261"/>
      <c r="K72" s="261"/>
      <c r="L72" s="611"/>
      <c r="M72" s="612"/>
    </row>
    <row r="73" spans="2:13" s="260" customFormat="1" x14ac:dyDescent="0.3">
      <c r="B73" s="275" t="s">
        <v>5694</v>
      </c>
      <c r="C73" s="282" t="s">
        <v>5774</v>
      </c>
      <c r="D73" s="275" t="s">
        <v>481</v>
      </c>
      <c r="E73" s="275"/>
      <c r="F73" s="275"/>
      <c r="G73" s="283">
        <f>+ROUND(SUM(G74:G78),0)</f>
        <v>45285</v>
      </c>
      <c r="I73" s="689"/>
      <c r="J73" s="261"/>
      <c r="K73" s="261"/>
      <c r="L73" s="611"/>
      <c r="M73" s="612"/>
    </row>
    <row r="74" spans="2:13" s="260" customFormat="1" x14ac:dyDescent="0.3">
      <c r="B74" s="284"/>
      <c r="C74" s="285" t="s">
        <v>30</v>
      </c>
      <c r="D74" s="286" t="s">
        <v>303</v>
      </c>
      <c r="E74" s="537">
        <v>0.35</v>
      </c>
      <c r="F74" s="304">
        <v>21336</v>
      </c>
      <c r="G74" s="289">
        <f>ROUND(E74*F74,0)</f>
        <v>7468</v>
      </c>
      <c r="I74" s="696"/>
      <c r="J74" s="261"/>
      <c r="K74" s="261"/>
      <c r="L74" s="611"/>
      <c r="M74" s="612"/>
    </row>
    <row r="75" spans="2:13" s="260" customFormat="1" x14ac:dyDescent="0.3">
      <c r="B75" s="290"/>
      <c r="C75" s="291" t="s">
        <v>5773</v>
      </c>
      <c r="D75" s="292" t="s">
        <v>304</v>
      </c>
      <c r="E75" s="536">
        <v>0.14000000000000001</v>
      </c>
      <c r="F75" s="294">
        <v>252392</v>
      </c>
      <c r="G75" s="305">
        <f>ROUND(E75*F75,0)</f>
        <v>35335</v>
      </c>
      <c r="J75" s="261"/>
      <c r="K75" s="261"/>
      <c r="L75" s="611"/>
      <c r="M75" s="612"/>
    </row>
    <row r="76" spans="2:13" s="260" customFormat="1" x14ac:dyDescent="0.3">
      <c r="B76" s="301"/>
      <c r="C76" s="302" t="s">
        <v>296</v>
      </c>
      <c r="D76" s="303" t="s">
        <v>298</v>
      </c>
      <c r="E76" s="538">
        <v>0.35</v>
      </c>
      <c r="F76" s="304">
        <v>3030</v>
      </c>
      <c r="G76" s="305">
        <f>ROUND(E76*F76,0)</f>
        <v>1061</v>
      </c>
      <c r="J76" s="261"/>
      <c r="K76" s="261"/>
      <c r="L76" s="611"/>
      <c r="M76" s="612"/>
    </row>
    <row r="77" spans="2:13" s="260" customFormat="1" x14ac:dyDescent="0.3">
      <c r="B77" s="301"/>
      <c r="C77" s="302" t="s">
        <v>56</v>
      </c>
      <c r="D77" s="303" t="s">
        <v>481</v>
      </c>
      <c r="E77" s="538">
        <v>1</v>
      </c>
      <c r="F77" s="304">
        <v>834</v>
      </c>
      <c r="G77" s="305">
        <f>ROUND(E77*F77,0)</f>
        <v>834</v>
      </c>
      <c r="J77" s="261"/>
      <c r="K77" s="261"/>
      <c r="L77" s="611"/>
      <c r="M77" s="612"/>
    </row>
    <row r="78" spans="2:13" s="260" customFormat="1" x14ac:dyDescent="0.3">
      <c r="B78" s="306"/>
      <c r="C78" s="307" t="s">
        <v>32</v>
      </c>
      <c r="D78" s="308" t="s">
        <v>298</v>
      </c>
      <c r="E78" s="539">
        <v>0.37</v>
      </c>
      <c r="F78" s="309">
        <v>1586</v>
      </c>
      <c r="G78" s="310">
        <f t="shared" ref="G78" si="8">ROUND(E78*F78,0)</f>
        <v>587</v>
      </c>
      <c r="J78" s="261"/>
      <c r="K78" s="261"/>
      <c r="L78" s="611"/>
      <c r="M78" s="612"/>
    </row>
    <row r="79" spans="2:13" x14ac:dyDescent="0.3">
      <c r="B79" s="261"/>
      <c r="C79" s="260"/>
      <c r="D79" s="261"/>
      <c r="E79" s="261"/>
      <c r="F79" s="261"/>
      <c r="G79" s="261"/>
      <c r="M79" s="260"/>
    </row>
    <row r="80" spans="2:13" x14ac:dyDescent="0.3">
      <c r="B80" s="666">
        <v>1.5</v>
      </c>
      <c r="C80" s="311" t="s">
        <v>278</v>
      </c>
      <c r="D80" s="279"/>
      <c r="E80" s="279"/>
      <c r="F80" s="279"/>
      <c r="G80" s="280"/>
    </row>
    <row r="81" spans="2:12" x14ac:dyDescent="0.3">
      <c r="B81" s="261"/>
      <c r="C81" s="260"/>
      <c r="D81" s="261"/>
      <c r="E81" s="261"/>
      <c r="F81" s="261"/>
      <c r="G81" s="261"/>
    </row>
    <row r="82" spans="2:12" x14ac:dyDescent="0.3">
      <c r="B82" s="275" t="s">
        <v>5695</v>
      </c>
      <c r="C82" s="282" t="s">
        <v>5681</v>
      </c>
      <c r="D82" s="275" t="s">
        <v>481</v>
      </c>
      <c r="E82" s="275"/>
      <c r="F82" s="275"/>
      <c r="G82" s="283">
        <f>+SUM(G83:G87)</f>
        <v>192409</v>
      </c>
    </row>
    <row r="83" spans="2:12" x14ac:dyDescent="0.3">
      <c r="B83" s="284"/>
      <c r="C83" s="285" t="s">
        <v>296</v>
      </c>
      <c r="D83" s="286" t="s">
        <v>298</v>
      </c>
      <c r="E83" s="537">
        <v>0.75</v>
      </c>
      <c r="F83" s="288">
        <v>37748</v>
      </c>
      <c r="G83" s="289">
        <f t="shared" ref="G83:G87" si="9">ROUND(E83*F83,0)</f>
        <v>28311</v>
      </c>
    </row>
    <row r="84" spans="2:12" x14ac:dyDescent="0.3">
      <c r="B84" s="301"/>
      <c r="C84" s="302" t="s">
        <v>75</v>
      </c>
      <c r="D84" s="303" t="s">
        <v>303</v>
      </c>
      <c r="E84" s="538">
        <v>0.08</v>
      </c>
      <c r="F84" s="304">
        <v>51733</v>
      </c>
      <c r="G84" s="305">
        <f t="shared" si="9"/>
        <v>4139</v>
      </c>
    </row>
    <row r="85" spans="2:12" x14ac:dyDescent="0.3">
      <c r="B85" s="301"/>
      <c r="C85" s="302" t="s">
        <v>78</v>
      </c>
      <c r="D85" s="303" t="s">
        <v>300</v>
      </c>
      <c r="E85" s="538">
        <v>1.3</v>
      </c>
      <c r="F85" s="304">
        <v>3030</v>
      </c>
      <c r="G85" s="305">
        <f t="shared" si="9"/>
        <v>3939</v>
      </c>
    </row>
    <row r="86" spans="2:12" x14ac:dyDescent="0.3">
      <c r="B86" s="301"/>
      <c r="C86" s="302" t="s">
        <v>32</v>
      </c>
      <c r="D86" s="303" t="s">
        <v>298</v>
      </c>
      <c r="E86" s="538">
        <v>0.04</v>
      </c>
      <c r="F86" s="304">
        <v>1586</v>
      </c>
      <c r="G86" s="305">
        <f t="shared" si="9"/>
        <v>63</v>
      </c>
    </row>
    <row r="87" spans="2:12" s="260" customFormat="1" x14ac:dyDescent="0.3">
      <c r="B87" s="306"/>
      <c r="C87" s="307" t="s">
        <v>604</v>
      </c>
      <c r="D87" s="308" t="s">
        <v>481</v>
      </c>
      <c r="E87" s="539">
        <v>1.3</v>
      </c>
      <c r="F87" s="309">
        <v>119967</v>
      </c>
      <c r="G87" s="310">
        <f t="shared" si="9"/>
        <v>155957</v>
      </c>
      <c r="J87" s="261"/>
      <c r="K87" s="261"/>
      <c r="L87" s="261"/>
    </row>
    <row r="88" spans="2:12" s="260" customFormat="1" x14ac:dyDescent="0.3">
      <c r="B88" s="312"/>
      <c r="C88" s="313"/>
      <c r="D88" s="314"/>
      <c r="E88" s="630"/>
      <c r="F88" s="316"/>
      <c r="G88" s="316"/>
      <c r="J88" s="261"/>
      <c r="K88" s="261"/>
      <c r="L88" s="261"/>
    </row>
    <row r="89" spans="2:12" s="260" customFormat="1" x14ac:dyDescent="0.3">
      <c r="B89" s="275" t="s">
        <v>5779</v>
      </c>
      <c r="C89" s="282" t="s">
        <v>5780</v>
      </c>
      <c r="D89" s="275" t="s">
        <v>481</v>
      </c>
      <c r="E89" s="275"/>
      <c r="F89" s="275"/>
      <c r="G89" s="283">
        <f>+SUM(G90:G94)</f>
        <v>130081</v>
      </c>
      <c r="J89" s="261"/>
      <c r="K89" s="261"/>
      <c r="L89" s="261"/>
    </row>
    <row r="90" spans="2:12" s="260" customFormat="1" x14ac:dyDescent="0.3">
      <c r="B90" s="284"/>
      <c r="C90" s="285" t="s">
        <v>75</v>
      </c>
      <c r="D90" s="286" t="s">
        <v>303</v>
      </c>
      <c r="E90" s="537">
        <v>0.4</v>
      </c>
      <c r="F90" s="288">
        <v>37748</v>
      </c>
      <c r="G90" s="289">
        <f t="shared" ref="G90:G94" si="10">ROUND(E90*F90,0)</f>
        <v>15099</v>
      </c>
      <c r="J90" s="261"/>
      <c r="K90" s="261"/>
      <c r="L90" s="261"/>
    </row>
    <row r="91" spans="2:12" s="260" customFormat="1" x14ac:dyDescent="0.3">
      <c r="B91" s="301"/>
      <c r="C91" s="302" t="s">
        <v>78</v>
      </c>
      <c r="D91" s="303" t="s">
        <v>300</v>
      </c>
      <c r="E91" s="538">
        <v>0.5</v>
      </c>
      <c r="F91" s="304">
        <v>51733</v>
      </c>
      <c r="G91" s="305">
        <f t="shared" si="10"/>
        <v>25867</v>
      </c>
      <c r="J91" s="261"/>
      <c r="K91" s="261"/>
      <c r="L91" s="261"/>
    </row>
    <row r="92" spans="2:12" s="260" customFormat="1" x14ac:dyDescent="0.3">
      <c r="B92" s="301"/>
      <c r="C92" s="302" t="s">
        <v>296</v>
      </c>
      <c r="D92" s="303" t="s">
        <v>298</v>
      </c>
      <c r="E92" s="538">
        <v>0.5</v>
      </c>
      <c r="F92" s="304">
        <v>3030</v>
      </c>
      <c r="G92" s="305">
        <f t="shared" si="10"/>
        <v>1515</v>
      </c>
      <c r="J92" s="261"/>
      <c r="K92" s="261"/>
      <c r="L92" s="261"/>
    </row>
    <row r="93" spans="2:12" s="260" customFormat="1" x14ac:dyDescent="0.3">
      <c r="B93" s="301"/>
      <c r="C93" s="302" t="s">
        <v>32</v>
      </c>
      <c r="D93" s="303" t="s">
        <v>298</v>
      </c>
      <c r="E93" s="538">
        <v>2.1</v>
      </c>
      <c r="F93" s="304">
        <v>1586</v>
      </c>
      <c r="G93" s="305">
        <f t="shared" si="10"/>
        <v>3331</v>
      </c>
      <c r="J93" s="261"/>
      <c r="K93" s="261"/>
      <c r="L93" s="261"/>
    </row>
    <row r="94" spans="2:12" s="260" customFormat="1" x14ac:dyDescent="0.3">
      <c r="B94" s="306"/>
      <c r="C94" s="307" t="s">
        <v>77</v>
      </c>
      <c r="D94" s="308" t="s">
        <v>481</v>
      </c>
      <c r="E94" s="539">
        <v>1.4</v>
      </c>
      <c r="F94" s="309">
        <v>60192</v>
      </c>
      <c r="G94" s="310">
        <f t="shared" si="10"/>
        <v>84269</v>
      </c>
      <c r="J94" s="261"/>
      <c r="K94" s="261"/>
      <c r="L94" s="261"/>
    </row>
    <row r="95" spans="2:12" s="260" customFormat="1" x14ac:dyDescent="0.3">
      <c r="B95" s="312"/>
      <c r="C95" s="313"/>
      <c r="D95" s="314"/>
      <c r="E95" s="630"/>
      <c r="F95" s="316"/>
      <c r="G95" s="316"/>
      <c r="J95" s="261"/>
      <c r="K95" s="261"/>
      <c r="L95" s="261"/>
    </row>
    <row r="96" spans="2:12" s="260" customFormat="1" x14ac:dyDescent="0.3">
      <c r="B96" s="312"/>
      <c r="C96" s="313"/>
      <c r="D96" s="314"/>
      <c r="E96" s="315"/>
      <c r="F96" s="316"/>
      <c r="G96" s="316"/>
      <c r="J96" s="261"/>
      <c r="K96" s="261"/>
      <c r="L96" s="261"/>
    </row>
    <row r="97" spans="2:13" s="260" customFormat="1" x14ac:dyDescent="0.3">
      <c r="B97" s="666">
        <v>1.6</v>
      </c>
      <c r="C97" s="311" t="s">
        <v>5660</v>
      </c>
      <c r="D97" s="279"/>
      <c r="E97" s="279"/>
      <c r="F97" s="279"/>
      <c r="G97" s="280"/>
      <c r="J97" s="261"/>
      <c r="K97" s="261"/>
      <c r="L97" s="261"/>
    </row>
    <row r="98" spans="2:13" s="260" customFormat="1" x14ac:dyDescent="0.3">
      <c r="B98" s="261"/>
      <c r="D98" s="261"/>
      <c r="E98" s="261"/>
      <c r="F98" s="261"/>
      <c r="G98" s="261"/>
      <c r="J98" s="261"/>
      <c r="K98" s="261"/>
      <c r="L98" s="261"/>
    </row>
    <row r="99" spans="2:13" s="260" customFormat="1" ht="27.6" x14ac:dyDescent="0.3">
      <c r="B99" s="275" t="s">
        <v>5696</v>
      </c>
      <c r="C99" s="282" t="s">
        <v>5721</v>
      </c>
      <c r="D99" s="275" t="s">
        <v>481</v>
      </c>
      <c r="E99" s="275"/>
      <c r="F99" s="275"/>
      <c r="G99" s="283">
        <f>+ROUND(SUM(G100:G111),0)</f>
        <v>791735</v>
      </c>
      <c r="J99" s="261"/>
      <c r="K99" s="261"/>
      <c r="L99" s="261"/>
    </row>
    <row r="100" spans="2:13" s="260" customFormat="1" x14ac:dyDescent="0.3">
      <c r="B100" s="284"/>
      <c r="C100" s="285" t="s">
        <v>106</v>
      </c>
      <c r="D100" s="286" t="s">
        <v>481</v>
      </c>
      <c r="E100" s="537">
        <v>1.05</v>
      </c>
      <c r="F100" s="288">
        <v>521441</v>
      </c>
      <c r="G100" s="289">
        <f t="shared" ref="G100:G111" si="11">ROUND(E100*F100,0)</f>
        <v>547513</v>
      </c>
      <c r="J100" s="261"/>
      <c r="K100" s="261"/>
      <c r="L100" s="261"/>
      <c r="M100" s="277"/>
    </row>
    <row r="101" spans="2:13" x14ac:dyDescent="0.3">
      <c r="B101" s="290"/>
      <c r="C101" s="291" t="s">
        <v>68</v>
      </c>
      <c r="D101" s="292" t="s">
        <v>303</v>
      </c>
      <c r="E101" s="536">
        <v>3.5</v>
      </c>
      <c r="F101" s="294">
        <v>45954</v>
      </c>
      <c r="G101" s="305">
        <f t="shared" si="11"/>
        <v>160839</v>
      </c>
      <c r="M101" s="260"/>
    </row>
    <row r="102" spans="2:13" s="260" customFormat="1" x14ac:dyDescent="0.3">
      <c r="B102" s="290"/>
      <c r="C102" s="291" t="s">
        <v>52</v>
      </c>
      <c r="D102" s="292" t="s">
        <v>300</v>
      </c>
      <c r="E102" s="536">
        <v>6.5699999999999995E-2</v>
      </c>
      <c r="F102" s="294">
        <v>156760</v>
      </c>
      <c r="G102" s="305">
        <f t="shared" si="11"/>
        <v>10299</v>
      </c>
      <c r="J102" s="261"/>
      <c r="K102" s="261"/>
      <c r="L102" s="261"/>
    </row>
    <row r="103" spans="2:13" s="260" customFormat="1" x14ac:dyDescent="0.3">
      <c r="B103" s="290"/>
      <c r="C103" s="291" t="s">
        <v>100</v>
      </c>
      <c r="D103" s="292" t="s">
        <v>300</v>
      </c>
      <c r="E103" s="536">
        <v>0.1</v>
      </c>
      <c r="F103" s="294">
        <v>90929</v>
      </c>
      <c r="G103" s="305">
        <f t="shared" si="11"/>
        <v>9093</v>
      </c>
      <c r="J103" s="261"/>
      <c r="K103" s="261"/>
      <c r="L103" s="261"/>
    </row>
    <row r="104" spans="2:13" s="260" customFormat="1" x14ac:dyDescent="0.3">
      <c r="B104" s="290"/>
      <c r="C104" s="291" t="s">
        <v>101</v>
      </c>
      <c r="D104" s="292" t="s">
        <v>300</v>
      </c>
      <c r="E104" s="536">
        <v>0.1</v>
      </c>
      <c r="F104" s="294">
        <v>62066</v>
      </c>
      <c r="G104" s="305">
        <f t="shared" si="11"/>
        <v>6207</v>
      </c>
      <c r="J104" s="261"/>
      <c r="K104" s="261"/>
      <c r="L104" s="261"/>
    </row>
    <row r="105" spans="2:13" s="260" customFormat="1" x14ac:dyDescent="0.3">
      <c r="B105" s="290"/>
      <c r="C105" s="291" t="s">
        <v>296</v>
      </c>
      <c r="D105" s="292" t="s">
        <v>298</v>
      </c>
      <c r="E105" s="536">
        <v>3.5</v>
      </c>
      <c r="F105" s="294">
        <v>3030</v>
      </c>
      <c r="G105" s="305">
        <f t="shared" si="11"/>
        <v>10605</v>
      </c>
      <c r="J105" s="261"/>
      <c r="K105" s="261"/>
      <c r="L105" s="261"/>
    </row>
    <row r="106" spans="2:13" s="260" customFormat="1" x14ac:dyDescent="0.3">
      <c r="B106" s="290"/>
      <c r="C106" s="291" t="s">
        <v>32</v>
      </c>
      <c r="D106" s="292" t="s">
        <v>298</v>
      </c>
      <c r="E106" s="536">
        <v>7</v>
      </c>
      <c r="F106" s="294">
        <v>1586</v>
      </c>
      <c r="G106" s="305">
        <f>ROUND(E106*F106,0)</f>
        <v>11102</v>
      </c>
      <c r="J106" s="261"/>
      <c r="K106" s="261"/>
      <c r="L106" s="261"/>
      <c r="M106" s="277"/>
    </row>
    <row r="107" spans="2:13" x14ac:dyDescent="0.3">
      <c r="B107" s="290"/>
      <c r="C107" s="291" t="s">
        <v>104</v>
      </c>
      <c r="D107" s="292" t="s">
        <v>301</v>
      </c>
      <c r="E107" s="536">
        <v>0.2</v>
      </c>
      <c r="F107" s="294">
        <v>4283</v>
      </c>
      <c r="G107" s="305">
        <f t="shared" si="11"/>
        <v>857</v>
      </c>
    </row>
    <row r="108" spans="2:13" s="260" customFormat="1" x14ac:dyDescent="0.3">
      <c r="B108" s="290"/>
      <c r="C108" s="291" t="s">
        <v>105</v>
      </c>
      <c r="D108" s="292" t="s">
        <v>298</v>
      </c>
      <c r="E108" s="536">
        <v>0.09</v>
      </c>
      <c r="F108" s="294">
        <v>40623</v>
      </c>
      <c r="G108" s="305">
        <f t="shared" si="11"/>
        <v>3656</v>
      </c>
      <c r="J108" s="261"/>
      <c r="K108" s="261"/>
      <c r="L108" s="261"/>
    </row>
    <row r="109" spans="2:13" s="260" customFormat="1" x14ac:dyDescent="0.3">
      <c r="B109" s="290"/>
      <c r="C109" s="291" t="s">
        <v>122</v>
      </c>
      <c r="D109" s="292" t="s">
        <v>562</v>
      </c>
      <c r="E109" s="536">
        <v>1.0900000000000001</v>
      </c>
      <c r="F109" s="294">
        <v>6032</v>
      </c>
      <c r="G109" s="305">
        <f t="shared" si="11"/>
        <v>6575</v>
      </c>
      <c r="J109" s="261"/>
      <c r="K109" s="261"/>
      <c r="L109" s="261"/>
    </row>
    <row r="110" spans="2:13" s="260" customFormat="1" x14ac:dyDescent="0.3">
      <c r="B110" s="290"/>
      <c r="C110" s="291" t="s">
        <v>102</v>
      </c>
      <c r="D110" s="292" t="s">
        <v>298</v>
      </c>
      <c r="E110" s="536">
        <v>0.8</v>
      </c>
      <c r="F110" s="294">
        <v>12672</v>
      </c>
      <c r="G110" s="305">
        <f t="shared" si="11"/>
        <v>10138</v>
      </c>
      <c r="J110" s="261"/>
      <c r="K110" s="261"/>
      <c r="L110" s="261"/>
    </row>
    <row r="111" spans="2:13" s="260" customFormat="1" x14ac:dyDescent="0.3">
      <c r="B111" s="306"/>
      <c r="C111" s="307" t="s">
        <v>103</v>
      </c>
      <c r="D111" s="308" t="s">
        <v>298</v>
      </c>
      <c r="E111" s="539">
        <v>1.25</v>
      </c>
      <c r="F111" s="309">
        <v>11881</v>
      </c>
      <c r="G111" s="310">
        <f t="shared" si="11"/>
        <v>14851</v>
      </c>
      <c r="J111" s="261"/>
      <c r="K111" s="261"/>
      <c r="L111" s="261"/>
    </row>
    <row r="112" spans="2:13" s="260" customFormat="1" x14ac:dyDescent="0.3">
      <c r="B112" s="317"/>
      <c r="C112" s="313"/>
      <c r="D112" s="314"/>
      <c r="E112" s="315"/>
      <c r="F112" s="316"/>
      <c r="G112" s="316"/>
      <c r="J112" s="261"/>
      <c r="K112" s="261"/>
      <c r="L112" s="261"/>
    </row>
    <row r="113" spans="2:13" s="260" customFormat="1" ht="27.6" x14ac:dyDescent="0.3">
      <c r="B113" s="275" t="s">
        <v>5747</v>
      </c>
      <c r="C113" s="282" t="s">
        <v>5782</v>
      </c>
      <c r="D113" s="275" t="s">
        <v>297</v>
      </c>
      <c r="E113" s="318"/>
      <c r="F113" s="318"/>
      <c r="G113" s="283">
        <f>+ROUND(SUM(G114:G120),0)</f>
        <v>54332</v>
      </c>
      <c r="J113" s="261"/>
      <c r="K113" s="261"/>
      <c r="L113" s="261"/>
    </row>
    <row r="114" spans="2:13" s="260" customFormat="1" x14ac:dyDescent="0.3">
      <c r="B114" s="319"/>
      <c r="C114" s="285" t="s">
        <v>116</v>
      </c>
      <c r="D114" s="286" t="s">
        <v>481</v>
      </c>
      <c r="E114" s="537">
        <v>3.3000000000000002E-2</v>
      </c>
      <c r="F114" s="288">
        <v>505796</v>
      </c>
      <c r="G114" s="289">
        <f>ROUND(E114*F114,0)</f>
        <v>16691</v>
      </c>
      <c r="J114" s="261"/>
      <c r="K114" s="261"/>
      <c r="L114" s="261"/>
    </row>
    <row r="115" spans="2:13" s="260" customFormat="1" x14ac:dyDescent="0.3">
      <c r="B115" s="320"/>
      <c r="C115" s="291" t="s">
        <v>75</v>
      </c>
      <c r="D115" s="292" t="s">
        <v>303</v>
      </c>
      <c r="E115" s="536">
        <v>0.75</v>
      </c>
      <c r="F115" s="294">
        <v>37748</v>
      </c>
      <c r="G115" s="305">
        <f t="shared" ref="G115:G120" si="12">ROUND(E115*F115,0)</f>
        <v>28311</v>
      </c>
      <c r="J115" s="261"/>
      <c r="K115" s="261"/>
      <c r="L115" s="261"/>
    </row>
    <row r="116" spans="2:13" s="260" customFormat="1" x14ac:dyDescent="0.3">
      <c r="B116" s="320"/>
      <c r="C116" s="291" t="s">
        <v>296</v>
      </c>
      <c r="D116" s="292" t="s">
        <v>298</v>
      </c>
      <c r="E116" s="536">
        <v>1.5</v>
      </c>
      <c r="F116" s="294">
        <v>3030</v>
      </c>
      <c r="G116" s="305">
        <f t="shared" si="12"/>
        <v>4545</v>
      </c>
      <c r="J116" s="261"/>
      <c r="K116" s="261"/>
      <c r="L116" s="261"/>
    </row>
    <row r="117" spans="2:13" s="260" customFormat="1" x14ac:dyDescent="0.3">
      <c r="B117" s="320"/>
      <c r="C117" s="291" t="s">
        <v>104</v>
      </c>
      <c r="D117" s="292" t="s">
        <v>301</v>
      </c>
      <c r="E117" s="536">
        <v>0.1</v>
      </c>
      <c r="F117" s="294">
        <v>4283</v>
      </c>
      <c r="G117" s="305">
        <f t="shared" si="12"/>
        <v>428</v>
      </c>
      <c r="J117" s="261"/>
      <c r="K117" s="261"/>
      <c r="L117" s="261"/>
    </row>
    <row r="118" spans="2:13" s="260" customFormat="1" x14ac:dyDescent="0.3">
      <c r="B118" s="320"/>
      <c r="C118" s="291" t="s">
        <v>105</v>
      </c>
      <c r="D118" s="292" t="s">
        <v>298</v>
      </c>
      <c r="E118" s="536">
        <v>0.01</v>
      </c>
      <c r="F118" s="294">
        <v>40623</v>
      </c>
      <c r="G118" s="305">
        <f t="shared" si="12"/>
        <v>406</v>
      </c>
      <c r="J118" s="261"/>
      <c r="K118" s="261"/>
      <c r="L118" s="261"/>
    </row>
    <row r="119" spans="2:13" s="260" customFormat="1" x14ac:dyDescent="0.3">
      <c r="B119" s="320"/>
      <c r="C119" s="291" t="s">
        <v>114</v>
      </c>
      <c r="D119" s="292" t="s">
        <v>562</v>
      </c>
      <c r="E119" s="536">
        <v>0.3</v>
      </c>
      <c r="F119" s="294">
        <v>3875</v>
      </c>
      <c r="G119" s="305">
        <f t="shared" si="12"/>
        <v>1163</v>
      </c>
      <c r="J119" s="261"/>
      <c r="K119" s="261"/>
      <c r="L119" s="261"/>
    </row>
    <row r="120" spans="2:13" s="260" customFormat="1" x14ac:dyDescent="0.3">
      <c r="B120" s="320"/>
      <c r="C120" s="297" t="s">
        <v>102</v>
      </c>
      <c r="D120" s="298" t="s">
        <v>298</v>
      </c>
      <c r="E120" s="664">
        <v>0.22</v>
      </c>
      <c r="F120" s="300">
        <v>12672</v>
      </c>
      <c r="G120" s="305">
        <f t="shared" si="12"/>
        <v>2788</v>
      </c>
      <c r="J120" s="261"/>
      <c r="K120" s="261"/>
      <c r="L120" s="261"/>
    </row>
    <row r="121" spans="2:13" ht="16.5" customHeight="1" x14ac:dyDescent="0.3">
      <c r="B121" s="261"/>
      <c r="C121" s="260"/>
      <c r="D121" s="261"/>
      <c r="E121" s="261"/>
      <c r="F121" s="261"/>
      <c r="G121" s="261"/>
      <c r="M121" s="260"/>
    </row>
    <row r="122" spans="2:13" s="260" customFormat="1" ht="15" customHeight="1" x14ac:dyDescent="0.3">
      <c r="B122" s="275" t="s">
        <v>5760</v>
      </c>
      <c r="C122" s="282" t="s">
        <v>5890</v>
      </c>
      <c r="D122" s="275" t="s">
        <v>297</v>
      </c>
      <c r="E122" s="318"/>
      <c r="F122" s="318"/>
      <c r="G122" s="283">
        <f>SUM(G123:G126)</f>
        <v>8866</v>
      </c>
      <c r="I122" s="260" t="s">
        <v>184</v>
      </c>
      <c r="J122" s="261"/>
      <c r="K122" s="261"/>
      <c r="L122" s="261"/>
      <c r="M122" s="277"/>
    </row>
    <row r="123" spans="2:13" x14ac:dyDescent="0.3">
      <c r="B123" s="284"/>
      <c r="C123" s="285" t="s">
        <v>30</v>
      </c>
      <c r="D123" s="286" t="s">
        <v>303</v>
      </c>
      <c r="E123" s="537">
        <v>0.27900000000000003</v>
      </c>
      <c r="F123" s="288">
        <v>21336</v>
      </c>
      <c r="G123" s="289">
        <f t="shared" ref="G123:G126" si="13">ROUND(E123*F123,0)</f>
        <v>5953</v>
      </c>
      <c r="M123" s="260"/>
    </row>
    <row r="124" spans="2:13" s="260" customFormat="1" x14ac:dyDescent="0.3">
      <c r="B124" s="290"/>
      <c r="C124" s="291" t="s">
        <v>54</v>
      </c>
      <c r="D124" s="292" t="s">
        <v>303</v>
      </c>
      <c r="E124" s="536">
        <v>0.41</v>
      </c>
      <c r="F124" s="294">
        <v>3307</v>
      </c>
      <c r="G124" s="295">
        <f t="shared" si="13"/>
        <v>1356</v>
      </c>
      <c r="J124" s="261"/>
      <c r="K124" s="261"/>
      <c r="L124" s="261"/>
    </row>
    <row r="125" spans="2:13" s="260" customFormat="1" x14ac:dyDescent="0.3">
      <c r="B125" s="290"/>
      <c r="C125" s="291" t="s">
        <v>296</v>
      </c>
      <c r="D125" s="292" t="s">
        <v>298</v>
      </c>
      <c r="E125" s="536">
        <v>0.28000000000000003</v>
      </c>
      <c r="F125" s="294">
        <v>3030</v>
      </c>
      <c r="G125" s="295">
        <f t="shared" si="13"/>
        <v>848</v>
      </c>
      <c r="J125" s="261"/>
      <c r="K125" s="261"/>
      <c r="L125" s="261"/>
    </row>
    <row r="126" spans="2:13" s="260" customFormat="1" x14ac:dyDescent="0.3">
      <c r="B126" s="306"/>
      <c r="C126" s="307" t="s">
        <v>32</v>
      </c>
      <c r="D126" s="308" t="s">
        <v>298</v>
      </c>
      <c r="E126" s="539">
        <v>0.44700000000000001</v>
      </c>
      <c r="F126" s="309">
        <v>1586</v>
      </c>
      <c r="G126" s="310">
        <f t="shared" si="13"/>
        <v>709</v>
      </c>
      <c r="J126" s="261"/>
      <c r="K126" s="261"/>
      <c r="L126" s="261"/>
    </row>
    <row r="127" spans="2:13" s="260" customFormat="1" x14ac:dyDescent="0.3">
      <c r="B127" s="261"/>
      <c r="D127" s="261"/>
      <c r="E127" s="261"/>
      <c r="F127" s="261"/>
      <c r="G127" s="261"/>
      <c r="J127" s="261"/>
      <c r="K127" s="261"/>
      <c r="L127" s="261"/>
    </row>
    <row r="128" spans="2:13" s="260" customFormat="1" ht="27.6" x14ac:dyDescent="0.3">
      <c r="B128" s="275" t="s">
        <v>5761</v>
      </c>
      <c r="C128" s="282" t="s">
        <v>5891</v>
      </c>
      <c r="D128" s="275" t="s">
        <v>297</v>
      </c>
      <c r="E128" s="318"/>
      <c r="F128" s="318"/>
      <c r="G128" s="283">
        <f>+ROUND(SUM(G129:G133),0)</f>
        <v>8523</v>
      </c>
      <c r="J128" s="261"/>
      <c r="K128" s="261"/>
      <c r="L128" s="261"/>
    </row>
    <row r="129" spans="2:13" s="260" customFormat="1" x14ac:dyDescent="0.3">
      <c r="B129" s="284"/>
      <c r="C129" s="285" t="s">
        <v>75</v>
      </c>
      <c r="D129" s="286" t="s">
        <v>303</v>
      </c>
      <c r="E129" s="537">
        <v>0.12</v>
      </c>
      <c r="F129" s="288">
        <v>21336</v>
      </c>
      <c r="G129" s="289">
        <f t="shared" ref="G129:G132" si="14">ROUND(E129*F129,0)</f>
        <v>2560</v>
      </c>
      <c r="J129" s="261"/>
      <c r="K129" s="261"/>
      <c r="L129" s="261"/>
    </row>
    <row r="130" spans="2:13" x14ac:dyDescent="0.25">
      <c r="B130" s="290"/>
      <c r="C130" s="291" t="s">
        <v>52</v>
      </c>
      <c r="D130" s="292" t="s">
        <v>300</v>
      </c>
      <c r="E130" s="536">
        <v>5.9999999999999995E-4</v>
      </c>
      <c r="F130" s="294">
        <v>156760</v>
      </c>
      <c r="G130" s="305">
        <f t="shared" si="14"/>
        <v>94</v>
      </c>
      <c r="I130" s="194"/>
      <c r="M130" s="260"/>
    </row>
    <row r="131" spans="2:13" s="260" customFormat="1" x14ac:dyDescent="0.3">
      <c r="B131" s="290"/>
      <c r="C131" s="291" t="s">
        <v>296</v>
      </c>
      <c r="D131" s="292" t="s">
        <v>298</v>
      </c>
      <c r="E131" s="536">
        <v>0.12</v>
      </c>
      <c r="F131" s="294">
        <v>3030</v>
      </c>
      <c r="G131" s="305">
        <f t="shared" si="14"/>
        <v>364</v>
      </c>
      <c r="J131" s="261"/>
      <c r="K131" s="261"/>
      <c r="L131" s="261"/>
    </row>
    <row r="132" spans="2:13" s="260" customFormat="1" x14ac:dyDescent="0.3">
      <c r="B132" s="290"/>
      <c r="C132" s="291" t="s">
        <v>32</v>
      </c>
      <c r="D132" s="292" t="s">
        <v>298</v>
      </c>
      <c r="E132" s="536">
        <v>0.2</v>
      </c>
      <c r="F132" s="294">
        <v>1586</v>
      </c>
      <c r="G132" s="305">
        <f t="shared" si="14"/>
        <v>317</v>
      </c>
      <c r="J132" s="261"/>
      <c r="K132" s="261"/>
      <c r="L132" s="261"/>
    </row>
    <row r="133" spans="2:13" s="260" customFormat="1" x14ac:dyDescent="0.3">
      <c r="B133" s="306"/>
      <c r="C133" s="307" t="s">
        <v>122</v>
      </c>
      <c r="D133" s="308" t="s">
        <v>562</v>
      </c>
      <c r="E133" s="539">
        <v>0.86</v>
      </c>
      <c r="F133" s="309">
        <v>6032</v>
      </c>
      <c r="G133" s="310">
        <f>ROUND(E133*F133,0)</f>
        <v>5188</v>
      </c>
      <c r="J133" s="261"/>
      <c r="K133" s="261"/>
      <c r="L133" s="261"/>
    </row>
    <row r="134" spans="2:13" s="260" customFormat="1" x14ac:dyDescent="0.3">
      <c r="B134" s="261"/>
      <c r="D134" s="261"/>
      <c r="E134" s="261"/>
      <c r="F134" s="261"/>
      <c r="G134" s="261"/>
      <c r="J134" s="261"/>
      <c r="K134" s="261"/>
      <c r="L134" s="261"/>
    </row>
    <row r="135" spans="2:13" s="260" customFormat="1" x14ac:dyDescent="0.3">
      <c r="B135" s="275" t="s">
        <v>5762</v>
      </c>
      <c r="C135" s="282" t="s">
        <v>5775</v>
      </c>
      <c r="D135" s="275" t="s">
        <v>302</v>
      </c>
      <c r="E135" s="318"/>
      <c r="F135" s="318"/>
      <c r="G135" s="283">
        <f>SUM(G136:G140)</f>
        <v>7357</v>
      </c>
      <c r="J135" s="261"/>
      <c r="K135" s="261"/>
      <c r="L135" s="261"/>
    </row>
    <row r="136" spans="2:13" s="260" customFormat="1" x14ac:dyDescent="0.3">
      <c r="B136" s="284"/>
      <c r="C136" s="285" t="s">
        <v>30</v>
      </c>
      <c r="D136" s="287" t="s">
        <v>303</v>
      </c>
      <c r="E136" s="287">
        <v>0.1</v>
      </c>
      <c r="F136" s="288">
        <v>21336</v>
      </c>
      <c r="G136" s="289">
        <f>ROUND(E136*F136,0)</f>
        <v>2134</v>
      </c>
      <c r="J136" s="261"/>
      <c r="K136" s="261"/>
      <c r="L136" s="261"/>
    </row>
    <row r="137" spans="2:13" s="260" customFormat="1" x14ac:dyDescent="0.3">
      <c r="B137" s="290"/>
      <c r="C137" s="291" t="s">
        <v>52</v>
      </c>
      <c r="D137" s="292" t="s">
        <v>300</v>
      </c>
      <c r="E137" s="293">
        <v>5.9999999999999995E-4</v>
      </c>
      <c r="F137" s="294">
        <v>156760</v>
      </c>
      <c r="G137" s="305">
        <f t="shared" ref="G137" si="15">ROUND(E137*F137,0)</f>
        <v>94</v>
      </c>
      <c r="J137" s="261"/>
      <c r="K137" s="261"/>
      <c r="L137" s="261"/>
    </row>
    <row r="138" spans="2:13" s="260" customFormat="1" x14ac:dyDescent="0.3">
      <c r="B138" s="290"/>
      <c r="C138" s="291" t="s">
        <v>296</v>
      </c>
      <c r="D138" s="292" t="s">
        <v>298</v>
      </c>
      <c r="E138" s="536">
        <v>0.12</v>
      </c>
      <c r="F138" s="294">
        <v>3030</v>
      </c>
      <c r="G138" s="305">
        <f>ROUND(E138*F138,0)</f>
        <v>364</v>
      </c>
      <c r="J138" s="261"/>
      <c r="K138" s="261"/>
      <c r="L138" s="261"/>
    </row>
    <row r="139" spans="2:13" s="260" customFormat="1" x14ac:dyDescent="0.3">
      <c r="B139" s="290"/>
      <c r="C139" s="291" t="s">
        <v>32</v>
      </c>
      <c r="D139" s="292" t="s">
        <v>298</v>
      </c>
      <c r="E139" s="536">
        <v>0.2</v>
      </c>
      <c r="F139" s="294">
        <v>1586</v>
      </c>
      <c r="G139" s="305">
        <f>ROUND(E139*F139,0)</f>
        <v>317</v>
      </c>
      <c r="J139" s="261"/>
      <c r="K139" s="261"/>
      <c r="L139" s="261"/>
    </row>
    <row r="140" spans="2:13" s="260" customFormat="1" x14ac:dyDescent="0.3">
      <c r="B140" s="296"/>
      <c r="C140" s="297" t="s">
        <v>1361</v>
      </c>
      <c r="D140" s="298" t="s">
        <v>135</v>
      </c>
      <c r="E140" s="606">
        <v>0.25</v>
      </c>
      <c r="F140" s="300">
        <v>17791</v>
      </c>
      <c r="G140" s="310">
        <f>ROUND(E140*F140,0)</f>
        <v>4448</v>
      </c>
      <c r="J140" s="261"/>
      <c r="K140" s="261"/>
      <c r="L140" s="261"/>
    </row>
    <row r="141" spans="2:13" s="260" customFormat="1" x14ac:dyDescent="0.3">
      <c r="B141" s="312"/>
      <c r="C141" s="313"/>
      <c r="D141" s="314"/>
      <c r="E141" s="630"/>
      <c r="F141" s="316"/>
      <c r="G141" s="316"/>
      <c r="J141" s="261"/>
      <c r="K141" s="261"/>
      <c r="L141" s="261"/>
    </row>
    <row r="142" spans="2:13" s="260" customFormat="1" ht="18.600000000000001" customHeight="1" x14ac:dyDescent="0.3">
      <c r="B142" s="275" t="s">
        <v>5763</v>
      </c>
      <c r="C142" s="282" t="s">
        <v>5748</v>
      </c>
      <c r="D142" s="275" t="s">
        <v>481</v>
      </c>
      <c r="E142" s="318"/>
      <c r="F142" s="318"/>
      <c r="G142" s="283">
        <f>+SUM(G143:G147)</f>
        <v>101263</v>
      </c>
      <c r="J142" s="261"/>
      <c r="K142" s="261"/>
      <c r="L142" s="261"/>
    </row>
    <row r="143" spans="2:13" s="260" customFormat="1" x14ac:dyDescent="0.3">
      <c r="B143" s="284"/>
      <c r="C143" s="285" t="s">
        <v>30</v>
      </c>
      <c r="D143" s="287" t="s">
        <v>303</v>
      </c>
      <c r="E143" s="287">
        <v>0.2</v>
      </c>
      <c r="F143" s="288">
        <v>21336</v>
      </c>
      <c r="G143" s="289">
        <f t="shared" ref="G143:G147" si="16">ROUND(E143*F143,0)</f>
        <v>4267</v>
      </c>
      <c r="J143" s="261"/>
      <c r="K143" s="261"/>
      <c r="L143" s="261"/>
    </row>
    <row r="144" spans="2:13" s="260" customFormat="1" x14ac:dyDescent="0.3">
      <c r="B144" s="290"/>
      <c r="C144" s="291" t="s">
        <v>52</v>
      </c>
      <c r="D144" s="292" t="s">
        <v>300</v>
      </c>
      <c r="E144" s="293">
        <v>1.12E-2</v>
      </c>
      <c r="F144" s="294">
        <v>156760</v>
      </c>
      <c r="G144" s="305">
        <f t="shared" si="16"/>
        <v>1756</v>
      </c>
      <c r="J144" s="261"/>
      <c r="K144" s="261"/>
      <c r="L144" s="261"/>
    </row>
    <row r="145" spans="2:12" s="260" customFormat="1" x14ac:dyDescent="0.3">
      <c r="B145" s="290"/>
      <c r="C145" s="291" t="s">
        <v>296</v>
      </c>
      <c r="D145" s="292" t="s">
        <v>298</v>
      </c>
      <c r="E145" s="293">
        <v>0.3</v>
      </c>
      <c r="F145" s="294">
        <v>3030</v>
      </c>
      <c r="G145" s="305">
        <f t="shared" si="16"/>
        <v>909</v>
      </c>
      <c r="J145" s="261"/>
      <c r="K145" s="261"/>
      <c r="L145" s="261"/>
    </row>
    <row r="146" spans="2:12" s="260" customFormat="1" x14ac:dyDescent="0.3">
      <c r="B146" s="290"/>
      <c r="C146" s="291" t="s">
        <v>32</v>
      </c>
      <c r="D146" s="292" t="s">
        <v>298</v>
      </c>
      <c r="E146" s="293">
        <v>2</v>
      </c>
      <c r="F146" s="294">
        <v>1586</v>
      </c>
      <c r="G146" s="305">
        <f t="shared" si="16"/>
        <v>3172</v>
      </c>
      <c r="J146" s="261"/>
      <c r="K146" s="261"/>
      <c r="L146" s="261"/>
    </row>
    <row r="147" spans="2:12" s="260" customFormat="1" x14ac:dyDescent="0.3">
      <c r="B147" s="296"/>
      <c r="C147" s="297" t="s">
        <v>1472</v>
      </c>
      <c r="D147" s="298" t="s">
        <v>298</v>
      </c>
      <c r="E147" s="664">
        <v>1.24</v>
      </c>
      <c r="F147" s="300">
        <v>73515</v>
      </c>
      <c r="G147" s="310">
        <f t="shared" si="16"/>
        <v>91159</v>
      </c>
      <c r="J147" s="261"/>
      <c r="K147" s="261"/>
      <c r="L147" s="261"/>
    </row>
    <row r="148" spans="2:12" s="260" customFormat="1" x14ac:dyDescent="0.3">
      <c r="B148" s="312"/>
      <c r="C148" s="313"/>
      <c r="D148" s="314"/>
      <c r="E148" s="630"/>
      <c r="F148" s="316"/>
      <c r="G148" s="316"/>
      <c r="J148" s="261"/>
      <c r="K148" s="261"/>
      <c r="L148" s="261"/>
    </row>
    <row r="149" spans="2:12" s="260" customFormat="1" ht="27.6" x14ac:dyDescent="0.3">
      <c r="B149" s="275" t="s">
        <v>5764</v>
      </c>
      <c r="C149" s="282" t="s">
        <v>5755</v>
      </c>
      <c r="D149" s="275" t="s">
        <v>297</v>
      </c>
      <c r="E149" s="318"/>
      <c r="F149" s="318"/>
      <c r="G149" s="283">
        <f>+SUM(G150:G152)</f>
        <v>4479.72</v>
      </c>
      <c r="J149" s="261"/>
      <c r="K149" s="261"/>
      <c r="L149" s="261"/>
    </row>
    <row r="150" spans="2:12" s="260" customFormat="1" x14ac:dyDescent="0.3">
      <c r="B150" s="284"/>
      <c r="C150" s="285" t="s">
        <v>30</v>
      </c>
      <c r="D150" s="287" t="s">
        <v>303</v>
      </c>
      <c r="E150" s="287">
        <v>0.02</v>
      </c>
      <c r="F150" s="294">
        <v>21336</v>
      </c>
      <c r="G150" s="305">
        <f>+E150*F150</f>
        <v>426.72</v>
      </c>
      <c r="J150" s="261"/>
      <c r="K150" s="261"/>
      <c r="L150" s="261"/>
    </row>
    <row r="151" spans="2:12" s="260" customFormat="1" x14ac:dyDescent="0.3">
      <c r="B151" s="290"/>
      <c r="C151" s="291" t="s">
        <v>296</v>
      </c>
      <c r="D151" s="292" t="s">
        <v>298</v>
      </c>
      <c r="E151" s="293">
        <v>0.1</v>
      </c>
      <c r="F151" s="294">
        <v>3030</v>
      </c>
      <c r="G151" s="305">
        <f t="shared" ref="G151:G152" si="17">+E151*F151</f>
        <v>303</v>
      </c>
      <c r="J151" s="261"/>
      <c r="K151" s="261"/>
      <c r="L151" s="261"/>
    </row>
    <row r="152" spans="2:12" s="260" customFormat="1" x14ac:dyDescent="0.3">
      <c r="B152" s="296"/>
      <c r="C152" s="297" t="s">
        <v>5756</v>
      </c>
      <c r="D152" s="298" t="s">
        <v>298</v>
      </c>
      <c r="E152" s="299">
        <v>0.5</v>
      </c>
      <c r="F152" s="300">
        <v>7500</v>
      </c>
      <c r="G152" s="310">
        <f t="shared" si="17"/>
        <v>3750</v>
      </c>
      <c r="J152" s="261"/>
      <c r="K152" s="261"/>
      <c r="L152" s="261"/>
    </row>
    <row r="153" spans="2:12" s="260" customFormat="1" x14ac:dyDescent="0.3">
      <c r="B153" s="312"/>
      <c r="C153" s="313"/>
      <c r="D153" s="314"/>
      <c r="E153" s="630"/>
      <c r="F153" s="316"/>
      <c r="G153" s="316"/>
      <c r="J153" s="261"/>
      <c r="K153" s="261"/>
      <c r="L153" s="261"/>
    </row>
    <row r="154" spans="2:12" s="260" customFormat="1" ht="27.6" x14ac:dyDescent="0.3">
      <c r="B154" s="275" t="s">
        <v>5765</v>
      </c>
      <c r="C154" s="282" t="s">
        <v>5874</v>
      </c>
      <c r="D154" s="275" t="s">
        <v>298</v>
      </c>
      <c r="E154" s="318"/>
      <c r="F154" s="318"/>
      <c r="G154" s="283">
        <f>+SUM(G155:G162)</f>
        <v>18833.700199999999</v>
      </c>
      <c r="J154" s="261"/>
      <c r="K154" s="261"/>
      <c r="L154" s="261"/>
    </row>
    <row r="155" spans="2:12" s="260" customFormat="1" x14ac:dyDescent="0.3">
      <c r="B155" s="284"/>
      <c r="C155" s="285" t="s">
        <v>30</v>
      </c>
      <c r="D155" s="287" t="s">
        <v>303</v>
      </c>
      <c r="E155" s="287">
        <v>0.35</v>
      </c>
      <c r="F155" s="294">
        <v>21336</v>
      </c>
      <c r="G155" s="305">
        <f>+E155*F155</f>
        <v>7467.5999999999995</v>
      </c>
      <c r="J155" s="261"/>
      <c r="K155" s="261"/>
      <c r="L155" s="261"/>
    </row>
    <row r="156" spans="2:12" s="260" customFormat="1" x14ac:dyDescent="0.3">
      <c r="B156" s="290"/>
      <c r="C156" s="291" t="s">
        <v>52</v>
      </c>
      <c r="D156" s="292" t="s">
        <v>300</v>
      </c>
      <c r="E156" s="293">
        <v>1.1999999999999999E-3</v>
      </c>
      <c r="F156" s="294">
        <v>156760</v>
      </c>
      <c r="G156" s="305">
        <f t="shared" ref="G156:G162" si="18">+E156*F156</f>
        <v>188.11199999999999</v>
      </c>
      <c r="J156" s="261"/>
      <c r="K156" s="261"/>
      <c r="L156" s="261"/>
    </row>
    <row r="157" spans="2:12" s="260" customFormat="1" x14ac:dyDescent="0.3">
      <c r="B157" s="290"/>
      <c r="C157" s="291" t="s">
        <v>5315</v>
      </c>
      <c r="D157" s="292" t="s">
        <v>300</v>
      </c>
      <c r="E157" s="293">
        <v>0.25</v>
      </c>
      <c r="F157" s="294">
        <v>17359</v>
      </c>
      <c r="G157" s="305">
        <f t="shared" si="18"/>
        <v>4339.75</v>
      </c>
      <c r="J157" s="261"/>
      <c r="K157" s="261"/>
      <c r="L157" s="261"/>
    </row>
    <row r="158" spans="2:12" s="260" customFormat="1" x14ac:dyDescent="0.3">
      <c r="B158" s="290"/>
      <c r="C158" s="291" t="s">
        <v>296</v>
      </c>
      <c r="D158" s="292" t="s">
        <v>298</v>
      </c>
      <c r="E158" s="293">
        <v>0.35</v>
      </c>
      <c r="F158" s="294">
        <v>3030</v>
      </c>
      <c r="G158" s="305">
        <f t="shared" si="18"/>
        <v>1060.5</v>
      </c>
      <c r="J158" s="261"/>
      <c r="K158" s="261"/>
      <c r="L158" s="261"/>
    </row>
    <row r="159" spans="2:12" s="260" customFormat="1" x14ac:dyDescent="0.3">
      <c r="B159" s="290"/>
      <c r="C159" s="291" t="s">
        <v>32</v>
      </c>
      <c r="D159" s="292" t="s">
        <v>298</v>
      </c>
      <c r="E159" s="293">
        <v>0.28999999999999998</v>
      </c>
      <c r="F159" s="294">
        <v>1586</v>
      </c>
      <c r="G159" s="305">
        <f t="shared" si="18"/>
        <v>459.93999999999994</v>
      </c>
      <c r="J159" s="261"/>
      <c r="K159" s="261"/>
      <c r="L159" s="261"/>
    </row>
    <row r="160" spans="2:12" s="260" customFormat="1" x14ac:dyDescent="0.3">
      <c r="B160" s="290"/>
      <c r="C160" s="291" t="s">
        <v>1323</v>
      </c>
      <c r="D160" s="292" t="s">
        <v>298</v>
      </c>
      <c r="E160" s="293">
        <v>2E-3</v>
      </c>
      <c r="F160" s="294">
        <v>497352</v>
      </c>
      <c r="G160" s="305">
        <f t="shared" si="18"/>
        <v>994.70400000000006</v>
      </c>
      <c r="J160" s="261"/>
      <c r="K160" s="261"/>
      <c r="L160" s="261"/>
    </row>
    <row r="161" spans="2:13" s="260" customFormat="1" x14ac:dyDescent="0.3">
      <c r="B161" s="290"/>
      <c r="C161" s="291" t="s">
        <v>1335</v>
      </c>
      <c r="D161" s="292" t="s">
        <v>135</v>
      </c>
      <c r="E161" s="293">
        <v>6.0999999999999999E-2</v>
      </c>
      <c r="F161" s="294">
        <v>39360</v>
      </c>
      <c r="G161" s="305">
        <f t="shared" si="18"/>
        <v>2400.96</v>
      </c>
      <c r="J161" s="261"/>
      <c r="K161" s="261"/>
      <c r="L161" s="261"/>
    </row>
    <row r="162" spans="2:13" s="260" customFormat="1" x14ac:dyDescent="0.3">
      <c r="B162" s="290"/>
      <c r="C162" s="291" t="s">
        <v>1478</v>
      </c>
      <c r="D162" s="292" t="s">
        <v>298</v>
      </c>
      <c r="E162" s="293">
        <v>2.0999999999999999E-3</v>
      </c>
      <c r="F162" s="294">
        <v>915302</v>
      </c>
      <c r="G162" s="305">
        <f t="shared" si="18"/>
        <v>1922.1342</v>
      </c>
      <c r="J162" s="261"/>
      <c r="K162" s="261"/>
      <c r="L162" s="261"/>
    </row>
    <row r="163" spans="2:13" s="260" customFormat="1" x14ac:dyDescent="0.3">
      <c r="B163" s="312"/>
      <c r="C163" s="313"/>
      <c r="D163" s="314"/>
      <c r="E163" s="630"/>
      <c r="F163" s="316"/>
      <c r="G163" s="316"/>
      <c r="J163" s="261"/>
      <c r="K163" s="261"/>
      <c r="L163" s="261"/>
    </row>
    <row r="164" spans="2:13" s="260" customFormat="1" ht="12" customHeight="1" x14ac:dyDescent="0.3">
      <c r="B164" s="261"/>
      <c r="D164" s="261"/>
      <c r="E164" s="261"/>
      <c r="F164" s="261"/>
      <c r="G164" s="261"/>
      <c r="J164" s="261"/>
      <c r="K164" s="261"/>
      <c r="L164" s="261"/>
    </row>
    <row r="165" spans="2:13" s="260" customFormat="1" x14ac:dyDescent="0.3">
      <c r="B165" s="666">
        <v>1.7</v>
      </c>
      <c r="C165" s="311" t="s">
        <v>286</v>
      </c>
      <c r="D165" s="279"/>
      <c r="E165" s="279"/>
      <c r="F165" s="279"/>
      <c r="G165" s="280"/>
      <c r="J165" s="261"/>
      <c r="K165" s="261"/>
      <c r="L165" s="261"/>
    </row>
    <row r="166" spans="2:13" s="260" customFormat="1" x14ac:dyDescent="0.3">
      <c r="B166" s="261"/>
      <c r="D166" s="261"/>
      <c r="E166" s="261"/>
      <c r="F166" s="261"/>
      <c r="G166" s="261"/>
      <c r="J166" s="261"/>
      <c r="K166" s="261"/>
      <c r="L166" s="261"/>
    </row>
    <row r="167" spans="2:13" s="260" customFormat="1" ht="27.6" x14ac:dyDescent="0.3">
      <c r="B167" s="275" t="s">
        <v>5697</v>
      </c>
      <c r="C167" s="282" t="s">
        <v>5878</v>
      </c>
      <c r="D167" s="275" t="s">
        <v>135</v>
      </c>
      <c r="E167" s="275"/>
      <c r="F167" s="275"/>
      <c r="G167" s="283">
        <f>+ROUND(SUM(G168:G173),0)</f>
        <v>9586</v>
      </c>
      <c r="J167" s="261"/>
      <c r="K167" s="261"/>
      <c r="L167" s="261"/>
    </row>
    <row r="168" spans="2:13" s="260" customFormat="1" x14ac:dyDescent="0.3">
      <c r="B168" s="284"/>
      <c r="C168" s="285" t="s">
        <v>29</v>
      </c>
      <c r="D168" s="286" t="s">
        <v>4</v>
      </c>
      <c r="E168" s="287">
        <v>0.03</v>
      </c>
      <c r="F168" s="288">
        <v>3030</v>
      </c>
      <c r="G168" s="289">
        <f>ROUND(E168*F168,0)</f>
        <v>91</v>
      </c>
      <c r="J168" s="261"/>
      <c r="K168" s="261"/>
      <c r="L168" s="261"/>
    </row>
    <row r="169" spans="2:13" s="260" customFormat="1" x14ac:dyDescent="0.3">
      <c r="B169" s="290"/>
      <c r="C169" s="291" t="s">
        <v>73</v>
      </c>
      <c r="D169" s="292" t="s">
        <v>25</v>
      </c>
      <c r="E169" s="293">
        <v>0.02</v>
      </c>
      <c r="F169" s="294">
        <v>54160</v>
      </c>
      <c r="G169" s="305">
        <f t="shared" ref="G169:G173" si="19">ROUND(E169*F169,0)</f>
        <v>1083</v>
      </c>
      <c r="J169" s="261"/>
      <c r="K169" s="261"/>
      <c r="L169" s="261"/>
    </row>
    <row r="170" spans="2:13" s="260" customFormat="1" x14ac:dyDescent="0.3">
      <c r="B170" s="290"/>
      <c r="C170" s="291" t="s">
        <v>109</v>
      </c>
      <c r="D170" s="292" t="s">
        <v>23</v>
      </c>
      <c r="E170" s="293">
        <v>1.17</v>
      </c>
      <c r="F170" s="294">
        <v>6620</v>
      </c>
      <c r="G170" s="305">
        <f t="shared" si="19"/>
        <v>7745</v>
      </c>
      <c r="J170" s="261"/>
      <c r="K170" s="261"/>
      <c r="L170" s="261"/>
    </row>
    <row r="171" spans="2:13" s="260" customFormat="1" x14ac:dyDescent="0.3">
      <c r="B171" s="290"/>
      <c r="C171" s="291" t="s">
        <v>110</v>
      </c>
      <c r="D171" s="292" t="s">
        <v>23</v>
      </c>
      <c r="E171" s="293">
        <v>0.03</v>
      </c>
      <c r="F171" s="294">
        <f>+Insumos!$F$2220</f>
        <v>8450</v>
      </c>
      <c r="G171" s="305">
        <f t="shared" si="19"/>
        <v>254</v>
      </c>
      <c r="J171" s="261"/>
      <c r="K171" s="261"/>
      <c r="L171" s="261"/>
    </row>
    <row r="172" spans="2:13" s="260" customFormat="1" x14ac:dyDescent="0.3">
      <c r="B172" s="290"/>
      <c r="C172" s="291" t="s">
        <v>32</v>
      </c>
      <c r="D172" s="292" t="s">
        <v>4</v>
      </c>
      <c r="E172" s="293">
        <v>0.2</v>
      </c>
      <c r="F172" s="294">
        <v>1586</v>
      </c>
      <c r="G172" s="305">
        <f t="shared" si="19"/>
        <v>317</v>
      </c>
      <c r="I172" s="197"/>
      <c r="J172" s="261"/>
      <c r="K172" s="261"/>
      <c r="L172" s="261"/>
      <c r="M172" s="197"/>
    </row>
    <row r="173" spans="2:13" s="197" customFormat="1" x14ac:dyDescent="0.3">
      <c r="B173" s="296"/>
      <c r="C173" s="297" t="s">
        <v>52</v>
      </c>
      <c r="D173" s="298" t="s">
        <v>27</v>
      </c>
      <c r="E173" s="299">
        <v>6.1060610606106062E-4</v>
      </c>
      <c r="F173" s="300">
        <v>156760</v>
      </c>
      <c r="G173" s="310">
        <f t="shared" si="19"/>
        <v>96</v>
      </c>
      <c r="J173" s="196"/>
      <c r="K173" s="196"/>
      <c r="L173" s="196"/>
    </row>
    <row r="174" spans="2:13" s="197" customFormat="1" x14ac:dyDescent="0.3">
      <c r="B174" s="261"/>
      <c r="C174" s="260"/>
      <c r="D174" s="261"/>
      <c r="E174" s="261"/>
      <c r="F174" s="261"/>
      <c r="G174" s="261"/>
      <c r="J174" s="196"/>
      <c r="K174" s="196"/>
      <c r="L174" s="196"/>
    </row>
    <row r="175" spans="2:13" s="197" customFormat="1" x14ac:dyDescent="0.3">
      <c r="B175" s="275" t="s">
        <v>5766</v>
      </c>
      <c r="C175" s="282" t="s">
        <v>5670</v>
      </c>
      <c r="D175" s="275" t="s">
        <v>297</v>
      </c>
      <c r="E175" s="275"/>
      <c r="F175" s="275"/>
      <c r="G175" s="283">
        <f>+ROUND(SUM(G176:G178),0)</f>
        <v>20099</v>
      </c>
      <c r="J175" s="196"/>
      <c r="K175" s="196"/>
      <c r="L175" s="196"/>
    </row>
    <row r="176" spans="2:13" s="197" customFormat="1" x14ac:dyDescent="0.3">
      <c r="B176" s="284"/>
      <c r="C176" s="285" t="s">
        <v>30</v>
      </c>
      <c r="D176" s="286" t="s">
        <v>303</v>
      </c>
      <c r="E176" s="287">
        <v>0.5</v>
      </c>
      <c r="F176" s="288">
        <v>21336</v>
      </c>
      <c r="G176" s="289">
        <f t="shared" ref="G176:G177" si="20">ROUND(E176*F176,0)</f>
        <v>10668</v>
      </c>
      <c r="I176" s="260"/>
      <c r="J176" s="196"/>
      <c r="K176" s="196"/>
      <c r="L176" s="196"/>
      <c r="M176" s="277"/>
    </row>
    <row r="177" spans="2:12" s="260" customFormat="1" x14ac:dyDescent="0.3">
      <c r="B177" s="290"/>
      <c r="C177" s="291" t="s">
        <v>296</v>
      </c>
      <c r="D177" s="292" t="s">
        <v>298</v>
      </c>
      <c r="E177" s="293">
        <v>0.5</v>
      </c>
      <c r="F177" s="294">
        <v>3030</v>
      </c>
      <c r="G177" s="305">
        <f t="shared" si="20"/>
        <v>1515</v>
      </c>
      <c r="J177" s="261"/>
      <c r="K177" s="261"/>
      <c r="L177" s="261"/>
    </row>
    <row r="178" spans="2:12" x14ac:dyDescent="0.3">
      <c r="B178" s="296"/>
      <c r="C178" s="297" t="s">
        <v>5754</v>
      </c>
      <c r="D178" s="298" t="s">
        <v>135</v>
      </c>
      <c r="E178" s="299">
        <v>2</v>
      </c>
      <c r="F178" s="300">
        <v>3958</v>
      </c>
      <c r="G178" s="310">
        <f>ROUND(E178*F178,0)</f>
        <v>7916</v>
      </c>
    </row>
    <row r="179" spans="2:12" x14ac:dyDescent="0.3">
      <c r="B179" s="261"/>
      <c r="C179" s="260"/>
      <c r="D179" s="261"/>
      <c r="E179" s="261"/>
      <c r="F179" s="261"/>
      <c r="G179" s="261"/>
    </row>
    <row r="180" spans="2:12" x14ac:dyDescent="0.3">
      <c r="B180" s="275" t="s">
        <v>5698</v>
      </c>
      <c r="C180" s="282" t="s">
        <v>5777</v>
      </c>
      <c r="D180" s="275" t="s">
        <v>135</v>
      </c>
      <c r="E180" s="275"/>
      <c r="F180" s="275"/>
      <c r="G180" s="283">
        <f>+ROUND(SUM(G181:G184),0)</f>
        <v>20544</v>
      </c>
    </row>
    <row r="181" spans="2:12" x14ac:dyDescent="0.3">
      <c r="B181" s="284"/>
      <c r="C181" s="285" t="s">
        <v>30</v>
      </c>
      <c r="D181" s="286" t="s">
        <v>303</v>
      </c>
      <c r="E181" s="287">
        <v>0.5</v>
      </c>
      <c r="F181" s="288">
        <v>21336</v>
      </c>
      <c r="G181" s="289">
        <f t="shared" ref="G181:G184" si="21">ROUND(E181*F181,0)</f>
        <v>10668</v>
      </c>
    </row>
    <row r="182" spans="2:12" x14ac:dyDescent="0.3">
      <c r="B182" s="290"/>
      <c r="C182" s="291" t="s">
        <v>296</v>
      </c>
      <c r="D182" s="292" t="s">
        <v>298</v>
      </c>
      <c r="E182" s="293">
        <v>0.5</v>
      </c>
      <c r="F182" s="294">
        <v>3030</v>
      </c>
      <c r="G182" s="305">
        <f>ROUND(E182*F182,0)</f>
        <v>1515</v>
      </c>
    </row>
    <row r="183" spans="2:12" x14ac:dyDescent="0.3">
      <c r="B183" s="290"/>
      <c r="C183" s="291" t="s">
        <v>132</v>
      </c>
      <c r="D183" s="292" t="s">
        <v>135</v>
      </c>
      <c r="E183" s="293">
        <v>1.6</v>
      </c>
      <c r="F183" s="294">
        <v>4712</v>
      </c>
      <c r="G183" s="305">
        <f t="shared" si="21"/>
        <v>7539</v>
      </c>
    </row>
    <row r="184" spans="2:12" x14ac:dyDescent="0.3">
      <c r="B184" s="296"/>
      <c r="C184" s="297" t="s">
        <v>131</v>
      </c>
      <c r="D184" s="298" t="s">
        <v>298</v>
      </c>
      <c r="E184" s="299">
        <v>0.08</v>
      </c>
      <c r="F184" s="300">
        <v>10271</v>
      </c>
      <c r="G184" s="310">
        <f t="shared" si="21"/>
        <v>822</v>
      </c>
    </row>
    <row r="185" spans="2:12" x14ac:dyDescent="0.3">
      <c r="B185" s="261"/>
      <c r="C185" s="260"/>
      <c r="D185" s="261"/>
      <c r="E185" s="261"/>
      <c r="F185" s="261"/>
      <c r="G185" s="261"/>
    </row>
    <row r="186" spans="2:12" x14ac:dyDescent="0.3">
      <c r="B186" s="666">
        <v>1.8</v>
      </c>
      <c r="C186" s="311" t="s">
        <v>5674</v>
      </c>
      <c r="D186" s="279"/>
      <c r="E186" s="279"/>
      <c r="F186" s="279"/>
      <c r="G186" s="280"/>
    </row>
    <row r="187" spans="2:12" x14ac:dyDescent="0.3">
      <c r="B187" s="261"/>
      <c r="C187" s="260"/>
      <c r="D187" s="261"/>
      <c r="E187" s="261"/>
      <c r="F187" s="261"/>
      <c r="G187" s="261"/>
    </row>
    <row r="188" spans="2:12" x14ac:dyDescent="0.3">
      <c r="B188" s="275" t="s">
        <v>5699</v>
      </c>
      <c r="C188" s="282" t="s">
        <v>5675</v>
      </c>
      <c r="D188" s="275" t="s">
        <v>298</v>
      </c>
      <c r="E188" s="275"/>
      <c r="F188" s="275"/>
      <c r="G188" s="283">
        <f>+ROUND(SUM(G189:G193),0)</f>
        <v>710884</v>
      </c>
    </row>
    <row r="189" spans="2:12" x14ac:dyDescent="0.3">
      <c r="B189" s="284"/>
      <c r="C189" s="285" t="s">
        <v>470</v>
      </c>
      <c r="D189" s="286" t="s">
        <v>303</v>
      </c>
      <c r="E189" s="287">
        <v>1.8</v>
      </c>
      <c r="F189" s="288">
        <v>68612</v>
      </c>
      <c r="G189" s="289">
        <f t="shared" ref="G189:G193" si="22">ROUND(E189*F189,0)</f>
        <v>123502</v>
      </c>
    </row>
    <row r="190" spans="2:12" x14ac:dyDescent="0.3">
      <c r="B190" s="290"/>
      <c r="C190" s="291" t="s">
        <v>52</v>
      </c>
      <c r="D190" s="292" t="s">
        <v>300</v>
      </c>
      <c r="E190" s="293">
        <v>6.9599999999999995E-2</v>
      </c>
      <c r="F190" s="294">
        <v>156760</v>
      </c>
      <c r="G190" s="305">
        <f t="shared" si="22"/>
        <v>10910</v>
      </c>
    </row>
    <row r="191" spans="2:12" x14ac:dyDescent="0.3">
      <c r="B191" s="290"/>
      <c r="C191" s="291" t="s">
        <v>296</v>
      </c>
      <c r="D191" s="292" t="s">
        <v>298</v>
      </c>
      <c r="E191" s="293">
        <v>0.01</v>
      </c>
      <c r="F191" s="294">
        <v>3030</v>
      </c>
      <c r="G191" s="305">
        <f t="shared" si="22"/>
        <v>30</v>
      </c>
    </row>
    <row r="192" spans="2:12" x14ac:dyDescent="0.3">
      <c r="B192" s="290"/>
      <c r="C192" s="291" t="s">
        <v>32</v>
      </c>
      <c r="D192" s="292" t="s">
        <v>298</v>
      </c>
      <c r="E192" s="293">
        <v>6.9</v>
      </c>
      <c r="F192" s="294">
        <v>1586</v>
      </c>
      <c r="G192" s="305">
        <f t="shared" si="22"/>
        <v>10943</v>
      </c>
    </row>
    <row r="193" spans="2:7" x14ac:dyDescent="0.3">
      <c r="B193" s="296"/>
      <c r="C193" s="297" t="s">
        <v>1396</v>
      </c>
      <c r="D193" s="298" t="s">
        <v>298</v>
      </c>
      <c r="E193" s="299">
        <v>1</v>
      </c>
      <c r="F193" s="300">
        <v>565499</v>
      </c>
      <c r="G193" s="310">
        <f t="shared" si="22"/>
        <v>565499</v>
      </c>
    </row>
    <row r="194" spans="2:7" x14ac:dyDescent="0.3">
      <c r="B194" s="261"/>
      <c r="C194" s="260"/>
      <c r="D194" s="261"/>
      <c r="E194" s="261"/>
      <c r="F194" s="261"/>
      <c r="G194" s="261"/>
    </row>
    <row r="195" spans="2:7" ht="24.75" customHeight="1" x14ac:dyDescent="0.3">
      <c r="B195" s="275" t="s">
        <v>5700</v>
      </c>
      <c r="C195" s="282" t="s">
        <v>5682</v>
      </c>
      <c r="D195" s="275" t="s">
        <v>4201</v>
      </c>
      <c r="E195" s="275"/>
      <c r="F195" s="275"/>
      <c r="G195" s="283">
        <f>+ROUND(SUM(G196),0)</f>
        <v>2000000</v>
      </c>
    </row>
    <row r="196" spans="2:7" ht="26.25" customHeight="1" x14ac:dyDescent="0.3">
      <c r="B196" s="632"/>
      <c r="C196" s="633" t="s">
        <v>5574</v>
      </c>
      <c r="D196" s="637" t="s">
        <v>4201</v>
      </c>
      <c r="E196" s="634">
        <v>1</v>
      </c>
      <c r="F196" s="683">
        <v>2000000</v>
      </c>
      <c r="G196" s="635">
        <f>+F196*E196</f>
        <v>2000000</v>
      </c>
    </row>
    <row r="197" spans="2:7" ht="15.75" customHeight="1" x14ac:dyDescent="0.3">
      <c r="B197" s="312"/>
      <c r="C197" s="313"/>
      <c r="D197" s="314"/>
      <c r="E197" s="315"/>
      <c r="F197" s="316"/>
      <c r="G197" s="316"/>
    </row>
    <row r="198" spans="2:7" ht="30.6" customHeight="1" x14ac:dyDescent="0.3">
      <c r="B198" s="275" t="s">
        <v>5701</v>
      </c>
      <c r="C198" s="282" t="s">
        <v>5749</v>
      </c>
      <c r="D198" s="275" t="s">
        <v>481</v>
      </c>
      <c r="E198" s="275"/>
      <c r="F198" s="275"/>
      <c r="G198" s="283">
        <f>+ROUND(SUM(G199:G203),0)</f>
        <v>552690</v>
      </c>
    </row>
    <row r="199" spans="2:7" ht="15.75" customHeight="1" x14ac:dyDescent="0.3">
      <c r="B199" s="290"/>
      <c r="C199" s="291" t="s">
        <v>116</v>
      </c>
      <c r="D199" s="292" t="s">
        <v>481</v>
      </c>
      <c r="E199" s="293">
        <v>0.88</v>
      </c>
      <c r="F199" s="294">
        <v>505796</v>
      </c>
      <c r="G199" s="305">
        <f t="shared" ref="G199:G203" si="23">ROUND(E199*F199,0)</f>
        <v>445100</v>
      </c>
    </row>
    <row r="200" spans="2:7" ht="15.75" customHeight="1" x14ac:dyDescent="0.3">
      <c r="B200" s="290"/>
      <c r="C200" s="291" t="s">
        <v>470</v>
      </c>
      <c r="D200" s="292" t="s">
        <v>303</v>
      </c>
      <c r="E200" s="293">
        <v>1.3</v>
      </c>
      <c r="F200" s="294">
        <v>68612</v>
      </c>
      <c r="G200" s="305">
        <f t="shared" si="23"/>
        <v>89196</v>
      </c>
    </row>
    <row r="201" spans="2:7" ht="15.75" customHeight="1" x14ac:dyDescent="0.3">
      <c r="B201" s="290"/>
      <c r="C201" s="291" t="s">
        <v>52</v>
      </c>
      <c r="D201" s="292" t="s">
        <v>300</v>
      </c>
      <c r="E201" s="293">
        <v>9.9000000000000008E-3</v>
      </c>
      <c r="F201" s="294">
        <v>156760</v>
      </c>
      <c r="G201" s="305">
        <f t="shared" si="23"/>
        <v>1552</v>
      </c>
    </row>
    <row r="202" spans="2:7" ht="15.75" customHeight="1" x14ac:dyDescent="0.3">
      <c r="B202" s="290"/>
      <c r="C202" s="291" t="s">
        <v>296</v>
      </c>
      <c r="D202" s="292" t="s">
        <v>298</v>
      </c>
      <c r="E202" s="293">
        <v>0.01</v>
      </c>
      <c r="F202" s="294">
        <v>3030</v>
      </c>
      <c r="G202" s="305">
        <f t="shared" si="23"/>
        <v>30</v>
      </c>
    </row>
    <row r="203" spans="2:7" ht="15.75" customHeight="1" x14ac:dyDescent="0.3">
      <c r="B203" s="296"/>
      <c r="C203" s="297" t="s">
        <v>32</v>
      </c>
      <c r="D203" s="298" t="s">
        <v>298</v>
      </c>
      <c r="E203" s="299">
        <v>10.6</v>
      </c>
      <c r="F203" s="300">
        <v>1586</v>
      </c>
      <c r="G203" s="310">
        <f t="shared" si="23"/>
        <v>16812</v>
      </c>
    </row>
    <row r="204" spans="2:7" ht="15.75" customHeight="1" x14ac:dyDescent="0.3">
      <c r="B204" s="312"/>
      <c r="C204" s="313"/>
      <c r="D204" s="314"/>
      <c r="E204" s="315"/>
      <c r="F204" s="316"/>
      <c r="G204" s="316"/>
    </row>
    <row r="205" spans="2:7" ht="46.95" customHeight="1" x14ac:dyDescent="0.3">
      <c r="B205" s="275" t="s">
        <v>5776</v>
      </c>
      <c r="C205" s="282" t="s">
        <v>5892</v>
      </c>
      <c r="D205" s="275" t="s">
        <v>302</v>
      </c>
      <c r="E205" s="275"/>
      <c r="F205" s="275"/>
      <c r="G205" s="283">
        <f>+ROUND(SUM(G206:G209),0)</f>
        <v>30995</v>
      </c>
    </row>
    <row r="206" spans="2:7" ht="36" customHeight="1" x14ac:dyDescent="0.3">
      <c r="B206" s="290"/>
      <c r="C206" s="291" t="s">
        <v>3543</v>
      </c>
      <c r="D206" s="292" t="s">
        <v>302</v>
      </c>
      <c r="E206" s="293">
        <v>1</v>
      </c>
      <c r="F206" s="294">
        <v>30995</v>
      </c>
      <c r="G206" s="305">
        <f>ROUND(E206*F206,0)</f>
        <v>30995</v>
      </c>
    </row>
    <row r="207" spans="2:7" ht="15.75" customHeight="1" x14ac:dyDescent="0.3">
      <c r="B207" s="328"/>
      <c r="C207" s="323"/>
      <c r="D207" s="314"/>
      <c r="E207" s="315"/>
      <c r="F207" s="316"/>
      <c r="G207" s="316"/>
    </row>
    <row r="208" spans="2:7" ht="15.75" customHeight="1" x14ac:dyDescent="0.3">
      <c r="B208" s="652"/>
      <c r="C208" s="323"/>
      <c r="D208" s="314"/>
      <c r="E208" s="315"/>
      <c r="F208" s="316"/>
      <c r="G208" s="316"/>
    </row>
    <row r="209" spans="2:7" ht="61.2" customHeight="1" x14ac:dyDescent="0.3">
      <c r="B209" s="312"/>
      <c r="C209" s="313"/>
      <c r="D209" s="314"/>
      <c r="E209" s="315"/>
      <c r="F209" s="316"/>
      <c r="G209" s="316"/>
    </row>
    <row r="210" spans="2:7" ht="15.75" customHeight="1" x14ac:dyDescent="0.3">
      <c r="B210" s="680"/>
      <c r="C210" s="323"/>
      <c r="D210" s="314"/>
      <c r="E210" s="315"/>
      <c r="F210" s="316"/>
      <c r="G210" s="316"/>
    </row>
    <row r="211" spans="2:7" ht="15.75" customHeight="1" x14ac:dyDescent="0.3">
      <c r="B211" s="325"/>
      <c r="C211" s="326"/>
      <c r="D211" s="314"/>
      <c r="E211" s="315"/>
      <c r="F211" s="316"/>
      <c r="G211" s="316"/>
    </row>
    <row r="212" spans="2:7" ht="15.75" customHeight="1" x14ac:dyDescent="0.3">
      <c r="B212" s="328"/>
      <c r="C212" s="323"/>
      <c r="D212" s="314"/>
      <c r="E212" s="315"/>
      <c r="F212" s="316"/>
      <c r="G212" s="316"/>
    </row>
    <row r="213" spans="2:7" ht="15.75" customHeight="1" x14ac:dyDescent="0.3">
      <c r="B213" s="680"/>
      <c r="C213" s="323"/>
      <c r="D213" s="314"/>
      <c r="E213" s="315"/>
      <c r="F213" s="316"/>
      <c r="G213" s="316"/>
    </row>
    <row r="214" spans="2:7" ht="15.75" customHeight="1" x14ac:dyDescent="0.3">
      <c r="B214" s="312"/>
      <c r="C214" s="313"/>
      <c r="D214" s="314"/>
      <c r="E214" s="315"/>
      <c r="F214" s="316"/>
      <c r="G214" s="316"/>
    </row>
    <row r="215" spans="2:7" ht="15.75" customHeight="1" x14ac:dyDescent="0.3">
      <c r="B215" s="312"/>
      <c r="C215" s="313"/>
      <c r="D215" s="314"/>
      <c r="E215" s="315"/>
      <c r="F215" s="316"/>
      <c r="G215" s="316"/>
    </row>
    <row r="216" spans="2:7" ht="15.75" customHeight="1" x14ac:dyDescent="0.3">
      <c r="B216" s="261"/>
      <c r="C216" s="260"/>
      <c r="D216" s="261"/>
      <c r="E216" s="261"/>
      <c r="F216" s="261"/>
      <c r="G216" s="261"/>
    </row>
    <row r="217" spans="2:7" ht="12.75" customHeight="1" x14ac:dyDescent="0.3">
      <c r="B217" s="261"/>
      <c r="C217" s="260"/>
      <c r="D217" s="261"/>
      <c r="E217" s="261"/>
      <c r="F217" s="261"/>
      <c r="G217" s="261"/>
    </row>
    <row r="218" spans="2:7" x14ac:dyDescent="0.3">
      <c r="B218" s="321"/>
      <c r="C218" s="322"/>
      <c r="D218" s="321"/>
      <c r="E218" s="321"/>
      <c r="F218" s="321"/>
      <c r="G218" s="321"/>
    </row>
    <row r="219" spans="2:7" x14ac:dyDescent="0.3">
      <c r="D219" s="324"/>
      <c r="E219" s="651"/>
      <c r="F219" s="324"/>
      <c r="G219" s="196"/>
    </row>
    <row r="220" spans="2:7" x14ac:dyDescent="0.3">
      <c r="D220" s="327"/>
      <c r="E220" s="650"/>
      <c r="F220" s="651"/>
      <c r="G220" s="324"/>
    </row>
    <row r="221" spans="2:7" x14ac:dyDescent="0.3">
      <c r="D221" s="327"/>
      <c r="E221" s="651"/>
      <c r="F221" s="651"/>
      <c r="G221" s="324"/>
    </row>
    <row r="222" spans="2:7" x14ac:dyDescent="0.3">
      <c r="D222" s="327"/>
      <c r="E222" s="651"/>
      <c r="F222" s="651"/>
      <c r="G222" s="324"/>
    </row>
    <row r="223" spans="2:7" x14ac:dyDescent="0.3">
      <c r="B223" s="261"/>
      <c r="C223" s="260"/>
      <c r="D223" s="261"/>
      <c r="E223" s="261"/>
      <c r="F223" s="261"/>
      <c r="G223" s="261"/>
    </row>
  </sheetData>
  <mergeCells count="6">
    <mergeCell ref="B3:G3"/>
    <mergeCell ref="B4:G4"/>
    <mergeCell ref="B5:G5"/>
    <mergeCell ref="B7:G7"/>
    <mergeCell ref="B13:G13"/>
    <mergeCell ref="C10:G10"/>
  </mergeCells>
  <printOptions horizontalCentered="1"/>
  <pageMargins left="0.39370078740157483" right="0.39370078740157483" top="0.19685039370078741" bottom="0.19685039370078741" header="0.31496062992125984" footer="0.31496062992125984"/>
  <pageSetup scale="38" fitToHeight="0" orientation="portrait" r:id="rId1"/>
  <rowBreaks count="2" manualBreakCount="2">
    <brk id="49" max="6" man="1"/>
    <brk id="120"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435"/>
  <sheetViews>
    <sheetView topLeftCell="A25" zoomScale="80" zoomScaleNormal="80" workbookViewId="0">
      <selection activeCell="K54" sqref="K54"/>
    </sheetView>
  </sheetViews>
  <sheetFormatPr baseColWidth="10" defaultRowHeight="13.2" x14ac:dyDescent="0.25"/>
  <cols>
    <col min="1" max="1" width="3.88671875" style="371" customWidth="1"/>
    <col min="2" max="2" width="10.44140625" style="448" bestFit="1" customWidth="1"/>
    <col min="3" max="3" width="58.44140625" style="396" customWidth="1"/>
    <col min="4" max="4" width="7.44140625" style="449" customWidth="1"/>
    <col min="5" max="5" width="9.88671875" style="450" customWidth="1"/>
    <col min="6" max="6" width="23.44140625" style="450" customWidth="1"/>
    <col min="7" max="7" width="24.6640625" style="451" customWidth="1"/>
    <col min="8" max="8" width="17.109375" style="452" bestFit="1" customWidth="1"/>
    <col min="9" max="9" width="16.44140625" style="451" customWidth="1"/>
    <col min="10" max="10" width="17.88671875" style="451" customWidth="1"/>
    <col min="11" max="11" width="12.6640625" style="453" bestFit="1" customWidth="1"/>
    <col min="12" max="12" width="2.88671875" style="378" customWidth="1"/>
    <col min="13" max="33" width="11.44140625" style="371"/>
    <col min="34" max="257" width="11.44140625" style="396"/>
    <col min="258" max="258" width="9.33203125" style="396" customWidth="1"/>
    <col min="259" max="259" width="47.44140625" style="396" customWidth="1"/>
    <col min="260" max="260" width="4.33203125" style="396" bestFit="1" customWidth="1"/>
    <col min="261" max="261" width="6.88671875" style="396" customWidth="1"/>
    <col min="262" max="262" width="17.88671875" style="396" customWidth="1"/>
    <col min="263" max="263" width="13.109375" style="396" bestFit="1" customWidth="1"/>
    <col min="264" max="264" width="17.109375" style="396" bestFit="1" customWidth="1"/>
    <col min="265" max="265" width="13" style="396" bestFit="1" customWidth="1"/>
    <col min="266" max="266" width="13.109375" style="396" bestFit="1" customWidth="1"/>
    <col min="267" max="267" width="12.6640625" style="396" bestFit="1" customWidth="1"/>
    <col min="268" max="268" width="2.88671875" style="396" customWidth="1"/>
    <col min="269" max="513" width="11.44140625" style="396"/>
    <col min="514" max="514" width="9.33203125" style="396" customWidth="1"/>
    <col min="515" max="515" width="47.44140625" style="396" customWidth="1"/>
    <col min="516" max="516" width="4.33203125" style="396" bestFit="1" customWidth="1"/>
    <col min="517" max="517" width="6.88671875" style="396" customWidth="1"/>
    <col min="518" max="518" width="17.88671875" style="396" customWidth="1"/>
    <col min="519" max="519" width="13.109375" style="396" bestFit="1" customWidth="1"/>
    <col min="520" max="520" width="17.109375" style="396" bestFit="1" customWidth="1"/>
    <col min="521" max="521" width="13" style="396" bestFit="1" customWidth="1"/>
    <col min="522" max="522" width="13.109375" style="396" bestFit="1" customWidth="1"/>
    <col min="523" max="523" width="12.6640625" style="396" bestFit="1" customWidth="1"/>
    <col min="524" max="524" width="2.88671875" style="396" customWidth="1"/>
    <col min="525" max="769" width="11.44140625" style="396"/>
    <col min="770" max="770" width="9.33203125" style="396" customWidth="1"/>
    <col min="771" max="771" width="47.44140625" style="396" customWidth="1"/>
    <col min="772" max="772" width="4.33203125" style="396" bestFit="1" customWidth="1"/>
    <col min="773" max="773" width="6.88671875" style="396" customWidth="1"/>
    <col min="774" max="774" width="17.88671875" style="396" customWidth="1"/>
    <col min="775" max="775" width="13.109375" style="396" bestFit="1" customWidth="1"/>
    <col min="776" max="776" width="17.109375" style="396" bestFit="1" customWidth="1"/>
    <col min="777" max="777" width="13" style="396" bestFit="1" customWidth="1"/>
    <col min="778" max="778" width="13.109375" style="396" bestFit="1" customWidth="1"/>
    <col min="779" max="779" width="12.6640625" style="396" bestFit="1" customWidth="1"/>
    <col min="780" max="780" width="2.88671875" style="396" customWidth="1"/>
    <col min="781" max="1025" width="11.44140625" style="396"/>
    <col min="1026" max="1026" width="9.33203125" style="396" customWidth="1"/>
    <col min="1027" max="1027" width="47.44140625" style="396" customWidth="1"/>
    <col min="1028" max="1028" width="4.33203125" style="396" bestFit="1" customWidth="1"/>
    <col min="1029" max="1029" width="6.88671875" style="396" customWidth="1"/>
    <col min="1030" max="1030" width="17.88671875" style="396" customWidth="1"/>
    <col min="1031" max="1031" width="13.109375" style="396" bestFit="1" customWidth="1"/>
    <col min="1032" max="1032" width="17.109375" style="396" bestFit="1" customWidth="1"/>
    <col min="1033" max="1033" width="13" style="396" bestFit="1" customWidth="1"/>
    <col min="1034" max="1034" width="13.109375" style="396" bestFit="1" customWidth="1"/>
    <col min="1035" max="1035" width="12.6640625" style="396" bestFit="1" customWidth="1"/>
    <col min="1036" max="1036" width="2.88671875" style="396" customWidth="1"/>
    <col min="1037" max="1281" width="11.44140625" style="396"/>
    <col min="1282" max="1282" width="9.33203125" style="396" customWidth="1"/>
    <col min="1283" max="1283" width="47.44140625" style="396" customWidth="1"/>
    <col min="1284" max="1284" width="4.33203125" style="396" bestFit="1" customWidth="1"/>
    <col min="1285" max="1285" width="6.88671875" style="396" customWidth="1"/>
    <col min="1286" max="1286" width="17.88671875" style="396" customWidth="1"/>
    <col min="1287" max="1287" width="13.109375" style="396" bestFit="1" customWidth="1"/>
    <col min="1288" max="1288" width="17.109375" style="396" bestFit="1" customWidth="1"/>
    <col min="1289" max="1289" width="13" style="396" bestFit="1" customWidth="1"/>
    <col min="1290" max="1290" width="13.109375" style="396" bestFit="1" customWidth="1"/>
    <col min="1291" max="1291" width="12.6640625" style="396" bestFit="1" customWidth="1"/>
    <col min="1292" max="1292" width="2.88671875" style="396" customWidth="1"/>
    <col min="1293" max="1537" width="11.44140625" style="396"/>
    <col min="1538" max="1538" width="9.33203125" style="396" customWidth="1"/>
    <col min="1539" max="1539" width="47.44140625" style="396" customWidth="1"/>
    <col min="1540" max="1540" width="4.33203125" style="396" bestFit="1" customWidth="1"/>
    <col min="1541" max="1541" width="6.88671875" style="396" customWidth="1"/>
    <col min="1542" max="1542" width="17.88671875" style="396" customWidth="1"/>
    <col min="1543" max="1543" width="13.109375" style="396" bestFit="1" customWidth="1"/>
    <col min="1544" max="1544" width="17.109375" style="396" bestFit="1" customWidth="1"/>
    <col min="1545" max="1545" width="13" style="396" bestFit="1" customWidth="1"/>
    <col min="1546" max="1546" width="13.109375" style="396" bestFit="1" customWidth="1"/>
    <col min="1547" max="1547" width="12.6640625" style="396" bestFit="1" customWidth="1"/>
    <col min="1548" max="1548" width="2.88671875" style="396" customWidth="1"/>
    <col min="1549" max="1793" width="11.44140625" style="396"/>
    <col min="1794" max="1794" width="9.33203125" style="396" customWidth="1"/>
    <col min="1795" max="1795" width="47.44140625" style="396" customWidth="1"/>
    <col min="1796" max="1796" width="4.33203125" style="396" bestFit="1" customWidth="1"/>
    <col min="1797" max="1797" width="6.88671875" style="396" customWidth="1"/>
    <col min="1798" max="1798" width="17.88671875" style="396" customWidth="1"/>
    <col min="1799" max="1799" width="13.109375" style="396" bestFit="1" customWidth="1"/>
    <col min="1800" max="1800" width="17.109375" style="396" bestFit="1" customWidth="1"/>
    <col min="1801" max="1801" width="13" style="396" bestFit="1" customWidth="1"/>
    <col min="1802" max="1802" width="13.109375" style="396" bestFit="1" customWidth="1"/>
    <col min="1803" max="1803" width="12.6640625" style="396" bestFit="1" customWidth="1"/>
    <col min="1804" max="1804" width="2.88671875" style="396" customWidth="1"/>
    <col min="1805" max="2049" width="11.44140625" style="396"/>
    <col min="2050" max="2050" width="9.33203125" style="396" customWidth="1"/>
    <col min="2051" max="2051" width="47.44140625" style="396" customWidth="1"/>
    <col min="2052" max="2052" width="4.33203125" style="396" bestFit="1" customWidth="1"/>
    <col min="2053" max="2053" width="6.88671875" style="396" customWidth="1"/>
    <col min="2054" max="2054" width="17.88671875" style="396" customWidth="1"/>
    <col min="2055" max="2055" width="13.109375" style="396" bestFit="1" customWidth="1"/>
    <col min="2056" max="2056" width="17.109375" style="396" bestFit="1" customWidth="1"/>
    <col min="2057" max="2057" width="13" style="396" bestFit="1" customWidth="1"/>
    <col min="2058" max="2058" width="13.109375" style="396" bestFit="1" customWidth="1"/>
    <col min="2059" max="2059" width="12.6640625" style="396" bestFit="1" customWidth="1"/>
    <col min="2060" max="2060" width="2.88671875" style="396" customWidth="1"/>
    <col min="2061" max="2305" width="11.44140625" style="396"/>
    <col min="2306" max="2306" width="9.33203125" style="396" customWidth="1"/>
    <col min="2307" max="2307" width="47.44140625" style="396" customWidth="1"/>
    <col min="2308" max="2308" width="4.33203125" style="396" bestFit="1" customWidth="1"/>
    <col min="2309" max="2309" width="6.88671875" style="396" customWidth="1"/>
    <col min="2310" max="2310" width="17.88671875" style="396" customWidth="1"/>
    <col min="2311" max="2311" width="13.109375" style="396" bestFit="1" customWidth="1"/>
    <col min="2312" max="2312" width="17.109375" style="396" bestFit="1" customWidth="1"/>
    <col min="2313" max="2313" width="13" style="396" bestFit="1" customWidth="1"/>
    <col min="2314" max="2314" width="13.109375" style="396" bestFit="1" customWidth="1"/>
    <col min="2315" max="2315" width="12.6640625" style="396" bestFit="1" customWidth="1"/>
    <col min="2316" max="2316" width="2.88671875" style="396" customWidth="1"/>
    <col min="2317" max="2561" width="11.44140625" style="396"/>
    <col min="2562" max="2562" width="9.33203125" style="396" customWidth="1"/>
    <col min="2563" max="2563" width="47.44140625" style="396" customWidth="1"/>
    <col min="2564" max="2564" width="4.33203125" style="396" bestFit="1" customWidth="1"/>
    <col min="2565" max="2565" width="6.88671875" style="396" customWidth="1"/>
    <col min="2566" max="2566" width="17.88671875" style="396" customWidth="1"/>
    <col min="2567" max="2567" width="13.109375" style="396" bestFit="1" customWidth="1"/>
    <col min="2568" max="2568" width="17.109375" style="396" bestFit="1" customWidth="1"/>
    <col min="2569" max="2569" width="13" style="396" bestFit="1" customWidth="1"/>
    <col min="2570" max="2570" width="13.109375" style="396" bestFit="1" customWidth="1"/>
    <col min="2571" max="2571" width="12.6640625" style="396" bestFit="1" customWidth="1"/>
    <col min="2572" max="2572" width="2.88671875" style="396" customWidth="1"/>
    <col min="2573" max="2817" width="11.44140625" style="396"/>
    <col min="2818" max="2818" width="9.33203125" style="396" customWidth="1"/>
    <col min="2819" max="2819" width="47.44140625" style="396" customWidth="1"/>
    <col min="2820" max="2820" width="4.33203125" style="396" bestFit="1" customWidth="1"/>
    <col min="2821" max="2821" width="6.88671875" style="396" customWidth="1"/>
    <col min="2822" max="2822" width="17.88671875" style="396" customWidth="1"/>
    <col min="2823" max="2823" width="13.109375" style="396" bestFit="1" customWidth="1"/>
    <col min="2824" max="2824" width="17.109375" style="396" bestFit="1" customWidth="1"/>
    <col min="2825" max="2825" width="13" style="396" bestFit="1" customWidth="1"/>
    <col min="2826" max="2826" width="13.109375" style="396" bestFit="1" customWidth="1"/>
    <col min="2827" max="2827" width="12.6640625" style="396" bestFit="1" customWidth="1"/>
    <col min="2828" max="2828" width="2.88671875" style="396" customWidth="1"/>
    <col min="2829" max="3073" width="11.44140625" style="396"/>
    <col min="3074" max="3074" width="9.33203125" style="396" customWidth="1"/>
    <col min="3075" max="3075" width="47.44140625" style="396" customWidth="1"/>
    <col min="3076" max="3076" width="4.33203125" style="396" bestFit="1" customWidth="1"/>
    <col min="3077" max="3077" width="6.88671875" style="396" customWidth="1"/>
    <col min="3078" max="3078" width="17.88671875" style="396" customWidth="1"/>
    <col min="3079" max="3079" width="13.109375" style="396" bestFit="1" customWidth="1"/>
    <col min="3080" max="3080" width="17.109375" style="396" bestFit="1" customWidth="1"/>
    <col min="3081" max="3081" width="13" style="396" bestFit="1" customWidth="1"/>
    <col min="3082" max="3082" width="13.109375" style="396" bestFit="1" customWidth="1"/>
    <col min="3083" max="3083" width="12.6640625" style="396" bestFit="1" customWidth="1"/>
    <col min="3084" max="3084" width="2.88671875" style="396" customWidth="1"/>
    <col min="3085" max="3329" width="11.44140625" style="396"/>
    <col min="3330" max="3330" width="9.33203125" style="396" customWidth="1"/>
    <col min="3331" max="3331" width="47.44140625" style="396" customWidth="1"/>
    <col min="3332" max="3332" width="4.33203125" style="396" bestFit="1" customWidth="1"/>
    <col min="3333" max="3333" width="6.88671875" style="396" customWidth="1"/>
    <col min="3334" max="3334" width="17.88671875" style="396" customWidth="1"/>
    <col min="3335" max="3335" width="13.109375" style="396" bestFit="1" customWidth="1"/>
    <col min="3336" max="3336" width="17.109375" style="396" bestFit="1" customWidth="1"/>
    <col min="3337" max="3337" width="13" style="396" bestFit="1" customWidth="1"/>
    <col min="3338" max="3338" width="13.109375" style="396" bestFit="1" customWidth="1"/>
    <col min="3339" max="3339" width="12.6640625" style="396" bestFit="1" customWidth="1"/>
    <col min="3340" max="3340" width="2.88671875" style="396" customWidth="1"/>
    <col min="3341" max="3585" width="11.44140625" style="396"/>
    <col min="3586" max="3586" width="9.33203125" style="396" customWidth="1"/>
    <col min="3587" max="3587" width="47.44140625" style="396" customWidth="1"/>
    <col min="3588" max="3588" width="4.33203125" style="396" bestFit="1" customWidth="1"/>
    <col min="3589" max="3589" width="6.88671875" style="396" customWidth="1"/>
    <col min="3590" max="3590" width="17.88671875" style="396" customWidth="1"/>
    <col min="3591" max="3591" width="13.109375" style="396" bestFit="1" customWidth="1"/>
    <col min="3592" max="3592" width="17.109375" style="396" bestFit="1" customWidth="1"/>
    <col min="3593" max="3593" width="13" style="396" bestFit="1" customWidth="1"/>
    <col min="3594" max="3594" width="13.109375" style="396" bestFit="1" customWidth="1"/>
    <col min="3595" max="3595" width="12.6640625" style="396" bestFit="1" customWidth="1"/>
    <col min="3596" max="3596" width="2.88671875" style="396" customWidth="1"/>
    <col min="3597" max="3841" width="11.44140625" style="396"/>
    <col min="3842" max="3842" width="9.33203125" style="396" customWidth="1"/>
    <col min="3843" max="3843" width="47.44140625" style="396" customWidth="1"/>
    <col min="3844" max="3844" width="4.33203125" style="396" bestFit="1" customWidth="1"/>
    <col min="3845" max="3845" width="6.88671875" style="396" customWidth="1"/>
    <col min="3846" max="3846" width="17.88671875" style="396" customWidth="1"/>
    <col min="3847" max="3847" width="13.109375" style="396" bestFit="1" customWidth="1"/>
    <col min="3848" max="3848" width="17.109375" style="396" bestFit="1" customWidth="1"/>
    <col min="3849" max="3849" width="13" style="396" bestFit="1" customWidth="1"/>
    <col min="3850" max="3850" width="13.109375" style="396" bestFit="1" customWidth="1"/>
    <col min="3851" max="3851" width="12.6640625" style="396" bestFit="1" customWidth="1"/>
    <col min="3852" max="3852" width="2.88671875" style="396" customWidth="1"/>
    <col min="3853" max="4097" width="11.44140625" style="396"/>
    <col min="4098" max="4098" width="9.33203125" style="396" customWidth="1"/>
    <col min="4099" max="4099" width="47.44140625" style="396" customWidth="1"/>
    <col min="4100" max="4100" width="4.33203125" style="396" bestFit="1" customWidth="1"/>
    <col min="4101" max="4101" width="6.88671875" style="396" customWidth="1"/>
    <col min="4102" max="4102" width="17.88671875" style="396" customWidth="1"/>
    <col min="4103" max="4103" width="13.109375" style="396" bestFit="1" customWidth="1"/>
    <col min="4104" max="4104" width="17.109375" style="396" bestFit="1" customWidth="1"/>
    <col min="4105" max="4105" width="13" style="396" bestFit="1" customWidth="1"/>
    <col min="4106" max="4106" width="13.109375" style="396" bestFit="1" customWidth="1"/>
    <col min="4107" max="4107" width="12.6640625" style="396" bestFit="1" customWidth="1"/>
    <col min="4108" max="4108" width="2.88671875" style="396" customWidth="1"/>
    <col min="4109" max="4353" width="11.44140625" style="396"/>
    <col min="4354" max="4354" width="9.33203125" style="396" customWidth="1"/>
    <col min="4355" max="4355" width="47.44140625" style="396" customWidth="1"/>
    <col min="4356" max="4356" width="4.33203125" style="396" bestFit="1" customWidth="1"/>
    <col min="4357" max="4357" width="6.88671875" style="396" customWidth="1"/>
    <col min="4358" max="4358" width="17.88671875" style="396" customWidth="1"/>
    <col min="4359" max="4359" width="13.109375" style="396" bestFit="1" customWidth="1"/>
    <col min="4360" max="4360" width="17.109375" style="396" bestFit="1" customWidth="1"/>
    <col min="4361" max="4361" width="13" style="396" bestFit="1" customWidth="1"/>
    <col min="4362" max="4362" width="13.109375" style="396" bestFit="1" customWidth="1"/>
    <col min="4363" max="4363" width="12.6640625" style="396" bestFit="1" customWidth="1"/>
    <col min="4364" max="4364" width="2.88671875" style="396" customWidth="1"/>
    <col min="4365" max="4609" width="11.44140625" style="396"/>
    <col min="4610" max="4610" width="9.33203125" style="396" customWidth="1"/>
    <col min="4611" max="4611" width="47.44140625" style="396" customWidth="1"/>
    <col min="4612" max="4612" width="4.33203125" style="396" bestFit="1" customWidth="1"/>
    <col min="4613" max="4613" width="6.88671875" style="396" customWidth="1"/>
    <col min="4614" max="4614" width="17.88671875" style="396" customWidth="1"/>
    <col min="4615" max="4615" width="13.109375" style="396" bestFit="1" customWidth="1"/>
    <col min="4616" max="4616" width="17.109375" style="396" bestFit="1" customWidth="1"/>
    <col min="4617" max="4617" width="13" style="396" bestFit="1" customWidth="1"/>
    <col min="4618" max="4618" width="13.109375" style="396" bestFit="1" customWidth="1"/>
    <col min="4619" max="4619" width="12.6640625" style="396" bestFit="1" customWidth="1"/>
    <col min="4620" max="4620" width="2.88671875" style="396" customWidth="1"/>
    <col min="4621" max="4865" width="11.44140625" style="396"/>
    <col min="4866" max="4866" width="9.33203125" style="396" customWidth="1"/>
    <col min="4867" max="4867" width="47.44140625" style="396" customWidth="1"/>
    <col min="4868" max="4868" width="4.33203125" style="396" bestFit="1" customWidth="1"/>
    <col min="4869" max="4869" width="6.88671875" style="396" customWidth="1"/>
    <col min="4870" max="4870" width="17.88671875" style="396" customWidth="1"/>
    <col min="4871" max="4871" width="13.109375" style="396" bestFit="1" customWidth="1"/>
    <col min="4872" max="4872" width="17.109375" style="396" bestFit="1" customWidth="1"/>
    <col min="4873" max="4873" width="13" style="396" bestFit="1" customWidth="1"/>
    <col min="4874" max="4874" width="13.109375" style="396" bestFit="1" customWidth="1"/>
    <col min="4875" max="4875" width="12.6640625" style="396" bestFit="1" customWidth="1"/>
    <col min="4876" max="4876" width="2.88671875" style="396" customWidth="1"/>
    <col min="4877" max="5121" width="11.44140625" style="396"/>
    <col min="5122" max="5122" width="9.33203125" style="396" customWidth="1"/>
    <col min="5123" max="5123" width="47.44140625" style="396" customWidth="1"/>
    <col min="5124" max="5124" width="4.33203125" style="396" bestFit="1" customWidth="1"/>
    <col min="5125" max="5125" width="6.88671875" style="396" customWidth="1"/>
    <col min="5126" max="5126" width="17.88671875" style="396" customWidth="1"/>
    <col min="5127" max="5127" width="13.109375" style="396" bestFit="1" customWidth="1"/>
    <col min="5128" max="5128" width="17.109375" style="396" bestFit="1" customWidth="1"/>
    <col min="5129" max="5129" width="13" style="396" bestFit="1" customWidth="1"/>
    <col min="5130" max="5130" width="13.109375" style="396" bestFit="1" customWidth="1"/>
    <col min="5131" max="5131" width="12.6640625" style="396" bestFit="1" customWidth="1"/>
    <col min="5132" max="5132" width="2.88671875" style="396" customWidth="1"/>
    <col min="5133" max="5377" width="11.44140625" style="396"/>
    <col min="5378" max="5378" width="9.33203125" style="396" customWidth="1"/>
    <col min="5379" max="5379" width="47.44140625" style="396" customWidth="1"/>
    <col min="5380" max="5380" width="4.33203125" style="396" bestFit="1" customWidth="1"/>
    <col min="5381" max="5381" width="6.88671875" style="396" customWidth="1"/>
    <col min="5382" max="5382" width="17.88671875" style="396" customWidth="1"/>
    <col min="5383" max="5383" width="13.109375" style="396" bestFit="1" customWidth="1"/>
    <col min="5384" max="5384" width="17.109375" style="396" bestFit="1" customWidth="1"/>
    <col min="5385" max="5385" width="13" style="396" bestFit="1" customWidth="1"/>
    <col min="5386" max="5386" width="13.109375" style="396" bestFit="1" customWidth="1"/>
    <col min="5387" max="5387" width="12.6640625" style="396" bestFit="1" customWidth="1"/>
    <col min="5388" max="5388" width="2.88671875" style="396" customWidth="1"/>
    <col min="5389" max="5633" width="11.44140625" style="396"/>
    <col min="5634" max="5634" width="9.33203125" style="396" customWidth="1"/>
    <col min="5635" max="5635" width="47.44140625" style="396" customWidth="1"/>
    <col min="5636" max="5636" width="4.33203125" style="396" bestFit="1" customWidth="1"/>
    <col min="5637" max="5637" width="6.88671875" style="396" customWidth="1"/>
    <col min="5638" max="5638" width="17.88671875" style="396" customWidth="1"/>
    <col min="5639" max="5639" width="13.109375" style="396" bestFit="1" customWidth="1"/>
    <col min="5640" max="5640" width="17.109375" style="396" bestFit="1" customWidth="1"/>
    <col min="5641" max="5641" width="13" style="396" bestFit="1" customWidth="1"/>
    <col min="5642" max="5642" width="13.109375" style="396" bestFit="1" customWidth="1"/>
    <col min="5643" max="5643" width="12.6640625" style="396" bestFit="1" customWidth="1"/>
    <col min="5644" max="5644" width="2.88671875" style="396" customWidth="1"/>
    <col min="5645" max="5889" width="11.44140625" style="396"/>
    <col min="5890" max="5890" width="9.33203125" style="396" customWidth="1"/>
    <col min="5891" max="5891" width="47.44140625" style="396" customWidth="1"/>
    <col min="5892" max="5892" width="4.33203125" style="396" bestFit="1" customWidth="1"/>
    <col min="5893" max="5893" width="6.88671875" style="396" customWidth="1"/>
    <col min="5894" max="5894" width="17.88671875" style="396" customWidth="1"/>
    <col min="5895" max="5895" width="13.109375" style="396" bestFit="1" customWidth="1"/>
    <col min="5896" max="5896" width="17.109375" style="396" bestFit="1" customWidth="1"/>
    <col min="5897" max="5897" width="13" style="396" bestFit="1" customWidth="1"/>
    <col min="5898" max="5898" width="13.109375" style="396" bestFit="1" customWidth="1"/>
    <col min="5899" max="5899" width="12.6640625" style="396" bestFit="1" customWidth="1"/>
    <col min="5900" max="5900" width="2.88671875" style="396" customWidth="1"/>
    <col min="5901" max="6145" width="11.44140625" style="396"/>
    <col min="6146" max="6146" width="9.33203125" style="396" customWidth="1"/>
    <col min="6147" max="6147" width="47.44140625" style="396" customWidth="1"/>
    <col min="6148" max="6148" width="4.33203125" style="396" bestFit="1" customWidth="1"/>
    <col min="6149" max="6149" width="6.88671875" style="396" customWidth="1"/>
    <col min="6150" max="6150" width="17.88671875" style="396" customWidth="1"/>
    <col min="6151" max="6151" width="13.109375" style="396" bestFit="1" customWidth="1"/>
    <col min="6152" max="6152" width="17.109375" style="396" bestFit="1" customWidth="1"/>
    <col min="6153" max="6153" width="13" style="396" bestFit="1" customWidth="1"/>
    <col min="6154" max="6154" width="13.109375" style="396" bestFit="1" customWidth="1"/>
    <col min="6155" max="6155" width="12.6640625" style="396" bestFit="1" customWidth="1"/>
    <col min="6156" max="6156" width="2.88671875" style="396" customWidth="1"/>
    <col min="6157" max="6401" width="11.44140625" style="396"/>
    <col min="6402" max="6402" width="9.33203125" style="396" customWidth="1"/>
    <col min="6403" max="6403" width="47.44140625" style="396" customWidth="1"/>
    <col min="6404" max="6404" width="4.33203125" style="396" bestFit="1" customWidth="1"/>
    <col min="6405" max="6405" width="6.88671875" style="396" customWidth="1"/>
    <col min="6406" max="6406" width="17.88671875" style="396" customWidth="1"/>
    <col min="6407" max="6407" width="13.109375" style="396" bestFit="1" customWidth="1"/>
    <col min="6408" max="6408" width="17.109375" style="396" bestFit="1" customWidth="1"/>
    <col min="6409" max="6409" width="13" style="396" bestFit="1" customWidth="1"/>
    <col min="6410" max="6410" width="13.109375" style="396" bestFit="1" customWidth="1"/>
    <col min="6411" max="6411" width="12.6640625" style="396" bestFit="1" customWidth="1"/>
    <col min="6412" max="6412" width="2.88671875" style="396" customWidth="1"/>
    <col min="6413" max="6657" width="11.44140625" style="396"/>
    <col min="6658" max="6658" width="9.33203125" style="396" customWidth="1"/>
    <col min="6659" max="6659" width="47.44140625" style="396" customWidth="1"/>
    <col min="6660" max="6660" width="4.33203125" style="396" bestFit="1" customWidth="1"/>
    <col min="6661" max="6661" width="6.88671875" style="396" customWidth="1"/>
    <col min="6662" max="6662" width="17.88671875" style="396" customWidth="1"/>
    <col min="6663" max="6663" width="13.109375" style="396" bestFit="1" customWidth="1"/>
    <col min="6664" max="6664" width="17.109375" style="396" bestFit="1" customWidth="1"/>
    <col min="6665" max="6665" width="13" style="396" bestFit="1" customWidth="1"/>
    <col min="6666" max="6666" width="13.109375" style="396" bestFit="1" customWidth="1"/>
    <col min="6667" max="6667" width="12.6640625" style="396" bestFit="1" customWidth="1"/>
    <col min="6668" max="6668" width="2.88671875" style="396" customWidth="1"/>
    <col min="6669" max="6913" width="11.44140625" style="396"/>
    <col min="6914" max="6914" width="9.33203125" style="396" customWidth="1"/>
    <col min="6915" max="6915" width="47.44140625" style="396" customWidth="1"/>
    <col min="6916" max="6916" width="4.33203125" style="396" bestFit="1" customWidth="1"/>
    <col min="6917" max="6917" width="6.88671875" style="396" customWidth="1"/>
    <col min="6918" max="6918" width="17.88671875" style="396" customWidth="1"/>
    <col min="6919" max="6919" width="13.109375" style="396" bestFit="1" customWidth="1"/>
    <col min="6920" max="6920" width="17.109375" style="396" bestFit="1" customWidth="1"/>
    <col min="6921" max="6921" width="13" style="396" bestFit="1" customWidth="1"/>
    <col min="6922" max="6922" width="13.109375" style="396" bestFit="1" customWidth="1"/>
    <col min="6923" max="6923" width="12.6640625" style="396" bestFit="1" customWidth="1"/>
    <col min="6924" max="6924" width="2.88671875" style="396" customWidth="1"/>
    <col min="6925" max="7169" width="11.44140625" style="396"/>
    <col min="7170" max="7170" width="9.33203125" style="396" customWidth="1"/>
    <col min="7171" max="7171" width="47.44140625" style="396" customWidth="1"/>
    <col min="7172" max="7172" width="4.33203125" style="396" bestFit="1" customWidth="1"/>
    <col min="7173" max="7173" width="6.88671875" style="396" customWidth="1"/>
    <col min="7174" max="7174" width="17.88671875" style="396" customWidth="1"/>
    <col min="7175" max="7175" width="13.109375" style="396" bestFit="1" customWidth="1"/>
    <col min="7176" max="7176" width="17.109375" style="396" bestFit="1" customWidth="1"/>
    <col min="7177" max="7177" width="13" style="396" bestFit="1" customWidth="1"/>
    <col min="7178" max="7178" width="13.109375" style="396" bestFit="1" customWidth="1"/>
    <col min="7179" max="7179" width="12.6640625" style="396" bestFit="1" customWidth="1"/>
    <col min="7180" max="7180" width="2.88671875" style="396" customWidth="1"/>
    <col min="7181" max="7425" width="11.44140625" style="396"/>
    <col min="7426" max="7426" width="9.33203125" style="396" customWidth="1"/>
    <col min="7427" max="7427" width="47.44140625" style="396" customWidth="1"/>
    <col min="7428" max="7428" width="4.33203125" style="396" bestFit="1" customWidth="1"/>
    <col min="7429" max="7429" width="6.88671875" style="396" customWidth="1"/>
    <col min="7430" max="7430" width="17.88671875" style="396" customWidth="1"/>
    <col min="7431" max="7431" width="13.109375" style="396" bestFit="1" customWidth="1"/>
    <col min="7432" max="7432" width="17.109375" style="396" bestFit="1" customWidth="1"/>
    <col min="7433" max="7433" width="13" style="396" bestFit="1" customWidth="1"/>
    <col min="7434" max="7434" width="13.109375" style="396" bestFit="1" customWidth="1"/>
    <col min="7435" max="7435" width="12.6640625" style="396" bestFit="1" customWidth="1"/>
    <col min="7436" max="7436" width="2.88671875" style="396" customWidth="1"/>
    <col min="7437" max="7681" width="11.44140625" style="396"/>
    <col min="7682" max="7682" width="9.33203125" style="396" customWidth="1"/>
    <col min="7683" max="7683" width="47.44140625" style="396" customWidth="1"/>
    <col min="7684" max="7684" width="4.33203125" style="396" bestFit="1" customWidth="1"/>
    <col min="7685" max="7685" width="6.88671875" style="396" customWidth="1"/>
    <col min="7686" max="7686" width="17.88671875" style="396" customWidth="1"/>
    <col min="7687" max="7687" width="13.109375" style="396" bestFit="1" customWidth="1"/>
    <col min="7688" max="7688" width="17.109375" style="396" bestFit="1" customWidth="1"/>
    <col min="7689" max="7689" width="13" style="396" bestFit="1" customWidth="1"/>
    <col min="7690" max="7690" width="13.109375" style="396" bestFit="1" customWidth="1"/>
    <col min="7691" max="7691" width="12.6640625" style="396" bestFit="1" customWidth="1"/>
    <col min="7692" max="7692" width="2.88671875" style="396" customWidth="1"/>
    <col min="7693" max="7937" width="11.44140625" style="396"/>
    <col min="7938" max="7938" width="9.33203125" style="396" customWidth="1"/>
    <col min="7939" max="7939" width="47.44140625" style="396" customWidth="1"/>
    <col min="7940" max="7940" width="4.33203125" style="396" bestFit="1" customWidth="1"/>
    <col min="7941" max="7941" width="6.88671875" style="396" customWidth="1"/>
    <col min="7942" max="7942" width="17.88671875" style="396" customWidth="1"/>
    <col min="7943" max="7943" width="13.109375" style="396" bestFit="1" customWidth="1"/>
    <col min="7944" max="7944" width="17.109375" style="396" bestFit="1" customWidth="1"/>
    <col min="7945" max="7945" width="13" style="396" bestFit="1" customWidth="1"/>
    <col min="7946" max="7946" width="13.109375" style="396" bestFit="1" customWidth="1"/>
    <col min="7947" max="7947" width="12.6640625" style="396" bestFit="1" customWidth="1"/>
    <col min="7948" max="7948" width="2.88671875" style="396" customWidth="1"/>
    <col min="7949" max="8193" width="11.44140625" style="396"/>
    <col min="8194" max="8194" width="9.33203125" style="396" customWidth="1"/>
    <col min="8195" max="8195" width="47.44140625" style="396" customWidth="1"/>
    <col min="8196" max="8196" width="4.33203125" style="396" bestFit="1" customWidth="1"/>
    <col min="8197" max="8197" width="6.88671875" style="396" customWidth="1"/>
    <col min="8198" max="8198" width="17.88671875" style="396" customWidth="1"/>
    <col min="8199" max="8199" width="13.109375" style="396" bestFit="1" customWidth="1"/>
    <col min="8200" max="8200" width="17.109375" style="396" bestFit="1" customWidth="1"/>
    <col min="8201" max="8201" width="13" style="396" bestFit="1" customWidth="1"/>
    <col min="8202" max="8202" width="13.109375" style="396" bestFit="1" customWidth="1"/>
    <col min="8203" max="8203" width="12.6640625" style="396" bestFit="1" customWidth="1"/>
    <col min="8204" max="8204" width="2.88671875" style="396" customWidth="1"/>
    <col min="8205" max="8449" width="11.44140625" style="396"/>
    <col min="8450" max="8450" width="9.33203125" style="396" customWidth="1"/>
    <col min="8451" max="8451" width="47.44140625" style="396" customWidth="1"/>
    <col min="8452" max="8452" width="4.33203125" style="396" bestFit="1" customWidth="1"/>
    <col min="8453" max="8453" width="6.88671875" style="396" customWidth="1"/>
    <col min="8454" max="8454" width="17.88671875" style="396" customWidth="1"/>
    <col min="8455" max="8455" width="13.109375" style="396" bestFit="1" customWidth="1"/>
    <col min="8456" max="8456" width="17.109375" style="396" bestFit="1" customWidth="1"/>
    <col min="8457" max="8457" width="13" style="396" bestFit="1" customWidth="1"/>
    <col min="8458" max="8458" width="13.109375" style="396" bestFit="1" customWidth="1"/>
    <col min="8459" max="8459" width="12.6640625" style="396" bestFit="1" customWidth="1"/>
    <col min="8460" max="8460" width="2.88671875" style="396" customWidth="1"/>
    <col min="8461" max="8705" width="11.44140625" style="396"/>
    <col min="8706" max="8706" width="9.33203125" style="396" customWidth="1"/>
    <col min="8707" max="8707" width="47.44140625" style="396" customWidth="1"/>
    <col min="8708" max="8708" width="4.33203125" style="396" bestFit="1" customWidth="1"/>
    <col min="8709" max="8709" width="6.88671875" style="396" customWidth="1"/>
    <col min="8710" max="8710" width="17.88671875" style="396" customWidth="1"/>
    <col min="8711" max="8711" width="13.109375" style="396" bestFit="1" customWidth="1"/>
    <col min="8712" max="8712" width="17.109375" style="396" bestFit="1" customWidth="1"/>
    <col min="8713" max="8713" width="13" style="396" bestFit="1" customWidth="1"/>
    <col min="8714" max="8714" width="13.109375" style="396" bestFit="1" customWidth="1"/>
    <col min="8715" max="8715" width="12.6640625" style="396" bestFit="1" customWidth="1"/>
    <col min="8716" max="8716" width="2.88671875" style="396" customWidth="1"/>
    <col min="8717" max="8961" width="11.44140625" style="396"/>
    <col min="8962" max="8962" width="9.33203125" style="396" customWidth="1"/>
    <col min="8963" max="8963" width="47.44140625" style="396" customWidth="1"/>
    <col min="8964" max="8964" width="4.33203125" style="396" bestFit="1" customWidth="1"/>
    <col min="8965" max="8965" width="6.88671875" style="396" customWidth="1"/>
    <col min="8966" max="8966" width="17.88671875" style="396" customWidth="1"/>
    <col min="8967" max="8967" width="13.109375" style="396" bestFit="1" customWidth="1"/>
    <col min="8968" max="8968" width="17.109375" style="396" bestFit="1" customWidth="1"/>
    <col min="8969" max="8969" width="13" style="396" bestFit="1" customWidth="1"/>
    <col min="8970" max="8970" width="13.109375" style="396" bestFit="1" customWidth="1"/>
    <col min="8971" max="8971" width="12.6640625" style="396" bestFit="1" customWidth="1"/>
    <col min="8972" max="8972" width="2.88671875" style="396" customWidth="1"/>
    <col min="8973" max="9217" width="11.44140625" style="396"/>
    <col min="9218" max="9218" width="9.33203125" style="396" customWidth="1"/>
    <col min="9219" max="9219" width="47.44140625" style="396" customWidth="1"/>
    <col min="9220" max="9220" width="4.33203125" style="396" bestFit="1" customWidth="1"/>
    <col min="9221" max="9221" width="6.88671875" style="396" customWidth="1"/>
    <col min="9222" max="9222" width="17.88671875" style="396" customWidth="1"/>
    <col min="9223" max="9223" width="13.109375" style="396" bestFit="1" customWidth="1"/>
    <col min="9224" max="9224" width="17.109375" style="396" bestFit="1" customWidth="1"/>
    <col min="9225" max="9225" width="13" style="396" bestFit="1" customWidth="1"/>
    <col min="9226" max="9226" width="13.109375" style="396" bestFit="1" customWidth="1"/>
    <col min="9227" max="9227" width="12.6640625" style="396" bestFit="1" customWidth="1"/>
    <col min="9228" max="9228" width="2.88671875" style="396" customWidth="1"/>
    <col min="9229" max="9473" width="11.44140625" style="396"/>
    <col min="9474" max="9474" width="9.33203125" style="396" customWidth="1"/>
    <col min="9475" max="9475" width="47.44140625" style="396" customWidth="1"/>
    <col min="9476" max="9476" width="4.33203125" style="396" bestFit="1" customWidth="1"/>
    <col min="9477" max="9477" width="6.88671875" style="396" customWidth="1"/>
    <col min="9478" max="9478" width="17.88671875" style="396" customWidth="1"/>
    <col min="9479" max="9479" width="13.109375" style="396" bestFit="1" customWidth="1"/>
    <col min="9480" max="9480" width="17.109375" style="396" bestFit="1" customWidth="1"/>
    <col min="9481" max="9481" width="13" style="396" bestFit="1" customWidth="1"/>
    <col min="9482" max="9482" width="13.109375" style="396" bestFit="1" customWidth="1"/>
    <col min="9483" max="9483" width="12.6640625" style="396" bestFit="1" customWidth="1"/>
    <col min="9484" max="9484" width="2.88671875" style="396" customWidth="1"/>
    <col min="9485" max="9729" width="11.44140625" style="396"/>
    <col min="9730" max="9730" width="9.33203125" style="396" customWidth="1"/>
    <col min="9731" max="9731" width="47.44140625" style="396" customWidth="1"/>
    <col min="9732" max="9732" width="4.33203125" style="396" bestFit="1" customWidth="1"/>
    <col min="9733" max="9733" width="6.88671875" style="396" customWidth="1"/>
    <col min="9734" max="9734" width="17.88671875" style="396" customWidth="1"/>
    <col min="9735" max="9735" width="13.109375" style="396" bestFit="1" customWidth="1"/>
    <col min="9736" max="9736" width="17.109375" style="396" bestFit="1" customWidth="1"/>
    <col min="9737" max="9737" width="13" style="396" bestFit="1" customWidth="1"/>
    <col min="9738" max="9738" width="13.109375" style="396" bestFit="1" customWidth="1"/>
    <col min="9739" max="9739" width="12.6640625" style="396" bestFit="1" customWidth="1"/>
    <col min="9740" max="9740" width="2.88671875" style="396" customWidth="1"/>
    <col min="9741" max="9985" width="11.44140625" style="396"/>
    <col min="9986" max="9986" width="9.33203125" style="396" customWidth="1"/>
    <col min="9987" max="9987" width="47.44140625" style="396" customWidth="1"/>
    <col min="9988" max="9988" width="4.33203125" style="396" bestFit="1" customWidth="1"/>
    <col min="9989" max="9989" width="6.88671875" style="396" customWidth="1"/>
    <col min="9990" max="9990" width="17.88671875" style="396" customWidth="1"/>
    <col min="9991" max="9991" width="13.109375" style="396" bestFit="1" customWidth="1"/>
    <col min="9992" max="9992" width="17.109375" style="396" bestFit="1" customWidth="1"/>
    <col min="9993" max="9993" width="13" style="396" bestFit="1" customWidth="1"/>
    <col min="9994" max="9994" width="13.109375" style="396" bestFit="1" customWidth="1"/>
    <col min="9995" max="9995" width="12.6640625" style="396" bestFit="1" customWidth="1"/>
    <col min="9996" max="9996" width="2.88671875" style="396" customWidth="1"/>
    <col min="9997" max="10241" width="11.44140625" style="396"/>
    <col min="10242" max="10242" width="9.33203125" style="396" customWidth="1"/>
    <col min="10243" max="10243" width="47.44140625" style="396" customWidth="1"/>
    <col min="10244" max="10244" width="4.33203125" style="396" bestFit="1" customWidth="1"/>
    <col min="10245" max="10245" width="6.88671875" style="396" customWidth="1"/>
    <col min="10246" max="10246" width="17.88671875" style="396" customWidth="1"/>
    <col min="10247" max="10247" width="13.109375" style="396" bestFit="1" customWidth="1"/>
    <col min="10248" max="10248" width="17.109375" style="396" bestFit="1" customWidth="1"/>
    <col min="10249" max="10249" width="13" style="396" bestFit="1" customWidth="1"/>
    <col min="10250" max="10250" width="13.109375" style="396" bestFit="1" customWidth="1"/>
    <col min="10251" max="10251" width="12.6640625" style="396" bestFit="1" customWidth="1"/>
    <col min="10252" max="10252" width="2.88671875" style="396" customWidth="1"/>
    <col min="10253" max="10497" width="11.44140625" style="396"/>
    <col min="10498" max="10498" width="9.33203125" style="396" customWidth="1"/>
    <col min="10499" max="10499" width="47.44140625" style="396" customWidth="1"/>
    <col min="10500" max="10500" width="4.33203125" style="396" bestFit="1" customWidth="1"/>
    <col min="10501" max="10501" width="6.88671875" style="396" customWidth="1"/>
    <col min="10502" max="10502" width="17.88671875" style="396" customWidth="1"/>
    <col min="10503" max="10503" width="13.109375" style="396" bestFit="1" customWidth="1"/>
    <col min="10504" max="10504" width="17.109375" style="396" bestFit="1" customWidth="1"/>
    <col min="10505" max="10505" width="13" style="396" bestFit="1" customWidth="1"/>
    <col min="10506" max="10506" width="13.109375" style="396" bestFit="1" customWidth="1"/>
    <col min="10507" max="10507" width="12.6640625" style="396" bestFit="1" customWidth="1"/>
    <col min="10508" max="10508" width="2.88671875" style="396" customWidth="1"/>
    <col min="10509" max="10753" width="11.44140625" style="396"/>
    <col min="10754" max="10754" width="9.33203125" style="396" customWidth="1"/>
    <col min="10755" max="10755" width="47.44140625" style="396" customWidth="1"/>
    <col min="10756" max="10756" width="4.33203125" style="396" bestFit="1" customWidth="1"/>
    <col min="10757" max="10757" width="6.88671875" style="396" customWidth="1"/>
    <col min="10758" max="10758" width="17.88671875" style="396" customWidth="1"/>
    <col min="10759" max="10759" width="13.109375" style="396" bestFit="1" customWidth="1"/>
    <col min="10760" max="10760" width="17.109375" style="396" bestFit="1" customWidth="1"/>
    <col min="10761" max="10761" width="13" style="396" bestFit="1" customWidth="1"/>
    <col min="10762" max="10762" width="13.109375" style="396" bestFit="1" customWidth="1"/>
    <col min="10763" max="10763" width="12.6640625" style="396" bestFit="1" customWidth="1"/>
    <col min="10764" max="10764" width="2.88671875" style="396" customWidth="1"/>
    <col min="10765" max="11009" width="11.44140625" style="396"/>
    <col min="11010" max="11010" width="9.33203125" style="396" customWidth="1"/>
    <col min="11011" max="11011" width="47.44140625" style="396" customWidth="1"/>
    <col min="11012" max="11012" width="4.33203125" style="396" bestFit="1" customWidth="1"/>
    <col min="11013" max="11013" width="6.88671875" style="396" customWidth="1"/>
    <col min="11014" max="11014" width="17.88671875" style="396" customWidth="1"/>
    <col min="11015" max="11015" width="13.109375" style="396" bestFit="1" customWidth="1"/>
    <col min="11016" max="11016" width="17.109375" style="396" bestFit="1" customWidth="1"/>
    <col min="11017" max="11017" width="13" style="396" bestFit="1" customWidth="1"/>
    <col min="11018" max="11018" width="13.109375" style="396" bestFit="1" customWidth="1"/>
    <col min="11019" max="11019" width="12.6640625" style="396" bestFit="1" customWidth="1"/>
    <col min="11020" max="11020" width="2.88671875" style="396" customWidth="1"/>
    <col min="11021" max="11265" width="11.44140625" style="396"/>
    <col min="11266" max="11266" width="9.33203125" style="396" customWidth="1"/>
    <col min="11267" max="11267" width="47.44140625" style="396" customWidth="1"/>
    <col min="11268" max="11268" width="4.33203125" style="396" bestFit="1" customWidth="1"/>
    <col min="11269" max="11269" width="6.88671875" style="396" customWidth="1"/>
    <col min="11270" max="11270" width="17.88671875" style="396" customWidth="1"/>
    <col min="11271" max="11271" width="13.109375" style="396" bestFit="1" customWidth="1"/>
    <col min="11272" max="11272" width="17.109375" style="396" bestFit="1" customWidth="1"/>
    <col min="11273" max="11273" width="13" style="396" bestFit="1" customWidth="1"/>
    <col min="11274" max="11274" width="13.109375" style="396" bestFit="1" customWidth="1"/>
    <col min="11275" max="11275" width="12.6640625" style="396" bestFit="1" customWidth="1"/>
    <col min="11276" max="11276" width="2.88671875" style="396" customWidth="1"/>
    <col min="11277" max="11521" width="11.44140625" style="396"/>
    <col min="11522" max="11522" width="9.33203125" style="396" customWidth="1"/>
    <col min="11523" max="11523" width="47.44140625" style="396" customWidth="1"/>
    <col min="11524" max="11524" width="4.33203125" style="396" bestFit="1" customWidth="1"/>
    <col min="11525" max="11525" width="6.88671875" style="396" customWidth="1"/>
    <col min="11526" max="11526" width="17.88671875" style="396" customWidth="1"/>
    <col min="11527" max="11527" width="13.109375" style="396" bestFit="1" customWidth="1"/>
    <col min="11528" max="11528" width="17.109375" style="396" bestFit="1" customWidth="1"/>
    <col min="11529" max="11529" width="13" style="396" bestFit="1" customWidth="1"/>
    <col min="11530" max="11530" width="13.109375" style="396" bestFit="1" customWidth="1"/>
    <col min="11531" max="11531" width="12.6640625" style="396" bestFit="1" customWidth="1"/>
    <col min="11532" max="11532" width="2.88671875" style="396" customWidth="1"/>
    <col min="11533" max="11777" width="11.44140625" style="396"/>
    <col min="11778" max="11778" width="9.33203125" style="396" customWidth="1"/>
    <col min="11779" max="11779" width="47.44140625" style="396" customWidth="1"/>
    <col min="11780" max="11780" width="4.33203125" style="396" bestFit="1" customWidth="1"/>
    <col min="11781" max="11781" width="6.88671875" style="396" customWidth="1"/>
    <col min="11782" max="11782" width="17.88671875" style="396" customWidth="1"/>
    <col min="11783" max="11783" width="13.109375" style="396" bestFit="1" customWidth="1"/>
    <col min="11784" max="11784" width="17.109375" style="396" bestFit="1" customWidth="1"/>
    <col min="11785" max="11785" width="13" style="396" bestFit="1" customWidth="1"/>
    <col min="11786" max="11786" width="13.109375" style="396" bestFit="1" customWidth="1"/>
    <col min="11787" max="11787" width="12.6640625" style="396" bestFit="1" customWidth="1"/>
    <col min="11788" max="11788" width="2.88671875" style="396" customWidth="1"/>
    <col min="11789" max="12033" width="11.44140625" style="396"/>
    <col min="12034" max="12034" width="9.33203125" style="396" customWidth="1"/>
    <col min="12035" max="12035" width="47.44140625" style="396" customWidth="1"/>
    <col min="12036" max="12036" width="4.33203125" style="396" bestFit="1" customWidth="1"/>
    <col min="12037" max="12037" width="6.88671875" style="396" customWidth="1"/>
    <col min="12038" max="12038" width="17.88671875" style="396" customWidth="1"/>
    <col min="12039" max="12039" width="13.109375" style="396" bestFit="1" customWidth="1"/>
    <col min="12040" max="12040" width="17.109375" style="396" bestFit="1" customWidth="1"/>
    <col min="12041" max="12041" width="13" style="396" bestFit="1" customWidth="1"/>
    <col min="12042" max="12042" width="13.109375" style="396" bestFit="1" customWidth="1"/>
    <col min="12043" max="12043" width="12.6640625" style="396" bestFit="1" customWidth="1"/>
    <col min="12044" max="12044" width="2.88671875" style="396" customWidth="1"/>
    <col min="12045" max="12289" width="11.44140625" style="396"/>
    <col min="12290" max="12290" width="9.33203125" style="396" customWidth="1"/>
    <col min="12291" max="12291" width="47.44140625" style="396" customWidth="1"/>
    <col min="12292" max="12292" width="4.33203125" style="396" bestFit="1" customWidth="1"/>
    <col min="12293" max="12293" width="6.88671875" style="396" customWidth="1"/>
    <col min="12294" max="12294" width="17.88671875" style="396" customWidth="1"/>
    <col min="12295" max="12295" width="13.109375" style="396" bestFit="1" customWidth="1"/>
    <col min="12296" max="12296" width="17.109375" style="396" bestFit="1" customWidth="1"/>
    <col min="12297" max="12297" width="13" style="396" bestFit="1" customWidth="1"/>
    <col min="12298" max="12298" width="13.109375" style="396" bestFit="1" customWidth="1"/>
    <col min="12299" max="12299" width="12.6640625" style="396" bestFit="1" customWidth="1"/>
    <col min="12300" max="12300" width="2.88671875" style="396" customWidth="1"/>
    <col min="12301" max="12545" width="11.44140625" style="396"/>
    <col min="12546" max="12546" width="9.33203125" style="396" customWidth="1"/>
    <col min="12547" max="12547" width="47.44140625" style="396" customWidth="1"/>
    <col min="12548" max="12548" width="4.33203125" style="396" bestFit="1" customWidth="1"/>
    <col min="12549" max="12549" width="6.88671875" style="396" customWidth="1"/>
    <col min="12550" max="12550" width="17.88671875" style="396" customWidth="1"/>
    <col min="12551" max="12551" width="13.109375" style="396" bestFit="1" customWidth="1"/>
    <col min="12552" max="12552" width="17.109375" style="396" bestFit="1" customWidth="1"/>
    <col min="12553" max="12553" width="13" style="396" bestFit="1" customWidth="1"/>
    <col min="12554" max="12554" width="13.109375" style="396" bestFit="1" customWidth="1"/>
    <col min="12555" max="12555" width="12.6640625" style="396" bestFit="1" customWidth="1"/>
    <col min="12556" max="12556" width="2.88671875" style="396" customWidth="1"/>
    <col min="12557" max="12801" width="11.44140625" style="396"/>
    <col min="12802" max="12802" width="9.33203125" style="396" customWidth="1"/>
    <col min="12803" max="12803" width="47.44140625" style="396" customWidth="1"/>
    <col min="12804" max="12804" width="4.33203125" style="396" bestFit="1" customWidth="1"/>
    <col min="12805" max="12805" width="6.88671875" style="396" customWidth="1"/>
    <col min="12806" max="12806" width="17.88671875" style="396" customWidth="1"/>
    <col min="12807" max="12807" width="13.109375" style="396" bestFit="1" customWidth="1"/>
    <col min="12808" max="12808" width="17.109375" style="396" bestFit="1" customWidth="1"/>
    <col min="12809" max="12809" width="13" style="396" bestFit="1" customWidth="1"/>
    <col min="12810" max="12810" width="13.109375" style="396" bestFit="1" customWidth="1"/>
    <col min="12811" max="12811" width="12.6640625" style="396" bestFit="1" customWidth="1"/>
    <col min="12812" max="12812" width="2.88671875" style="396" customWidth="1"/>
    <col min="12813" max="13057" width="11.44140625" style="396"/>
    <col min="13058" max="13058" width="9.33203125" style="396" customWidth="1"/>
    <col min="13059" max="13059" width="47.44140625" style="396" customWidth="1"/>
    <col min="13060" max="13060" width="4.33203125" style="396" bestFit="1" customWidth="1"/>
    <col min="13061" max="13061" width="6.88671875" style="396" customWidth="1"/>
    <col min="13062" max="13062" width="17.88671875" style="396" customWidth="1"/>
    <col min="13063" max="13063" width="13.109375" style="396" bestFit="1" customWidth="1"/>
    <col min="13064" max="13064" width="17.109375" style="396" bestFit="1" customWidth="1"/>
    <col min="13065" max="13065" width="13" style="396" bestFit="1" customWidth="1"/>
    <col min="13066" max="13066" width="13.109375" style="396" bestFit="1" customWidth="1"/>
    <col min="13067" max="13067" width="12.6640625" style="396" bestFit="1" customWidth="1"/>
    <col min="13068" max="13068" width="2.88671875" style="396" customWidth="1"/>
    <col min="13069" max="13313" width="11.44140625" style="396"/>
    <col min="13314" max="13314" width="9.33203125" style="396" customWidth="1"/>
    <col min="13315" max="13315" width="47.44140625" style="396" customWidth="1"/>
    <col min="13316" max="13316" width="4.33203125" style="396" bestFit="1" customWidth="1"/>
    <col min="13317" max="13317" width="6.88671875" style="396" customWidth="1"/>
    <col min="13318" max="13318" width="17.88671875" style="396" customWidth="1"/>
    <col min="13319" max="13319" width="13.109375" style="396" bestFit="1" customWidth="1"/>
    <col min="13320" max="13320" width="17.109375" style="396" bestFit="1" customWidth="1"/>
    <col min="13321" max="13321" width="13" style="396" bestFit="1" customWidth="1"/>
    <col min="13322" max="13322" width="13.109375" style="396" bestFit="1" customWidth="1"/>
    <col min="13323" max="13323" width="12.6640625" style="396" bestFit="1" customWidth="1"/>
    <col min="13324" max="13324" width="2.88671875" style="396" customWidth="1"/>
    <col min="13325" max="13569" width="11.44140625" style="396"/>
    <col min="13570" max="13570" width="9.33203125" style="396" customWidth="1"/>
    <col min="13571" max="13571" width="47.44140625" style="396" customWidth="1"/>
    <col min="13572" max="13572" width="4.33203125" style="396" bestFit="1" customWidth="1"/>
    <col min="13573" max="13573" width="6.88671875" style="396" customWidth="1"/>
    <col min="13574" max="13574" width="17.88671875" style="396" customWidth="1"/>
    <col min="13575" max="13575" width="13.109375" style="396" bestFit="1" customWidth="1"/>
    <col min="13576" max="13576" width="17.109375" style="396" bestFit="1" customWidth="1"/>
    <col min="13577" max="13577" width="13" style="396" bestFit="1" customWidth="1"/>
    <col min="13578" max="13578" width="13.109375" style="396" bestFit="1" customWidth="1"/>
    <col min="13579" max="13579" width="12.6640625" style="396" bestFit="1" customWidth="1"/>
    <col min="13580" max="13580" width="2.88671875" style="396" customWidth="1"/>
    <col min="13581" max="13825" width="11.44140625" style="396"/>
    <col min="13826" max="13826" width="9.33203125" style="396" customWidth="1"/>
    <col min="13827" max="13827" width="47.44140625" style="396" customWidth="1"/>
    <col min="13828" max="13828" width="4.33203125" style="396" bestFit="1" customWidth="1"/>
    <col min="13829" max="13829" width="6.88671875" style="396" customWidth="1"/>
    <col min="13830" max="13830" width="17.88671875" style="396" customWidth="1"/>
    <col min="13831" max="13831" width="13.109375" style="396" bestFit="1" customWidth="1"/>
    <col min="13832" max="13832" width="17.109375" style="396" bestFit="1" customWidth="1"/>
    <col min="13833" max="13833" width="13" style="396" bestFit="1" customWidth="1"/>
    <col min="13834" max="13834" width="13.109375" style="396" bestFit="1" customWidth="1"/>
    <col min="13835" max="13835" width="12.6640625" style="396" bestFit="1" customWidth="1"/>
    <col min="13836" max="13836" width="2.88671875" style="396" customWidth="1"/>
    <col min="13837" max="14081" width="11.44140625" style="396"/>
    <col min="14082" max="14082" width="9.33203125" style="396" customWidth="1"/>
    <col min="14083" max="14083" width="47.44140625" style="396" customWidth="1"/>
    <col min="14084" max="14084" width="4.33203125" style="396" bestFit="1" customWidth="1"/>
    <col min="14085" max="14085" width="6.88671875" style="396" customWidth="1"/>
    <col min="14086" max="14086" width="17.88671875" style="396" customWidth="1"/>
    <col min="14087" max="14087" width="13.109375" style="396" bestFit="1" customWidth="1"/>
    <col min="14088" max="14088" width="17.109375" style="396" bestFit="1" customWidth="1"/>
    <col min="14089" max="14089" width="13" style="396" bestFit="1" customWidth="1"/>
    <col min="14090" max="14090" width="13.109375" style="396" bestFit="1" customWidth="1"/>
    <col min="14091" max="14091" width="12.6640625" style="396" bestFit="1" customWidth="1"/>
    <col min="14092" max="14092" width="2.88671875" style="396" customWidth="1"/>
    <col min="14093" max="14337" width="11.44140625" style="396"/>
    <col min="14338" max="14338" width="9.33203125" style="396" customWidth="1"/>
    <col min="14339" max="14339" width="47.44140625" style="396" customWidth="1"/>
    <col min="14340" max="14340" width="4.33203125" style="396" bestFit="1" customWidth="1"/>
    <col min="14341" max="14341" width="6.88671875" style="396" customWidth="1"/>
    <col min="14342" max="14342" width="17.88671875" style="396" customWidth="1"/>
    <col min="14343" max="14343" width="13.109375" style="396" bestFit="1" customWidth="1"/>
    <col min="14344" max="14344" width="17.109375" style="396" bestFit="1" customWidth="1"/>
    <col min="14345" max="14345" width="13" style="396" bestFit="1" customWidth="1"/>
    <col min="14346" max="14346" width="13.109375" style="396" bestFit="1" customWidth="1"/>
    <col min="14347" max="14347" width="12.6640625" style="396" bestFit="1" customWidth="1"/>
    <col min="14348" max="14348" width="2.88671875" style="396" customWidth="1"/>
    <col min="14349" max="14593" width="11.44140625" style="396"/>
    <col min="14594" max="14594" width="9.33203125" style="396" customWidth="1"/>
    <col min="14595" max="14595" width="47.44140625" style="396" customWidth="1"/>
    <col min="14596" max="14596" width="4.33203125" style="396" bestFit="1" customWidth="1"/>
    <col min="14597" max="14597" width="6.88671875" style="396" customWidth="1"/>
    <col min="14598" max="14598" width="17.88671875" style="396" customWidth="1"/>
    <col min="14599" max="14599" width="13.109375" style="396" bestFit="1" customWidth="1"/>
    <col min="14600" max="14600" width="17.109375" style="396" bestFit="1" customWidth="1"/>
    <col min="14601" max="14601" width="13" style="396" bestFit="1" customWidth="1"/>
    <col min="14602" max="14602" width="13.109375" style="396" bestFit="1" customWidth="1"/>
    <col min="14603" max="14603" width="12.6640625" style="396" bestFit="1" customWidth="1"/>
    <col min="14604" max="14604" width="2.88671875" style="396" customWidth="1"/>
    <col min="14605" max="14849" width="11.44140625" style="396"/>
    <col min="14850" max="14850" width="9.33203125" style="396" customWidth="1"/>
    <col min="14851" max="14851" width="47.44140625" style="396" customWidth="1"/>
    <col min="14852" max="14852" width="4.33203125" style="396" bestFit="1" customWidth="1"/>
    <col min="14853" max="14853" width="6.88671875" style="396" customWidth="1"/>
    <col min="14854" max="14854" width="17.88671875" style="396" customWidth="1"/>
    <col min="14855" max="14855" width="13.109375" style="396" bestFit="1" customWidth="1"/>
    <col min="14856" max="14856" width="17.109375" style="396" bestFit="1" customWidth="1"/>
    <col min="14857" max="14857" width="13" style="396" bestFit="1" customWidth="1"/>
    <col min="14858" max="14858" width="13.109375" style="396" bestFit="1" customWidth="1"/>
    <col min="14859" max="14859" width="12.6640625" style="396" bestFit="1" customWidth="1"/>
    <col min="14860" max="14860" width="2.88671875" style="396" customWidth="1"/>
    <col min="14861" max="15105" width="11.44140625" style="396"/>
    <col min="15106" max="15106" width="9.33203125" style="396" customWidth="1"/>
    <col min="15107" max="15107" width="47.44140625" style="396" customWidth="1"/>
    <col min="15108" max="15108" width="4.33203125" style="396" bestFit="1" customWidth="1"/>
    <col min="15109" max="15109" width="6.88671875" style="396" customWidth="1"/>
    <col min="15110" max="15110" width="17.88671875" style="396" customWidth="1"/>
    <col min="15111" max="15111" width="13.109375" style="396" bestFit="1" customWidth="1"/>
    <col min="15112" max="15112" width="17.109375" style="396" bestFit="1" customWidth="1"/>
    <col min="15113" max="15113" width="13" style="396" bestFit="1" customWidth="1"/>
    <col min="15114" max="15114" width="13.109375" style="396" bestFit="1" customWidth="1"/>
    <col min="15115" max="15115" width="12.6640625" style="396" bestFit="1" customWidth="1"/>
    <col min="15116" max="15116" width="2.88671875" style="396" customWidth="1"/>
    <col min="15117" max="15361" width="11.44140625" style="396"/>
    <col min="15362" max="15362" width="9.33203125" style="396" customWidth="1"/>
    <col min="15363" max="15363" width="47.44140625" style="396" customWidth="1"/>
    <col min="15364" max="15364" width="4.33203125" style="396" bestFit="1" customWidth="1"/>
    <col min="15365" max="15365" width="6.88671875" style="396" customWidth="1"/>
    <col min="15366" max="15366" width="17.88671875" style="396" customWidth="1"/>
    <col min="15367" max="15367" width="13.109375" style="396" bestFit="1" customWidth="1"/>
    <col min="15368" max="15368" width="17.109375" style="396" bestFit="1" customWidth="1"/>
    <col min="15369" max="15369" width="13" style="396" bestFit="1" customWidth="1"/>
    <col min="15370" max="15370" width="13.109375" style="396" bestFit="1" customWidth="1"/>
    <col min="15371" max="15371" width="12.6640625" style="396" bestFit="1" customWidth="1"/>
    <col min="15372" max="15372" width="2.88671875" style="396" customWidth="1"/>
    <col min="15373" max="15617" width="11.44140625" style="396"/>
    <col min="15618" max="15618" width="9.33203125" style="396" customWidth="1"/>
    <col min="15619" max="15619" width="47.44140625" style="396" customWidth="1"/>
    <col min="15620" max="15620" width="4.33203125" style="396" bestFit="1" customWidth="1"/>
    <col min="15621" max="15621" width="6.88671875" style="396" customWidth="1"/>
    <col min="15622" max="15622" width="17.88671875" style="396" customWidth="1"/>
    <col min="15623" max="15623" width="13.109375" style="396" bestFit="1" customWidth="1"/>
    <col min="15624" max="15624" width="17.109375" style="396" bestFit="1" customWidth="1"/>
    <col min="15625" max="15625" width="13" style="396" bestFit="1" customWidth="1"/>
    <col min="15626" max="15626" width="13.109375" style="396" bestFit="1" customWidth="1"/>
    <col min="15627" max="15627" width="12.6640625" style="396" bestFit="1" customWidth="1"/>
    <col min="15628" max="15628" width="2.88671875" style="396" customWidth="1"/>
    <col min="15629" max="15873" width="11.44140625" style="396"/>
    <col min="15874" max="15874" width="9.33203125" style="396" customWidth="1"/>
    <col min="15875" max="15875" width="47.44140625" style="396" customWidth="1"/>
    <col min="15876" max="15876" width="4.33203125" style="396" bestFit="1" customWidth="1"/>
    <col min="15877" max="15877" width="6.88671875" style="396" customWidth="1"/>
    <col min="15878" max="15878" width="17.88671875" style="396" customWidth="1"/>
    <col min="15879" max="15879" width="13.109375" style="396" bestFit="1" customWidth="1"/>
    <col min="15880" max="15880" width="17.109375" style="396" bestFit="1" customWidth="1"/>
    <col min="15881" max="15881" width="13" style="396" bestFit="1" customWidth="1"/>
    <col min="15882" max="15882" width="13.109375" style="396" bestFit="1" customWidth="1"/>
    <col min="15883" max="15883" width="12.6640625" style="396" bestFit="1" customWidth="1"/>
    <col min="15884" max="15884" width="2.88671875" style="396" customWidth="1"/>
    <col min="15885" max="16129" width="11.44140625" style="396"/>
    <col min="16130" max="16130" width="9.33203125" style="396" customWidth="1"/>
    <col min="16131" max="16131" width="47.44140625" style="396" customWidth="1"/>
    <col min="16132" max="16132" width="4.33203125" style="396" bestFit="1" customWidth="1"/>
    <col min="16133" max="16133" width="6.88671875" style="396" customWidth="1"/>
    <col min="16134" max="16134" width="17.88671875" style="396" customWidth="1"/>
    <col min="16135" max="16135" width="13.109375" style="396" bestFit="1" customWidth="1"/>
    <col min="16136" max="16136" width="17.109375" style="396" bestFit="1" customWidth="1"/>
    <col min="16137" max="16137" width="13" style="396" bestFit="1" customWidth="1"/>
    <col min="16138" max="16138" width="13.109375" style="396" bestFit="1" customWidth="1"/>
    <col min="16139" max="16139" width="12.6640625" style="396" bestFit="1" customWidth="1"/>
    <col min="16140" max="16140" width="2.88671875" style="396" customWidth="1"/>
    <col min="16141" max="16384" width="11.44140625" style="396"/>
  </cols>
  <sheetData>
    <row r="1" spans="1:14" s="371" customFormat="1" x14ac:dyDescent="0.25">
      <c r="B1" s="372"/>
      <c r="D1" s="373"/>
      <c r="E1" s="374"/>
      <c r="F1" s="374"/>
      <c r="G1" s="375"/>
      <c r="H1" s="376"/>
      <c r="I1" s="375"/>
      <c r="J1" s="375"/>
      <c r="K1" s="377"/>
      <c r="L1" s="378"/>
    </row>
    <row r="2" spans="1:14" s="371" customFormat="1" ht="13.8" x14ac:dyDescent="0.25">
      <c r="B2" s="930" t="s">
        <v>136</v>
      </c>
      <c r="C2" s="930"/>
      <c r="D2" s="930"/>
      <c r="E2" s="930"/>
      <c r="F2" s="930"/>
      <c r="G2" s="930"/>
      <c r="H2" s="930"/>
      <c r="I2" s="930"/>
      <c r="J2" s="930"/>
      <c r="K2" s="930"/>
      <c r="L2" s="378"/>
    </row>
    <row r="3" spans="1:14" s="371" customFormat="1" x14ac:dyDescent="0.25">
      <c r="B3" s="372"/>
      <c r="D3" s="373"/>
      <c r="E3" s="374"/>
      <c r="F3" s="374"/>
      <c r="G3" s="375"/>
      <c r="H3" s="376"/>
      <c r="I3" s="375"/>
      <c r="J3" s="375"/>
      <c r="K3" s="379"/>
      <c r="L3" s="378"/>
    </row>
    <row r="4" spans="1:14" s="371" customFormat="1" x14ac:dyDescent="0.25">
      <c r="C4" s="927" t="s">
        <v>137</v>
      </c>
      <c r="D4" s="928"/>
      <c r="E4" s="929"/>
      <c r="F4" s="380">
        <f>+Presupuesto!G73</f>
        <v>240591137</v>
      </c>
      <c r="G4" s="375"/>
      <c r="H4" s="377"/>
      <c r="I4" s="381"/>
      <c r="J4" s="375"/>
      <c r="K4" s="377"/>
      <c r="L4" s="378"/>
    </row>
    <row r="5" spans="1:14" s="371" customFormat="1" x14ac:dyDescent="0.25">
      <c r="A5" s="382"/>
      <c r="B5" s="383"/>
      <c r="C5" s="931" t="s">
        <v>138</v>
      </c>
      <c r="D5" s="932"/>
      <c r="E5" s="933"/>
      <c r="F5" s="607">
        <v>1</v>
      </c>
      <c r="G5" s="375"/>
      <c r="I5" s="375"/>
      <c r="J5" s="375"/>
      <c r="K5" s="377"/>
      <c r="L5" s="378"/>
    </row>
    <row r="6" spans="1:14" s="371" customFormat="1" x14ac:dyDescent="0.25">
      <c r="C6" s="384"/>
      <c r="D6" s="385"/>
      <c r="E6" s="386" t="s">
        <v>139</v>
      </c>
      <c r="F6" s="387" t="s">
        <v>140</v>
      </c>
      <c r="G6" s="375"/>
      <c r="H6" s="376"/>
      <c r="I6" s="375"/>
      <c r="J6" s="375"/>
      <c r="K6" s="377"/>
      <c r="L6" s="378"/>
    </row>
    <row r="7" spans="1:14" s="371" customFormat="1" ht="21.6" customHeight="1" x14ac:dyDescent="0.25">
      <c r="B7" s="372"/>
      <c r="D7" s="373"/>
      <c r="E7" s="374"/>
      <c r="F7" s="374"/>
      <c r="G7" s="375"/>
      <c r="H7" s="376"/>
      <c r="I7" s="375"/>
      <c r="J7" s="375"/>
      <c r="K7" s="377"/>
      <c r="L7" s="378"/>
    </row>
    <row r="8" spans="1:14" s="101" customFormat="1" ht="66" x14ac:dyDescent="0.3">
      <c r="B8" s="388" t="s">
        <v>141</v>
      </c>
      <c r="C8" s="389" t="s">
        <v>142</v>
      </c>
      <c r="D8" s="389" t="s">
        <v>143</v>
      </c>
      <c r="E8" s="388" t="s">
        <v>38</v>
      </c>
      <c r="F8" s="388" t="s">
        <v>144</v>
      </c>
      <c r="G8" s="390" t="s">
        <v>145</v>
      </c>
      <c r="H8" s="389" t="s">
        <v>146</v>
      </c>
      <c r="I8" s="390" t="s">
        <v>147</v>
      </c>
      <c r="J8" s="390" t="s">
        <v>148</v>
      </c>
      <c r="K8" s="391" t="s">
        <v>149</v>
      </c>
      <c r="L8" s="102"/>
    </row>
    <row r="9" spans="1:14" s="396" customFormat="1" x14ac:dyDescent="0.25">
      <c r="A9" s="371"/>
      <c r="B9" s="392">
        <v>1</v>
      </c>
      <c r="C9" s="393" t="s">
        <v>339</v>
      </c>
      <c r="D9" s="394"/>
      <c r="E9" s="394"/>
      <c r="F9" s="394"/>
      <c r="G9" s="394"/>
      <c r="H9" s="394"/>
      <c r="I9" s="394"/>
      <c r="J9" s="394"/>
      <c r="K9" s="395">
        <f>J10/F4</f>
        <v>3.2443797100557864E-2</v>
      </c>
      <c r="L9" s="378"/>
      <c r="M9" s="371"/>
      <c r="N9" s="371"/>
    </row>
    <row r="10" spans="1:14" s="396" customFormat="1" x14ac:dyDescent="0.25">
      <c r="A10" s="371"/>
      <c r="B10" s="103">
        <v>1.1000000000000001</v>
      </c>
      <c r="C10" s="104" t="s">
        <v>150</v>
      </c>
      <c r="D10" s="397"/>
      <c r="E10" s="398"/>
      <c r="F10" s="398"/>
      <c r="G10" s="399"/>
      <c r="H10" s="400"/>
      <c r="I10" s="399"/>
      <c r="J10" s="105">
        <f>SUM(I11:I26)</f>
        <v>7805690.0330205197</v>
      </c>
      <c r="K10" s="106">
        <f>SUM(K11:K26)</f>
        <v>3.2443797100557864E-2</v>
      </c>
      <c r="L10" s="401"/>
      <c r="M10" s="371"/>
      <c r="N10" s="371"/>
    </row>
    <row r="11" spans="1:14" s="396" customFormat="1" x14ac:dyDescent="0.25">
      <c r="A11" s="371"/>
      <c r="B11" s="107"/>
      <c r="C11" s="402" t="s">
        <v>340</v>
      </c>
      <c r="D11" s="403" t="s">
        <v>151</v>
      </c>
      <c r="E11" s="404">
        <v>0</v>
      </c>
      <c r="F11" s="108">
        <v>0.25</v>
      </c>
      <c r="G11" s="405">
        <v>15400000</v>
      </c>
      <c r="H11" s="192">
        <f>+IF(G11&gt;2*'[23]Análisis Factor Prestacional'!$D$6,'[23]Análisis Factor Prestacional'!$E$29,'[23]Análisis Factor Prestacional'!$D$29)</f>
        <v>0.65560000000000007</v>
      </c>
      <c r="I11" s="406">
        <f>+E11*F11*$F$5*G11*(1+H11)</f>
        <v>0</v>
      </c>
      <c r="J11" s="407"/>
      <c r="K11" s="408">
        <f>+I11/$F$4</f>
        <v>0</v>
      </c>
      <c r="L11" s="378"/>
      <c r="M11" s="371"/>
      <c r="N11" s="371"/>
    </row>
    <row r="12" spans="1:14" s="396" customFormat="1" x14ac:dyDescent="0.25">
      <c r="A12" s="371"/>
      <c r="B12" s="109"/>
      <c r="C12" s="409" t="s">
        <v>152</v>
      </c>
      <c r="D12" s="410" t="s">
        <v>151</v>
      </c>
      <c r="E12" s="411">
        <v>0</v>
      </c>
      <c r="F12" s="108">
        <v>0.25</v>
      </c>
      <c r="G12" s="406">
        <v>4300000</v>
      </c>
      <c r="H12" s="192">
        <f>+IF(G12&gt;2*'[23]Análisis Factor Prestacional'!$D$6,'[23]Análisis Factor Prestacional'!$E$29,'[23]Análisis Factor Prestacional'!$D$29)</f>
        <v>0.65560000000000007</v>
      </c>
      <c r="I12" s="406">
        <f t="shared" ref="I12:I26" si="0">+E12*F12*$F$5*G12*(1+H12)</f>
        <v>0</v>
      </c>
      <c r="J12" s="412"/>
      <c r="K12" s="408">
        <f t="shared" ref="K12:K26" si="1">+I12/$F$4</f>
        <v>0</v>
      </c>
      <c r="L12" s="378"/>
      <c r="M12" s="371"/>
      <c r="N12" s="371"/>
    </row>
    <row r="13" spans="1:14" s="396" customFormat="1" x14ac:dyDescent="0.25">
      <c r="A13" s="371"/>
      <c r="B13" s="109"/>
      <c r="C13" s="409" t="s">
        <v>153</v>
      </c>
      <c r="D13" s="410" t="s">
        <v>151</v>
      </c>
      <c r="E13" s="411">
        <v>1</v>
      </c>
      <c r="F13" s="110">
        <v>0.55000000000000004</v>
      </c>
      <c r="G13" s="406">
        <v>3500000</v>
      </c>
      <c r="H13" s="192">
        <f>+IF(G13&gt;2*'[23]Análisis Factor Prestacional'!$D$6,'[23]Análisis Factor Prestacional'!$E$29,'[23]Análisis Factor Prestacional'!$D$29)</f>
        <v>0.65560000000000007</v>
      </c>
      <c r="I13" s="406">
        <f t="shared" si="0"/>
        <v>3187030.0000000009</v>
      </c>
      <c r="J13" s="412"/>
      <c r="K13" s="408">
        <f t="shared" si="1"/>
        <v>1.3246664194450359E-2</v>
      </c>
      <c r="L13" s="378"/>
      <c r="M13" s="371"/>
      <c r="N13" s="413"/>
    </row>
    <row r="14" spans="1:14" s="396" customFormat="1" x14ac:dyDescent="0.25">
      <c r="A14" s="371"/>
      <c r="B14" s="109"/>
      <c r="C14" s="409" t="s">
        <v>154</v>
      </c>
      <c r="D14" s="410" t="s">
        <v>151</v>
      </c>
      <c r="E14" s="411">
        <v>1</v>
      </c>
      <c r="F14" s="110">
        <v>1</v>
      </c>
      <c r="G14" s="406">
        <v>1800000</v>
      </c>
      <c r="H14" s="192">
        <f>+IF(G14&gt;2*'[23]Análisis Factor Prestacional'!$D$6,'[23]Análisis Factor Prestacional'!$E$29,'[23]Análisis Factor Prestacional'!$D$29)</f>
        <v>0.84370001834473274</v>
      </c>
      <c r="I14" s="406">
        <f t="shared" si="0"/>
        <v>3318660.0330205187</v>
      </c>
      <c r="J14" s="412"/>
      <c r="K14" s="408">
        <f t="shared" si="1"/>
        <v>1.3793775092473664E-2</v>
      </c>
      <c r="L14" s="378"/>
      <c r="M14" s="371"/>
      <c r="N14" s="371"/>
    </row>
    <row r="15" spans="1:14" s="396" customFormat="1" x14ac:dyDescent="0.25">
      <c r="A15" s="371"/>
      <c r="B15" s="109"/>
      <c r="C15" s="409" t="s">
        <v>155</v>
      </c>
      <c r="D15" s="410" t="s">
        <v>151</v>
      </c>
      <c r="E15" s="411">
        <v>0</v>
      </c>
      <c r="F15" s="110">
        <v>0.2</v>
      </c>
      <c r="G15" s="406">
        <v>2500000</v>
      </c>
      <c r="H15" s="192">
        <f>+IF(G15&gt;2*'[23]Análisis Factor Prestacional'!$D$6,'[23]Análisis Factor Prestacional'!$E$29,'[23]Análisis Factor Prestacional'!$D$29)</f>
        <v>0.65560000000000007</v>
      </c>
      <c r="I15" s="406">
        <f t="shared" si="0"/>
        <v>0</v>
      </c>
      <c r="J15" s="412"/>
      <c r="K15" s="408">
        <f t="shared" si="1"/>
        <v>0</v>
      </c>
      <c r="L15" s="378"/>
      <c r="M15" s="371"/>
      <c r="N15" s="371"/>
    </row>
    <row r="16" spans="1:14" s="396" customFormat="1" x14ac:dyDescent="0.25">
      <c r="A16" s="371"/>
      <c r="B16" s="109"/>
      <c r="C16" s="409" t="s">
        <v>156</v>
      </c>
      <c r="D16" s="410" t="s">
        <v>151</v>
      </c>
      <c r="E16" s="411">
        <v>0</v>
      </c>
      <c r="F16" s="110">
        <v>0.2</v>
      </c>
      <c r="G16" s="406">
        <v>2500000</v>
      </c>
      <c r="H16" s="192">
        <f>+IF(G16&gt;2*'[23]Análisis Factor Prestacional'!$D$6,'[23]Análisis Factor Prestacional'!$E$29,'[23]Análisis Factor Prestacional'!$D$29)</f>
        <v>0.65560000000000007</v>
      </c>
      <c r="I16" s="406">
        <f t="shared" si="0"/>
        <v>0</v>
      </c>
      <c r="J16" s="412"/>
      <c r="K16" s="408">
        <f t="shared" si="1"/>
        <v>0</v>
      </c>
      <c r="L16" s="378"/>
      <c r="M16" s="371"/>
      <c r="N16" s="371"/>
    </row>
    <row r="17" spans="2:12" s="396" customFormat="1" x14ac:dyDescent="0.25">
      <c r="B17" s="109"/>
      <c r="C17" s="409" t="s">
        <v>157</v>
      </c>
      <c r="D17" s="410" t="s">
        <v>151</v>
      </c>
      <c r="E17" s="411">
        <v>0</v>
      </c>
      <c r="F17" s="110">
        <v>1</v>
      </c>
      <c r="G17" s="406">
        <v>616000</v>
      </c>
      <c r="H17" s="192">
        <f>+IF(G17&gt;2*'[23]Análisis Factor Prestacional'!$D$6,'[23]Análisis Factor Prestacional'!$E$29,'[23]Análisis Factor Prestacional'!$D$29)</f>
        <v>0.84370001834473274</v>
      </c>
      <c r="I17" s="406">
        <f t="shared" si="0"/>
        <v>0</v>
      </c>
      <c r="J17" s="412"/>
      <c r="K17" s="408">
        <f t="shared" si="1"/>
        <v>0</v>
      </c>
      <c r="L17" s="378"/>
    </row>
    <row r="18" spans="2:12" s="396" customFormat="1" x14ac:dyDescent="0.25">
      <c r="B18" s="109"/>
      <c r="C18" s="409" t="s">
        <v>158</v>
      </c>
      <c r="D18" s="410" t="s">
        <v>151</v>
      </c>
      <c r="E18" s="411">
        <v>0</v>
      </c>
      <c r="F18" s="110">
        <v>1</v>
      </c>
      <c r="G18" s="406">
        <v>800000</v>
      </c>
      <c r="H18" s="192">
        <f>+IF(G18&gt;2*'[23]Análisis Factor Prestacional'!$D$6,'[23]Análisis Factor Prestacional'!$E$29,'[23]Análisis Factor Prestacional'!$D$29)</f>
        <v>0.84370001834473274</v>
      </c>
      <c r="I18" s="406">
        <f t="shared" si="0"/>
        <v>0</v>
      </c>
      <c r="J18" s="412"/>
      <c r="K18" s="408">
        <f t="shared" si="1"/>
        <v>0</v>
      </c>
      <c r="L18" s="378"/>
    </row>
    <row r="19" spans="2:12" s="396" customFormat="1" x14ac:dyDescent="0.25">
      <c r="B19" s="109"/>
      <c r="C19" s="409" t="s">
        <v>159</v>
      </c>
      <c r="D19" s="410" t="s">
        <v>151</v>
      </c>
      <c r="E19" s="411">
        <v>0</v>
      </c>
      <c r="F19" s="110">
        <v>0.3</v>
      </c>
      <c r="G19" s="406">
        <v>700000</v>
      </c>
      <c r="H19" s="414">
        <f>+'[23]Análisis Factor Prestacional'!G29</f>
        <v>0.82340001834473275</v>
      </c>
      <c r="I19" s="406">
        <f t="shared" si="0"/>
        <v>0</v>
      </c>
      <c r="J19" s="412"/>
      <c r="K19" s="408">
        <f t="shared" si="1"/>
        <v>0</v>
      </c>
      <c r="L19" s="378"/>
    </row>
    <row r="20" spans="2:12" s="396" customFormat="1" x14ac:dyDescent="0.25">
      <c r="B20" s="109"/>
      <c r="C20" s="409" t="s">
        <v>160</v>
      </c>
      <c r="D20" s="410" t="s">
        <v>151</v>
      </c>
      <c r="E20" s="411">
        <v>0</v>
      </c>
      <c r="F20" s="110">
        <v>0.15</v>
      </c>
      <c r="G20" s="406">
        <v>1500000</v>
      </c>
      <c r="H20" s="192">
        <f>+IF(G20&gt;2*'[23]Análisis Factor Prestacional'!$D$6,'[23]Análisis Factor Prestacional'!$E$29,'[23]Análisis Factor Prestacional'!$D$29)</f>
        <v>0.84370001834473274</v>
      </c>
      <c r="I20" s="406">
        <f t="shared" si="0"/>
        <v>0</v>
      </c>
      <c r="J20" s="412"/>
      <c r="K20" s="408">
        <f t="shared" si="1"/>
        <v>0</v>
      </c>
      <c r="L20" s="401"/>
    </row>
    <row r="21" spans="2:12" s="396" customFormat="1" x14ac:dyDescent="0.25">
      <c r="B21" s="109"/>
      <c r="C21" s="409" t="s">
        <v>161</v>
      </c>
      <c r="D21" s="410" t="s">
        <v>162</v>
      </c>
      <c r="E21" s="411">
        <v>0</v>
      </c>
      <c r="F21" s="110">
        <v>1</v>
      </c>
      <c r="G21" s="406">
        <v>350000</v>
      </c>
      <c r="H21" s="414"/>
      <c r="I21" s="406">
        <f t="shared" si="0"/>
        <v>0</v>
      </c>
      <c r="J21" s="412"/>
      <c r="K21" s="408">
        <f t="shared" si="1"/>
        <v>0</v>
      </c>
      <c r="L21" s="401"/>
    </row>
    <row r="22" spans="2:12" s="396" customFormat="1" x14ac:dyDescent="0.25">
      <c r="B22" s="109"/>
      <c r="C22" s="409" t="s">
        <v>163</v>
      </c>
      <c r="D22" s="410" t="s">
        <v>162</v>
      </c>
      <c r="E22" s="411">
        <v>1</v>
      </c>
      <c r="F22" s="110">
        <v>1</v>
      </c>
      <c r="G22" s="406">
        <v>1000000</v>
      </c>
      <c r="H22" s="414"/>
      <c r="I22" s="406">
        <f t="shared" si="0"/>
        <v>1000000</v>
      </c>
      <c r="J22" s="412"/>
      <c r="K22" s="408">
        <f t="shared" si="1"/>
        <v>4.156429087410647E-3</v>
      </c>
      <c r="L22" s="401"/>
    </row>
    <row r="23" spans="2:12" s="396" customFormat="1" x14ac:dyDescent="0.25">
      <c r="B23" s="109"/>
      <c r="C23" s="409" t="s">
        <v>164</v>
      </c>
      <c r="D23" s="410" t="s">
        <v>162</v>
      </c>
      <c r="E23" s="411">
        <v>1</v>
      </c>
      <c r="F23" s="110">
        <v>1</v>
      </c>
      <c r="G23" s="406">
        <v>300000</v>
      </c>
      <c r="H23" s="414"/>
      <c r="I23" s="406">
        <f t="shared" si="0"/>
        <v>300000</v>
      </c>
      <c r="J23" s="412"/>
      <c r="K23" s="408">
        <f t="shared" si="1"/>
        <v>1.2469287262231942E-3</v>
      </c>
      <c r="L23" s="401"/>
    </row>
    <row r="24" spans="2:12" s="396" customFormat="1" x14ac:dyDescent="0.25">
      <c r="B24" s="109"/>
      <c r="C24" s="409" t="s">
        <v>165</v>
      </c>
      <c r="D24" s="410" t="s">
        <v>162</v>
      </c>
      <c r="E24" s="411">
        <v>0</v>
      </c>
      <c r="F24" s="110">
        <v>1</v>
      </c>
      <c r="G24" s="406">
        <v>300000</v>
      </c>
      <c r="H24" s="414"/>
      <c r="I24" s="406">
        <f t="shared" si="0"/>
        <v>0</v>
      </c>
      <c r="J24" s="412"/>
      <c r="K24" s="408">
        <f t="shared" si="1"/>
        <v>0</v>
      </c>
      <c r="L24" s="401"/>
    </row>
    <row r="25" spans="2:12" s="396" customFormat="1" x14ac:dyDescent="0.25">
      <c r="B25" s="109"/>
      <c r="C25" s="409" t="s">
        <v>166</v>
      </c>
      <c r="D25" s="410" t="s">
        <v>162</v>
      </c>
      <c r="E25" s="411">
        <v>0</v>
      </c>
      <c r="F25" s="110">
        <v>1</v>
      </c>
      <c r="G25" s="406">
        <v>600000</v>
      </c>
      <c r="H25" s="414"/>
      <c r="I25" s="406">
        <f t="shared" si="0"/>
        <v>0</v>
      </c>
      <c r="J25" s="412"/>
      <c r="K25" s="408">
        <f t="shared" si="1"/>
        <v>0</v>
      </c>
      <c r="L25" s="401"/>
    </row>
    <row r="26" spans="2:12" s="396" customFormat="1" x14ac:dyDescent="0.25">
      <c r="B26" s="111"/>
      <c r="C26" s="415" t="s">
        <v>167</v>
      </c>
      <c r="D26" s="416" t="s">
        <v>162</v>
      </c>
      <c r="E26" s="417">
        <v>0</v>
      </c>
      <c r="F26" s="112">
        <v>1</v>
      </c>
      <c r="G26" s="418">
        <v>300000</v>
      </c>
      <c r="H26" s="419"/>
      <c r="I26" s="418">
        <f t="shared" si="0"/>
        <v>0</v>
      </c>
      <c r="J26" s="420"/>
      <c r="K26" s="421">
        <f t="shared" si="1"/>
        <v>0</v>
      </c>
      <c r="L26" s="401"/>
    </row>
    <row r="27" spans="2:12" s="371" customFormat="1" x14ac:dyDescent="0.25"/>
    <row r="28" spans="2:12" s="396" customFormat="1" x14ac:dyDescent="0.25">
      <c r="B28" s="392">
        <v>2</v>
      </c>
      <c r="C28" s="393" t="s">
        <v>168</v>
      </c>
      <c r="D28" s="394"/>
      <c r="E28" s="394"/>
      <c r="F28" s="394"/>
      <c r="G28" s="394"/>
      <c r="H28" s="394"/>
      <c r="I28" s="394"/>
      <c r="J28" s="394"/>
      <c r="K28" s="395">
        <f>K29+K33+K42</f>
        <v>0.26766999999999996</v>
      </c>
      <c r="L28" s="378"/>
    </row>
    <row r="29" spans="2:12" s="396" customFormat="1" x14ac:dyDescent="0.25">
      <c r="B29" s="103">
        <v>2.1</v>
      </c>
      <c r="C29" s="104" t="s">
        <v>169</v>
      </c>
      <c r="D29" s="397"/>
      <c r="E29" s="398"/>
      <c r="F29" s="398"/>
      <c r="G29" s="399"/>
      <c r="H29" s="400"/>
      <c r="I29" s="399"/>
      <c r="J29" s="105">
        <f>SUM(I30:I32)</f>
        <v>0</v>
      </c>
      <c r="K29" s="106">
        <f>SUM(K30:K32)</f>
        <v>0</v>
      </c>
      <c r="L29" s="401"/>
    </row>
    <row r="30" spans="2:12" s="396" customFormat="1" x14ac:dyDescent="0.25">
      <c r="B30" s="109"/>
      <c r="C30" s="409" t="s">
        <v>170</v>
      </c>
      <c r="D30" s="410" t="s">
        <v>171</v>
      </c>
      <c r="E30" s="414">
        <v>0</v>
      </c>
      <c r="F30" s="411"/>
      <c r="G30" s="406">
        <v>0</v>
      </c>
      <c r="H30" s="422">
        <v>1.45</v>
      </c>
      <c r="I30" s="406">
        <f>+G30*E30*H30</f>
        <v>0</v>
      </c>
      <c r="J30" s="412"/>
      <c r="K30" s="408">
        <f>+I30/$F$4</f>
        <v>0</v>
      </c>
      <c r="L30" s="378"/>
    </row>
    <row r="31" spans="2:12" s="396" customFormat="1" x14ac:dyDescent="0.25">
      <c r="B31" s="109"/>
      <c r="C31" s="409" t="s">
        <v>172</v>
      </c>
      <c r="D31" s="410" t="s">
        <v>171</v>
      </c>
      <c r="E31" s="414">
        <v>0</v>
      </c>
      <c r="F31" s="411"/>
      <c r="G31" s="406">
        <v>0</v>
      </c>
      <c r="H31" s="422">
        <f>+$H$30</f>
        <v>1.45</v>
      </c>
      <c r="I31" s="406">
        <f>+G31*E31*H31</f>
        <v>0</v>
      </c>
      <c r="J31" s="412"/>
      <c r="K31" s="408">
        <f>+I31/$F$4</f>
        <v>0</v>
      </c>
      <c r="L31" s="378"/>
    </row>
    <row r="32" spans="2:12" s="396" customFormat="1" x14ac:dyDescent="0.25">
      <c r="B32" s="109"/>
      <c r="C32" s="409" t="s">
        <v>173</v>
      </c>
      <c r="D32" s="410" t="s">
        <v>171</v>
      </c>
      <c r="E32" s="414">
        <v>0</v>
      </c>
      <c r="F32" s="411"/>
      <c r="G32" s="406">
        <v>0</v>
      </c>
      <c r="H32" s="422">
        <f>+$H$30</f>
        <v>1.45</v>
      </c>
      <c r="I32" s="406">
        <f>+G32*E32*H32</f>
        <v>0</v>
      </c>
      <c r="J32" s="412"/>
      <c r="K32" s="408">
        <f>+I32/$F$4</f>
        <v>0</v>
      </c>
      <c r="L32" s="378"/>
    </row>
    <row r="33" spans="2:15" s="396" customFormat="1" x14ac:dyDescent="0.25">
      <c r="B33" s="103">
        <v>2.2000000000000002</v>
      </c>
      <c r="C33" s="104" t="s">
        <v>174</v>
      </c>
      <c r="D33" s="397"/>
      <c r="E33" s="398"/>
      <c r="F33" s="398"/>
      <c r="G33" s="399"/>
      <c r="H33" s="400"/>
      <c r="I33" s="399"/>
      <c r="J33" s="105">
        <f>SUM(I34:I41)</f>
        <v>5093314.3702899991</v>
      </c>
      <c r="K33" s="106">
        <f>SUM(K34:K41)</f>
        <v>2.1169999999999994E-2</v>
      </c>
      <c r="L33" s="401"/>
      <c r="M33" s="413"/>
      <c r="N33" s="371"/>
      <c r="O33" s="371"/>
    </row>
    <row r="34" spans="2:15" s="396" customFormat="1" x14ac:dyDescent="0.25">
      <c r="B34" s="109"/>
      <c r="C34" s="409" t="s">
        <v>175</v>
      </c>
      <c r="D34" s="410" t="s">
        <v>171</v>
      </c>
      <c r="E34" s="423">
        <v>2.0000000000000001E-4</v>
      </c>
      <c r="F34" s="411" t="s">
        <v>176</v>
      </c>
      <c r="G34" s="406">
        <f t="shared" ref="G34:G41" si="2">+$F$4</f>
        <v>240591137</v>
      </c>
      <c r="H34" s="422">
        <f t="shared" ref="H34:H41" si="3">+$H$30</f>
        <v>1.45</v>
      </c>
      <c r="I34" s="406">
        <f t="shared" ref="I34:I41" si="4">+G34*E34*H34</f>
        <v>69771.429730000003</v>
      </c>
      <c r="J34" s="412"/>
      <c r="K34" s="408">
        <f t="shared" ref="K34:K41" si="5">+I34/$F$4</f>
        <v>2.9E-4</v>
      </c>
      <c r="L34" s="378"/>
      <c r="M34" s="413"/>
      <c r="N34" s="371"/>
      <c r="O34" s="371"/>
    </row>
    <row r="35" spans="2:15" s="396" customFormat="1" x14ac:dyDescent="0.25">
      <c r="B35" s="109"/>
      <c r="C35" s="409" t="s">
        <v>177</v>
      </c>
      <c r="D35" s="410" t="s">
        <v>171</v>
      </c>
      <c r="E35" s="423">
        <v>8.9999999999999998E-4</v>
      </c>
      <c r="F35" s="411" t="s">
        <v>176</v>
      </c>
      <c r="G35" s="406">
        <f t="shared" si="2"/>
        <v>240591137</v>
      </c>
      <c r="H35" s="422">
        <f t="shared" si="3"/>
        <v>1.45</v>
      </c>
      <c r="I35" s="406">
        <f t="shared" si="4"/>
        <v>313971.433785</v>
      </c>
      <c r="J35" s="412"/>
      <c r="K35" s="408">
        <f t="shared" si="5"/>
        <v>1.305E-3</v>
      </c>
      <c r="L35" s="378"/>
      <c r="M35" s="413"/>
      <c r="N35" s="371"/>
      <c r="O35" s="371"/>
    </row>
    <row r="36" spans="2:15" s="396" customFormat="1" x14ac:dyDescent="0.25">
      <c r="B36" s="109"/>
      <c r="C36" s="424" t="s">
        <v>178</v>
      </c>
      <c r="D36" s="425" t="s">
        <v>171</v>
      </c>
      <c r="E36" s="423">
        <v>6.9999999999999999E-4</v>
      </c>
      <c r="F36" s="411" t="s">
        <v>179</v>
      </c>
      <c r="G36" s="406">
        <f t="shared" si="2"/>
        <v>240591137</v>
      </c>
      <c r="H36" s="422">
        <f t="shared" si="3"/>
        <v>1.45</v>
      </c>
      <c r="I36" s="406">
        <f t="shared" si="4"/>
        <v>244200.004055</v>
      </c>
      <c r="J36" s="412"/>
      <c r="K36" s="408">
        <f t="shared" si="5"/>
        <v>1.0150000000000001E-3</v>
      </c>
      <c r="L36" s="378"/>
      <c r="M36" s="413"/>
      <c r="N36" s="371"/>
      <c r="O36" s="371"/>
    </row>
    <row r="37" spans="2:15" s="396" customFormat="1" x14ac:dyDescent="0.25">
      <c r="B37" s="109"/>
      <c r="C37" s="424" t="s">
        <v>341</v>
      </c>
      <c r="D37" s="425" t="s">
        <v>171</v>
      </c>
      <c r="E37" s="423">
        <v>5.7999999999999996E-3</v>
      </c>
      <c r="F37" s="411"/>
      <c r="G37" s="406">
        <f t="shared" si="2"/>
        <v>240591137</v>
      </c>
      <c r="H37" s="422">
        <f t="shared" si="3"/>
        <v>1.45</v>
      </c>
      <c r="I37" s="406">
        <f t="shared" si="4"/>
        <v>2023371.46217</v>
      </c>
      <c r="J37" s="412"/>
      <c r="K37" s="408">
        <f t="shared" si="5"/>
        <v>8.4099999999999991E-3</v>
      </c>
      <c r="L37" s="378"/>
      <c r="M37" s="413"/>
      <c r="N37" s="371"/>
      <c r="O37" s="413"/>
    </row>
    <row r="38" spans="2:15" s="396" customFormat="1" x14ac:dyDescent="0.25">
      <c r="B38" s="109"/>
      <c r="C38" s="424" t="s">
        <v>342</v>
      </c>
      <c r="D38" s="425" t="s">
        <v>171</v>
      </c>
      <c r="E38" s="423">
        <v>0</v>
      </c>
      <c r="F38" s="411" t="s">
        <v>180</v>
      </c>
      <c r="G38" s="406">
        <f t="shared" si="2"/>
        <v>240591137</v>
      </c>
      <c r="H38" s="422">
        <f t="shared" si="3"/>
        <v>1.45</v>
      </c>
      <c r="I38" s="406">
        <f t="shared" si="4"/>
        <v>0</v>
      </c>
      <c r="J38" s="412"/>
      <c r="K38" s="408">
        <f t="shared" si="5"/>
        <v>0</v>
      </c>
      <c r="L38" s="378"/>
      <c r="M38" s="413"/>
      <c r="N38" s="371"/>
      <c r="O38" s="371"/>
    </row>
    <row r="39" spans="2:15" s="396" customFormat="1" x14ac:dyDescent="0.25">
      <c r="B39" s="109"/>
      <c r="C39" s="424" t="s">
        <v>181</v>
      </c>
      <c r="D39" s="425" t="s">
        <v>171</v>
      </c>
      <c r="E39" s="423">
        <v>2.3999999999999998E-3</v>
      </c>
      <c r="F39" s="411" t="s">
        <v>180</v>
      </c>
      <c r="G39" s="406">
        <f t="shared" si="2"/>
        <v>240591137</v>
      </c>
      <c r="H39" s="422">
        <f t="shared" si="3"/>
        <v>1.45</v>
      </c>
      <c r="I39" s="406">
        <f t="shared" si="4"/>
        <v>837257.15675999981</v>
      </c>
      <c r="J39" s="412"/>
      <c r="K39" s="408">
        <f t="shared" si="5"/>
        <v>3.4799999999999992E-3</v>
      </c>
      <c r="L39" s="378"/>
      <c r="M39" s="413"/>
      <c r="N39" s="371"/>
      <c r="O39" s="371"/>
    </row>
    <row r="40" spans="2:15" s="396" customFormat="1" x14ac:dyDescent="0.25">
      <c r="B40" s="109"/>
      <c r="C40" s="409" t="s">
        <v>182</v>
      </c>
      <c r="D40" s="410" t="s">
        <v>171</v>
      </c>
      <c r="E40" s="423">
        <v>1.9E-3</v>
      </c>
      <c r="F40" s="411" t="s">
        <v>180</v>
      </c>
      <c r="G40" s="406">
        <f t="shared" si="2"/>
        <v>240591137</v>
      </c>
      <c r="H40" s="422">
        <f t="shared" si="3"/>
        <v>1.45</v>
      </c>
      <c r="I40" s="406">
        <f t="shared" si="4"/>
        <v>662828.58243499999</v>
      </c>
      <c r="J40" s="412"/>
      <c r="K40" s="408">
        <f t="shared" si="5"/>
        <v>2.7550000000000001E-3</v>
      </c>
      <c r="L40" s="378"/>
      <c r="M40" s="413"/>
      <c r="N40" s="371"/>
      <c r="O40" s="371"/>
    </row>
    <row r="41" spans="2:15" s="396" customFormat="1" x14ac:dyDescent="0.25">
      <c r="B41" s="109"/>
      <c r="C41" s="409" t="s">
        <v>183</v>
      </c>
      <c r="D41" s="410" t="s">
        <v>171</v>
      </c>
      <c r="E41" s="423">
        <v>2.7000000000000001E-3</v>
      </c>
      <c r="F41" s="411" t="s">
        <v>184</v>
      </c>
      <c r="G41" s="406">
        <f t="shared" si="2"/>
        <v>240591137</v>
      </c>
      <c r="H41" s="422">
        <f t="shared" si="3"/>
        <v>1.45</v>
      </c>
      <c r="I41" s="406">
        <f t="shared" si="4"/>
        <v>941914.301355</v>
      </c>
      <c r="J41" s="412"/>
      <c r="K41" s="408">
        <f t="shared" si="5"/>
        <v>3.9150000000000001E-3</v>
      </c>
      <c r="L41" s="378"/>
      <c r="M41" s="413"/>
      <c r="N41" s="371"/>
      <c r="O41" s="371"/>
    </row>
    <row r="42" spans="2:15" s="396" customFormat="1" x14ac:dyDescent="0.25">
      <c r="B42" s="103">
        <v>2.2999999999999998</v>
      </c>
      <c r="C42" s="104" t="s">
        <v>185</v>
      </c>
      <c r="D42" s="397"/>
      <c r="E42" s="398"/>
      <c r="F42" s="398"/>
      <c r="G42" s="399"/>
      <c r="H42" s="400"/>
      <c r="I42" s="399"/>
      <c r="J42" s="105">
        <f>SUM(I43:I52)</f>
        <v>59305715.270499997</v>
      </c>
      <c r="K42" s="106">
        <f>SUM(K43:K52)</f>
        <v>0.2465</v>
      </c>
      <c r="L42" s="401"/>
      <c r="M42" s="413"/>
      <c r="N42" s="371"/>
      <c r="O42" s="371"/>
    </row>
    <row r="43" spans="2:15" s="396" customFormat="1" x14ac:dyDescent="0.25">
      <c r="B43" s="109"/>
      <c r="C43" s="424" t="s">
        <v>186</v>
      </c>
      <c r="D43" s="425" t="s">
        <v>171</v>
      </c>
      <c r="E43" s="423">
        <v>0.05</v>
      </c>
      <c r="F43" s="411"/>
      <c r="G43" s="406">
        <f t="shared" ref="G43:G52" si="6">+$F$4</f>
        <v>240591137</v>
      </c>
      <c r="H43" s="422">
        <f t="shared" ref="H43:H52" si="7">+$H$30</f>
        <v>1.45</v>
      </c>
      <c r="I43" s="406">
        <f t="shared" ref="I43:I52" si="8">+G43*E43*H43</f>
        <v>17442857.432500001</v>
      </c>
      <c r="J43" s="412"/>
      <c r="K43" s="408">
        <f>+I43/$F$4</f>
        <v>7.2500000000000009E-2</v>
      </c>
      <c r="L43" s="378"/>
      <c r="M43" s="413"/>
      <c r="N43" s="371"/>
      <c r="O43" s="371"/>
    </row>
    <row r="44" spans="2:15" s="396" customFormat="1" x14ac:dyDescent="0.25">
      <c r="B44" s="113"/>
      <c r="C44" s="424" t="s">
        <v>343</v>
      </c>
      <c r="D44" s="425" t="s">
        <v>171</v>
      </c>
      <c r="E44" s="423">
        <v>0.04</v>
      </c>
      <c r="F44" s="411"/>
      <c r="G44" s="406">
        <f t="shared" si="6"/>
        <v>240591137</v>
      </c>
      <c r="H44" s="422">
        <f t="shared" si="7"/>
        <v>1.45</v>
      </c>
      <c r="I44" s="406">
        <f t="shared" si="8"/>
        <v>13954285.946</v>
      </c>
      <c r="J44" s="412"/>
      <c r="K44" s="408">
        <f t="shared" ref="K44:K52" si="9">+I44/$F$4</f>
        <v>5.8000000000000003E-2</v>
      </c>
      <c r="L44" s="378"/>
      <c r="M44" s="413"/>
      <c r="N44" s="371"/>
      <c r="O44" s="371"/>
    </row>
    <row r="45" spans="2:15" s="396" customFormat="1" x14ac:dyDescent="0.25">
      <c r="B45" s="113"/>
      <c r="C45" s="424" t="s">
        <v>187</v>
      </c>
      <c r="D45" s="425" t="s">
        <v>171</v>
      </c>
      <c r="E45" s="423">
        <v>0.04</v>
      </c>
      <c r="F45" s="411"/>
      <c r="G45" s="406">
        <f t="shared" si="6"/>
        <v>240591137</v>
      </c>
      <c r="H45" s="422">
        <f t="shared" si="7"/>
        <v>1.45</v>
      </c>
      <c r="I45" s="406">
        <f t="shared" si="8"/>
        <v>13954285.946</v>
      </c>
      <c r="J45" s="412"/>
      <c r="K45" s="408">
        <f t="shared" si="9"/>
        <v>5.8000000000000003E-2</v>
      </c>
      <c r="L45" s="378"/>
      <c r="M45" s="413"/>
      <c r="N45" s="371"/>
      <c r="O45" s="371"/>
    </row>
    <row r="46" spans="2:15" s="396" customFormat="1" x14ac:dyDescent="0.25">
      <c r="B46" s="113"/>
      <c r="C46" s="424" t="s">
        <v>188</v>
      </c>
      <c r="D46" s="425" t="s">
        <v>171</v>
      </c>
      <c r="E46" s="423">
        <v>1.4999999999999999E-2</v>
      </c>
      <c r="F46" s="411"/>
      <c r="G46" s="406">
        <f t="shared" si="6"/>
        <v>240591137</v>
      </c>
      <c r="H46" s="422">
        <f t="shared" si="7"/>
        <v>1.45</v>
      </c>
      <c r="I46" s="406">
        <f t="shared" si="8"/>
        <v>5232857.229749999</v>
      </c>
      <c r="J46" s="412"/>
      <c r="K46" s="408">
        <f t="shared" si="9"/>
        <v>2.1749999999999995E-2</v>
      </c>
      <c r="L46" s="378"/>
      <c r="M46" s="413"/>
      <c r="N46" s="371"/>
      <c r="O46" s="371"/>
    </row>
    <row r="47" spans="2:15" s="396" customFormat="1" x14ac:dyDescent="0.25">
      <c r="B47" s="113"/>
      <c r="C47" s="424" t="s">
        <v>344</v>
      </c>
      <c r="D47" s="425" t="s">
        <v>171</v>
      </c>
      <c r="E47" s="423">
        <v>0.02</v>
      </c>
      <c r="F47" s="411"/>
      <c r="G47" s="406">
        <f t="shared" si="6"/>
        <v>240591137</v>
      </c>
      <c r="H47" s="422">
        <f t="shared" si="7"/>
        <v>1.45</v>
      </c>
      <c r="I47" s="406">
        <f t="shared" ref="I47" si="10">+G47*E47*H47</f>
        <v>6977142.9730000002</v>
      </c>
      <c r="J47" s="412"/>
      <c r="K47" s="408">
        <f t="shared" si="9"/>
        <v>2.9000000000000001E-2</v>
      </c>
      <c r="L47" s="378"/>
      <c r="M47" s="413"/>
      <c r="N47" s="371"/>
      <c r="O47" s="371"/>
    </row>
    <row r="48" spans="2:15" s="396" customFormat="1" x14ac:dyDescent="0.25">
      <c r="B48" s="113"/>
      <c r="C48" s="424" t="s">
        <v>345</v>
      </c>
      <c r="D48" s="425" t="s">
        <v>171</v>
      </c>
      <c r="E48" s="423">
        <v>0</v>
      </c>
      <c r="F48" s="411"/>
      <c r="G48" s="406">
        <f t="shared" si="6"/>
        <v>240591137</v>
      </c>
      <c r="H48" s="422">
        <f t="shared" si="7"/>
        <v>1.45</v>
      </c>
      <c r="I48" s="406">
        <f t="shared" si="8"/>
        <v>0</v>
      </c>
      <c r="J48" s="412"/>
      <c r="K48" s="408">
        <f t="shared" si="9"/>
        <v>0</v>
      </c>
      <c r="L48" s="378"/>
      <c r="M48" s="413"/>
      <c r="N48" s="371"/>
      <c r="O48" s="413"/>
    </row>
    <row r="49" spans="2:13" s="396" customFormat="1" x14ac:dyDescent="0.25">
      <c r="B49" s="113"/>
      <c r="C49" s="424" t="s">
        <v>189</v>
      </c>
      <c r="D49" s="425" t="s">
        <v>171</v>
      </c>
      <c r="E49" s="423">
        <v>0</v>
      </c>
      <c r="F49" s="423"/>
      <c r="G49" s="406">
        <f>+$F$4</f>
        <v>240591137</v>
      </c>
      <c r="H49" s="422">
        <f>+$H$30</f>
        <v>1.45</v>
      </c>
      <c r="I49" s="406">
        <f t="shared" si="8"/>
        <v>0</v>
      </c>
      <c r="J49" s="412"/>
      <c r="K49" s="408">
        <f t="shared" si="9"/>
        <v>0</v>
      </c>
      <c r="L49" s="378"/>
      <c r="M49" s="371"/>
    </row>
    <row r="50" spans="2:13" s="396" customFormat="1" x14ac:dyDescent="0.25">
      <c r="B50" s="113"/>
      <c r="C50" s="409" t="s">
        <v>190</v>
      </c>
      <c r="D50" s="410" t="s">
        <v>171</v>
      </c>
      <c r="E50" s="423">
        <v>0</v>
      </c>
      <c r="F50" s="411"/>
      <c r="G50" s="406">
        <f t="shared" si="6"/>
        <v>240591137</v>
      </c>
      <c r="H50" s="422">
        <f t="shared" si="7"/>
        <v>1.45</v>
      </c>
      <c r="I50" s="406">
        <f t="shared" si="8"/>
        <v>0</v>
      </c>
      <c r="J50" s="412"/>
      <c r="K50" s="408">
        <f t="shared" si="9"/>
        <v>0</v>
      </c>
      <c r="L50" s="378"/>
      <c r="M50" s="413"/>
    </row>
    <row r="51" spans="2:13" s="396" customFormat="1" x14ac:dyDescent="0.25">
      <c r="B51" s="426"/>
      <c r="C51" s="409" t="s">
        <v>191</v>
      </c>
      <c r="D51" s="410" t="s">
        <v>171</v>
      </c>
      <c r="E51" s="423">
        <v>5.0000000000000001E-3</v>
      </c>
      <c r="F51" s="411"/>
      <c r="G51" s="406">
        <f t="shared" si="6"/>
        <v>240591137</v>
      </c>
      <c r="H51" s="422">
        <f t="shared" si="7"/>
        <v>1.45</v>
      </c>
      <c r="I51" s="406">
        <f t="shared" si="8"/>
        <v>1744285.7432500001</v>
      </c>
      <c r="J51" s="412"/>
      <c r="K51" s="408">
        <f t="shared" si="9"/>
        <v>7.2500000000000004E-3</v>
      </c>
      <c r="L51" s="378"/>
      <c r="M51" s="413"/>
    </row>
    <row r="52" spans="2:13" s="396" customFormat="1" x14ac:dyDescent="0.25">
      <c r="B52" s="427"/>
      <c r="C52" s="415" t="s">
        <v>346</v>
      </c>
      <c r="D52" s="416" t="s">
        <v>171</v>
      </c>
      <c r="E52" s="428">
        <v>0</v>
      </c>
      <c r="F52" s="417"/>
      <c r="G52" s="418">
        <f t="shared" si="6"/>
        <v>240591137</v>
      </c>
      <c r="H52" s="429">
        <f t="shared" si="7"/>
        <v>1.45</v>
      </c>
      <c r="I52" s="406">
        <f t="shared" si="8"/>
        <v>0</v>
      </c>
      <c r="J52" s="420"/>
      <c r="K52" s="408">
        <f t="shared" si="9"/>
        <v>0</v>
      </c>
      <c r="L52" s="378"/>
      <c r="M52" s="413"/>
    </row>
    <row r="53" spans="2:13" s="396" customFormat="1" x14ac:dyDescent="0.25">
      <c r="B53" s="371"/>
      <c r="C53" s="371"/>
      <c r="D53" s="371"/>
      <c r="E53" s="371"/>
      <c r="F53" s="371"/>
      <c r="G53" s="934" t="s">
        <v>192</v>
      </c>
      <c r="H53" s="935"/>
      <c r="I53" s="936"/>
      <c r="J53" s="430">
        <f>SUM(J10:J52)</f>
        <v>72204719.673810512</v>
      </c>
      <c r="K53" s="395">
        <f>ROUND(SUM(K9:K52)/3,2)</f>
        <v>0.3</v>
      </c>
      <c r="L53" s="401"/>
      <c r="M53" s="413"/>
    </row>
    <row r="54" spans="2:13" s="371" customFormat="1" ht="5.25" customHeight="1" x14ac:dyDescent="0.25"/>
    <row r="55" spans="2:13" s="396" customFormat="1" x14ac:dyDescent="0.25">
      <c r="B55" s="371"/>
      <c r="C55" s="371"/>
      <c r="D55" s="371"/>
      <c r="E55" s="371"/>
      <c r="F55" s="371"/>
      <c r="G55" s="371"/>
      <c r="H55" s="926" t="s">
        <v>347</v>
      </c>
      <c r="I55" s="926"/>
      <c r="J55" s="431"/>
      <c r="K55" s="432">
        <v>0</v>
      </c>
      <c r="L55" s="378"/>
      <c r="M55" s="413"/>
    </row>
    <row r="56" spans="2:13" s="396" customFormat="1" x14ac:dyDescent="0.25">
      <c r="B56" s="371"/>
      <c r="C56" s="371"/>
      <c r="D56" s="371"/>
      <c r="E56" s="371"/>
      <c r="F56" s="371"/>
      <c r="G56" s="371"/>
      <c r="H56" s="926" t="s">
        <v>193</v>
      </c>
      <c r="I56" s="926"/>
      <c r="J56" s="433"/>
      <c r="K56" s="408">
        <v>0.05</v>
      </c>
      <c r="L56" s="378"/>
      <c r="M56" s="413"/>
    </row>
    <row r="57" spans="2:13" s="396" customFormat="1" ht="12.75" customHeight="1" x14ac:dyDescent="0.25">
      <c r="B57" s="371"/>
      <c r="C57" s="371"/>
      <c r="D57" s="371"/>
      <c r="E57" s="371"/>
      <c r="F57" s="371"/>
      <c r="G57" s="371"/>
      <c r="H57" s="926" t="s">
        <v>194</v>
      </c>
      <c r="I57" s="926"/>
      <c r="J57" s="114">
        <v>0.19</v>
      </c>
      <c r="K57" s="434"/>
      <c r="L57" s="378"/>
      <c r="M57" s="371"/>
    </row>
    <row r="58" spans="2:13" s="371" customFormat="1" ht="12.75" customHeight="1" x14ac:dyDescent="0.25"/>
    <row r="59" spans="2:13" s="396" customFormat="1" ht="12.75" customHeight="1" x14ac:dyDescent="0.25">
      <c r="B59" s="371"/>
      <c r="C59" s="371"/>
      <c r="D59" s="371"/>
      <c r="E59" s="371"/>
      <c r="F59" s="371"/>
      <c r="G59" s="371"/>
      <c r="I59" s="435" t="s">
        <v>195</v>
      </c>
      <c r="J59" s="430"/>
      <c r="K59" s="395">
        <f>SUM(K53:K57)</f>
        <v>0.35</v>
      </c>
      <c r="L59" s="401"/>
      <c r="M59" s="371"/>
    </row>
    <row r="60" spans="2:13" s="371" customFormat="1" ht="12.75" customHeight="1" x14ac:dyDescent="0.25">
      <c r="B60" s="372"/>
      <c r="D60" s="373"/>
      <c r="E60" s="374"/>
      <c r="F60" s="374"/>
      <c r="G60" s="375"/>
      <c r="H60" s="376"/>
      <c r="I60" s="375"/>
      <c r="J60" s="375"/>
      <c r="K60" s="377"/>
      <c r="L60" s="378"/>
    </row>
    <row r="61" spans="2:13" s="371" customFormat="1" ht="12.75" customHeight="1" x14ac:dyDescent="0.25">
      <c r="B61" s="115"/>
      <c r="C61" s="115"/>
      <c r="D61" s="115"/>
      <c r="E61" s="374"/>
      <c r="F61" s="374"/>
      <c r="G61" s="375"/>
      <c r="H61" s="376"/>
      <c r="I61" s="375"/>
      <c r="J61" s="375"/>
      <c r="K61" s="377"/>
      <c r="L61" s="378"/>
    </row>
    <row r="62" spans="2:13" s="371" customFormat="1" ht="12.75" customHeight="1" x14ac:dyDescent="0.25">
      <c r="B62" s="372"/>
      <c r="D62" s="373"/>
      <c r="E62" s="374"/>
      <c r="F62" s="374"/>
      <c r="G62" s="375"/>
      <c r="H62" s="376"/>
      <c r="I62" s="375"/>
      <c r="J62" s="375"/>
      <c r="K62" s="377"/>
      <c r="L62" s="378"/>
    </row>
    <row r="63" spans="2:13" s="101" customFormat="1" ht="13.5" hidden="1" customHeight="1" thickBot="1" x14ac:dyDescent="0.35">
      <c r="B63" s="116"/>
      <c r="C63" s="117" t="s">
        <v>196</v>
      </c>
      <c r="D63" s="117"/>
      <c r="E63" s="118" t="s">
        <v>197</v>
      </c>
      <c r="F63" s="119" t="s">
        <v>198</v>
      </c>
      <c r="G63" s="117" t="s">
        <v>199</v>
      </c>
      <c r="I63" s="120"/>
      <c r="J63" s="120"/>
      <c r="K63" s="121"/>
      <c r="L63" s="102"/>
    </row>
    <row r="64" spans="2:13" s="371" customFormat="1" hidden="1" x14ac:dyDescent="0.25">
      <c r="B64" s="372"/>
      <c r="C64" s="436" t="s">
        <v>200</v>
      </c>
      <c r="D64" s="437"/>
      <c r="E64" s="438"/>
      <c r="F64" s="439">
        <v>0.02</v>
      </c>
      <c r="G64" s="438"/>
      <c r="H64" s="376"/>
      <c r="I64" s="375"/>
      <c r="J64" s="375"/>
      <c r="K64" s="377"/>
      <c r="L64" s="378"/>
    </row>
    <row r="65" spans="2:12" s="371" customFormat="1" hidden="1" x14ac:dyDescent="0.25">
      <c r="B65" s="372"/>
      <c r="C65" s="440" t="s">
        <v>201</v>
      </c>
      <c r="D65" s="441"/>
      <c r="E65" s="442"/>
      <c r="F65" s="443">
        <v>0.01</v>
      </c>
      <c r="G65" s="442"/>
      <c r="H65" s="376"/>
      <c r="I65" s="375"/>
      <c r="J65" s="375"/>
      <c r="K65" s="377"/>
      <c r="L65" s="378"/>
    </row>
    <row r="66" spans="2:12" s="371" customFormat="1" hidden="1" x14ac:dyDescent="0.25">
      <c r="B66" s="372"/>
      <c r="C66" s="440" t="s">
        <v>202</v>
      </c>
      <c r="D66" s="441"/>
      <c r="E66" s="442">
        <v>53000000</v>
      </c>
      <c r="F66" s="443">
        <v>7.4999999999999997E-3</v>
      </c>
      <c r="G66" s="442"/>
      <c r="H66" s="376"/>
      <c r="I66" s="375"/>
      <c r="J66" s="375"/>
      <c r="K66" s="377"/>
      <c r="L66" s="378"/>
    </row>
    <row r="67" spans="2:12" s="371" customFormat="1" hidden="1" x14ac:dyDescent="0.25">
      <c r="B67" s="372"/>
      <c r="C67" s="440" t="s">
        <v>203</v>
      </c>
      <c r="D67" s="441"/>
      <c r="E67" s="442"/>
      <c r="F67" s="443">
        <v>0.01</v>
      </c>
      <c r="G67" s="442"/>
      <c r="H67" s="376"/>
      <c r="I67" s="375"/>
      <c r="J67" s="375"/>
      <c r="K67" s="377"/>
      <c r="L67" s="378"/>
    </row>
    <row r="68" spans="2:12" s="371" customFormat="1" hidden="1" x14ac:dyDescent="0.25">
      <c r="B68" s="372"/>
      <c r="C68" s="440" t="s">
        <v>204</v>
      </c>
      <c r="D68" s="441"/>
      <c r="E68" s="442"/>
      <c r="F68" s="443"/>
      <c r="G68" s="442">
        <v>5530</v>
      </c>
      <c r="H68" s="376"/>
      <c r="I68" s="375"/>
      <c r="J68" s="375"/>
      <c r="K68" s="377"/>
      <c r="L68" s="378"/>
    </row>
    <row r="69" spans="2:12" s="371" customFormat="1" hidden="1" x14ac:dyDescent="0.25">
      <c r="B69" s="372"/>
      <c r="C69" s="440" t="s">
        <v>205</v>
      </c>
      <c r="D69" s="441"/>
      <c r="E69" s="442"/>
      <c r="F69" s="443">
        <v>0.05</v>
      </c>
      <c r="G69" s="442"/>
      <c r="H69" s="376"/>
      <c r="I69" s="375"/>
      <c r="J69" s="375"/>
      <c r="K69" s="377"/>
      <c r="L69" s="378"/>
    </row>
    <row r="70" spans="2:12" s="371" customFormat="1" ht="13.8" hidden="1" thickBot="1" x14ac:dyDescent="0.3">
      <c r="B70" s="372"/>
      <c r="C70" s="444" t="s">
        <v>206</v>
      </c>
      <c r="D70" s="445"/>
      <c r="E70" s="446"/>
      <c r="F70" s="447">
        <v>4.0000000000000001E-3</v>
      </c>
      <c r="G70" s="446"/>
      <c r="H70" s="376"/>
      <c r="I70" s="375"/>
      <c r="J70" s="375"/>
      <c r="K70" s="377"/>
      <c r="L70" s="378"/>
    </row>
    <row r="71" spans="2:12" s="371" customFormat="1" hidden="1" x14ac:dyDescent="0.25">
      <c r="B71" s="372"/>
      <c r="D71" s="373"/>
      <c r="E71" s="374"/>
      <c r="F71" s="374"/>
      <c r="G71" s="375"/>
      <c r="H71" s="376"/>
      <c r="I71" s="375"/>
      <c r="J71" s="375"/>
      <c r="K71" s="377"/>
      <c r="L71" s="378"/>
    </row>
    <row r="72" spans="2:12" s="371" customFormat="1" x14ac:dyDescent="0.25">
      <c r="B72" s="372"/>
      <c r="D72" s="373"/>
      <c r="E72" s="374"/>
      <c r="F72" s="374"/>
      <c r="G72" s="375"/>
      <c r="H72" s="376"/>
      <c r="I72" s="375"/>
      <c r="J72" s="375"/>
      <c r="K72" s="377"/>
      <c r="L72" s="378"/>
    </row>
    <row r="73" spans="2:12" s="371" customFormat="1" x14ac:dyDescent="0.25">
      <c r="B73" s="372"/>
      <c r="D73" s="373"/>
      <c r="E73" s="374"/>
      <c r="F73" s="374"/>
      <c r="G73" s="375"/>
      <c r="H73" s="376"/>
      <c r="I73" s="375"/>
      <c r="J73" s="375"/>
      <c r="K73" s="377"/>
      <c r="L73" s="378"/>
    </row>
    <row r="74" spans="2:12" s="371" customFormat="1" x14ac:dyDescent="0.25">
      <c r="B74" s="372"/>
      <c r="D74" s="373"/>
      <c r="E74" s="374"/>
      <c r="F74" s="374"/>
      <c r="G74" s="375"/>
      <c r="H74" s="376"/>
      <c r="I74" s="375"/>
      <c r="J74" s="375"/>
      <c r="K74" s="377"/>
      <c r="L74" s="378"/>
    </row>
    <row r="75" spans="2:12" s="371" customFormat="1" x14ac:dyDescent="0.25">
      <c r="B75" s="372"/>
      <c r="D75" s="373"/>
      <c r="E75" s="374"/>
      <c r="F75" s="374"/>
      <c r="G75" s="375"/>
      <c r="H75" s="376"/>
      <c r="I75" s="375"/>
      <c r="J75" s="375"/>
      <c r="K75" s="377"/>
      <c r="L75" s="378"/>
    </row>
    <row r="76" spans="2:12" s="371" customFormat="1" x14ac:dyDescent="0.25">
      <c r="B76" s="372"/>
      <c r="D76" s="373"/>
      <c r="E76" s="374"/>
      <c r="F76" s="374"/>
      <c r="G76" s="375"/>
      <c r="H76" s="376"/>
      <c r="I76" s="375"/>
      <c r="J76" s="375"/>
      <c r="K76" s="377"/>
      <c r="L76" s="378"/>
    </row>
    <row r="77" spans="2:12" s="371" customFormat="1" x14ac:dyDescent="0.25">
      <c r="B77" s="372"/>
      <c r="D77" s="373"/>
      <c r="E77" s="374"/>
      <c r="F77" s="374"/>
      <c r="G77" s="375"/>
      <c r="H77" s="376"/>
      <c r="I77" s="375"/>
      <c r="J77" s="375"/>
      <c r="K77" s="377"/>
      <c r="L77" s="378"/>
    </row>
    <row r="78" spans="2:12" s="371" customFormat="1" x14ac:dyDescent="0.25">
      <c r="B78" s="372"/>
      <c r="D78" s="373"/>
      <c r="E78" s="374"/>
      <c r="F78" s="374"/>
      <c r="G78" s="375"/>
      <c r="H78" s="376"/>
      <c r="I78" s="375"/>
      <c r="J78" s="375"/>
      <c r="K78" s="377"/>
      <c r="L78" s="378"/>
    </row>
    <row r="79" spans="2:12" s="371" customFormat="1" x14ac:dyDescent="0.25">
      <c r="B79" s="372"/>
      <c r="D79" s="373"/>
      <c r="E79" s="374"/>
      <c r="F79" s="374"/>
      <c r="G79" s="375"/>
      <c r="H79" s="376"/>
      <c r="I79" s="375"/>
      <c r="J79" s="375"/>
      <c r="K79" s="377"/>
      <c r="L79" s="378"/>
    </row>
    <row r="80" spans="2:12" s="371" customFormat="1" x14ac:dyDescent="0.25">
      <c r="B80" s="372"/>
      <c r="D80" s="373"/>
      <c r="E80" s="374"/>
      <c r="F80" s="374"/>
      <c r="G80" s="375"/>
      <c r="H80" s="376"/>
      <c r="I80" s="375"/>
      <c r="J80" s="375"/>
      <c r="K80" s="377"/>
      <c r="L80" s="378"/>
    </row>
    <row r="81" spans="2:12" s="371" customFormat="1" x14ac:dyDescent="0.25">
      <c r="B81" s="372"/>
      <c r="D81" s="373"/>
      <c r="E81" s="374"/>
      <c r="F81" s="374"/>
      <c r="G81" s="375"/>
      <c r="H81" s="376"/>
      <c r="I81" s="375"/>
      <c r="J81" s="375"/>
      <c r="K81" s="377"/>
      <c r="L81" s="378"/>
    </row>
    <row r="82" spans="2:12" s="371" customFormat="1" x14ac:dyDescent="0.25">
      <c r="B82" s="372"/>
      <c r="D82" s="373"/>
      <c r="E82" s="374"/>
      <c r="F82" s="374"/>
      <c r="G82" s="375"/>
      <c r="H82" s="376"/>
      <c r="I82" s="375"/>
      <c r="J82" s="375"/>
      <c r="K82" s="377"/>
      <c r="L82" s="378"/>
    </row>
    <row r="83" spans="2:12" s="371" customFormat="1" x14ac:dyDescent="0.25">
      <c r="B83" s="372"/>
      <c r="D83" s="373"/>
      <c r="E83" s="374"/>
      <c r="F83" s="374"/>
      <c r="G83" s="375"/>
      <c r="H83" s="376"/>
      <c r="I83" s="375"/>
      <c r="J83" s="375"/>
      <c r="K83" s="377"/>
      <c r="L83" s="378"/>
    </row>
    <row r="84" spans="2:12" s="371" customFormat="1" x14ac:dyDescent="0.25">
      <c r="B84" s="372"/>
      <c r="D84" s="373"/>
      <c r="E84" s="374"/>
      <c r="F84" s="374"/>
      <c r="G84" s="375"/>
      <c r="H84" s="376"/>
      <c r="I84" s="375"/>
      <c r="J84" s="375"/>
      <c r="K84" s="377"/>
      <c r="L84" s="378"/>
    </row>
    <row r="85" spans="2:12" s="371" customFormat="1" x14ac:dyDescent="0.25">
      <c r="B85" s="372"/>
      <c r="D85" s="373"/>
      <c r="E85" s="374"/>
      <c r="F85" s="374"/>
      <c r="G85" s="375"/>
      <c r="H85" s="376"/>
      <c r="I85" s="375"/>
      <c r="J85" s="375"/>
      <c r="K85" s="377"/>
      <c r="L85" s="378"/>
    </row>
    <row r="86" spans="2:12" s="371" customFormat="1" x14ac:dyDescent="0.25">
      <c r="B86" s="372"/>
      <c r="D86" s="373"/>
      <c r="E86" s="374"/>
      <c r="F86" s="374"/>
      <c r="G86" s="375"/>
      <c r="H86" s="376"/>
      <c r="I86" s="375"/>
      <c r="J86" s="375"/>
      <c r="K86" s="377"/>
      <c r="L86" s="378"/>
    </row>
    <row r="87" spans="2:12" s="371" customFormat="1" x14ac:dyDescent="0.25">
      <c r="B87" s="372"/>
      <c r="D87" s="373"/>
      <c r="E87" s="374"/>
      <c r="F87" s="374"/>
      <c r="G87" s="375"/>
      <c r="H87" s="376"/>
      <c r="I87" s="375"/>
      <c r="J87" s="375"/>
      <c r="K87" s="377"/>
      <c r="L87" s="378"/>
    </row>
    <row r="88" spans="2:12" s="371" customFormat="1" x14ac:dyDescent="0.25">
      <c r="B88" s="372"/>
      <c r="D88" s="373"/>
      <c r="E88" s="374"/>
      <c r="F88" s="374"/>
      <c r="G88" s="375"/>
      <c r="H88" s="376"/>
      <c r="I88" s="375"/>
      <c r="J88" s="375"/>
      <c r="K88" s="377"/>
      <c r="L88" s="378"/>
    </row>
    <row r="89" spans="2:12" s="371" customFormat="1" x14ac:dyDescent="0.25">
      <c r="B89" s="372"/>
      <c r="D89" s="373"/>
      <c r="E89" s="374"/>
      <c r="F89" s="374"/>
      <c r="G89" s="375"/>
      <c r="H89" s="376"/>
      <c r="I89" s="375"/>
      <c r="J89" s="375"/>
      <c r="K89" s="377"/>
      <c r="L89" s="378"/>
    </row>
    <row r="90" spans="2:12" s="371" customFormat="1" x14ac:dyDescent="0.25">
      <c r="B90" s="372"/>
      <c r="D90" s="373"/>
      <c r="E90" s="374"/>
      <c r="F90" s="374"/>
      <c r="G90" s="375"/>
      <c r="H90" s="376"/>
      <c r="I90" s="375"/>
      <c r="J90" s="375"/>
      <c r="K90" s="377"/>
      <c r="L90" s="378"/>
    </row>
    <row r="91" spans="2:12" s="371" customFormat="1" x14ac:dyDescent="0.25">
      <c r="B91" s="372"/>
      <c r="D91" s="373"/>
      <c r="E91" s="374"/>
      <c r="F91" s="374"/>
      <c r="G91" s="375"/>
      <c r="H91" s="376"/>
      <c r="I91" s="375"/>
      <c r="J91" s="375"/>
      <c r="K91" s="377"/>
      <c r="L91" s="378"/>
    </row>
    <row r="92" spans="2:12" s="371" customFormat="1" x14ac:dyDescent="0.25">
      <c r="B92" s="372"/>
      <c r="D92" s="373"/>
      <c r="E92" s="374"/>
      <c r="F92" s="374"/>
      <c r="G92" s="375"/>
      <c r="H92" s="376"/>
      <c r="I92" s="375"/>
      <c r="J92" s="375"/>
      <c r="K92" s="377"/>
      <c r="L92" s="378"/>
    </row>
    <row r="93" spans="2:12" s="371" customFormat="1" x14ac:dyDescent="0.25">
      <c r="B93" s="372"/>
      <c r="D93" s="373"/>
      <c r="E93" s="374"/>
      <c r="F93" s="374"/>
      <c r="G93" s="375"/>
      <c r="H93" s="376"/>
      <c r="I93" s="375"/>
      <c r="J93" s="375"/>
      <c r="K93" s="377"/>
      <c r="L93" s="378"/>
    </row>
    <row r="94" spans="2:12" s="371" customFormat="1" x14ac:dyDescent="0.25">
      <c r="B94" s="372"/>
      <c r="D94" s="373"/>
      <c r="E94" s="374"/>
      <c r="F94" s="374"/>
      <c r="G94" s="375"/>
      <c r="H94" s="376"/>
      <c r="I94" s="375"/>
      <c r="J94" s="375"/>
      <c r="K94" s="377"/>
      <c r="L94" s="378"/>
    </row>
    <row r="95" spans="2:12" s="371" customFormat="1" x14ac:dyDescent="0.25">
      <c r="B95" s="372"/>
      <c r="D95" s="373"/>
      <c r="E95" s="374"/>
      <c r="F95" s="374"/>
      <c r="G95" s="375"/>
      <c r="H95" s="376"/>
      <c r="I95" s="375"/>
      <c r="J95" s="375"/>
      <c r="K95" s="377"/>
      <c r="L95" s="378"/>
    </row>
    <row r="96" spans="2:12" s="371" customFormat="1" x14ac:dyDescent="0.25">
      <c r="B96" s="372"/>
      <c r="D96" s="373"/>
      <c r="E96" s="374"/>
      <c r="F96" s="374"/>
      <c r="G96" s="375"/>
      <c r="H96" s="376"/>
      <c r="I96" s="375"/>
      <c r="J96" s="375"/>
      <c r="K96" s="377"/>
      <c r="L96" s="378"/>
    </row>
    <row r="97" spans="2:12" s="371" customFormat="1" x14ac:dyDescent="0.25">
      <c r="B97" s="372"/>
      <c r="D97" s="373"/>
      <c r="E97" s="374"/>
      <c r="F97" s="374"/>
      <c r="G97" s="375"/>
      <c r="H97" s="376"/>
      <c r="I97" s="375"/>
      <c r="J97" s="375"/>
      <c r="K97" s="377"/>
      <c r="L97" s="378"/>
    </row>
    <row r="98" spans="2:12" s="371" customFormat="1" x14ac:dyDescent="0.25">
      <c r="B98" s="372"/>
      <c r="D98" s="373"/>
      <c r="E98" s="374"/>
      <c r="F98" s="374"/>
      <c r="G98" s="375"/>
      <c r="H98" s="376"/>
      <c r="I98" s="375"/>
      <c r="J98" s="375"/>
      <c r="K98" s="377"/>
      <c r="L98" s="378"/>
    </row>
    <row r="99" spans="2:12" s="371" customFormat="1" x14ac:dyDescent="0.25">
      <c r="B99" s="372"/>
      <c r="D99" s="373"/>
      <c r="E99" s="374"/>
      <c r="F99" s="374"/>
      <c r="G99" s="375"/>
      <c r="H99" s="376"/>
      <c r="I99" s="375"/>
      <c r="J99" s="375"/>
      <c r="K99" s="377"/>
      <c r="L99" s="378"/>
    </row>
    <row r="100" spans="2:12" s="371" customFormat="1" x14ac:dyDescent="0.25">
      <c r="B100" s="372"/>
      <c r="D100" s="373"/>
      <c r="E100" s="374"/>
      <c r="F100" s="374"/>
      <c r="G100" s="375"/>
      <c r="H100" s="376"/>
      <c r="I100" s="375"/>
      <c r="J100" s="375"/>
      <c r="K100" s="377"/>
      <c r="L100" s="378"/>
    </row>
    <row r="101" spans="2:12" s="371" customFormat="1" x14ac:dyDescent="0.25">
      <c r="B101" s="372"/>
      <c r="D101" s="373"/>
      <c r="E101" s="374"/>
      <c r="F101" s="374"/>
      <c r="G101" s="375"/>
      <c r="H101" s="376"/>
      <c r="I101" s="375"/>
      <c r="J101" s="375"/>
      <c r="K101" s="377"/>
      <c r="L101" s="378"/>
    </row>
    <row r="102" spans="2:12" s="371" customFormat="1" x14ac:dyDescent="0.25">
      <c r="B102" s="372"/>
      <c r="D102" s="373"/>
      <c r="E102" s="374"/>
      <c r="F102" s="374"/>
      <c r="G102" s="375"/>
      <c r="H102" s="376"/>
      <c r="I102" s="375"/>
      <c r="J102" s="375"/>
      <c r="K102" s="377"/>
      <c r="L102" s="378"/>
    </row>
    <row r="103" spans="2:12" s="371" customFormat="1" x14ac:dyDescent="0.25">
      <c r="B103" s="372"/>
      <c r="D103" s="373"/>
      <c r="E103" s="374"/>
      <c r="F103" s="374"/>
      <c r="G103" s="375"/>
      <c r="H103" s="376"/>
      <c r="I103" s="375"/>
      <c r="J103" s="375"/>
      <c r="K103" s="377"/>
      <c r="L103" s="378"/>
    </row>
    <row r="104" spans="2:12" s="371" customFormat="1" x14ac:dyDescent="0.25">
      <c r="B104" s="372"/>
      <c r="D104" s="373"/>
      <c r="E104" s="374"/>
      <c r="F104" s="374"/>
      <c r="G104" s="375"/>
      <c r="H104" s="376"/>
      <c r="I104" s="375"/>
      <c r="J104" s="375"/>
      <c r="K104" s="377"/>
      <c r="L104" s="378"/>
    </row>
    <row r="105" spans="2:12" s="371" customFormat="1" x14ac:dyDescent="0.25">
      <c r="B105" s="372"/>
      <c r="D105" s="373"/>
      <c r="E105" s="374"/>
      <c r="F105" s="374"/>
      <c r="G105" s="375"/>
      <c r="H105" s="376"/>
      <c r="I105" s="375"/>
      <c r="J105" s="375"/>
      <c r="K105" s="377"/>
      <c r="L105" s="378"/>
    </row>
    <row r="106" spans="2:12" s="371" customFormat="1" x14ac:dyDescent="0.25">
      <c r="B106" s="372"/>
      <c r="D106" s="373"/>
      <c r="E106" s="374"/>
      <c r="F106" s="374"/>
      <c r="G106" s="375"/>
      <c r="H106" s="376"/>
      <c r="I106" s="375"/>
      <c r="J106" s="375"/>
      <c r="K106" s="377"/>
      <c r="L106" s="378"/>
    </row>
    <row r="107" spans="2:12" s="371" customFormat="1" x14ac:dyDescent="0.25">
      <c r="B107" s="372"/>
      <c r="D107" s="373"/>
      <c r="E107" s="374"/>
      <c r="F107" s="374"/>
      <c r="G107" s="375"/>
      <c r="H107" s="376"/>
      <c r="I107" s="375"/>
      <c r="J107" s="375"/>
      <c r="K107" s="377"/>
      <c r="L107" s="378"/>
    </row>
    <row r="108" spans="2:12" s="371" customFormat="1" x14ac:dyDescent="0.25">
      <c r="B108" s="372"/>
      <c r="D108" s="373"/>
      <c r="E108" s="374"/>
      <c r="F108" s="374"/>
      <c r="G108" s="375"/>
      <c r="H108" s="376"/>
      <c r="I108" s="375"/>
      <c r="J108" s="375"/>
      <c r="K108" s="377"/>
      <c r="L108" s="378"/>
    </row>
    <row r="109" spans="2:12" s="371" customFormat="1" x14ac:dyDescent="0.25">
      <c r="B109" s="372"/>
      <c r="D109" s="373"/>
      <c r="E109" s="374"/>
      <c r="F109" s="374"/>
      <c r="G109" s="375"/>
      <c r="H109" s="376"/>
      <c r="I109" s="375"/>
      <c r="J109" s="375"/>
      <c r="K109" s="377"/>
      <c r="L109" s="378"/>
    </row>
    <row r="110" spans="2:12" s="371" customFormat="1" x14ac:dyDescent="0.25">
      <c r="B110" s="372"/>
      <c r="D110" s="373"/>
      <c r="E110" s="374"/>
      <c r="F110" s="374"/>
      <c r="G110" s="375"/>
      <c r="H110" s="376"/>
      <c r="I110" s="375"/>
      <c r="J110" s="375"/>
      <c r="K110" s="377"/>
      <c r="L110" s="378"/>
    </row>
    <row r="111" spans="2:12" s="371" customFormat="1" x14ac:dyDescent="0.25">
      <c r="B111" s="372"/>
      <c r="D111" s="373"/>
      <c r="E111" s="374"/>
      <c r="F111" s="374"/>
      <c r="G111" s="375"/>
      <c r="H111" s="376"/>
      <c r="I111" s="375"/>
      <c r="J111" s="375"/>
      <c r="K111" s="377"/>
      <c r="L111" s="378"/>
    </row>
    <row r="112" spans="2:12" s="371" customFormat="1" x14ac:dyDescent="0.25">
      <c r="B112" s="372"/>
      <c r="D112" s="373"/>
      <c r="E112" s="374"/>
      <c r="F112" s="374"/>
      <c r="G112" s="375"/>
      <c r="H112" s="376"/>
      <c r="I112" s="375"/>
      <c r="J112" s="375"/>
      <c r="K112" s="377"/>
      <c r="L112" s="378"/>
    </row>
    <row r="113" spans="2:12" s="371" customFormat="1" x14ac:dyDescent="0.25">
      <c r="B113" s="372"/>
      <c r="D113" s="373"/>
      <c r="E113" s="374"/>
      <c r="F113" s="374"/>
      <c r="G113" s="375"/>
      <c r="H113" s="376"/>
      <c r="I113" s="375"/>
      <c r="J113" s="375"/>
      <c r="K113" s="377"/>
      <c r="L113" s="378"/>
    </row>
    <row r="114" spans="2:12" s="371" customFormat="1" x14ac:dyDescent="0.25">
      <c r="B114" s="372"/>
      <c r="D114" s="373"/>
      <c r="E114" s="374"/>
      <c r="F114" s="374"/>
      <c r="G114" s="375"/>
      <c r="H114" s="376"/>
      <c r="I114" s="375"/>
      <c r="J114" s="375"/>
      <c r="K114" s="377"/>
      <c r="L114" s="378"/>
    </row>
    <row r="115" spans="2:12" s="371" customFormat="1" x14ac:dyDescent="0.25">
      <c r="B115" s="372"/>
      <c r="D115" s="373"/>
      <c r="E115" s="374"/>
      <c r="F115" s="374"/>
      <c r="G115" s="375"/>
      <c r="H115" s="376"/>
      <c r="I115" s="375"/>
      <c r="J115" s="375"/>
      <c r="K115" s="377"/>
      <c r="L115" s="378"/>
    </row>
    <row r="116" spans="2:12" s="371" customFormat="1" x14ac:dyDescent="0.25">
      <c r="B116" s="372"/>
      <c r="D116" s="373"/>
      <c r="E116" s="374"/>
      <c r="F116" s="374"/>
      <c r="G116" s="375"/>
      <c r="H116" s="376"/>
      <c r="I116" s="375"/>
      <c r="J116" s="375"/>
      <c r="K116" s="377"/>
      <c r="L116" s="378"/>
    </row>
    <row r="117" spans="2:12" s="371" customFormat="1" x14ac:dyDescent="0.25">
      <c r="B117" s="372"/>
      <c r="D117" s="373"/>
      <c r="E117" s="374"/>
      <c r="F117" s="374"/>
      <c r="G117" s="375"/>
      <c r="H117" s="376"/>
      <c r="I117" s="375"/>
      <c r="J117" s="375"/>
      <c r="K117" s="377"/>
      <c r="L117" s="378"/>
    </row>
    <row r="118" spans="2:12" s="371" customFormat="1" x14ac:dyDescent="0.25">
      <c r="B118" s="372"/>
      <c r="D118" s="373"/>
      <c r="E118" s="374"/>
      <c r="F118" s="374"/>
      <c r="G118" s="375"/>
      <c r="H118" s="376"/>
      <c r="I118" s="375"/>
      <c r="J118" s="375"/>
      <c r="K118" s="377"/>
      <c r="L118" s="378"/>
    </row>
    <row r="119" spans="2:12" s="371" customFormat="1" x14ac:dyDescent="0.25">
      <c r="B119" s="372"/>
      <c r="D119" s="373"/>
      <c r="E119" s="374"/>
      <c r="F119" s="374"/>
      <c r="G119" s="375"/>
      <c r="H119" s="376"/>
      <c r="I119" s="375"/>
      <c r="J119" s="375"/>
      <c r="K119" s="377"/>
      <c r="L119" s="378"/>
    </row>
    <row r="120" spans="2:12" s="371" customFormat="1" x14ac:dyDescent="0.25">
      <c r="B120" s="372"/>
      <c r="D120" s="373"/>
      <c r="E120" s="374"/>
      <c r="F120" s="374"/>
      <c r="G120" s="375"/>
      <c r="H120" s="376"/>
      <c r="I120" s="375"/>
      <c r="J120" s="375"/>
      <c r="K120" s="377"/>
      <c r="L120" s="378"/>
    </row>
    <row r="121" spans="2:12" s="371" customFormat="1" x14ac:dyDescent="0.25">
      <c r="B121" s="372"/>
      <c r="D121" s="373"/>
      <c r="E121" s="374"/>
      <c r="F121" s="374"/>
      <c r="G121" s="375"/>
      <c r="H121" s="376"/>
      <c r="I121" s="375"/>
      <c r="J121" s="375"/>
      <c r="K121" s="377"/>
      <c r="L121" s="378"/>
    </row>
    <row r="122" spans="2:12" s="371" customFormat="1" x14ac:dyDescent="0.25">
      <c r="B122" s="372"/>
      <c r="D122" s="373"/>
      <c r="E122" s="374"/>
      <c r="F122" s="374"/>
      <c r="G122" s="375"/>
      <c r="H122" s="376"/>
      <c r="I122" s="375"/>
      <c r="J122" s="375"/>
      <c r="K122" s="377"/>
      <c r="L122" s="378"/>
    </row>
    <row r="123" spans="2:12" s="371" customFormat="1" x14ac:dyDescent="0.25">
      <c r="B123" s="372"/>
      <c r="D123" s="373"/>
      <c r="E123" s="374"/>
      <c r="F123" s="374"/>
      <c r="G123" s="375"/>
      <c r="H123" s="376"/>
      <c r="I123" s="375"/>
      <c r="J123" s="375"/>
      <c r="K123" s="377"/>
      <c r="L123" s="378"/>
    </row>
    <row r="124" spans="2:12" s="371" customFormat="1" x14ac:dyDescent="0.25">
      <c r="B124" s="372"/>
      <c r="D124" s="373"/>
      <c r="E124" s="374"/>
      <c r="F124" s="374"/>
      <c r="G124" s="375"/>
      <c r="H124" s="376"/>
      <c r="I124" s="375"/>
      <c r="J124" s="375"/>
      <c r="K124" s="377"/>
      <c r="L124" s="378"/>
    </row>
    <row r="125" spans="2:12" s="371" customFormat="1" x14ac:dyDescent="0.25">
      <c r="B125" s="372"/>
      <c r="D125" s="373"/>
      <c r="E125" s="374"/>
      <c r="F125" s="374"/>
      <c r="G125" s="375"/>
      <c r="H125" s="376"/>
      <c r="I125" s="375"/>
      <c r="J125" s="375"/>
      <c r="K125" s="377"/>
      <c r="L125" s="378"/>
    </row>
    <row r="126" spans="2:12" s="371" customFormat="1" x14ac:dyDescent="0.25">
      <c r="B126" s="372"/>
      <c r="D126" s="373"/>
      <c r="E126" s="374"/>
      <c r="F126" s="374"/>
      <c r="G126" s="375"/>
      <c r="H126" s="376"/>
      <c r="I126" s="375"/>
      <c r="J126" s="375"/>
      <c r="K126" s="377"/>
      <c r="L126" s="378"/>
    </row>
    <row r="127" spans="2:12" s="371" customFormat="1" x14ac:dyDescent="0.25">
      <c r="B127" s="372"/>
      <c r="D127" s="373"/>
      <c r="E127" s="374"/>
      <c r="F127" s="374"/>
      <c r="G127" s="375"/>
      <c r="H127" s="376"/>
      <c r="I127" s="375"/>
      <c r="J127" s="375"/>
      <c r="K127" s="377"/>
      <c r="L127" s="378"/>
    </row>
    <row r="128" spans="2:12" s="371" customFormat="1" x14ac:dyDescent="0.25">
      <c r="B128" s="372"/>
      <c r="D128" s="373"/>
      <c r="E128" s="374"/>
      <c r="F128" s="374"/>
      <c r="G128" s="375"/>
      <c r="H128" s="376"/>
      <c r="I128" s="375"/>
      <c r="J128" s="375"/>
      <c r="K128" s="377"/>
      <c r="L128" s="378"/>
    </row>
    <row r="129" spans="2:12" s="371" customFormat="1" x14ac:dyDescent="0.25">
      <c r="B129" s="372"/>
      <c r="D129" s="373"/>
      <c r="E129" s="374"/>
      <c r="F129" s="374"/>
      <c r="G129" s="375"/>
      <c r="H129" s="376"/>
      <c r="I129" s="375"/>
      <c r="J129" s="375"/>
      <c r="K129" s="377"/>
      <c r="L129" s="378"/>
    </row>
    <row r="130" spans="2:12" s="371" customFormat="1" x14ac:dyDescent="0.25">
      <c r="B130" s="372"/>
      <c r="D130" s="373"/>
      <c r="E130" s="374"/>
      <c r="F130" s="374"/>
      <c r="G130" s="375"/>
      <c r="H130" s="376"/>
      <c r="I130" s="375"/>
      <c r="J130" s="375"/>
      <c r="K130" s="377"/>
      <c r="L130" s="378"/>
    </row>
    <row r="131" spans="2:12" s="371" customFormat="1" x14ac:dyDescent="0.25">
      <c r="B131" s="372"/>
      <c r="D131" s="373"/>
      <c r="E131" s="374"/>
      <c r="F131" s="374"/>
      <c r="G131" s="375"/>
      <c r="H131" s="376"/>
      <c r="I131" s="375"/>
      <c r="J131" s="375"/>
      <c r="K131" s="377"/>
      <c r="L131" s="378"/>
    </row>
    <row r="132" spans="2:12" s="371" customFormat="1" x14ac:dyDescent="0.25">
      <c r="B132" s="372"/>
      <c r="D132" s="373"/>
      <c r="E132" s="374"/>
      <c r="F132" s="374"/>
      <c r="G132" s="375"/>
      <c r="H132" s="376"/>
      <c r="I132" s="375"/>
      <c r="J132" s="375"/>
      <c r="K132" s="377"/>
      <c r="L132" s="378"/>
    </row>
    <row r="133" spans="2:12" s="371" customFormat="1" x14ac:dyDescent="0.25">
      <c r="B133" s="372"/>
      <c r="D133" s="373"/>
      <c r="E133" s="374"/>
      <c r="F133" s="374"/>
      <c r="G133" s="375"/>
      <c r="H133" s="376"/>
      <c r="I133" s="375"/>
      <c r="J133" s="375"/>
      <c r="K133" s="377"/>
      <c r="L133" s="378"/>
    </row>
    <row r="134" spans="2:12" s="371" customFormat="1" x14ac:dyDescent="0.25">
      <c r="B134" s="372"/>
      <c r="D134" s="373"/>
      <c r="E134" s="374"/>
      <c r="F134" s="374"/>
      <c r="G134" s="375"/>
      <c r="H134" s="376"/>
      <c r="I134" s="375"/>
      <c r="J134" s="375"/>
      <c r="K134" s="377"/>
      <c r="L134" s="378"/>
    </row>
    <row r="135" spans="2:12" s="371" customFormat="1" x14ac:dyDescent="0.25">
      <c r="B135" s="372"/>
      <c r="D135" s="373"/>
      <c r="E135" s="374"/>
      <c r="F135" s="374"/>
      <c r="G135" s="375"/>
      <c r="H135" s="376"/>
      <c r="I135" s="375"/>
      <c r="J135" s="375"/>
      <c r="K135" s="377"/>
      <c r="L135" s="378"/>
    </row>
    <row r="136" spans="2:12" s="371" customFormat="1" x14ac:dyDescent="0.25">
      <c r="B136" s="372"/>
      <c r="D136" s="373"/>
      <c r="E136" s="374"/>
      <c r="F136" s="374"/>
      <c r="G136" s="375"/>
      <c r="H136" s="376"/>
      <c r="I136" s="375"/>
      <c r="J136" s="375"/>
      <c r="K136" s="377"/>
      <c r="L136" s="378"/>
    </row>
    <row r="137" spans="2:12" s="371" customFormat="1" x14ac:dyDescent="0.25">
      <c r="B137" s="372"/>
      <c r="D137" s="373"/>
      <c r="E137" s="374"/>
      <c r="F137" s="374"/>
      <c r="G137" s="375"/>
      <c r="H137" s="376"/>
      <c r="I137" s="375"/>
      <c r="J137" s="375"/>
      <c r="K137" s="377"/>
      <c r="L137" s="378"/>
    </row>
    <row r="138" spans="2:12" s="371" customFormat="1" x14ac:dyDescent="0.25">
      <c r="B138" s="372"/>
      <c r="D138" s="373"/>
      <c r="E138" s="374"/>
      <c r="F138" s="374"/>
      <c r="G138" s="375"/>
      <c r="H138" s="376"/>
      <c r="I138" s="375"/>
      <c r="J138" s="375"/>
      <c r="K138" s="377"/>
      <c r="L138" s="378"/>
    </row>
    <row r="139" spans="2:12" s="371" customFormat="1" x14ac:dyDescent="0.25">
      <c r="B139" s="372"/>
      <c r="D139" s="373"/>
      <c r="E139" s="374"/>
      <c r="F139" s="374"/>
      <c r="G139" s="375"/>
      <c r="H139" s="376"/>
      <c r="I139" s="375"/>
      <c r="J139" s="375"/>
      <c r="K139" s="377"/>
      <c r="L139" s="378"/>
    </row>
    <row r="140" spans="2:12" s="371" customFormat="1" x14ac:dyDescent="0.25">
      <c r="B140" s="372"/>
      <c r="D140" s="373"/>
      <c r="E140" s="374"/>
      <c r="F140" s="374"/>
      <c r="G140" s="375"/>
      <c r="H140" s="376"/>
      <c r="I140" s="375"/>
      <c r="J140" s="375"/>
      <c r="K140" s="377"/>
      <c r="L140" s="378"/>
    </row>
    <row r="141" spans="2:12" s="371" customFormat="1" x14ac:dyDescent="0.25">
      <c r="B141" s="372"/>
      <c r="D141" s="373"/>
      <c r="E141" s="374"/>
      <c r="F141" s="374"/>
      <c r="G141" s="375"/>
      <c r="H141" s="376"/>
      <c r="I141" s="375"/>
      <c r="J141" s="375"/>
      <c r="K141" s="377"/>
      <c r="L141" s="378"/>
    </row>
    <row r="142" spans="2:12" s="371" customFormat="1" x14ac:dyDescent="0.25">
      <c r="B142" s="372"/>
      <c r="D142" s="373"/>
      <c r="E142" s="374"/>
      <c r="F142" s="374"/>
      <c r="G142" s="375"/>
      <c r="H142" s="376"/>
      <c r="I142" s="375"/>
      <c r="J142" s="375"/>
      <c r="K142" s="377"/>
      <c r="L142" s="378"/>
    </row>
    <row r="143" spans="2:12" s="371" customFormat="1" x14ac:dyDescent="0.25">
      <c r="B143" s="372"/>
      <c r="D143" s="373"/>
      <c r="E143" s="374"/>
      <c r="F143" s="374"/>
      <c r="G143" s="375"/>
      <c r="H143" s="376"/>
      <c r="I143" s="375"/>
      <c r="J143" s="375"/>
      <c r="K143" s="377"/>
      <c r="L143" s="378"/>
    </row>
    <row r="144" spans="2:12" s="371" customFormat="1" x14ac:dyDescent="0.25">
      <c r="B144" s="372"/>
      <c r="D144" s="373"/>
      <c r="E144" s="374"/>
      <c r="F144" s="374"/>
      <c r="G144" s="375"/>
      <c r="H144" s="376"/>
      <c r="I144" s="375"/>
      <c r="J144" s="375"/>
      <c r="K144" s="377"/>
      <c r="L144" s="378"/>
    </row>
    <row r="145" spans="2:12" s="371" customFormat="1" x14ac:dyDescent="0.25">
      <c r="B145" s="372"/>
      <c r="D145" s="373"/>
      <c r="E145" s="374"/>
      <c r="F145" s="374"/>
      <c r="G145" s="375"/>
      <c r="H145" s="376"/>
      <c r="I145" s="375"/>
      <c r="J145" s="375"/>
      <c r="K145" s="377"/>
      <c r="L145" s="378"/>
    </row>
    <row r="146" spans="2:12" s="371" customFormat="1" x14ac:dyDescent="0.25">
      <c r="B146" s="372"/>
      <c r="D146" s="373"/>
      <c r="E146" s="374"/>
      <c r="F146" s="374"/>
      <c r="G146" s="375"/>
      <c r="H146" s="376"/>
      <c r="I146" s="375"/>
      <c r="J146" s="375"/>
      <c r="K146" s="377"/>
      <c r="L146" s="378"/>
    </row>
    <row r="147" spans="2:12" s="371" customFormat="1" x14ac:dyDescent="0.25">
      <c r="B147" s="372"/>
      <c r="D147" s="373"/>
      <c r="E147" s="374"/>
      <c r="F147" s="374"/>
      <c r="G147" s="375"/>
      <c r="H147" s="376"/>
      <c r="I147" s="375"/>
      <c r="J147" s="375"/>
      <c r="K147" s="377"/>
      <c r="L147" s="378"/>
    </row>
    <row r="148" spans="2:12" s="371" customFormat="1" x14ac:dyDescent="0.25">
      <c r="B148" s="372"/>
      <c r="D148" s="373"/>
      <c r="E148" s="374"/>
      <c r="F148" s="374"/>
      <c r="G148" s="375"/>
      <c r="H148" s="376"/>
      <c r="I148" s="375"/>
      <c r="J148" s="375"/>
      <c r="K148" s="377"/>
      <c r="L148" s="378"/>
    </row>
    <row r="149" spans="2:12" s="371" customFormat="1" x14ac:dyDescent="0.25">
      <c r="B149" s="372"/>
      <c r="D149" s="373"/>
      <c r="E149" s="374"/>
      <c r="F149" s="374"/>
      <c r="G149" s="375"/>
      <c r="H149" s="376"/>
      <c r="I149" s="375"/>
      <c r="J149" s="375"/>
      <c r="K149" s="377"/>
      <c r="L149" s="378"/>
    </row>
    <row r="150" spans="2:12" s="371" customFormat="1" x14ac:dyDescent="0.25">
      <c r="B150" s="372"/>
      <c r="D150" s="373"/>
      <c r="E150" s="374"/>
      <c r="F150" s="374"/>
      <c r="G150" s="375"/>
      <c r="H150" s="376"/>
      <c r="I150" s="375"/>
      <c r="J150" s="375"/>
      <c r="K150" s="377"/>
      <c r="L150" s="378"/>
    </row>
    <row r="151" spans="2:12" s="371" customFormat="1" x14ac:dyDescent="0.25">
      <c r="B151" s="372"/>
      <c r="D151" s="373"/>
      <c r="E151" s="374"/>
      <c r="F151" s="374"/>
      <c r="G151" s="375"/>
      <c r="H151" s="376"/>
      <c r="I151" s="375"/>
      <c r="J151" s="375"/>
      <c r="K151" s="377"/>
      <c r="L151" s="378"/>
    </row>
    <row r="152" spans="2:12" s="371" customFormat="1" x14ac:dyDescent="0.25">
      <c r="B152" s="372"/>
      <c r="D152" s="373"/>
      <c r="E152" s="374"/>
      <c r="F152" s="374"/>
      <c r="G152" s="375"/>
      <c r="H152" s="376"/>
      <c r="I152" s="375"/>
      <c r="J152" s="375"/>
      <c r="K152" s="377"/>
      <c r="L152" s="378"/>
    </row>
    <row r="153" spans="2:12" s="371" customFormat="1" x14ac:dyDescent="0.25">
      <c r="B153" s="372"/>
      <c r="D153" s="373"/>
      <c r="E153" s="374"/>
      <c r="F153" s="374"/>
      <c r="G153" s="375"/>
      <c r="H153" s="376"/>
      <c r="I153" s="375"/>
      <c r="J153" s="375"/>
      <c r="K153" s="377"/>
      <c r="L153" s="378"/>
    </row>
    <row r="154" spans="2:12" s="371" customFormat="1" x14ac:dyDescent="0.25">
      <c r="B154" s="372"/>
      <c r="D154" s="373"/>
      <c r="E154" s="374"/>
      <c r="F154" s="374"/>
      <c r="G154" s="375"/>
      <c r="H154" s="376"/>
      <c r="I154" s="375"/>
      <c r="J154" s="375"/>
      <c r="K154" s="377"/>
      <c r="L154" s="378"/>
    </row>
    <row r="155" spans="2:12" s="371" customFormat="1" x14ac:dyDescent="0.25">
      <c r="B155" s="372"/>
      <c r="D155" s="373"/>
      <c r="E155" s="374"/>
      <c r="F155" s="374"/>
      <c r="G155" s="375"/>
      <c r="H155" s="376"/>
      <c r="I155" s="375"/>
      <c r="J155" s="375"/>
      <c r="K155" s="377"/>
      <c r="L155" s="378"/>
    </row>
    <row r="156" spans="2:12" s="371" customFormat="1" x14ac:dyDescent="0.25">
      <c r="B156" s="372"/>
      <c r="D156" s="373"/>
      <c r="E156" s="374"/>
      <c r="F156" s="374"/>
      <c r="G156" s="375"/>
      <c r="H156" s="376"/>
      <c r="I156" s="375"/>
      <c r="J156" s="375"/>
      <c r="K156" s="377"/>
      <c r="L156" s="378"/>
    </row>
    <row r="157" spans="2:12" s="371" customFormat="1" x14ac:dyDescent="0.25">
      <c r="B157" s="372"/>
      <c r="D157" s="373"/>
      <c r="E157" s="374"/>
      <c r="F157" s="374"/>
      <c r="G157" s="375"/>
      <c r="H157" s="376"/>
      <c r="I157" s="375"/>
      <c r="J157" s="375"/>
      <c r="K157" s="377"/>
      <c r="L157" s="378"/>
    </row>
    <row r="158" spans="2:12" s="371" customFormat="1" x14ac:dyDescent="0.25">
      <c r="B158" s="372"/>
      <c r="D158" s="373"/>
      <c r="E158" s="374"/>
      <c r="F158" s="374"/>
      <c r="G158" s="375"/>
      <c r="H158" s="376"/>
      <c r="I158" s="375"/>
      <c r="J158" s="375"/>
      <c r="K158" s="377"/>
      <c r="L158" s="378"/>
    </row>
    <row r="159" spans="2:12" s="371" customFormat="1" x14ac:dyDescent="0.25">
      <c r="B159" s="372"/>
      <c r="D159" s="373"/>
      <c r="E159" s="374"/>
      <c r="F159" s="374"/>
      <c r="G159" s="375"/>
      <c r="H159" s="376"/>
      <c r="I159" s="375"/>
      <c r="J159" s="375"/>
      <c r="K159" s="377"/>
      <c r="L159" s="378"/>
    </row>
    <row r="160" spans="2:12" s="371" customFormat="1" x14ac:dyDescent="0.25">
      <c r="B160" s="372"/>
      <c r="D160" s="373"/>
      <c r="E160" s="374"/>
      <c r="F160" s="374"/>
      <c r="G160" s="375"/>
      <c r="H160" s="376"/>
      <c r="I160" s="375"/>
      <c r="J160" s="375"/>
      <c r="K160" s="377"/>
      <c r="L160" s="378"/>
    </row>
    <row r="161" spans="2:12" s="371" customFormat="1" x14ac:dyDescent="0.25">
      <c r="B161" s="372"/>
      <c r="D161" s="373"/>
      <c r="E161" s="374"/>
      <c r="F161" s="374"/>
      <c r="G161" s="375"/>
      <c r="H161" s="376"/>
      <c r="I161" s="375"/>
      <c r="J161" s="375"/>
      <c r="K161" s="377"/>
      <c r="L161" s="378"/>
    </row>
    <row r="162" spans="2:12" s="371" customFormat="1" x14ac:dyDescent="0.25">
      <c r="B162" s="372"/>
      <c r="D162" s="373"/>
      <c r="E162" s="374"/>
      <c r="F162" s="374"/>
      <c r="G162" s="375"/>
      <c r="H162" s="376"/>
      <c r="I162" s="375"/>
      <c r="J162" s="375"/>
      <c r="K162" s="377"/>
      <c r="L162" s="378"/>
    </row>
    <row r="163" spans="2:12" s="371" customFormat="1" x14ac:dyDescent="0.25">
      <c r="B163" s="372"/>
      <c r="D163" s="373"/>
      <c r="E163" s="374"/>
      <c r="F163" s="374"/>
      <c r="G163" s="375"/>
      <c r="H163" s="376"/>
      <c r="I163" s="375"/>
      <c r="J163" s="375"/>
      <c r="K163" s="377"/>
      <c r="L163" s="378"/>
    </row>
    <row r="164" spans="2:12" s="371" customFormat="1" x14ac:dyDescent="0.25">
      <c r="B164" s="372"/>
      <c r="D164" s="373"/>
      <c r="E164" s="374"/>
      <c r="F164" s="374"/>
      <c r="G164" s="375"/>
      <c r="H164" s="376"/>
      <c r="I164" s="375"/>
      <c r="J164" s="375"/>
      <c r="K164" s="377"/>
      <c r="L164" s="378"/>
    </row>
    <row r="165" spans="2:12" s="371" customFormat="1" x14ac:dyDescent="0.25">
      <c r="B165" s="372"/>
      <c r="D165" s="373"/>
      <c r="E165" s="374"/>
      <c r="F165" s="374"/>
      <c r="G165" s="375"/>
      <c r="H165" s="376"/>
      <c r="I165" s="375"/>
      <c r="J165" s="375"/>
      <c r="K165" s="377"/>
      <c r="L165" s="378"/>
    </row>
    <row r="166" spans="2:12" s="371" customFormat="1" x14ac:dyDescent="0.25">
      <c r="B166" s="372"/>
      <c r="D166" s="373"/>
      <c r="E166" s="374"/>
      <c r="F166" s="374"/>
      <c r="G166" s="375"/>
      <c r="H166" s="376"/>
      <c r="I166" s="375"/>
      <c r="J166" s="375"/>
      <c r="K166" s="377"/>
      <c r="L166" s="378"/>
    </row>
    <row r="167" spans="2:12" s="371" customFormat="1" x14ac:dyDescent="0.25">
      <c r="B167" s="372"/>
      <c r="D167" s="373"/>
      <c r="E167" s="374"/>
      <c r="F167" s="374"/>
      <c r="G167" s="375"/>
      <c r="H167" s="376"/>
      <c r="I167" s="375"/>
      <c r="J167" s="375"/>
      <c r="K167" s="377"/>
      <c r="L167" s="378"/>
    </row>
    <row r="168" spans="2:12" s="371" customFormat="1" x14ac:dyDescent="0.25">
      <c r="B168" s="372"/>
      <c r="D168" s="373"/>
      <c r="E168" s="374"/>
      <c r="F168" s="374"/>
      <c r="G168" s="375"/>
      <c r="H168" s="376"/>
      <c r="I168" s="375"/>
      <c r="J168" s="375"/>
      <c r="K168" s="377"/>
      <c r="L168" s="378"/>
    </row>
    <row r="169" spans="2:12" s="371" customFormat="1" x14ac:dyDescent="0.25">
      <c r="B169" s="372"/>
      <c r="D169" s="373"/>
      <c r="E169" s="374"/>
      <c r="F169" s="374"/>
      <c r="G169" s="375"/>
      <c r="H169" s="376"/>
      <c r="I169" s="375"/>
      <c r="J169" s="375"/>
      <c r="K169" s="377"/>
      <c r="L169" s="378"/>
    </row>
    <row r="170" spans="2:12" s="371" customFormat="1" x14ac:dyDescent="0.25">
      <c r="B170" s="372"/>
      <c r="D170" s="373"/>
      <c r="E170" s="374"/>
      <c r="F170" s="374"/>
      <c r="G170" s="375"/>
      <c r="H170" s="376"/>
      <c r="I170" s="375"/>
      <c r="J170" s="375"/>
      <c r="K170" s="377"/>
      <c r="L170" s="378"/>
    </row>
    <row r="171" spans="2:12" s="371" customFormat="1" x14ac:dyDescent="0.25">
      <c r="B171" s="372"/>
      <c r="D171" s="373"/>
      <c r="E171" s="374"/>
      <c r="F171" s="374"/>
      <c r="G171" s="375"/>
      <c r="H171" s="376"/>
      <c r="I171" s="375"/>
      <c r="J171" s="375"/>
      <c r="K171" s="377"/>
      <c r="L171" s="378"/>
    </row>
    <row r="172" spans="2:12" s="371" customFormat="1" x14ac:dyDescent="0.25">
      <c r="B172" s="372"/>
      <c r="D172" s="373"/>
      <c r="E172" s="374"/>
      <c r="F172" s="374"/>
      <c r="G172" s="375"/>
      <c r="H172" s="376"/>
      <c r="I172" s="375"/>
      <c r="J172" s="375"/>
      <c r="K172" s="377"/>
      <c r="L172" s="378"/>
    </row>
    <row r="173" spans="2:12" s="371" customFormat="1" x14ac:dyDescent="0.25">
      <c r="B173" s="372"/>
      <c r="D173" s="373"/>
      <c r="E173" s="374"/>
      <c r="F173" s="374"/>
      <c r="G173" s="375"/>
      <c r="H173" s="376"/>
      <c r="I173" s="375"/>
      <c r="J173" s="375"/>
      <c r="K173" s="377"/>
      <c r="L173" s="378"/>
    </row>
    <row r="174" spans="2:12" s="371" customFormat="1" x14ac:dyDescent="0.25">
      <c r="B174" s="372"/>
      <c r="D174" s="373"/>
      <c r="E174" s="374"/>
      <c r="F174" s="374"/>
      <c r="G174" s="375"/>
      <c r="H174" s="376"/>
      <c r="I174" s="375"/>
      <c r="J174" s="375"/>
      <c r="K174" s="377"/>
      <c r="L174" s="378"/>
    </row>
    <row r="175" spans="2:12" s="371" customFormat="1" x14ac:dyDescent="0.25">
      <c r="B175" s="372"/>
      <c r="D175" s="373"/>
      <c r="E175" s="374"/>
      <c r="F175" s="374"/>
      <c r="G175" s="375"/>
      <c r="H175" s="376"/>
      <c r="I175" s="375"/>
      <c r="J175" s="375"/>
      <c r="K175" s="377"/>
      <c r="L175" s="378"/>
    </row>
    <row r="176" spans="2:12" s="371" customFormat="1" x14ac:dyDescent="0.25">
      <c r="B176" s="372"/>
      <c r="D176" s="373"/>
      <c r="E176" s="374"/>
      <c r="F176" s="374"/>
      <c r="G176" s="375"/>
      <c r="H176" s="376"/>
      <c r="I176" s="375"/>
      <c r="J176" s="375"/>
      <c r="K176" s="377"/>
      <c r="L176" s="378"/>
    </row>
    <row r="177" spans="2:12" s="371" customFormat="1" x14ac:dyDescent="0.25">
      <c r="B177" s="372"/>
      <c r="D177" s="373"/>
      <c r="E177" s="374"/>
      <c r="F177" s="374"/>
      <c r="G177" s="375"/>
      <c r="H177" s="376"/>
      <c r="I177" s="375"/>
      <c r="J177" s="375"/>
      <c r="K177" s="377"/>
      <c r="L177" s="378"/>
    </row>
    <row r="178" spans="2:12" s="371" customFormat="1" x14ac:dyDescent="0.25">
      <c r="B178" s="372"/>
      <c r="D178" s="373"/>
      <c r="E178" s="374"/>
      <c r="F178" s="374"/>
      <c r="G178" s="375"/>
      <c r="H178" s="376"/>
      <c r="I178" s="375"/>
      <c r="J178" s="375"/>
      <c r="K178" s="377"/>
      <c r="L178" s="378"/>
    </row>
    <row r="179" spans="2:12" s="371" customFormat="1" x14ac:dyDescent="0.25">
      <c r="B179" s="372"/>
      <c r="D179" s="373"/>
      <c r="E179" s="374"/>
      <c r="F179" s="374"/>
      <c r="G179" s="375"/>
      <c r="H179" s="376"/>
      <c r="I179" s="375"/>
      <c r="J179" s="375"/>
      <c r="K179" s="377"/>
      <c r="L179" s="378"/>
    </row>
    <row r="180" spans="2:12" s="371" customFormat="1" x14ac:dyDescent="0.25">
      <c r="B180" s="372"/>
      <c r="D180" s="373"/>
      <c r="E180" s="374"/>
      <c r="F180" s="374"/>
      <c r="G180" s="375"/>
      <c r="H180" s="376"/>
      <c r="I180" s="375"/>
      <c r="J180" s="375"/>
      <c r="K180" s="377"/>
      <c r="L180" s="378"/>
    </row>
    <row r="181" spans="2:12" s="371" customFormat="1" x14ac:dyDescent="0.25">
      <c r="B181" s="372"/>
      <c r="D181" s="373"/>
      <c r="E181" s="374"/>
      <c r="F181" s="374"/>
      <c r="G181" s="375"/>
      <c r="H181" s="376"/>
      <c r="I181" s="375"/>
      <c r="J181" s="375"/>
      <c r="K181" s="377"/>
      <c r="L181" s="378"/>
    </row>
    <row r="182" spans="2:12" s="371" customFormat="1" x14ac:dyDescent="0.25">
      <c r="B182" s="372"/>
      <c r="D182" s="373"/>
      <c r="E182" s="374"/>
      <c r="F182" s="374"/>
      <c r="G182" s="375"/>
      <c r="H182" s="376"/>
      <c r="I182" s="375"/>
      <c r="J182" s="375"/>
      <c r="K182" s="377"/>
      <c r="L182" s="378"/>
    </row>
    <row r="183" spans="2:12" s="371" customFormat="1" x14ac:dyDescent="0.25">
      <c r="B183" s="372"/>
      <c r="D183" s="373"/>
      <c r="E183" s="374"/>
      <c r="F183" s="374"/>
      <c r="G183" s="375"/>
      <c r="H183" s="376"/>
      <c r="I183" s="375"/>
      <c r="J183" s="375"/>
      <c r="K183" s="377"/>
      <c r="L183" s="378"/>
    </row>
    <row r="184" spans="2:12" s="371" customFormat="1" x14ac:dyDescent="0.25">
      <c r="B184" s="372"/>
      <c r="D184" s="373"/>
      <c r="E184" s="374"/>
      <c r="F184" s="374"/>
      <c r="G184" s="375"/>
      <c r="H184" s="376"/>
      <c r="I184" s="375"/>
      <c r="J184" s="375"/>
      <c r="K184" s="377"/>
      <c r="L184" s="378"/>
    </row>
    <row r="185" spans="2:12" s="371" customFormat="1" x14ac:dyDescent="0.25">
      <c r="B185" s="372"/>
      <c r="D185" s="373"/>
      <c r="E185" s="374"/>
      <c r="F185" s="374"/>
      <c r="G185" s="375"/>
      <c r="H185" s="376"/>
      <c r="I185" s="375"/>
      <c r="J185" s="375"/>
      <c r="K185" s="377"/>
      <c r="L185" s="378"/>
    </row>
    <row r="186" spans="2:12" s="371" customFormat="1" x14ac:dyDescent="0.25">
      <c r="B186" s="372"/>
      <c r="D186" s="373"/>
      <c r="E186" s="374"/>
      <c r="F186" s="374"/>
      <c r="G186" s="375"/>
      <c r="H186" s="376"/>
      <c r="I186" s="375"/>
      <c r="J186" s="375"/>
      <c r="K186" s="377"/>
      <c r="L186" s="378"/>
    </row>
    <row r="187" spans="2:12" s="371" customFormat="1" x14ac:dyDescent="0.25">
      <c r="B187" s="372"/>
      <c r="D187" s="373"/>
      <c r="E187" s="374"/>
      <c r="F187" s="374"/>
      <c r="G187" s="375"/>
      <c r="H187" s="376"/>
      <c r="I187" s="375"/>
      <c r="J187" s="375"/>
      <c r="K187" s="377"/>
      <c r="L187" s="378"/>
    </row>
    <row r="188" spans="2:12" s="371" customFormat="1" x14ac:dyDescent="0.25">
      <c r="B188" s="372"/>
      <c r="D188" s="373"/>
      <c r="E188" s="374"/>
      <c r="F188" s="374"/>
      <c r="G188" s="375"/>
      <c r="H188" s="376"/>
      <c r="I188" s="375"/>
      <c r="J188" s="375"/>
      <c r="K188" s="377"/>
      <c r="L188" s="378"/>
    </row>
    <row r="189" spans="2:12" s="371" customFormat="1" x14ac:dyDescent="0.25">
      <c r="B189" s="372"/>
      <c r="D189" s="373"/>
      <c r="E189" s="374"/>
      <c r="F189" s="374"/>
      <c r="G189" s="375"/>
      <c r="H189" s="376"/>
      <c r="I189" s="375"/>
      <c r="J189" s="375"/>
      <c r="K189" s="377"/>
      <c r="L189" s="378"/>
    </row>
    <row r="190" spans="2:12" s="371" customFormat="1" x14ac:dyDescent="0.25">
      <c r="B190" s="372"/>
      <c r="D190" s="373"/>
      <c r="E190" s="374"/>
      <c r="F190" s="374"/>
      <c r="G190" s="375"/>
      <c r="H190" s="376"/>
      <c r="I190" s="375"/>
      <c r="J190" s="375"/>
      <c r="K190" s="377"/>
      <c r="L190" s="378"/>
    </row>
    <row r="191" spans="2:12" s="371" customFormat="1" x14ac:dyDescent="0.25">
      <c r="B191" s="372"/>
      <c r="D191" s="373"/>
      <c r="E191" s="374"/>
      <c r="F191" s="374"/>
      <c r="G191" s="375"/>
      <c r="H191" s="376"/>
      <c r="I191" s="375"/>
      <c r="J191" s="375"/>
      <c r="K191" s="377"/>
      <c r="L191" s="378"/>
    </row>
    <row r="192" spans="2:12" s="371" customFormat="1" x14ac:dyDescent="0.25">
      <c r="B192" s="372"/>
      <c r="D192" s="373"/>
      <c r="E192" s="374"/>
      <c r="F192" s="374"/>
      <c r="G192" s="375"/>
      <c r="H192" s="376"/>
      <c r="I192" s="375"/>
      <c r="J192" s="375"/>
      <c r="K192" s="377"/>
      <c r="L192" s="378"/>
    </row>
    <row r="193" spans="2:12" s="371" customFormat="1" x14ac:dyDescent="0.25">
      <c r="B193" s="372"/>
      <c r="D193" s="373"/>
      <c r="E193" s="374"/>
      <c r="F193" s="374"/>
      <c r="G193" s="375"/>
      <c r="H193" s="376"/>
      <c r="I193" s="375"/>
      <c r="J193" s="375"/>
      <c r="K193" s="377"/>
      <c r="L193" s="378"/>
    </row>
    <row r="194" spans="2:12" s="371" customFormat="1" x14ac:dyDescent="0.25">
      <c r="B194" s="372"/>
      <c r="D194" s="373"/>
      <c r="E194" s="374"/>
      <c r="F194" s="374"/>
      <c r="G194" s="375"/>
      <c r="H194" s="376"/>
      <c r="I194" s="375"/>
      <c r="J194" s="375"/>
      <c r="K194" s="377"/>
      <c r="L194" s="378"/>
    </row>
    <row r="195" spans="2:12" s="371" customFormat="1" x14ac:dyDescent="0.25">
      <c r="B195" s="372"/>
      <c r="D195" s="373"/>
      <c r="E195" s="374"/>
      <c r="F195" s="374"/>
      <c r="G195" s="375"/>
      <c r="H195" s="376"/>
      <c r="I195" s="375"/>
      <c r="J195" s="375"/>
      <c r="K195" s="377"/>
      <c r="L195" s="378"/>
    </row>
    <row r="196" spans="2:12" s="371" customFormat="1" x14ac:dyDescent="0.25">
      <c r="B196" s="372"/>
      <c r="D196" s="373"/>
      <c r="E196" s="374"/>
      <c r="F196" s="374"/>
      <c r="G196" s="375"/>
      <c r="H196" s="376"/>
      <c r="I196" s="375"/>
      <c r="J196" s="375"/>
      <c r="K196" s="377"/>
      <c r="L196" s="378"/>
    </row>
    <row r="197" spans="2:12" s="371" customFormat="1" x14ac:dyDescent="0.25">
      <c r="B197" s="372"/>
      <c r="D197" s="373"/>
      <c r="E197" s="374"/>
      <c r="F197" s="374"/>
      <c r="G197" s="375"/>
      <c r="H197" s="376"/>
      <c r="I197" s="375"/>
      <c r="J197" s="375"/>
      <c r="K197" s="377"/>
      <c r="L197" s="378"/>
    </row>
    <row r="198" spans="2:12" s="371" customFormat="1" x14ac:dyDescent="0.25">
      <c r="B198" s="372"/>
      <c r="D198" s="373"/>
      <c r="E198" s="374"/>
      <c r="F198" s="374"/>
      <c r="G198" s="375"/>
      <c r="H198" s="376"/>
      <c r="I198" s="375"/>
      <c r="J198" s="375"/>
      <c r="K198" s="377"/>
      <c r="L198" s="378"/>
    </row>
    <row r="199" spans="2:12" s="371" customFormat="1" x14ac:dyDescent="0.25">
      <c r="B199" s="372"/>
      <c r="D199" s="373"/>
      <c r="E199" s="374"/>
      <c r="F199" s="374"/>
      <c r="G199" s="375"/>
      <c r="H199" s="376"/>
      <c r="I199" s="375"/>
      <c r="J199" s="375"/>
      <c r="K199" s="377"/>
      <c r="L199" s="378"/>
    </row>
    <row r="200" spans="2:12" s="371" customFormat="1" x14ac:dyDescent="0.25">
      <c r="B200" s="372"/>
      <c r="D200" s="373"/>
      <c r="E200" s="374"/>
      <c r="F200" s="374"/>
      <c r="G200" s="375"/>
      <c r="H200" s="376"/>
      <c r="I200" s="375"/>
      <c r="J200" s="375"/>
      <c r="K200" s="377"/>
      <c r="L200" s="378"/>
    </row>
    <row r="201" spans="2:12" s="371" customFormat="1" x14ac:dyDescent="0.25">
      <c r="B201" s="372"/>
      <c r="D201" s="373"/>
      <c r="E201" s="374"/>
      <c r="F201" s="374"/>
      <c r="G201" s="375"/>
      <c r="H201" s="376"/>
      <c r="I201" s="375"/>
      <c r="J201" s="375"/>
      <c r="K201" s="377"/>
      <c r="L201" s="378"/>
    </row>
    <row r="202" spans="2:12" s="371" customFormat="1" x14ac:dyDescent="0.25">
      <c r="B202" s="372"/>
      <c r="D202" s="373"/>
      <c r="E202" s="374"/>
      <c r="F202" s="374"/>
      <c r="G202" s="375"/>
      <c r="H202" s="376"/>
      <c r="I202" s="375"/>
      <c r="J202" s="375"/>
      <c r="K202" s="377"/>
      <c r="L202" s="378"/>
    </row>
    <row r="203" spans="2:12" s="371" customFormat="1" x14ac:dyDescent="0.25">
      <c r="B203" s="372"/>
      <c r="D203" s="373"/>
      <c r="E203" s="374"/>
      <c r="F203" s="374"/>
      <c r="G203" s="375"/>
      <c r="H203" s="376"/>
      <c r="I203" s="375"/>
      <c r="J203" s="375"/>
      <c r="K203" s="377"/>
      <c r="L203" s="378"/>
    </row>
    <row r="204" spans="2:12" s="371" customFormat="1" x14ac:dyDescent="0.25">
      <c r="B204" s="372"/>
      <c r="D204" s="373"/>
      <c r="E204" s="374"/>
      <c r="F204" s="374"/>
      <c r="G204" s="375"/>
      <c r="H204" s="376"/>
      <c r="I204" s="375"/>
      <c r="J204" s="375"/>
      <c r="K204" s="377"/>
      <c r="L204" s="378"/>
    </row>
    <row r="205" spans="2:12" s="371" customFormat="1" x14ac:dyDescent="0.25">
      <c r="B205" s="372"/>
      <c r="D205" s="373"/>
      <c r="E205" s="374"/>
      <c r="F205" s="374"/>
      <c r="G205" s="375"/>
      <c r="H205" s="376"/>
      <c r="I205" s="375"/>
      <c r="J205" s="375"/>
      <c r="K205" s="377"/>
      <c r="L205" s="378"/>
    </row>
    <row r="206" spans="2:12" s="371" customFormat="1" x14ac:dyDescent="0.25">
      <c r="B206" s="372"/>
      <c r="D206" s="373"/>
      <c r="E206" s="374"/>
      <c r="F206" s="374"/>
      <c r="G206" s="375"/>
      <c r="H206" s="376"/>
      <c r="I206" s="375"/>
      <c r="J206" s="375"/>
      <c r="K206" s="377"/>
      <c r="L206" s="378"/>
    </row>
    <row r="207" spans="2:12" s="371" customFormat="1" x14ac:dyDescent="0.25">
      <c r="B207" s="372"/>
      <c r="D207" s="373"/>
      <c r="E207" s="374"/>
      <c r="F207" s="374"/>
      <c r="G207" s="375"/>
      <c r="H207" s="376"/>
      <c r="I207" s="375"/>
      <c r="J207" s="375"/>
      <c r="K207" s="377"/>
      <c r="L207" s="378"/>
    </row>
    <row r="208" spans="2:12" s="371" customFormat="1" x14ac:dyDescent="0.25">
      <c r="B208" s="372"/>
      <c r="D208" s="373"/>
      <c r="E208" s="374"/>
      <c r="F208" s="374"/>
      <c r="G208" s="375"/>
      <c r="H208" s="376"/>
      <c r="I208" s="375"/>
      <c r="J208" s="375"/>
      <c r="K208" s="377"/>
      <c r="L208" s="378"/>
    </row>
    <row r="209" spans="2:12" s="371" customFormat="1" x14ac:dyDescent="0.25">
      <c r="B209" s="372"/>
      <c r="D209" s="373"/>
      <c r="E209" s="374"/>
      <c r="F209" s="374"/>
      <c r="G209" s="375"/>
      <c r="H209" s="376"/>
      <c r="I209" s="375"/>
      <c r="J209" s="375"/>
      <c r="K209" s="377"/>
      <c r="L209" s="378"/>
    </row>
    <row r="210" spans="2:12" s="371" customFormat="1" x14ac:dyDescent="0.25">
      <c r="B210" s="372"/>
      <c r="D210" s="373"/>
      <c r="E210" s="374"/>
      <c r="F210" s="374"/>
      <c r="G210" s="375"/>
      <c r="H210" s="376"/>
      <c r="I210" s="375"/>
      <c r="J210" s="375"/>
      <c r="K210" s="377"/>
      <c r="L210" s="378"/>
    </row>
    <row r="211" spans="2:12" s="371" customFormat="1" x14ac:dyDescent="0.25">
      <c r="B211" s="372"/>
      <c r="D211" s="373"/>
      <c r="E211" s="374"/>
      <c r="F211" s="374"/>
      <c r="G211" s="375"/>
      <c r="H211" s="376"/>
      <c r="I211" s="375"/>
      <c r="J211" s="375"/>
      <c r="K211" s="377"/>
      <c r="L211" s="378"/>
    </row>
    <row r="212" spans="2:12" s="371" customFormat="1" x14ac:dyDescent="0.25">
      <c r="B212" s="372"/>
      <c r="D212" s="373"/>
      <c r="E212" s="374"/>
      <c r="F212" s="374"/>
      <c r="G212" s="375"/>
      <c r="H212" s="376"/>
      <c r="I212" s="375"/>
      <c r="J212" s="375"/>
      <c r="K212" s="377"/>
      <c r="L212" s="378"/>
    </row>
    <row r="213" spans="2:12" s="371" customFormat="1" x14ac:dyDescent="0.25">
      <c r="B213" s="372"/>
      <c r="D213" s="373"/>
      <c r="E213" s="374"/>
      <c r="F213" s="374"/>
      <c r="G213" s="375"/>
      <c r="H213" s="376"/>
      <c r="I213" s="375"/>
      <c r="J213" s="375"/>
      <c r="K213" s="377"/>
      <c r="L213" s="378"/>
    </row>
    <row r="214" spans="2:12" s="371" customFormat="1" x14ac:dyDescent="0.25">
      <c r="B214" s="372"/>
      <c r="D214" s="373"/>
      <c r="E214" s="374"/>
      <c r="F214" s="374"/>
      <c r="G214" s="375"/>
      <c r="H214" s="376"/>
      <c r="I214" s="375"/>
      <c r="J214" s="375"/>
      <c r="K214" s="377"/>
      <c r="L214" s="378"/>
    </row>
    <row r="215" spans="2:12" s="371" customFormat="1" x14ac:dyDescent="0.25">
      <c r="B215" s="372"/>
      <c r="D215" s="373"/>
      <c r="E215" s="374"/>
      <c r="F215" s="374"/>
      <c r="G215" s="375"/>
      <c r="H215" s="376"/>
      <c r="I215" s="375"/>
      <c r="J215" s="375"/>
      <c r="K215" s="377"/>
      <c r="L215" s="378"/>
    </row>
    <row r="216" spans="2:12" s="371" customFormat="1" x14ac:dyDescent="0.25">
      <c r="B216" s="372"/>
      <c r="D216" s="373"/>
      <c r="E216" s="374"/>
      <c r="F216" s="374"/>
      <c r="G216" s="375"/>
      <c r="H216" s="376"/>
      <c r="I216" s="375"/>
      <c r="J216" s="375"/>
      <c r="K216" s="377"/>
      <c r="L216" s="378"/>
    </row>
    <row r="217" spans="2:12" s="371" customFormat="1" x14ac:dyDescent="0.25">
      <c r="B217" s="372"/>
      <c r="D217" s="373"/>
      <c r="E217" s="374"/>
      <c r="F217" s="374"/>
      <c r="G217" s="375"/>
      <c r="H217" s="376"/>
      <c r="I217" s="375"/>
      <c r="J217" s="375"/>
      <c r="K217" s="377"/>
      <c r="L217" s="378"/>
    </row>
    <row r="218" spans="2:12" s="371" customFormat="1" x14ac:dyDescent="0.25">
      <c r="B218" s="372"/>
      <c r="D218" s="373"/>
      <c r="E218" s="374"/>
      <c r="F218" s="374"/>
      <c r="G218" s="375"/>
      <c r="H218" s="376"/>
      <c r="I218" s="375"/>
      <c r="J218" s="375"/>
      <c r="K218" s="377"/>
      <c r="L218" s="378"/>
    </row>
    <row r="219" spans="2:12" s="371" customFormat="1" x14ac:dyDescent="0.25">
      <c r="B219" s="372"/>
      <c r="D219" s="373"/>
      <c r="E219" s="374"/>
      <c r="F219" s="374"/>
      <c r="G219" s="375"/>
      <c r="H219" s="376"/>
      <c r="I219" s="375"/>
      <c r="J219" s="375"/>
      <c r="K219" s="377"/>
      <c r="L219" s="378"/>
    </row>
    <row r="220" spans="2:12" s="371" customFormat="1" x14ac:dyDescent="0.25">
      <c r="B220" s="372"/>
      <c r="D220" s="373"/>
      <c r="E220" s="374"/>
      <c r="F220" s="374"/>
      <c r="G220" s="375"/>
      <c r="H220" s="376"/>
      <c r="I220" s="375"/>
      <c r="J220" s="375"/>
      <c r="K220" s="377"/>
      <c r="L220" s="378"/>
    </row>
    <row r="221" spans="2:12" s="371" customFormat="1" x14ac:dyDescent="0.25">
      <c r="B221" s="372"/>
      <c r="D221" s="373"/>
      <c r="E221" s="374"/>
      <c r="F221" s="374"/>
      <c r="G221" s="375"/>
      <c r="H221" s="376"/>
      <c r="I221" s="375"/>
      <c r="J221" s="375"/>
      <c r="K221" s="377"/>
      <c r="L221" s="378"/>
    </row>
    <row r="222" spans="2:12" s="371" customFormat="1" x14ac:dyDescent="0.25">
      <c r="B222" s="372"/>
      <c r="D222" s="373"/>
      <c r="E222" s="374"/>
      <c r="F222" s="374"/>
      <c r="G222" s="375"/>
      <c r="H222" s="376"/>
      <c r="I222" s="375"/>
      <c r="J222" s="375"/>
      <c r="K222" s="377"/>
      <c r="L222" s="378"/>
    </row>
    <row r="223" spans="2:12" s="371" customFormat="1" x14ac:dyDescent="0.25">
      <c r="B223" s="372"/>
      <c r="D223" s="373"/>
      <c r="E223" s="374"/>
      <c r="F223" s="374"/>
      <c r="G223" s="375"/>
      <c r="H223" s="376"/>
      <c r="I223" s="375"/>
      <c r="J223" s="375"/>
      <c r="K223" s="377"/>
      <c r="L223" s="378"/>
    </row>
    <row r="224" spans="2:12" s="371" customFormat="1" x14ac:dyDescent="0.25">
      <c r="B224" s="372"/>
      <c r="D224" s="373"/>
      <c r="E224" s="374"/>
      <c r="F224" s="374"/>
      <c r="G224" s="375"/>
      <c r="H224" s="376"/>
      <c r="I224" s="375"/>
      <c r="J224" s="375"/>
      <c r="K224" s="377"/>
      <c r="L224" s="378"/>
    </row>
    <row r="225" spans="2:12" s="371" customFormat="1" x14ac:dyDescent="0.25">
      <c r="B225" s="372"/>
      <c r="D225" s="373"/>
      <c r="E225" s="374"/>
      <c r="F225" s="374"/>
      <c r="G225" s="375"/>
      <c r="H225" s="376"/>
      <c r="I225" s="375"/>
      <c r="J225" s="375"/>
      <c r="K225" s="377"/>
      <c r="L225" s="378"/>
    </row>
    <row r="226" spans="2:12" s="371" customFormat="1" x14ac:dyDescent="0.25">
      <c r="B226" s="372"/>
      <c r="D226" s="373"/>
      <c r="E226" s="374"/>
      <c r="F226" s="374"/>
      <c r="G226" s="375"/>
      <c r="H226" s="376"/>
      <c r="I226" s="375"/>
      <c r="J226" s="375"/>
      <c r="K226" s="377"/>
      <c r="L226" s="378"/>
    </row>
    <row r="227" spans="2:12" s="371" customFormat="1" x14ac:dyDescent="0.25">
      <c r="B227" s="372"/>
      <c r="D227" s="373"/>
      <c r="E227" s="374"/>
      <c r="F227" s="374"/>
      <c r="G227" s="375"/>
      <c r="H227" s="376"/>
      <c r="I227" s="375"/>
      <c r="J227" s="375"/>
      <c r="K227" s="377"/>
      <c r="L227" s="378"/>
    </row>
    <row r="228" spans="2:12" s="371" customFormat="1" x14ac:dyDescent="0.25">
      <c r="B228" s="372"/>
      <c r="D228" s="373"/>
      <c r="E228" s="374"/>
      <c r="F228" s="374"/>
      <c r="G228" s="375"/>
      <c r="H228" s="376"/>
      <c r="I228" s="375"/>
      <c r="J228" s="375"/>
      <c r="K228" s="377"/>
      <c r="L228" s="378"/>
    </row>
    <row r="229" spans="2:12" s="371" customFormat="1" x14ac:dyDescent="0.25">
      <c r="B229" s="372"/>
      <c r="D229" s="373"/>
      <c r="E229" s="374"/>
      <c r="F229" s="374"/>
      <c r="G229" s="375"/>
      <c r="H229" s="376"/>
      <c r="I229" s="375"/>
      <c r="J229" s="375"/>
      <c r="K229" s="377"/>
      <c r="L229" s="378"/>
    </row>
    <row r="230" spans="2:12" s="371" customFormat="1" x14ac:dyDescent="0.25">
      <c r="B230" s="372"/>
      <c r="D230" s="373"/>
      <c r="E230" s="374"/>
      <c r="F230" s="374"/>
      <c r="G230" s="375"/>
      <c r="H230" s="376"/>
      <c r="I230" s="375"/>
      <c r="J230" s="375"/>
      <c r="K230" s="377"/>
      <c r="L230" s="378"/>
    </row>
    <row r="231" spans="2:12" s="371" customFormat="1" x14ac:dyDescent="0.25">
      <c r="B231" s="372"/>
      <c r="D231" s="373"/>
      <c r="E231" s="374"/>
      <c r="F231" s="374"/>
      <c r="G231" s="375"/>
      <c r="H231" s="376"/>
      <c r="I231" s="375"/>
      <c r="J231" s="375"/>
      <c r="K231" s="377"/>
      <c r="L231" s="378"/>
    </row>
    <row r="232" spans="2:12" s="371" customFormat="1" x14ac:dyDescent="0.25">
      <c r="B232" s="372"/>
      <c r="D232" s="373"/>
      <c r="E232" s="374"/>
      <c r="F232" s="374"/>
      <c r="G232" s="375"/>
      <c r="H232" s="376"/>
      <c r="I232" s="375"/>
      <c r="J232" s="375"/>
      <c r="K232" s="377"/>
      <c r="L232" s="378"/>
    </row>
    <row r="233" spans="2:12" s="371" customFormat="1" x14ac:dyDescent="0.25">
      <c r="B233" s="372"/>
      <c r="D233" s="373"/>
      <c r="E233" s="374"/>
      <c r="F233" s="374"/>
      <c r="G233" s="375"/>
      <c r="H233" s="376"/>
      <c r="I233" s="375"/>
      <c r="J233" s="375"/>
      <c r="K233" s="377"/>
      <c r="L233" s="378"/>
    </row>
    <row r="234" spans="2:12" s="371" customFormat="1" x14ac:dyDescent="0.25">
      <c r="B234" s="372"/>
      <c r="D234" s="373"/>
      <c r="E234" s="374"/>
      <c r="F234" s="374"/>
      <c r="G234" s="375"/>
      <c r="H234" s="376"/>
      <c r="I234" s="375"/>
      <c r="J234" s="375"/>
      <c r="K234" s="377"/>
      <c r="L234" s="378"/>
    </row>
    <row r="235" spans="2:12" s="371" customFormat="1" x14ac:dyDescent="0.25">
      <c r="B235" s="372"/>
      <c r="D235" s="373"/>
      <c r="E235" s="374"/>
      <c r="F235" s="374"/>
      <c r="G235" s="375"/>
      <c r="H235" s="376"/>
      <c r="I235" s="375"/>
      <c r="J235" s="375"/>
      <c r="K235" s="377"/>
      <c r="L235" s="378"/>
    </row>
    <row r="236" spans="2:12" s="371" customFormat="1" x14ac:dyDescent="0.25">
      <c r="B236" s="372"/>
      <c r="D236" s="373"/>
      <c r="E236" s="374"/>
      <c r="F236" s="374"/>
      <c r="G236" s="375"/>
      <c r="H236" s="376"/>
      <c r="I236" s="375"/>
      <c r="J236" s="375"/>
      <c r="K236" s="377"/>
      <c r="L236" s="378"/>
    </row>
    <row r="237" spans="2:12" s="371" customFormat="1" x14ac:dyDescent="0.25">
      <c r="B237" s="372"/>
      <c r="D237" s="373"/>
      <c r="E237" s="374"/>
      <c r="F237" s="374"/>
      <c r="G237" s="375"/>
      <c r="H237" s="376"/>
      <c r="I237" s="375"/>
      <c r="J237" s="375"/>
      <c r="K237" s="377"/>
      <c r="L237" s="378"/>
    </row>
    <row r="238" spans="2:12" s="371" customFormat="1" x14ac:dyDescent="0.25">
      <c r="B238" s="372"/>
      <c r="D238" s="373"/>
      <c r="E238" s="374"/>
      <c r="F238" s="374"/>
      <c r="G238" s="375"/>
      <c r="H238" s="376"/>
      <c r="I238" s="375"/>
      <c r="J238" s="375"/>
      <c r="K238" s="377"/>
      <c r="L238" s="378"/>
    </row>
    <row r="239" spans="2:12" s="371" customFormat="1" x14ac:dyDescent="0.25">
      <c r="B239" s="372"/>
      <c r="D239" s="373"/>
      <c r="E239" s="374"/>
      <c r="F239" s="374"/>
      <c r="G239" s="375"/>
      <c r="H239" s="376"/>
      <c r="I239" s="375"/>
      <c r="J239" s="375"/>
      <c r="K239" s="377"/>
      <c r="L239" s="378"/>
    </row>
    <row r="240" spans="2:12" s="371" customFormat="1" x14ac:dyDescent="0.25">
      <c r="B240" s="372"/>
      <c r="D240" s="373"/>
      <c r="E240" s="374"/>
      <c r="F240" s="374"/>
      <c r="G240" s="375"/>
      <c r="H240" s="376"/>
      <c r="I240" s="375"/>
      <c r="J240" s="375"/>
      <c r="K240" s="377"/>
      <c r="L240" s="378"/>
    </row>
    <row r="241" spans="2:12" s="371" customFormat="1" x14ac:dyDescent="0.25">
      <c r="B241" s="372"/>
      <c r="D241" s="373"/>
      <c r="E241" s="374"/>
      <c r="F241" s="374"/>
      <c r="G241" s="375"/>
      <c r="H241" s="376"/>
      <c r="I241" s="375"/>
      <c r="J241" s="375"/>
      <c r="K241" s="377"/>
      <c r="L241" s="378"/>
    </row>
    <row r="242" spans="2:12" s="371" customFormat="1" x14ac:dyDescent="0.25">
      <c r="B242" s="372"/>
      <c r="D242" s="373"/>
      <c r="E242" s="374"/>
      <c r="F242" s="374"/>
      <c r="G242" s="375"/>
      <c r="H242" s="376"/>
      <c r="I242" s="375"/>
      <c r="J242" s="375"/>
      <c r="K242" s="377"/>
      <c r="L242" s="378"/>
    </row>
    <row r="243" spans="2:12" s="371" customFormat="1" x14ac:dyDescent="0.25">
      <c r="B243" s="372"/>
      <c r="D243" s="373"/>
      <c r="E243" s="374"/>
      <c r="F243" s="374"/>
      <c r="G243" s="375"/>
      <c r="H243" s="376"/>
      <c r="I243" s="375"/>
      <c r="J243" s="375"/>
      <c r="K243" s="377"/>
      <c r="L243" s="378"/>
    </row>
    <row r="244" spans="2:12" s="371" customFormat="1" x14ac:dyDescent="0.25">
      <c r="B244" s="372"/>
      <c r="D244" s="373"/>
      <c r="E244" s="374"/>
      <c r="F244" s="374"/>
      <c r="G244" s="375"/>
      <c r="H244" s="376"/>
      <c r="I244" s="375"/>
      <c r="J244" s="375"/>
      <c r="K244" s="377"/>
      <c r="L244" s="378"/>
    </row>
    <row r="245" spans="2:12" s="371" customFormat="1" x14ac:dyDescent="0.25">
      <c r="B245" s="372"/>
      <c r="D245" s="373"/>
      <c r="E245" s="374"/>
      <c r="F245" s="374"/>
      <c r="G245" s="375"/>
      <c r="H245" s="376"/>
      <c r="I245" s="375"/>
      <c r="J245" s="375"/>
      <c r="K245" s="377"/>
      <c r="L245" s="378"/>
    </row>
    <row r="246" spans="2:12" s="371" customFormat="1" x14ac:dyDescent="0.25">
      <c r="B246" s="372"/>
      <c r="D246" s="373"/>
      <c r="E246" s="374"/>
      <c r="F246" s="374"/>
      <c r="G246" s="375"/>
      <c r="H246" s="376"/>
      <c r="I246" s="375"/>
      <c r="J246" s="375"/>
      <c r="K246" s="377"/>
      <c r="L246" s="378"/>
    </row>
    <row r="247" spans="2:12" s="371" customFormat="1" x14ac:dyDescent="0.25">
      <c r="B247" s="372"/>
      <c r="D247" s="373"/>
      <c r="E247" s="374"/>
      <c r="F247" s="374"/>
      <c r="G247" s="375"/>
      <c r="H247" s="376"/>
      <c r="I247" s="375"/>
      <c r="J247" s="375"/>
      <c r="K247" s="377"/>
      <c r="L247" s="378"/>
    </row>
    <row r="248" spans="2:12" s="371" customFormat="1" x14ac:dyDescent="0.25">
      <c r="B248" s="372"/>
      <c r="D248" s="373"/>
      <c r="E248" s="374"/>
      <c r="F248" s="374"/>
      <c r="G248" s="375"/>
      <c r="H248" s="376"/>
      <c r="I248" s="375"/>
      <c r="J248" s="375"/>
      <c r="K248" s="377"/>
      <c r="L248" s="378"/>
    </row>
    <row r="249" spans="2:12" s="371" customFormat="1" x14ac:dyDescent="0.25">
      <c r="B249" s="372"/>
      <c r="D249" s="373"/>
      <c r="E249" s="374"/>
      <c r="F249" s="374"/>
      <c r="G249" s="375"/>
      <c r="H249" s="376"/>
      <c r="I249" s="375"/>
      <c r="J249" s="375"/>
      <c r="K249" s="377"/>
      <c r="L249" s="378"/>
    </row>
    <row r="250" spans="2:12" s="371" customFormat="1" x14ac:dyDescent="0.25">
      <c r="B250" s="372"/>
      <c r="D250" s="373"/>
      <c r="E250" s="374"/>
      <c r="F250" s="374"/>
      <c r="G250" s="375"/>
      <c r="H250" s="376"/>
      <c r="I250" s="375"/>
      <c r="J250" s="375"/>
      <c r="K250" s="377"/>
      <c r="L250" s="378"/>
    </row>
    <row r="251" spans="2:12" s="371" customFormat="1" x14ac:dyDescent="0.25">
      <c r="B251" s="372"/>
      <c r="D251" s="373"/>
      <c r="E251" s="374"/>
      <c r="F251" s="374"/>
      <c r="G251" s="375"/>
      <c r="H251" s="376"/>
      <c r="I251" s="375"/>
      <c r="J251" s="375"/>
      <c r="K251" s="377"/>
      <c r="L251" s="378"/>
    </row>
    <row r="252" spans="2:12" s="371" customFormat="1" x14ac:dyDescent="0.25">
      <c r="B252" s="372"/>
      <c r="D252" s="373"/>
      <c r="E252" s="374"/>
      <c r="F252" s="374"/>
      <c r="G252" s="375"/>
      <c r="H252" s="376"/>
      <c r="I252" s="375"/>
      <c r="J252" s="375"/>
      <c r="K252" s="377"/>
      <c r="L252" s="378"/>
    </row>
    <row r="253" spans="2:12" s="371" customFormat="1" x14ac:dyDescent="0.25">
      <c r="B253" s="372"/>
      <c r="D253" s="373"/>
      <c r="E253" s="374"/>
      <c r="F253" s="374"/>
      <c r="G253" s="375"/>
      <c r="H253" s="376"/>
      <c r="I253" s="375"/>
      <c r="J253" s="375"/>
      <c r="K253" s="377"/>
      <c r="L253" s="378"/>
    </row>
    <row r="254" spans="2:12" s="371" customFormat="1" x14ac:dyDescent="0.25">
      <c r="B254" s="372"/>
      <c r="D254" s="373"/>
      <c r="E254" s="374"/>
      <c r="F254" s="374"/>
      <c r="G254" s="375"/>
      <c r="H254" s="376"/>
      <c r="I254" s="375"/>
      <c r="J254" s="375"/>
      <c r="K254" s="377"/>
      <c r="L254" s="378"/>
    </row>
    <row r="255" spans="2:12" s="371" customFormat="1" x14ac:dyDescent="0.25">
      <c r="B255" s="372"/>
      <c r="D255" s="373"/>
      <c r="E255" s="374"/>
      <c r="F255" s="374"/>
      <c r="G255" s="375"/>
      <c r="H255" s="376"/>
      <c r="I255" s="375"/>
      <c r="J255" s="375"/>
      <c r="K255" s="377"/>
      <c r="L255" s="378"/>
    </row>
    <row r="256" spans="2:12" s="371" customFormat="1" x14ac:dyDescent="0.25">
      <c r="B256" s="372"/>
      <c r="D256" s="373"/>
      <c r="E256" s="374"/>
      <c r="F256" s="374"/>
      <c r="G256" s="375"/>
      <c r="H256" s="376"/>
      <c r="I256" s="375"/>
      <c r="J256" s="375"/>
      <c r="K256" s="377"/>
      <c r="L256" s="378"/>
    </row>
    <row r="257" spans="2:12" s="371" customFormat="1" x14ac:dyDescent="0.25">
      <c r="B257" s="372"/>
      <c r="D257" s="373"/>
      <c r="E257" s="374"/>
      <c r="F257" s="374"/>
      <c r="G257" s="375"/>
      <c r="H257" s="376"/>
      <c r="I257" s="375"/>
      <c r="J257" s="375"/>
      <c r="K257" s="377"/>
      <c r="L257" s="378"/>
    </row>
    <row r="258" spans="2:12" s="371" customFormat="1" x14ac:dyDescent="0.25">
      <c r="B258" s="372"/>
      <c r="D258" s="373"/>
      <c r="E258" s="374"/>
      <c r="F258" s="374"/>
      <c r="G258" s="375"/>
      <c r="H258" s="376"/>
      <c r="I258" s="375"/>
      <c r="J258" s="375"/>
      <c r="K258" s="377"/>
      <c r="L258" s="378"/>
    </row>
    <row r="259" spans="2:12" s="371" customFormat="1" x14ac:dyDescent="0.25">
      <c r="B259" s="372"/>
      <c r="D259" s="373"/>
      <c r="E259" s="374"/>
      <c r="F259" s="374"/>
      <c r="G259" s="375"/>
      <c r="H259" s="376"/>
      <c r="I259" s="375"/>
      <c r="J259" s="375"/>
      <c r="K259" s="377"/>
      <c r="L259" s="378"/>
    </row>
    <row r="260" spans="2:12" s="371" customFormat="1" x14ac:dyDescent="0.25">
      <c r="B260" s="372"/>
      <c r="D260" s="373"/>
      <c r="E260" s="374"/>
      <c r="F260" s="374"/>
      <c r="G260" s="375"/>
      <c r="H260" s="376"/>
      <c r="I260" s="375"/>
      <c r="J260" s="375"/>
      <c r="K260" s="377"/>
      <c r="L260" s="378"/>
    </row>
    <row r="261" spans="2:12" s="371" customFormat="1" x14ac:dyDescent="0.25">
      <c r="B261" s="372"/>
      <c r="D261" s="373"/>
      <c r="E261" s="374"/>
      <c r="F261" s="374"/>
      <c r="G261" s="375"/>
      <c r="H261" s="376"/>
      <c r="I261" s="375"/>
      <c r="J261" s="375"/>
      <c r="K261" s="377"/>
      <c r="L261" s="378"/>
    </row>
    <row r="262" spans="2:12" s="371" customFormat="1" x14ac:dyDescent="0.25">
      <c r="B262" s="372"/>
      <c r="D262" s="373"/>
      <c r="E262" s="374"/>
      <c r="F262" s="374"/>
      <c r="G262" s="375"/>
      <c r="H262" s="376"/>
      <c r="I262" s="375"/>
      <c r="J262" s="375"/>
      <c r="K262" s="377"/>
      <c r="L262" s="378"/>
    </row>
    <row r="263" spans="2:12" s="371" customFormat="1" x14ac:dyDescent="0.25">
      <c r="B263" s="372"/>
      <c r="D263" s="373"/>
      <c r="E263" s="374"/>
      <c r="F263" s="374"/>
      <c r="G263" s="375"/>
      <c r="H263" s="376"/>
      <c r="I263" s="375"/>
      <c r="J263" s="375"/>
      <c r="K263" s="377"/>
      <c r="L263" s="378"/>
    </row>
    <row r="264" spans="2:12" s="371" customFormat="1" x14ac:dyDescent="0.25">
      <c r="B264" s="372"/>
      <c r="D264" s="373"/>
      <c r="E264" s="374"/>
      <c r="F264" s="374"/>
      <c r="G264" s="375"/>
      <c r="H264" s="376"/>
      <c r="I264" s="375"/>
      <c r="J264" s="375"/>
      <c r="K264" s="377"/>
      <c r="L264" s="378"/>
    </row>
    <row r="265" spans="2:12" s="371" customFormat="1" x14ac:dyDescent="0.25">
      <c r="B265" s="372"/>
      <c r="D265" s="373"/>
      <c r="E265" s="374"/>
      <c r="F265" s="374"/>
      <c r="G265" s="375"/>
      <c r="H265" s="376"/>
      <c r="I265" s="375"/>
      <c r="J265" s="375"/>
      <c r="K265" s="377"/>
      <c r="L265" s="378"/>
    </row>
    <row r="266" spans="2:12" s="371" customFormat="1" x14ac:dyDescent="0.25">
      <c r="B266" s="372"/>
      <c r="D266" s="373"/>
      <c r="E266" s="374"/>
      <c r="F266" s="374"/>
      <c r="G266" s="375"/>
      <c r="H266" s="376"/>
      <c r="I266" s="375"/>
      <c r="J266" s="375"/>
      <c r="K266" s="377"/>
      <c r="L266" s="378"/>
    </row>
    <row r="267" spans="2:12" s="371" customFormat="1" x14ac:dyDescent="0.25">
      <c r="B267" s="372"/>
      <c r="D267" s="373"/>
      <c r="E267" s="374"/>
      <c r="F267" s="374"/>
      <c r="G267" s="375"/>
      <c r="H267" s="376"/>
      <c r="I267" s="375"/>
      <c r="J267" s="375"/>
      <c r="K267" s="377"/>
      <c r="L267" s="378"/>
    </row>
    <row r="268" spans="2:12" s="371" customFormat="1" x14ac:dyDescent="0.25">
      <c r="B268" s="372"/>
      <c r="D268" s="373"/>
      <c r="E268" s="374"/>
      <c r="F268" s="374"/>
      <c r="G268" s="375"/>
      <c r="H268" s="376"/>
      <c r="I268" s="375"/>
      <c r="J268" s="375"/>
      <c r="K268" s="377"/>
      <c r="L268" s="378"/>
    </row>
    <row r="269" spans="2:12" s="371" customFormat="1" x14ac:dyDescent="0.25">
      <c r="B269" s="372"/>
      <c r="D269" s="373"/>
      <c r="E269" s="374"/>
      <c r="F269" s="374"/>
      <c r="G269" s="375"/>
      <c r="H269" s="376"/>
      <c r="I269" s="375"/>
      <c r="J269" s="375"/>
      <c r="K269" s="377"/>
      <c r="L269" s="378"/>
    </row>
    <row r="270" spans="2:12" s="371" customFormat="1" x14ac:dyDescent="0.25">
      <c r="B270" s="372"/>
      <c r="D270" s="373"/>
      <c r="E270" s="374"/>
      <c r="F270" s="374"/>
      <c r="G270" s="375"/>
      <c r="H270" s="376"/>
      <c r="I270" s="375"/>
      <c r="J270" s="375"/>
      <c r="K270" s="377"/>
      <c r="L270" s="378"/>
    </row>
    <row r="271" spans="2:12" s="371" customFormat="1" x14ac:dyDescent="0.25">
      <c r="B271" s="372"/>
      <c r="D271" s="373"/>
      <c r="E271" s="374"/>
      <c r="F271" s="374"/>
      <c r="G271" s="375"/>
      <c r="H271" s="376"/>
      <c r="I271" s="375"/>
      <c r="J271" s="375"/>
      <c r="K271" s="377"/>
      <c r="L271" s="378"/>
    </row>
    <row r="272" spans="2:12" s="371" customFormat="1" x14ac:dyDescent="0.25">
      <c r="B272" s="372"/>
      <c r="D272" s="373"/>
      <c r="E272" s="374"/>
      <c r="F272" s="374"/>
      <c r="G272" s="375"/>
      <c r="H272" s="376"/>
      <c r="I272" s="375"/>
      <c r="J272" s="375"/>
      <c r="K272" s="377"/>
      <c r="L272" s="378"/>
    </row>
    <row r="273" spans="2:12" s="371" customFormat="1" x14ac:dyDescent="0.25">
      <c r="B273" s="372"/>
      <c r="D273" s="373"/>
      <c r="E273" s="374"/>
      <c r="F273" s="374"/>
      <c r="G273" s="375"/>
      <c r="H273" s="376"/>
      <c r="I273" s="375"/>
      <c r="J273" s="375"/>
      <c r="K273" s="377"/>
      <c r="L273" s="378"/>
    </row>
    <row r="274" spans="2:12" s="371" customFormat="1" x14ac:dyDescent="0.25">
      <c r="B274" s="372"/>
      <c r="D274" s="373"/>
      <c r="E274" s="374"/>
      <c r="F274" s="374"/>
      <c r="G274" s="375"/>
      <c r="H274" s="376"/>
      <c r="I274" s="375"/>
      <c r="J274" s="375"/>
      <c r="K274" s="377"/>
      <c r="L274" s="378"/>
    </row>
    <row r="275" spans="2:12" s="371" customFormat="1" x14ac:dyDescent="0.25">
      <c r="B275" s="372"/>
      <c r="D275" s="373"/>
      <c r="E275" s="374"/>
      <c r="F275" s="374"/>
      <c r="G275" s="375"/>
      <c r="H275" s="376"/>
      <c r="I275" s="375"/>
      <c r="J275" s="375"/>
      <c r="K275" s="377"/>
      <c r="L275" s="378"/>
    </row>
    <row r="276" spans="2:12" s="371" customFormat="1" x14ac:dyDescent="0.25">
      <c r="B276" s="372"/>
      <c r="D276" s="373"/>
      <c r="E276" s="374"/>
      <c r="F276" s="374"/>
      <c r="G276" s="375"/>
      <c r="H276" s="376"/>
      <c r="I276" s="375"/>
      <c r="J276" s="375"/>
      <c r="K276" s="377"/>
      <c r="L276" s="378"/>
    </row>
    <row r="277" spans="2:12" s="371" customFormat="1" x14ac:dyDescent="0.25">
      <c r="B277" s="372"/>
      <c r="D277" s="373"/>
      <c r="E277" s="374"/>
      <c r="F277" s="374"/>
      <c r="G277" s="375"/>
      <c r="H277" s="376"/>
      <c r="I277" s="375"/>
      <c r="J277" s="375"/>
      <c r="K277" s="377"/>
      <c r="L277" s="378"/>
    </row>
    <row r="278" spans="2:12" s="371" customFormat="1" x14ac:dyDescent="0.25">
      <c r="B278" s="372"/>
      <c r="D278" s="373"/>
      <c r="E278" s="374"/>
      <c r="F278" s="374"/>
      <c r="G278" s="375"/>
      <c r="H278" s="376"/>
      <c r="I278" s="375"/>
      <c r="J278" s="375"/>
      <c r="K278" s="377"/>
      <c r="L278" s="378"/>
    </row>
    <row r="279" spans="2:12" s="371" customFormat="1" x14ac:dyDescent="0.25">
      <c r="B279" s="372"/>
      <c r="D279" s="373"/>
      <c r="E279" s="374"/>
      <c r="F279" s="374"/>
      <c r="G279" s="375"/>
      <c r="H279" s="376"/>
      <c r="I279" s="375"/>
      <c r="J279" s="375"/>
      <c r="K279" s="377"/>
      <c r="L279" s="378"/>
    </row>
    <row r="280" spans="2:12" s="371" customFormat="1" x14ac:dyDescent="0.25">
      <c r="B280" s="372"/>
      <c r="D280" s="373"/>
      <c r="E280" s="374"/>
      <c r="F280" s="374"/>
      <c r="G280" s="375"/>
      <c r="H280" s="376"/>
      <c r="I280" s="375"/>
      <c r="J280" s="375"/>
      <c r="K280" s="377"/>
      <c r="L280" s="378"/>
    </row>
    <row r="281" spans="2:12" s="371" customFormat="1" x14ac:dyDescent="0.25">
      <c r="B281" s="372"/>
      <c r="D281" s="373"/>
      <c r="E281" s="374"/>
      <c r="F281" s="374"/>
      <c r="G281" s="375"/>
      <c r="H281" s="376"/>
      <c r="I281" s="375"/>
      <c r="J281" s="375"/>
      <c r="K281" s="377"/>
      <c r="L281" s="378"/>
    </row>
    <row r="282" spans="2:12" s="371" customFormat="1" x14ac:dyDescent="0.25">
      <c r="B282" s="372"/>
      <c r="D282" s="373"/>
      <c r="E282" s="374"/>
      <c r="F282" s="374"/>
      <c r="G282" s="375"/>
      <c r="H282" s="376"/>
      <c r="I282" s="375"/>
      <c r="J282" s="375"/>
      <c r="K282" s="377"/>
      <c r="L282" s="378"/>
    </row>
    <row r="283" spans="2:12" s="371" customFormat="1" x14ac:dyDescent="0.25">
      <c r="B283" s="372"/>
      <c r="D283" s="373"/>
      <c r="E283" s="374"/>
      <c r="F283" s="374"/>
      <c r="G283" s="375"/>
      <c r="H283" s="376"/>
      <c r="I283" s="375"/>
      <c r="J283" s="375"/>
      <c r="K283" s="377"/>
      <c r="L283" s="378"/>
    </row>
    <row r="284" spans="2:12" s="371" customFormat="1" x14ac:dyDescent="0.25">
      <c r="B284" s="372"/>
      <c r="D284" s="373"/>
      <c r="E284" s="374"/>
      <c r="F284" s="374"/>
      <c r="G284" s="375"/>
      <c r="H284" s="376"/>
      <c r="I284" s="375"/>
      <c r="J284" s="375"/>
      <c r="K284" s="377"/>
      <c r="L284" s="378"/>
    </row>
    <row r="285" spans="2:12" s="371" customFormat="1" x14ac:dyDescent="0.25">
      <c r="B285" s="372"/>
      <c r="D285" s="373"/>
      <c r="E285" s="374"/>
      <c r="F285" s="374"/>
      <c r="G285" s="375"/>
      <c r="H285" s="376"/>
      <c r="I285" s="375"/>
      <c r="J285" s="375"/>
      <c r="K285" s="377"/>
      <c r="L285" s="378"/>
    </row>
    <row r="286" spans="2:12" s="371" customFormat="1" x14ac:dyDescent="0.25">
      <c r="B286" s="372"/>
      <c r="D286" s="373"/>
      <c r="E286" s="374"/>
      <c r="F286" s="374"/>
      <c r="G286" s="375"/>
      <c r="H286" s="376"/>
      <c r="I286" s="375"/>
      <c r="J286" s="375"/>
      <c r="K286" s="377"/>
      <c r="L286" s="378"/>
    </row>
    <row r="287" spans="2:12" s="371" customFormat="1" x14ac:dyDescent="0.25">
      <c r="B287" s="372"/>
      <c r="D287" s="373"/>
      <c r="E287" s="374"/>
      <c r="F287" s="374"/>
      <c r="G287" s="375"/>
      <c r="H287" s="376"/>
      <c r="I287" s="375"/>
      <c r="J287" s="375"/>
      <c r="K287" s="377"/>
      <c r="L287" s="378"/>
    </row>
    <row r="288" spans="2:12" s="371" customFormat="1" x14ac:dyDescent="0.25">
      <c r="B288" s="372"/>
      <c r="D288" s="373"/>
      <c r="E288" s="374"/>
      <c r="F288" s="374"/>
      <c r="G288" s="375"/>
      <c r="H288" s="376"/>
      <c r="I288" s="375"/>
      <c r="J288" s="375"/>
      <c r="K288" s="377"/>
      <c r="L288" s="378"/>
    </row>
    <row r="289" spans="2:12" s="371" customFormat="1" x14ac:dyDescent="0.25">
      <c r="B289" s="372"/>
      <c r="D289" s="373"/>
      <c r="E289" s="374"/>
      <c r="F289" s="374"/>
      <c r="G289" s="375"/>
      <c r="H289" s="376"/>
      <c r="I289" s="375"/>
      <c r="J289" s="375"/>
      <c r="K289" s="377"/>
      <c r="L289" s="378"/>
    </row>
    <row r="290" spans="2:12" s="371" customFormat="1" x14ac:dyDescent="0.25">
      <c r="B290" s="372"/>
      <c r="D290" s="373"/>
      <c r="E290" s="374"/>
      <c r="F290" s="374"/>
      <c r="G290" s="375"/>
      <c r="H290" s="376"/>
      <c r="I290" s="375"/>
      <c r="J290" s="375"/>
      <c r="K290" s="377"/>
      <c r="L290" s="378"/>
    </row>
    <row r="291" spans="2:12" s="371" customFormat="1" x14ac:dyDescent="0.25">
      <c r="B291" s="372"/>
      <c r="D291" s="373"/>
      <c r="E291" s="374"/>
      <c r="F291" s="374"/>
      <c r="G291" s="375"/>
      <c r="H291" s="376"/>
      <c r="I291" s="375"/>
      <c r="J291" s="375"/>
      <c r="K291" s="377"/>
      <c r="L291" s="378"/>
    </row>
    <row r="292" spans="2:12" s="371" customFormat="1" x14ac:dyDescent="0.25">
      <c r="B292" s="372"/>
      <c r="D292" s="373"/>
      <c r="E292" s="374"/>
      <c r="F292" s="374"/>
      <c r="G292" s="375"/>
      <c r="H292" s="376"/>
      <c r="I292" s="375"/>
      <c r="J292" s="375"/>
      <c r="K292" s="377"/>
      <c r="L292" s="378"/>
    </row>
    <row r="293" spans="2:12" s="371" customFormat="1" x14ac:dyDescent="0.25">
      <c r="B293" s="372"/>
      <c r="D293" s="373"/>
      <c r="E293" s="374"/>
      <c r="F293" s="374"/>
      <c r="G293" s="375"/>
      <c r="H293" s="376"/>
      <c r="I293" s="375"/>
      <c r="J293" s="375"/>
      <c r="K293" s="377"/>
      <c r="L293" s="378"/>
    </row>
    <row r="294" spans="2:12" s="371" customFormat="1" x14ac:dyDescent="0.25">
      <c r="B294" s="372"/>
      <c r="D294" s="373"/>
      <c r="E294" s="374"/>
      <c r="F294" s="374"/>
      <c r="G294" s="375"/>
      <c r="H294" s="376"/>
      <c r="I294" s="375"/>
      <c r="J294" s="375"/>
      <c r="K294" s="377"/>
      <c r="L294" s="378"/>
    </row>
    <row r="295" spans="2:12" s="371" customFormat="1" x14ac:dyDescent="0.25">
      <c r="B295" s="372"/>
      <c r="D295" s="373"/>
      <c r="E295" s="374"/>
      <c r="F295" s="374"/>
      <c r="G295" s="375"/>
      <c r="H295" s="376"/>
      <c r="I295" s="375"/>
      <c r="J295" s="375"/>
      <c r="K295" s="377"/>
      <c r="L295" s="378"/>
    </row>
    <row r="296" spans="2:12" s="371" customFormat="1" x14ac:dyDescent="0.25">
      <c r="B296" s="372"/>
      <c r="D296" s="373"/>
      <c r="E296" s="374"/>
      <c r="F296" s="374"/>
      <c r="G296" s="375"/>
      <c r="H296" s="376"/>
      <c r="I296" s="375"/>
      <c r="J296" s="375"/>
      <c r="K296" s="377"/>
      <c r="L296" s="378"/>
    </row>
    <row r="297" spans="2:12" s="371" customFormat="1" x14ac:dyDescent="0.25">
      <c r="B297" s="372"/>
      <c r="D297" s="373"/>
      <c r="E297" s="374"/>
      <c r="F297" s="374"/>
      <c r="G297" s="375"/>
      <c r="H297" s="376"/>
      <c r="I297" s="375"/>
      <c r="J297" s="375"/>
      <c r="K297" s="377"/>
      <c r="L297" s="378"/>
    </row>
    <row r="298" spans="2:12" s="371" customFormat="1" x14ac:dyDescent="0.25">
      <c r="B298" s="372"/>
      <c r="D298" s="373"/>
      <c r="E298" s="374"/>
      <c r="F298" s="374"/>
      <c r="G298" s="375"/>
      <c r="H298" s="376"/>
      <c r="I298" s="375"/>
      <c r="J298" s="375"/>
      <c r="K298" s="377"/>
      <c r="L298" s="378"/>
    </row>
    <row r="299" spans="2:12" s="371" customFormat="1" x14ac:dyDescent="0.25">
      <c r="B299" s="372"/>
      <c r="D299" s="373"/>
      <c r="E299" s="374"/>
      <c r="F299" s="374"/>
      <c r="G299" s="375"/>
      <c r="H299" s="376"/>
      <c r="I299" s="375"/>
      <c r="J299" s="375"/>
      <c r="K299" s="377"/>
      <c r="L299" s="378"/>
    </row>
    <row r="300" spans="2:12" s="371" customFormat="1" x14ac:dyDescent="0.25">
      <c r="B300" s="372"/>
      <c r="D300" s="373"/>
      <c r="E300" s="374"/>
      <c r="F300" s="374"/>
      <c r="G300" s="375"/>
      <c r="H300" s="376"/>
      <c r="I300" s="375"/>
      <c r="J300" s="375"/>
      <c r="K300" s="377"/>
      <c r="L300" s="378"/>
    </row>
    <row r="301" spans="2:12" s="371" customFormat="1" x14ac:dyDescent="0.25">
      <c r="B301" s="372"/>
      <c r="D301" s="373"/>
      <c r="E301" s="374"/>
      <c r="F301" s="374"/>
      <c r="G301" s="375"/>
      <c r="H301" s="376"/>
      <c r="I301" s="375"/>
      <c r="J301" s="375"/>
      <c r="K301" s="377"/>
      <c r="L301" s="378"/>
    </row>
    <row r="302" spans="2:12" s="371" customFormat="1" x14ac:dyDescent="0.25">
      <c r="B302" s="372"/>
      <c r="D302" s="373"/>
      <c r="E302" s="374"/>
      <c r="F302" s="374"/>
      <c r="G302" s="375"/>
      <c r="H302" s="376"/>
      <c r="I302" s="375"/>
      <c r="J302" s="375"/>
      <c r="K302" s="377"/>
      <c r="L302" s="378"/>
    </row>
    <row r="303" spans="2:12" s="371" customFormat="1" x14ac:dyDescent="0.25">
      <c r="B303" s="372"/>
      <c r="D303" s="373"/>
      <c r="E303" s="374"/>
      <c r="F303" s="374"/>
      <c r="G303" s="375"/>
      <c r="H303" s="376"/>
      <c r="I303" s="375"/>
      <c r="J303" s="375"/>
      <c r="K303" s="377"/>
      <c r="L303" s="378"/>
    </row>
    <row r="304" spans="2:12" s="371" customFormat="1" x14ac:dyDescent="0.25">
      <c r="B304" s="372"/>
      <c r="D304" s="373"/>
      <c r="E304" s="374"/>
      <c r="F304" s="374"/>
      <c r="G304" s="375"/>
      <c r="H304" s="376"/>
      <c r="I304" s="375"/>
      <c r="J304" s="375"/>
      <c r="K304" s="377"/>
      <c r="L304" s="378"/>
    </row>
    <row r="305" spans="2:12" s="371" customFormat="1" x14ac:dyDescent="0.25">
      <c r="B305" s="372"/>
      <c r="D305" s="373"/>
      <c r="E305" s="374"/>
      <c r="F305" s="374"/>
      <c r="G305" s="375"/>
      <c r="H305" s="376"/>
      <c r="I305" s="375"/>
      <c r="J305" s="375"/>
      <c r="K305" s="377"/>
      <c r="L305" s="378"/>
    </row>
    <row r="306" spans="2:12" s="371" customFormat="1" x14ac:dyDescent="0.25">
      <c r="B306" s="372"/>
      <c r="D306" s="373"/>
      <c r="E306" s="374"/>
      <c r="F306" s="374"/>
      <c r="G306" s="375"/>
      <c r="H306" s="376"/>
      <c r="I306" s="375"/>
      <c r="J306" s="375"/>
      <c r="K306" s="377"/>
      <c r="L306" s="378"/>
    </row>
    <row r="307" spans="2:12" s="371" customFormat="1" x14ac:dyDescent="0.25">
      <c r="B307" s="372"/>
      <c r="D307" s="373"/>
      <c r="E307" s="374"/>
      <c r="F307" s="374"/>
      <c r="G307" s="375"/>
      <c r="H307" s="376"/>
      <c r="I307" s="375"/>
      <c r="J307" s="375"/>
      <c r="K307" s="377"/>
      <c r="L307" s="378"/>
    </row>
    <row r="308" spans="2:12" s="371" customFormat="1" x14ac:dyDescent="0.25">
      <c r="B308" s="372"/>
      <c r="D308" s="373"/>
      <c r="E308" s="374"/>
      <c r="F308" s="374"/>
      <c r="G308" s="375"/>
      <c r="H308" s="376"/>
      <c r="I308" s="375"/>
      <c r="J308" s="375"/>
      <c r="K308" s="377"/>
      <c r="L308" s="378"/>
    </row>
    <row r="309" spans="2:12" s="371" customFormat="1" x14ac:dyDescent="0.25">
      <c r="B309" s="372"/>
      <c r="D309" s="373"/>
      <c r="E309" s="374"/>
      <c r="F309" s="374"/>
      <c r="G309" s="375"/>
      <c r="H309" s="376"/>
      <c r="I309" s="375"/>
      <c r="J309" s="375"/>
      <c r="K309" s="377"/>
      <c r="L309" s="378"/>
    </row>
    <row r="310" spans="2:12" s="371" customFormat="1" x14ac:dyDescent="0.25">
      <c r="B310" s="372"/>
      <c r="D310" s="373"/>
      <c r="E310" s="374"/>
      <c r="F310" s="374"/>
      <c r="G310" s="375"/>
      <c r="H310" s="376"/>
      <c r="I310" s="375"/>
      <c r="J310" s="375"/>
      <c r="K310" s="377"/>
      <c r="L310" s="378"/>
    </row>
    <row r="311" spans="2:12" s="371" customFormat="1" x14ac:dyDescent="0.25">
      <c r="B311" s="372"/>
      <c r="D311" s="373"/>
      <c r="E311" s="374"/>
      <c r="F311" s="374"/>
      <c r="G311" s="375"/>
      <c r="H311" s="376"/>
      <c r="I311" s="375"/>
      <c r="J311" s="375"/>
      <c r="K311" s="377"/>
      <c r="L311" s="378"/>
    </row>
    <row r="312" spans="2:12" s="371" customFormat="1" x14ac:dyDescent="0.25">
      <c r="B312" s="372"/>
      <c r="D312" s="373"/>
      <c r="E312" s="374"/>
      <c r="F312" s="374"/>
      <c r="G312" s="375"/>
      <c r="H312" s="376"/>
      <c r="I312" s="375"/>
      <c r="J312" s="375"/>
      <c r="K312" s="377"/>
      <c r="L312" s="378"/>
    </row>
    <row r="313" spans="2:12" s="371" customFormat="1" x14ac:dyDescent="0.25">
      <c r="B313" s="372"/>
      <c r="D313" s="373"/>
      <c r="E313" s="374"/>
      <c r="F313" s="374"/>
      <c r="G313" s="375"/>
      <c r="H313" s="376"/>
      <c r="I313" s="375"/>
      <c r="J313" s="375"/>
      <c r="K313" s="377"/>
      <c r="L313" s="378"/>
    </row>
    <row r="314" spans="2:12" s="371" customFormat="1" x14ac:dyDescent="0.25">
      <c r="B314" s="372"/>
      <c r="D314" s="373"/>
      <c r="E314" s="374"/>
      <c r="F314" s="374"/>
      <c r="G314" s="375"/>
      <c r="H314" s="376"/>
      <c r="I314" s="375"/>
      <c r="J314" s="375"/>
      <c r="K314" s="377"/>
      <c r="L314" s="378"/>
    </row>
    <row r="315" spans="2:12" s="371" customFormat="1" x14ac:dyDescent="0.25">
      <c r="B315" s="372"/>
      <c r="D315" s="373"/>
      <c r="E315" s="374"/>
      <c r="F315" s="374"/>
      <c r="G315" s="375"/>
      <c r="H315" s="376"/>
      <c r="I315" s="375"/>
      <c r="J315" s="375"/>
      <c r="K315" s="377"/>
      <c r="L315" s="378"/>
    </row>
    <row r="316" spans="2:12" s="371" customFormat="1" x14ac:dyDescent="0.25">
      <c r="B316" s="372"/>
      <c r="D316" s="373"/>
      <c r="E316" s="374"/>
      <c r="F316" s="374"/>
      <c r="G316" s="375"/>
      <c r="H316" s="376"/>
      <c r="I316" s="375"/>
      <c r="J316" s="375"/>
      <c r="K316" s="377"/>
      <c r="L316" s="378"/>
    </row>
    <row r="317" spans="2:12" s="371" customFormat="1" x14ac:dyDescent="0.25">
      <c r="B317" s="372"/>
      <c r="D317" s="373"/>
      <c r="E317" s="374"/>
      <c r="F317" s="374"/>
      <c r="G317" s="375"/>
      <c r="H317" s="376"/>
      <c r="I317" s="375"/>
      <c r="J317" s="375"/>
      <c r="K317" s="377"/>
      <c r="L317" s="378"/>
    </row>
    <row r="318" spans="2:12" s="371" customFormat="1" x14ac:dyDescent="0.25">
      <c r="B318" s="372"/>
      <c r="D318" s="373"/>
      <c r="E318" s="374"/>
      <c r="F318" s="374"/>
      <c r="G318" s="375"/>
      <c r="H318" s="376"/>
      <c r="I318" s="375"/>
      <c r="J318" s="375"/>
      <c r="K318" s="377"/>
      <c r="L318" s="378"/>
    </row>
    <row r="319" spans="2:12" s="371" customFormat="1" x14ac:dyDescent="0.25">
      <c r="B319" s="372"/>
      <c r="D319" s="373"/>
      <c r="E319" s="374"/>
      <c r="F319" s="374"/>
      <c r="G319" s="375"/>
      <c r="H319" s="376"/>
      <c r="I319" s="375"/>
      <c r="J319" s="375"/>
      <c r="K319" s="377"/>
      <c r="L319" s="378"/>
    </row>
    <row r="320" spans="2:12" s="371" customFormat="1" x14ac:dyDescent="0.25">
      <c r="B320" s="372"/>
      <c r="D320" s="373"/>
      <c r="E320" s="374"/>
      <c r="F320" s="374"/>
      <c r="G320" s="375"/>
      <c r="H320" s="376"/>
      <c r="I320" s="375"/>
      <c r="J320" s="375"/>
      <c r="K320" s="377"/>
      <c r="L320" s="378"/>
    </row>
    <row r="321" spans="2:12" s="371" customFormat="1" x14ac:dyDescent="0.25">
      <c r="B321" s="372"/>
      <c r="D321" s="373"/>
      <c r="E321" s="374"/>
      <c r="F321" s="374"/>
      <c r="G321" s="375"/>
      <c r="H321" s="376"/>
      <c r="I321" s="375"/>
      <c r="J321" s="375"/>
      <c r="K321" s="377"/>
      <c r="L321" s="378"/>
    </row>
    <row r="322" spans="2:12" s="371" customFormat="1" x14ac:dyDescent="0.25">
      <c r="B322" s="372"/>
      <c r="D322" s="373"/>
      <c r="E322" s="374"/>
      <c r="F322" s="374"/>
      <c r="G322" s="375"/>
      <c r="H322" s="376"/>
      <c r="I322" s="375"/>
      <c r="J322" s="375"/>
      <c r="K322" s="377"/>
      <c r="L322" s="378"/>
    </row>
    <row r="323" spans="2:12" s="371" customFormat="1" x14ac:dyDescent="0.25">
      <c r="B323" s="372"/>
      <c r="D323" s="373"/>
      <c r="E323" s="374"/>
      <c r="F323" s="374"/>
      <c r="G323" s="375"/>
      <c r="H323" s="376"/>
      <c r="I323" s="375"/>
      <c r="J323" s="375"/>
      <c r="K323" s="377"/>
      <c r="L323" s="378"/>
    </row>
    <row r="324" spans="2:12" s="371" customFormat="1" x14ac:dyDescent="0.25">
      <c r="B324" s="372"/>
      <c r="D324" s="373"/>
      <c r="E324" s="374"/>
      <c r="F324" s="374"/>
      <c r="G324" s="375"/>
      <c r="H324" s="376"/>
      <c r="I324" s="375"/>
      <c r="J324" s="375"/>
      <c r="K324" s="377"/>
      <c r="L324" s="378"/>
    </row>
    <row r="325" spans="2:12" s="371" customFormat="1" x14ac:dyDescent="0.25">
      <c r="B325" s="372"/>
      <c r="D325" s="373"/>
      <c r="E325" s="374"/>
      <c r="F325" s="374"/>
      <c r="G325" s="375"/>
      <c r="H325" s="376"/>
      <c r="I325" s="375"/>
      <c r="J325" s="375"/>
      <c r="K325" s="377"/>
      <c r="L325" s="378"/>
    </row>
    <row r="326" spans="2:12" s="371" customFormat="1" x14ac:dyDescent="0.25">
      <c r="B326" s="372"/>
      <c r="D326" s="373"/>
      <c r="E326" s="374"/>
      <c r="F326" s="374"/>
      <c r="G326" s="375"/>
      <c r="H326" s="376"/>
      <c r="I326" s="375"/>
      <c r="J326" s="375"/>
      <c r="K326" s="377"/>
      <c r="L326" s="378"/>
    </row>
    <row r="327" spans="2:12" s="371" customFormat="1" x14ac:dyDescent="0.25">
      <c r="B327" s="372"/>
      <c r="D327" s="373"/>
      <c r="E327" s="374"/>
      <c r="F327" s="374"/>
      <c r="G327" s="375"/>
      <c r="H327" s="376"/>
      <c r="I327" s="375"/>
      <c r="J327" s="375"/>
      <c r="K327" s="377"/>
      <c r="L327" s="378"/>
    </row>
    <row r="328" spans="2:12" s="371" customFormat="1" x14ac:dyDescent="0.25">
      <c r="B328" s="372"/>
      <c r="D328" s="373"/>
      <c r="E328" s="374"/>
      <c r="F328" s="374"/>
      <c r="G328" s="375"/>
      <c r="H328" s="376"/>
      <c r="I328" s="375"/>
      <c r="J328" s="375"/>
      <c r="K328" s="377"/>
      <c r="L328" s="378"/>
    </row>
    <row r="329" spans="2:12" s="371" customFormat="1" x14ac:dyDescent="0.25">
      <c r="B329" s="372"/>
      <c r="D329" s="373"/>
      <c r="E329" s="374"/>
      <c r="F329" s="374"/>
      <c r="G329" s="375"/>
      <c r="H329" s="376"/>
      <c r="I329" s="375"/>
      <c r="J329" s="375"/>
      <c r="K329" s="377"/>
      <c r="L329" s="378"/>
    </row>
    <row r="330" spans="2:12" s="371" customFormat="1" x14ac:dyDescent="0.25">
      <c r="B330" s="372"/>
      <c r="D330" s="373"/>
      <c r="E330" s="374"/>
      <c r="F330" s="374"/>
      <c r="G330" s="375"/>
      <c r="H330" s="376"/>
      <c r="I330" s="375"/>
      <c r="J330" s="375"/>
      <c r="K330" s="377"/>
      <c r="L330" s="378"/>
    </row>
    <row r="331" spans="2:12" s="371" customFormat="1" x14ac:dyDescent="0.25">
      <c r="B331" s="372"/>
      <c r="D331" s="373"/>
      <c r="E331" s="374"/>
      <c r="F331" s="374"/>
      <c r="G331" s="375"/>
      <c r="H331" s="376"/>
      <c r="I331" s="375"/>
      <c r="J331" s="375"/>
      <c r="K331" s="377"/>
      <c r="L331" s="378"/>
    </row>
    <row r="332" spans="2:12" s="371" customFormat="1" x14ac:dyDescent="0.25">
      <c r="B332" s="372"/>
      <c r="D332" s="373"/>
      <c r="E332" s="374"/>
      <c r="F332" s="374"/>
      <c r="G332" s="375"/>
      <c r="H332" s="376"/>
      <c r="I332" s="375"/>
      <c r="J332" s="375"/>
      <c r="K332" s="377"/>
      <c r="L332" s="378"/>
    </row>
    <row r="333" spans="2:12" s="371" customFormat="1" x14ac:dyDescent="0.25">
      <c r="B333" s="372"/>
      <c r="D333" s="373"/>
      <c r="E333" s="374"/>
      <c r="F333" s="374"/>
      <c r="G333" s="375"/>
      <c r="H333" s="376"/>
      <c r="I333" s="375"/>
      <c r="J333" s="375"/>
      <c r="K333" s="377"/>
      <c r="L333" s="378"/>
    </row>
    <row r="334" spans="2:12" s="371" customFormat="1" x14ac:dyDescent="0.25">
      <c r="B334" s="372"/>
      <c r="D334" s="373"/>
      <c r="E334" s="374"/>
      <c r="F334" s="374"/>
      <c r="G334" s="375"/>
      <c r="H334" s="376"/>
      <c r="I334" s="375"/>
      <c r="J334" s="375"/>
      <c r="K334" s="377"/>
      <c r="L334" s="378"/>
    </row>
    <row r="335" spans="2:12" s="371" customFormat="1" x14ac:dyDescent="0.25">
      <c r="B335" s="372"/>
      <c r="D335" s="373"/>
      <c r="E335" s="374"/>
      <c r="F335" s="374"/>
      <c r="G335" s="375"/>
      <c r="H335" s="376"/>
      <c r="I335" s="375"/>
      <c r="J335" s="375"/>
      <c r="K335" s="377"/>
      <c r="L335" s="378"/>
    </row>
    <row r="336" spans="2:12" s="371" customFormat="1" x14ac:dyDescent="0.25">
      <c r="B336" s="372"/>
      <c r="D336" s="373"/>
      <c r="E336" s="374"/>
      <c r="F336" s="374"/>
      <c r="G336" s="375"/>
      <c r="H336" s="376"/>
      <c r="I336" s="375"/>
      <c r="J336" s="375"/>
      <c r="K336" s="377"/>
      <c r="L336" s="378"/>
    </row>
    <row r="337" spans="2:12" s="371" customFormat="1" x14ac:dyDescent="0.25">
      <c r="B337" s="372"/>
      <c r="D337" s="373"/>
      <c r="E337" s="374"/>
      <c r="F337" s="374"/>
      <c r="G337" s="375"/>
      <c r="H337" s="376"/>
      <c r="I337" s="375"/>
      <c r="J337" s="375"/>
      <c r="K337" s="377"/>
      <c r="L337" s="378"/>
    </row>
    <row r="338" spans="2:12" s="371" customFormat="1" x14ac:dyDescent="0.25">
      <c r="B338" s="372"/>
      <c r="D338" s="373"/>
      <c r="E338" s="374"/>
      <c r="F338" s="374"/>
      <c r="G338" s="375"/>
      <c r="H338" s="376"/>
      <c r="I338" s="375"/>
      <c r="J338" s="375"/>
      <c r="K338" s="377"/>
      <c r="L338" s="378"/>
    </row>
    <row r="339" spans="2:12" s="371" customFormat="1" x14ac:dyDescent="0.25">
      <c r="B339" s="372"/>
      <c r="D339" s="373"/>
      <c r="E339" s="374"/>
      <c r="F339" s="374"/>
      <c r="G339" s="375"/>
      <c r="H339" s="376"/>
      <c r="I339" s="375"/>
      <c r="J339" s="375"/>
      <c r="K339" s="377"/>
      <c r="L339" s="378"/>
    </row>
    <row r="340" spans="2:12" s="371" customFormat="1" x14ac:dyDescent="0.25">
      <c r="B340" s="372"/>
      <c r="D340" s="373"/>
      <c r="E340" s="374"/>
      <c r="F340" s="374"/>
      <c r="G340" s="375"/>
      <c r="H340" s="376"/>
      <c r="I340" s="375"/>
      <c r="J340" s="375"/>
      <c r="K340" s="377"/>
      <c r="L340" s="378"/>
    </row>
    <row r="341" spans="2:12" s="371" customFormat="1" x14ac:dyDescent="0.25">
      <c r="B341" s="372"/>
      <c r="D341" s="373"/>
      <c r="E341" s="374"/>
      <c r="F341" s="374"/>
      <c r="G341" s="375"/>
      <c r="H341" s="376"/>
      <c r="I341" s="375"/>
      <c r="J341" s="375"/>
      <c r="K341" s="377"/>
      <c r="L341" s="378"/>
    </row>
    <row r="342" spans="2:12" s="371" customFormat="1" x14ac:dyDescent="0.25">
      <c r="B342" s="372"/>
      <c r="D342" s="373"/>
      <c r="E342" s="374"/>
      <c r="F342" s="374"/>
      <c r="G342" s="375"/>
      <c r="H342" s="376"/>
      <c r="I342" s="375"/>
      <c r="J342" s="375"/>
      <c r="K342" s="377"/>
      <c r="L342" s="378"/>
    </row>
    <row r="343" spans="2:12" s="371" customFormat="1" x14ac:dyDescent="0.25">
      <c r="B343" s="372"/>
      <c r="D343" s="373"/>
      <c r="E343" s="374"/>
      <c r="F343" s="374"/>
      <c r="G343" s="375"/>
      <c r="H343" s="376"/>
      <c r="I343" s="375"/>
      <c r="J343" s="375"/>
      <c r="K343" s="377"/>
      <c r="L343" s="378"/>
    </row>
    <row r="344" spans="2:12" s="371" customFormat="1" x14ac:dyDescent="0.25">
      <c r="B344" s="372"/>
      <c r="D344" s="373"/>
      <c r="E344" s="374"/>
      <c r="F344" s="374"/>
      <c r="G344" s="375"/>
      <c r="H344" s="376"/>
      <c r="I344" s="375"/>
      <c r="J344" s="375"/>
      <c r="K344" s="377"/>
      <c r="L344" s="378"/>
    </row>
    <row r="345" spans="2:12" s="371" customFormat="1" x14ac:dyDescent="0.25">
      <c r="B345" s="372"/>
      <c r="D345" s="373"/>
      <c r="E345" s="374"/>
      <c r="F345" s="374"/>
      <c r="G345" s="375"/>
      <c r="H345" s="376"/>
      <c r="I345" s="375"/>
      <c r="J345" s="375"/>
      <c r="K345" s="377"/>
      <c r="L345" s="378"/>
    </row>
    <row r="346" spans="2:12" s="371" customFormat="1" x14ac:dyDescent="0.25">
      <c r="B346" s="372"/>
      <c r="D346" s="373"/>
      <c r="E346" s="374"/>
      <c r="F346" s="374"/>
      <c r="G346" s="375"/>
      <c r="H346" s="376"/>
      <c r="I346" s="375"/>
      <c r="J346" s="375"/>
      <c r="K346" s="377"/>
      <c r="L346" s="378"/>
    </row>
    <row r="347" spans="2:12" s="371" customFormat="1" x14ac:dyDescent="0.25">
      <c r="B347" s="372"/>
      <c r="D347" s="373"/>
      <c r="E347" s="374"/>
      <c r="F347" s="374"/>
      <c r="G347" s="375"/>
      <c r="H347" s="376"/>
      <c r="I347" s="375"/>
      <c r="J347" s="375"/>
      <c r="K347" s="377"/>
      <c r="L347" s="378"/>
    </row>
    <row r="348" spans="2:12" s="371" customFormat="1" x14ac:dyDescent="0.25">
      <c r="B348" s="372"/>
      <c r="D348" s="373"/>
      <c r="E348" s="374"/>
      <c r="F348" s="374"/>
      <c r="G348" s="375"/>
      <c r="H348" s="376"/>
      <c r="I348" s="375"/>
      <c r="J348" s="375"/>
      <c r="K348" s="377"/>
      <c r="L348" s="378"/>
    </row>
    <row r="349" spans="2:12" s="371" customFormat="1" x14ac:dyDescent="0.25">
      <c r="B349" s="372"/>
      <c r="D349" s="373"/>
      <c r="E349" s="374"/>
      <c r="F349" s="374"/>
      <c r="G349" s="375"/>
      <c r="H349" s="376"/>
      <c r="I349" s="375"/>
      <c r="J349" s="375"/>
      <c r="K349" s="377"/>
      <c r="L349" s="378"/>
    </row>
    <row r="350" spans="2:12" s="371" customFormat="1" x14ac:dyDescent="0.25">
      <c r="B350" s="372"/>
      <c r="D350" s="373"/>
      <c r="E350" s="374"/>
      <c r="F350" s="374"/>
      <c r="G350" s="375"/>
      <c r="H350" s="376"/>
      <c r="I350" s="375"/>
      <c r="J350" s="375"/>
      <c r="K350" s="377"/>
      <c r="L350" s="378"/>
    </row>
    <row r="351" spans="2:12" s="371" customFormat="1" x14ac:dyDescent="0.25">
      <c r="B351" s="372"/>
      <c r="D351" s="373"/>
      <c r="E351" s="374"/>
      <c r="F351" s="374"/>
      <c r="G351" s="375"/>
      <c r="H351" s="376"/>
      <c r="I351" s="375"/>
      <c r="J351" s="375"/>
      <c r="K351" s="377"/>
      <c r="L351" s="378"/>
    </row>
    <row r="352" spans="2:12" s="371" customFormat="1" x14ac:dyDescent="0.25">
      <c r="B352" s="372"/>
      <c r="D352" s="373"/>
      <c r="E352" s="374"/>
      <c r="F352" s="374"/>
      <c r="G352" s="375"/>
      <c r="H352" s="376"/>
      <c r="I352" s="375"/>
      <c r="J352" s="375"/>
      <c r="K352" s="377"/>
      <c r="L352" s="378"/>
    </row>
    <row r="353" spans="2:12" s="371" customFormat="1" x14ac:dyDescent="0.25">
      <c r="B353" s="372"/>
      <c r="D353" s="373"/>
      <c r="E353" s="374"/>
      <c r="F353" s="374"/>
      <c r="G353" s="375"/>
      <c r="H353" s="376"/>
      <c r="I353" s="375"/>
      <c r="J353" s="375"/>
      <c r="K353" s="377"/>
      <c r="L353" s="378"/>
    </row>
    <row r="354" spans="2:12" s="371" customFormat="1" x14ac:dyDescent="0.25">
      <c r="B354" s="372"/>
      <c r="D354" s="373"/>
      <c r="E354" s="374"/>
      <c r="F354" s="374"/>
      <c r="G354" s="375"/>
      <c r="H354" s="376"/>
      <c r="I354" s="375"/>
      <c r="J354" s="375"/>
      <c r="K354" s="377"/>
      <c r="L354" s="378"/>
    </row>
    <row r="355" spans="2:12" s="371" customFormat="1" x14ac:dyDescent="0.25">
      <c r="B355" s="372"/>
      <c r="D355" s="373"/>
      <c r="E355" s="374"/>
      <c r="F355" s="374"/>
      <c r="G355" s="375"/>
      <c r="H355" s="376"/>
      <c r="I355" s="375"/>
      <c r="J355" s="375"/>
      <c r="K355" s="377"/>
      <c r="L355" s="378"/>
    </row>
    <row r="356" spans="2:12" s="371" customFormat="1" x14ac:dyDescent="0.25">
      <c r="B356" s="372"/>
      <c r="D356" s="373"/>
      <c r="E356" s="374"/>
      <c r="F356" s="374"/>
      <c r="G356" s="375"/>
      <c r="H356" s="376"/>
      <c r="I356" s="375"/>
      <c r="J356" s="375"/>
      <c r="K356" s="377"/>
      <c r="L356" s="378"/>
    </row>
    <row r="357" spans="2:12" s="371" customFormat="1" x14ac:dyDescent="0.25">
      <c r="B357" s="372"/>
      <c r="D357" s="373"/>
      <c r="E357" s="374"/>
      <c r="F357" s="374"/>
      <c r="G357" s="375"/>
      <c r="H357" s="376"/>
      <c r="I357" s="375"/>
      <c r="J357" s="375"/>
      <c r="K357" s="377"/>
      <c r="L357" s="378"/>
    </row>
    <row r="358" spans="2:12" s="371" customFormat="1" x14ac:dyDescent="0.25">
      <c r="B358" s="372"/>
      <c r="D358" s="373"/>
      <c r="E358" s="374"/>
      <c r="F358" s="374"/>
      <c r="G358" s="375"/>
      <c r="H358" s="376"/>
      <c r="I358" s="375"/>
      <c r="J358" s="375"/>
      <c r="K358" s="377"/>
      <c r="L358" s="378"/>
    </row>
    <row r="359" spans="2:12" s="371" customFormat="1" x14ac:dyDescent="0.25">
      <c r="B359" s="372"/>
      <c r="D359" s="373"/>
      <c r="E359" s="374"/>
      <c r="F359" s="374"/>
      <c r="G359" s="375"/>
      <c r="H359" s="376"/>
      <c r="I359" s="375"/>
      <c r="J359" s="375"/>
      <c r="K359" s="377"/>
      <c r="L359" s="378"/>
    </row>
    <row r="360" spans="2:12" s="371" customFormat="1" x14ac:dyDescent="0.25">
      <c r="B360" s="372"/>
      <c r="D360" s="373"/>
      <c r="E360" s="374"/>
      <c r="F360" s="374"/>
      <c r="G360" s="375"/>
      <c r="H360" s="376"/>
      <c r="I360" s="375"/>
      <c r="J360" s="375"/>
      <c r="K360" s="377"/>
      <c r="L360" s="378"/>
    </row>
    <row r="361" spans="2:12" s="371" customFormat="1" x14ac:dyDescent="0.25">
      <c r="B361" s="372"/>
      <c r="D361" s="373"/>
      <c r="E361" s="374"/>
      <c r="F361" s="374"/>
      <c r="G361" s="375"/>
      <c r="H361" s="376"/>
      <c r="I361" s="375"/>
      <c r="J361" s="375"/>
      <c r="K361" s="377"/>
      <c r="L361" s="378"/>
    </row>
    <row r="362" spans="2:12" s="371" customFormat="1" x14ac:dyDescent="0.25">
      <c r="B362" s="372"/>
      <c r="D362" s="373"/>
      <c r="E362" s="374"/>
      <c r="F362" s="374"/>
      <c r="G362" s="375"/>
      <c r="H362" s="376"/>
      <c r="I362" s="375"/>
      <c r="J362" s="375"/>
      <c r="K362" s="377"/>
      <c r="L362" s="378"/>
    </row>
    <row r="363" spans="2:12" s="371" customFormat="1" x14ac:dyDescent="0.25">
      <c r="B363" s="372"/>
      <c r="D363" s="373"/>
      <c r="E363" s="374"/>
      <c r="F363" s="374"/>
      <c r="G363" s="375"/>
      <c r="H363" s="376"/>
      <c r="I363" s="375"/>
      <c r="J363" s="375"/>
      <c r="K363" s="377"/>
      <c r="L363" s="378"/>
    </row>
    <row r="364" spans="2:12" s="371" customFormat="1" x14ac:dyDescent="0.25">
      <c r="B364" s="372"/>
      <c r="D364" s="373"/>
      <c r="E364" s="374"/>
      <c r="F364" s="374"/>
      <c r="G364" s="375"/>
      <c r="H364" s="376"/>
      <c r="I364" s="375"/>
      <c r="J364" s="375"/>
      <c r="K364" s="377"/>
      <c r="L364" s="378"/>
    </row>
    <row r="365" spans="2:12" s="371" customFormat="1" x14ac:dyDescent="0.25">
      <c r="B365" s="372"/>
      <c r="D365" s="373"/>
      <c r="E365" s="374"/>
      <c r="F365" s="374"/>
      <c r="G365" s="375"/>
      <c r="H365" s="376"/>
      <c r="I365" s="375"/>
      <c r="J365" s="375"/>
      <c r="K365" s="377"/>
      <c r="L365" s="378"/>
    </row>
    <row r="366" spans="2:12" s="371" customFormat="1" x14ac:dyDescent="0.25">
      <c r="B366" s="372"/>
      <c r="D366" s="373"/>
      <c r="E366" s="374"/>
      <c r="F366" s="374"/>
      <c r="G366" s="375"/>
      <c r="H366" s="376"/>
      <c r="I366" s="375"/>
      <c r="J366" s="375"/>
      <c r="K366" s="377"/>
      <c r="L366" s="378"/>
    </row>
    <row r="367" spans="2:12" s="371" customFormat="1" x14ac:dyDescent="0.25">
      <c r="B367" s="372"/>
      <c r="D367" s="373"/>
      <c r="E367" s="374"/>
      <c r="F367" s="374"/>
      <c r="G367" s="375"/>
      <c r="H367" s="376"/>
      <c r="I367" s="375"/>
      <c r="J367" s="375"/>
      <c r="K367" s="377"/>
      <c r="L367" s="378"/>
    </row>
    <row r="368" spans="2:12" s="371" customFormat="1" x14ac:dyDescent="0.25">
      <c r="B368" s="372"/>
      <c r="D368" s="373"/>
      <c r="E368" s="374"/>
      <c r="F368" s="374"/>
      <c r="G368" s="375"/>
      <c r="H368" s="376"/>
      <c r="I368" s="375"/>
      <c r="J368" s="375"/>
      <c r="K368" s="377"/>
      <c r="L368" s="378"/>
    </row>
    <row r="369" spans="2:12" s="371" customFormat="1" x14ac:dyDescent="0.25">
      <c r="B369" s="372"/>
      <c r="D369" s="373"/>
      <c r="E369" s="374"/>
      <c r="F369" s="374"/>
      <c r="G369" s="375"/>
      <c r="H369" s="376"/>
      <c r="I369" s="375"/>
      <c r="J369" s="375"/>
      <c r="K369" s="377"/>
      <c r="L369" s="378"/>
    </row>
    <row r="370" spans="2:12" s="371" customFormat="1" x14ac:dyDescent="0.25">
      <c r="B370" s="372"/>
      <c r="D370" s="373"/>
      <c r="E370" s="374"/>
      <c r="F370" s="374"/>
      <c r="G370" s="375"/>
      <c r="H370" s="376"/>
      <c r="I370" s="375"/>
      <c r="J370" s="375"/>
      <c r="K370" s="377"/>
      <c r="L370" s="378"/>
    </row>
    <row r="371" spans="2:12" s="371" customFormat="1" x14ac:dyDescent="0.25">
      <c r="B371" s="372"/>
      <c r="D371" s="373"/>
      <c r="E371" s="374"/>
      <c r="F371" s="374"/>
      <c r="G371" s="375"/>
      <c r="H371" s="376"/>
      <c r="I371" s="375"/>
      <c r="J371" s="375"/>
      <c r="K371" s="377"/>
      <c r="L371" s="378"/>
    </row>
    <row r="372" spans="2:12" s="371" customFormat="1" x14ac:dyDescent="0.25">
      <c r="B372" s="372"/>
      <c r="D372" s="373"/>
      <c r="E372" s="374"/>
      <c r="F372" s="374"/>
      <c r="G372" s="375"/>
      <c r="H372" s="376"/>
      <c r="I372" s="375"/>
      <c r="J372" s="375"/>
      <c r="K372" s="377"/>
      <c r="L372" s="378"/>
    </row>
    <row r="373" spans="2:12" s="371" customFormat="1" x14ac:dyDescent="0.25">
      <c r="B373" s="372"/>
      <c r="D373" s="373"/>
      <c r="E373" s="374"/>
      <c r="F373" s="374"/>
      <c r="G373" s="375"/>
      <c r="H373" s="376"/>
      <c r="I373" s="375"/>
      <c r="J373" s="375"/>
      <c r="K373" s="377"/>
      <c r="L373" s="378"/>
    </row>
    <row r="374" spans="2:12" s="371" customFormat="1" x14ac:dyDescent="0.25">
      <c r="B374" s="372"/>
      <c r="D374" s="373"/>
      <c r="E374" s="374"/>
      <c r="F374" s="374"/>
      <c r="G374" s="375"/>
      <c r="H374" s="376"/>
      <c r="I374" s="375"/>
      <c r="J374" s="375"/>
      <c r="K374" s="377"/>
      <c r="L374" s="378"/>
    </row>
    <row r="375" spans="2:12" s="371" customFormat="1" x14ac:dyDescent="0.25">
      <c r="B375" s="372"/>
      <c r="D375" s="373"/>
      <c r="E375" s="374"/>
      <c r="F375" s="374"/>
      <c r="G375" s="375"/>
      <c r="H375" s="376"/>
      <c r="I375" s="375"/>
      <c r="J375" s="375"/>
      <c r="K375" s="377"/>
      <c r="L375" s="378"/>
    </row>
    <row r="376" spans="2:12" s="371" customFormat="1" x14ac:dyDescent="0.25">
      <c r="B376" s="372"/>
      <c r="D376" s="373"/>
      <c r="E376" s="374"/>
      <c r="F376" s="374"/>
      <c r="G376" s="375"/>
      <c r="H376" s="376"/>
      <c r="I376" s="375"/>
      <c r="J376" s="375"/>
      <c r="K376" s="377"/>
      <c r="L376" s="378"/>
    </row>
    <row r="377" spans="2:12" s="371" customFormat="1" x14ac:dyDescent="0.25">
      <c r="B377" s="372"/>
      <c r="D377" s="373"/>
      <c r="E377" s="374"/>
      <c r="F377" s="374"/>
      <c r="G377" s="375"/>
      <c r="H377" s="376"/>
      <c r="I377" s="375"/>
      <c r="J377" s="375"/>
      <c r="K377" s="377"/>
      <c r="L377" s="378"/>
    </row>
    <row r="378" spans="2:12" s="371" customFormat="1" x14ac:dyDescent="0.25">
      <c r="B378" s="372"/>
      <c r="D378" s="373"/>
      <c r="E378" s="374"/>
      <c r="F378" s="374"/>
      <c r="G378" s="375"/>
      <c r="H378" s="376"/>
      <c r="I378" s="375"/>
      <c r="J378" s="375"/>
      <c r="K378" s="377"/>
      <c r="L378" s="378"/>
    </row>
    <row r="379" spans="2:12" s="371" customFormat="1" x14ac:dyDescent="0.25">
      <c r="B379" s="372"/>
      <c r="D379" s="373"/>
      <c r="E379" s="374"/>
      <c r="F379" s="374"/>
      <c r="G379" s="375"/>
      <c r="H379" s="376"/>
      <c r="I379" s="375"/>
      <c r="J379" s="375"/>
      <c r="K379" s="377"/>
      <c r="L379" s="378"/>
    </row>
    <row r="380" spans="2:12" s="371" customFormat="1" x14ac:dyDescent="0.25">
      <c r="B380" s="372"/>
      <c r="D380" s="373"/>
      <c r="E380" s="374"/>
      <c r="F380" s="374"/>
      <c r="G380" s="375"/>
      <c r="H380" s="376"/>
      <c r="I380" s="375"/>
      <c r="J380" s="375"/>
      <c r="K380" s="377"/>
      <c r="L380" s="378"/>
    </row>
    <row r="381" spans="2:12" s="371" customFormat="1" x14ac:dyDescent="0.25">
      <c r="B381" s="372"/>
      <c r="D381" s="373"/>
      <c r="E381" s="374"/>
      <c r="F381" s="374"/>
      <c r="G381" s="375"/>
      <c r="H381" s="376"/>
      <c r="I381" s="375"/>
      <c r="J381" s="375"/>
      <c r="K381" s="377"/>
      <c r="L381" s="378"/>
    </row>
    <row r="382" spans="2:12" s="371" customFormat="1" x14ac:dyDescent="0.25">
      <c r="B382" s="372"/>
      <c r="D382" s="373"/>
      <c r="E382" s="374"/>
      <c r="F382" s="374"/>
      <c r="G382" s="375"/>
      <c r="H382" s="376"/>
      <c r="I382" s="375"/>
      <c r="J382" s="375"/>
      <c r="K382" s="377"/>
      <c r="L382" s="378"/>
    </row>
    <row r="383" spans="2:12" s="371" customFormat="1" x14ac:dyDescent="0.25">
      <c r="B383" s="372"/>
      <c r="D383" s="373"/>
      <c r="E383" s="374"/>
      <c r="F383" s="374"/>
      <c r="G383" s="375"/>
      <c r="H383" s="376"/>
      <c r="I383" s="375"/>
      <c r="J383" s="375"/>
      <c r="K383" s="377"/>
      <c r="L383" s="378"/>
    </row>
    <row r="384" spans="2:12" s="371" customFormat="1" x14ac:dyDescent="0.25">
      <c r="B384" s="372"/>
      <c r="D384" s="373"/>
      <c r="E384" s="374"/>
      <c r="F384" s="374"/>
      <c r="G384" s="375"/>
      <c r="H384" s="376"/>
      <c r="I384" s="375"/>
      <c r="J384" s="375"/>
      <c r="K384" s="377"/>
      <c r="L384" s="378"/>
    </row>
    <row r="385" spans="2:12" s="371" customFormat="1" x14ac:dyDescent="0.25">
      <c r="B385" s="372"/>
      <c r="D385" s="373"/>
      <c r="E385" s="374"/>
      <c r="F385" s="374"/>
      <c r="G385" s="375"/>
      <c r="H385" s="376"/>
      <c r="I385" s="375"/>
      <c r="J385" s="375"/>
      <c r="K385" s="377"/>
      <c r="L385" s="378"/>
    </row>
    <row r="386" spans="2:12" s="371" customFormat="1" x14ac:dyDescent="0.25">
      <c r="B386" s="372"/>
      <c r="D386" s="373"/>
      <c r="E386" s="374"/>
      <c r="F386" s="374"/>
      <c r="G386" s="375"/>
      <c r="H386" s="376"/>
      <c r="I386" s="375"/>
      <c r="J386" s="375"/>
      <c r="K386" s="377"/>
      <c r="L386" s="378"/>
    </row>
    <row r="387" spans="2:12" s="371" customFormat="1" x14ac:dyDescent="0.25">
      <c r="B387" s="372"/>
      <c r="D387" s="373"/>
      <c r="E387" s="374"/>
      <c r="F387" s="374"/>
      <c r="G387" s="375"/>
      <c r="H387" s="376"/>
      <c r="I387" s="375"/>
      <c r="J387" s="375"/>
      <c r="K387" s="377"/>
      <c r="L387" s="378"/>
    </row>
    <row r="388" spans="2:12" s="371" customFormat="1" x14ac:dyDescent="0.25">
      <c r="B388" s="372"/>
      <c r="D388" s="373"/>
      <c r="E388" s="374"/>
      <c r="F388" s="374"/>
      <c r="G388" s="375"/>
      <c r="H388" s="376"/>
      <c r="I388" s="375"/>
      <c r="J388" s="375"/>
      <c r="K388" s="377"/>
      <c r="L388" s="378"/>
    </row>
    <row r="389" spans="2:12" s="371" customFormat="1" x14ac:dyDescent="0.25">
      <c r="B389" s="372"/>
      <c r="D389" s="373"/>
      <c r="E389" s="374"/>
      <c r="F389" s="374"/>
      <c r="G389" s="375"/>
      <c r="H389" s="376"/>
      <c r="I389" s="375"/>
      <c r="J389" s="375"/>
      <c r="K389" s="377"/>
      <c r="L389" s="378"/>
    </row>
    <row r="390" spans="2:12" s="371" customFormat="1" x14ac:dyDescent="0.25">
      <c r="B390" s="372"/>
      <c r="D390" s="373"/>
      <c r="E390" s="374"/>
      <c r="F390" s="374"/>
      <c r="G390" s="375"/>
      <c r="H390" s="376"/>
      <c r="I390" s="375"/>
      <c r="J390" s="375"/>
      <c r="K390" s="377"/>
      <c r="L390" s="378"/>
    </row>
    <row r="391" spans="2:12" s="371" customFormat="1" x14ac:dyDescent="0.25">
      <c r="B391" s="372"/>
      <c r="D391" s="373"/>
      <c r="E391" s="374"/>
      <c r="F391" s="374"/>
      <c r="G391" s="375"/>
      <c r="H391" s="376"/>
      <c r="I391" s="375"/>
      <c r="J391" s="375"/>
      <c r="K391" s="377"/>
      <c r="L391" s="378"/>
    </row>
    <row r="392" spans="2:12" s="371" customFormat="1" x14ac:dyDescent="0.25">
      <c r="B392" s="372"/>
      <c r="D392" s="373"/>
      <c r="E392" s="374"/>
      <c r="F392" s="374"/>
      <c r="G392" s="375"/>
      <c r="H392" s="376"/>
      <c r="I392" s="375"/>
      <c r="J392" s="375"/>
      <c r="K392" s="377"/>
      <c r="L392" s="378"/>
    </row>
    <row r="393" spans="2:12" s="371" customFormat="1" x14ac:dyDescent="0.25">
      <c r="B393" s="372"/>
      <c r="D393" s="373"/>
      <c r="E393" s="374"/>
      <c r="F393" s="374"/>
      <c r="G393" s="375"/>
      <c r="H393" s="376"/>
      <c r="I393" s="375"/>
      <c r="J393" s="375"/>
      <c r="K393" s="377"/>
      <c r="L393" s="378"/>
    </row>
    <row r="394" spans="2:12" s="371" customFormat="1" x14ac:dyDescent="0.25">
      <c r="B394" s="372"/>
      <c r="D394" s="373"/>
      <c r="E394" s="374"/>
      <c r="F394" s="374"/>
      <c r="G394" s="375"/>
      <c r="H394" s="376"/>
      <c r="I394" s="375"/>
      <c r="J394" s="375"/>
      <c r="K394" s="377"/>
      <c r="L394" s="378"/>
    </row>
    <row r="395" spans="2:12" s="371" customFormat="1" x14ac:dyDescent="0.25">
      <c r="B395" s="372"/>
      <c r="D395" s="373"/>
      <c r="E395" s="374"/>
      <c r="F395" s="374"/>
      <c r="G395" s="375"/>
      <c r="H395" s="376"/>
      <c r="I395" s="375"/>
      <c r="J395" s="375"/>
      <c r="K395" s="377"/>
      <c r="L395" s="378"/>
    </row>
    <row r="396" spans="2:12" s="371" customFormat="1" x14ac:dyDescent="0.25">
      <c r="B396" s="372"/>
      <c r="D396" s="373"/>
      <c r="E396" s="374"/>
      <c r="F396" s="374"/>
      <c r="G396" s="375"/>
      <c r="H396" s="376"/>
      <c r="I396" s="375"/>
      <c r="J396" s="375"/>
      <c r="K396" s="377"/>
      <c r="L396" s="378"/>
    </row>
    <row r="397" spans="2:12" s="371" customFormat="1" x14ac:dyDescent="0.25">
      <c r="B397" s="372"/>
      <c r="D397" s="373"/>
      <c r="E397" s="374"/>
      <c r="F397" s="374"/>
      <c r="G397" s="375"/>
      <c r="H397" s="376"/>
      <c r="I397" s="375"/>
      <c r="J397" s="375"/>
      <c r="K397" s="377"/>
      <c r="L397" s="378"/>
    </row>
    <row r="398" spans="2:12" s="371" customFormat="1" x14ac:dyDescent="0.25">
      <c r="B398" s="372"/>
      <c r="D398" s="373"/>
      <c r="E398" s="374"/>
      <c r="F398" s="374"/>
      <c r="G398" s="375"/>
      <c r="H398" s="376"/>
      <c r="I398" s="375"/>
      <c r="J398" s="375"/>
      <c r="K398" s="377"/>
      <c r="L398" s="378"/>
    </row>
    <row r="399" spans="2:12" s="371" customFormat="1" x14ac:dyDescent="0.25">
      <c r="B399" s="372"/>
      <c r="D399" s="373"/>
      <c r="E399" s="374"/>
      <c r="F399" s="374"/>
      <c r="G399" s="375"/>
      <c r="H399" s="376"/>
      <c r="I399" s="375"/>
      <c r="J399" s="375"/>
      <c r="K399" s="377"/>
      <c r="L399" s="378"/>
    </row>
    <row r="400" spans="2:12" s="371" customFormat="1" x14ac:dyDescent="0.25">
      <c r="B400" s="372"/>
      <c r="D400" s="373"/>
      <c r="E400" s="374"/>
      <c r="F400" s="374"/>
      <c r="G400" s="375"/>
      <c r="H400" s="376"/>
      <c r="I400" s="375"/>
      <c r="J400" s="375"/>
      <c r="K400" s="377"/>
      <c r="L400" s="378"/>
    </row>
    <row r="401" spans="2:12" s="371" customFormat="1" x14ac:dyDescent="0.25">
      <c r="B401" s="372"/>
      <c r="D401" s="373"/>
      <c r="E401" s="374"/>
      <c r="F401" s="374"/>
      <c r="G401" s="375"/>
      <c r="H401" s="376"/>
      <c r="I401" s="375"/>
      <c r="J401" s="375"/>
      <c r="K401" s="377"/>
      <c r="L401" s="378"/>
    </row>
    <row r="402" spans="2:12" s="371" customFormat="1" x14ac:dyDescent="0.25">
      <c r="B402" s="372"/>
      <c r="D402" s="373"/>
      <c r="E402" s="374"/>
      <c r="F402" s="374"/>
      <c r="G402" s="375"/>
      <c r="H402" s="376"/>
      <c r="I402" s="375"/>
      <c r="J402" s="375"/>
      <c r="K402" s="377"/>
      <c r="L402" s="378"/>
    </row>
    <row r="403" spans="2:12" s="371" customFormat="1" x14ac:dyDescent="0.25">
      <c r="B403" s="372"/>
      <c r="D403" s="373"/>
      <c r="E403" s="374"/>
      <c r="F403" s="374"/>
      <c r="G403" s="375"/>
      <c r="H403" s="376"/>
      <c r="I403" s="375"/>
      <c r="J403" s="375"/>
      <c r="K403" s="377"/>
      <c r="L403" s="378"/>
    </row>
    <row r="404" spans="2:12" s="371" customFormat="1" x14ac:dyDescent="0.25">
      <c r="B404" s="372"/>
      <c r="D404" s="373"/>
      <c r="E404" s="374"/>
      <c r="F404" s="374"/>
      <c r="G404" s="375"/>
      <c r="H404" s="376"/>
      <c r="I404" s="375"/>
      <c r="J404" s="375"/>
      <c r="K404" s="377"/>
      <c r="L404" s="378"/>
    </row>
    <row r="405" spans="2:12" s="371" customFormat="1" x14ac:dyDescent="0.25">
      <c r="B405" s="372"/>
      <c r="D405" s="373"/>
      <c r="E405" s="374"/>
      <c r="F405" s="374"/>
      <c r="G405" s="375"/>
      <c r="H405" s="376"/>
      <c r="I405" s="375"/>
      <c r="J405" s="375"/>
      <c r="K405" s="377"/>
      <c r="L405" s="378"/>
    </row>
    <row r="406" spans="2:12" s="371" customFormat="1" x14ac:dyDescent="0.25">
      <c r="B406" s="372"/>
      <c r="D406" s="373"/>
      <c r="E406" s="374"/>
      <c r="F406" s="374"/>
      <c r="G406" s="375"/>
      <c r="H406" s="376"/>
      <c r="I406" s="375"/>
      <c r="J406" s="375"/>
      <c r="K406" s="377"/>
      <c r="L406" s="378"/>
    </row>
    <row r="407" spans="2:12" s="371" customFormat="1" x14ac:dyDescent="0.25">
      <c r="B407" s="372"/>
      <c r="D407" s="373"/>
      <c r="E407" s="374"/>
      <c r="F407" s="374"/>
      <c r="G407" s="375"/>
      <c r="H407" s="376"/>
      <c r="I407" s="375"/>
      <c r="J407" s="375"/>
      <c r="K407" s="377"/>
      <c r="L407" s="378"/>
    </row>
    <row r="408" spans="2:12" s="371" customFormat="1" x14ac:dyDescent="0.25">
      <c r="B408" s="372"/>
      <c r="D408" s="373"/>
      <c r="E408" s="374"/>
      <c r="F408" s="374"/>
      <c r="G408" s="375"/>
      <c r="H408" s="376"/>
      <c r="I408" s="375"/>
      <c r="J408" s="375"/>
      <c r="K408" s="377"/>
      <c r="L408" s="378"/>
    </row>
    <row r="409" spans="2:12" s="371" customFormat="1" x14ac:dyDescent="0.25">
      <c r="B409" s="372"/>
      <c r="D409" s="373"/>
      <c r="E409" s="374"/>
      <c r="F409" s="374"/>
      <c r="G409" s="375"/>
      <c r="H409" s="376"/>
      <c r="I409" s="375"/>
      <c r="J409" s="375"/>
      <c r="K409" s="377"/>
      <c r="L409" s="378"/>
    </row>
    <row r="410" spans="2:12" s="371" customFormat="1" x14ac:dyDescent="0.25">
      <c r="B410" s="372"/>
      <c r="D410" s="373"/>
      <c r="E410" s="374"/>
      <c r="F410" s="374"/>
      <c r="G410" s="375"/>
      <c r="H410" s="376"/>
      <c r="I410" s="375"/>
      <c r="J410" s="375"/>
      <c r="K410" s="377"/>
      <c r="L410" s="378"/>
    </row>
    <row r="411" spans="2:12" s="371" customFormat="1" x14ac:dyDescent="0.25">
      <c r="B411" s="372"/>
      <c r="D411" s="373"/>
      <c r="E411" s="374"/>
      <c r="F411" s="374"/>
      <c r="G411" s="375"/>
      <c r="H411" s="376"/>
      <c r="I411" s="375"/>
      <c r="J411" s="375"/>
      <c r="K411" s="377"/>
      <c r="L411" s="378"/>
    </row>
    <row r="412" spans="2:12" s="371" customFormat="1" x14ac:dyDescent="0.25">
      <c r="B412" s="372"/>
      <c r="D412" s="373"/>
      <c r="E412" s="374"/>
      <c r="F412" s="374"/>
      <c r="G412" s="375"/>
      <c r="H412" s="376"/>
      <c r="I412" s="375"/>
      <c r="J412" s="375"/>
      <c r="K412" s="377"/>
      <c r="L412" s="378"/>
    </row>
    <row r="413" spans="2:12" s="371" customFormat="1" x14ac:dyDescent="0.25">
      <c r="B413" s="372"/>
      <c r="D413" s="373"/>
      <c r="E413" s="374"/>
      <c r="F413" s="374"/>
      <c r="G413" s="375"/>
      <c r="H413" s="376"/>
      <c r="I413" s="375"/>
      <c r="J413" s="375"/>
      <c r="K413" s="377"/>
      <c r="L413" s="378"/>
    </row>
    <row r="414" spans="2:12" s="371" customFormat="1" x14ac:dyDescent="0.25">
      <c r="B414" s="372"/>
      <c r="D414" s="373"/>
      <c r="E414" s="374"/>
      <c r="F414" s="374"/>
      <c r="G414" s="375"/>
      <c r="H414" s="376"/>
      <c r="I414" s="375"/>
      <c r="J414" s="375"/>
      <c r="K414" s="377"/>
      <c r="L414" s="378"/>
    </row>
    <row r="415" spans="2:12" s="371" customFormat="1" x14ac:dyDescent="0.25">
      <c r="B415" s="372"/>
      <c r="D415" s="373"/>
      <c r="E415" s="374"/>
      <c r="F415" s="374"/>
      <c r="G415" s="375"/>
      <c r="H415" s="376"/>
      <c r="I415" s="375"/>
      <c r="J415" s="375"/>
      <c r="K415" s="377"/>
      <c r="L415" s="378"/>
    </row>
    <row r="416" spans="2:12" s="371" customFormat="1" x14ac:dyDescent="0.25">
      <c r="B416" s="372"/>
      <c r="D416" s="373"/>
      <c r="E416" s="374"/>
      <c r="F416" s="374"/>
      <c r="G416" s="375"/>
      <c r="H416" s="376"/>
      <c r="I416" s="375"/>
      <c r="J416" s="375"/>
      <c r="K416" s="377"/>
      <c r="L416" s="378"/>
    </row>
    <row r="417" spans="2:12" s="371" customFormat="1" x14ac:dyDescent="0.25">
      <c r="B417" s="372"/>
      <c r="D417" s="373"/>
      <c r="E417" s="374"/>
      <c r="F417" s="374"/>
      <c r="G417" s="375"/>
      <c r="H417" s="376"/>
      <c r="I417" s="375"/>
      <c r="J417" s="375"/>
      <c r="K417" s="377"/>
      <c r="L417" s="378"/>
    </row>
    <row r="418" spans="2:12" s="371" customFormat="1" x14ac:dyDescent="0.25">
      <c r="B418" s="372"/>
      <c r="D418" s="373"/>
      <c r="E418" s="374"/>
      <c r="F418" s="374"/>
      <c r="G418" s="375"/>
      <c r="H418" s="376"/>
      <c r="I418" s="375"/>
      <c r="J418" s="375"/>
      <c r="K418" s="377"/>
      <c r="L418" s="378"/>
    </row>
    <row r="419" spans="2:12" s="371" customFormat="1" x14ac:dyDescent="0.25">
      <c r="B419" s="372"/>
      <c r="D419" s="373"/>
      <c r="E419" s="374"/>
      <c r="F419" s="374"/>
      <c r="G419" s="375"/>
      <c r="H419" s="376"/>
      <c r="I419" s="375"/>
      <c r="J419" s="375"/>
      <c r="K419" s="377"/>
      <c r="L419" s="378"/>
    </row>
    <row r="420" spans="2:12" s="371" customFormat="1" x14ac:dyDescent="0.25">
      <c r="B420" s="372"/>
      <c r="D420" s="373"/>
      <c r="E420" s="374"/>
      <c r="F420" s="374"/>
      <c r="G420" s="375"/>
      <c r="H420" s="376"/>
      <c r="I420" s="375"/>
      <c r="J420" s="375"/>
      <c r="K420" s="377"/>
      <c r="L420" s="378"/>
    </row>
    <row r="421" spans="2:12" s="371" customFormat="1" x14ac:dyDescent="0.25">
      <c r="B421" s="372"/>
      <c r="D421" s="373"/>
      <c r="E421" s="374"/>
      <c r="F421" s="374"/>
      <c r="G421" s="375"/>
      <c r="H421" s="376"/>
      <c r="I421" s="375"/>
      <c r="J421" s="375"/>
      <c r="K421" s="377"/>
      <c r="L421" s="378"/>
    </row>
    <row r="422" spans="2:12" s="371" customFormat="1" x14ac:dyDescent="0.25">
      <c r="B422" s="372"/>
      <c r="D422" s="373"/>
      <c r="E422" s="374"/>
      <c r="F422" s="374"/>
      <c r="G422" s="375"/>
      <c r="H422" s="376"/>
      <c r="I422" s="375"/>
      <c r="J422" s="375"/>
      <c r="K422" s="377"/>
      <c r="L422" s="378"/>
    </row>
    <row r="423" spans="2:12" s="371" customFormat="1" x14ac:dyDescent="0.25">
      <c r="B423" s="372"/>
      <c r="D423" s="373"/>
      <c r="E423" s="374"/>
      <c r="F423" s="374"/>
      <c r="G423" s="375"/>
      <c r="H423" s="376"/>
      <c r="I423" s="375"/>
      <c r="J423" s="375"/>
      <c r="K423" s="377"/>
      <c r="L423" s="378"/>
    </row>
    <row r="424" spans="2:12" s="371" customFormat="1" x14ac:dyDescent="0.25">
      <c r="B424" s="372"/>
      <c r="D424" s="373"/>
      <c r="E424" s="374"/>
      <c r="F424" s="374"/>
      <c r="G424" s="375"/>
      <c r="H424" s="376"/>
      <c r="I424" s="375"/>
      <c r="J424" s="375"/>
      <c r="K424" s="377"/>
      <c r="L424" s="378"/>
    </row>
    <row r="425" spans="2:12" s="371" customFormat="1" x14ac:dyDescent="0.25">
      <c r="B425" s="372"/>
      <c r="D425" s="373"/>
      <c r="E425" s="374"/>
      <c r="F425" s="374"/>
      <c r="G425" s="375"/>
      <c r="H425" s="376"/>
      <c r="I425" s="375"/>
      <c r="J425" s="375"/>
      <c r="K425" s="377"/>
      <c r="L425" s="378"/>
    </row>
    <row r="426" spans="2:12" s="371" customFormat="1" x14ac:dyDescent="0.25">
      <c r="B426" s="372"/>
      <c r="D426" s="373"/>
      <c r="E426" s="374"/>
      <c r="F426" s="374"/>
      <c r="G426" s="375"/>
      <c r="H426" s="376"/>
      <c r="I426" s="375"/>
      <c r="J426" s="375"/>
      <c r="K426" s="377"/>
      <c r="L426" s="378"/>
    </row>
    <row r="427" spans="2:12" s="371" customFormat="1" x14ac:dyDescent="0.25">
      <c r="B427" s="372"/>
      <c r="D427" s="373"/>
      <c r="E427" s="374"/>
      <c r="F427" s="374"/>
      <c r="G427" s="375"/>
      <c r="H427" s="376"/>
      <c r="I427" s="375"/>
      <c r="J427" s="375"/>
      <c r="K427" s="377"/>
      <c r="L427" s="378"/>
    </row>
    <row r="428" spans="2:12" s="371" customFormat="1" x14ac:dyDescent="0.25">
      <c r="B428" s="372"/>
      <c r="D428" s="373"/>
      <c r="E428" s="374"/>
      <c r="F428" s="374"/>
      <c r="G428" s="375"/>
      <c r="H428" s="376"/>
      <c r="I428" s="375"/>
      <c r="J428" s="375"/>
      <c r="K428" s="377"/>
      <c r="L428" s="378"/>
    </row>
    <row r="429" spans="2:12" s="371" customFormat="1" x14ac:dyDescent="0.25">
      <c r="B429" s="372"/>
      <c r="D429" s="373"/>
      <c r="E429" s="374"/>
      <c r="F429" s="374"/>
      <c r="G429" s="375"/>
      <c r="H429" s="376"/>
      <c r="I429" s="375"/>
      <c r="J429" s="375"/>
      <c r="K429" s="377"/>
      <c r="L429" s="378"/>
    </row>
    <row r="430" spans="2:12" s="371" customFormat="1" x14ac:dyDescent="0.25">
      <c r="B430" s="372"/>
      <c r="D430" s="373"/>
      <c r="E430" s="374"/>
      <c r="F430" s="374"/>
      <c r="G430" s="375"/>
      <c r="H430" s="376"/>
      <c r="I430" s="375"/>
      <c r="J430" s="375"/>
      <c r="K430" s="377"/>
      <c r="L430" s="378"/>
    </row>
    <row r="431" spans="2:12" s="371" customFormat="1" x14ac:dyDescent="0.25">
      <c r="B431" s="372"/>
      <c r="D431" s="373"/>
      <c r="E431" s="374"/>
      <c r="F431" s="374"/>
      <c r="G431" s="375"/>
      <c r="H431" s="376"/>
      <c r="I431" s="375"/>
      <c r="J431" s="375"/>
      <c r="K431" s="377"/>
      <c r="L431" s="378"/>
    </row>
    <row r="432" spans="2:12" s="371" customFormat="1" x14ac:dyDescent="0.25">
      <c r="B432" s="372"/>
      <c r="D432" s="373"/>
      <c r="E432" s="374"/>
      <c r="F432" s="374"/>
      <c r="G432" s="375"/>
      <c r="H432" s="376"/>
      <c r="I432" s="375"/>
      <c r="J432" s="375"/>
      <c r="K432" s="377"/>
      <c r="L432" s="378"/>
    </row>
    <row r="433" spans="2:12" s="371" customFormat="1" x14ac:dyDescent="0.25">
      <c r="B433" s="372"/>
      <c r="D433" s="373"/>
      <c r="E433" s="374"/>
      <c r="F433" s="374"/>
      <c r="G433" s="375"/>
      <c r="H433" s="376"/>
      <c r="I433" s="375"/>
      <c r="J433" s="375"/>
      <c r="K433" s="377"/>
      <c r="L433" s="378"/>
    </row>
    <row r="434" spans="2:12" s="371" customFormat="1" x14ac:dyDescent="0.25">
      <c r="B434" s="372"/>
      <c r="D434" s="373"/>
      <c r="E434" s="374"/>
      <c r="F434" s="374"/>
      <c r="G434" s="375"/>
      <c r="H434" s="376"/>
      <c r="I434" s="375"/>
      <c r="J434" s="375"/>
      <c r="K434" s="377"/>
      <c r="L434" s="378"/>
    </row>
    <row r="435" spans="2:12" s="371" customFormat="1" x14ac:dyDescent="0.25">
      <c r="B435" s="372"/>
      <c r="D435" s="373"/>
      <c r="E435" s="374"/>
      <c r="F435" s="374"/>
      <c r="G435" s="375"/>
      <c r="H435" s="376"/>
      <c r="I435" s="375"/>
      <c r="J435" s="375"/>
      <c r="K435" s="377"/>
      <c r="L435" s="378"/>
    </row>
  </sheetData>
  <mergeCells count="7">
    <mergeCell ref="H57:I57"/>
    <mergeCell ref="C4:E4"/>
    <mergeCell ref="B2:K2"/>
    <mergeCell ref="C5:E5"/>
    <mergeCell ref="G53:I53"/>
    <mergeCell ref="H55:I55"/>
    <mergeCell ref="H56:I56"/>
  </mergeCells>
  <pageMargins left="0.7" right="0.7" top="0.75" bottom="0.75" header="0.3" footer="0.3"/>
  <pageSetup orientation="portrait" horizontalDpi="360" verticalDpi="36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D647"/>
  <sheetViews>
    <sheetView topLeftCell="A245" zoomScale="80" zoomScaleNormal="80" workbookViewId="0">
      <selection activeCell="T253" sqref="T253"/>
    </sheetView>
  </sheetViews>
  <sheetFormatPr baseColWidth="10" defaultColWidth="10.88671875" defaultRowHeight="13.8" x14ac:dyDescent="0.3"/>
  <cols>
    <col min="1" max="1" width="2.109375" style="197" customWidth="1"/>
    <col min="2" max="2" width="5.6640625" style="197" bestFit="1" customWidth="1"/>
    <col min="3" max="3" width="2.6640625" style="197" customWidth="1"/>
    <col min="4" max="4" width="2.88671875" style="197" customWidth="1"/>
    <col min="5" max="5" width="2.6640625" style="197" customWidth="1"/>
    <col min="6" max="6" width="4" style="197" customWidth="1"/>
    <col min="7" max="7" width="23.88671875" style="197" customWidth="1"/>
    <col min="8" max="8" width="4.6640625" style="197" bestFit="1" customWidth="1"/>
    <col min="9" max="9" width="6.88671875" style="197" bestFit="1" customWidth="1"/>
    <col min="10" max="10" width="10.6640625" style="197" customWidth="1"/>
    <col min="11" max="11" width="9.109375" style="197" customWidth="1"/>
    <col min="12" max="12" width="5.6640625" style="197" customWidth="1"/>
    <col min="13" max="13" width="3" style="197" bestFit="1" customWidth="1"/>
    <col min="14" max="14" width="7" style="197" bestFit="1" customWidth="1"/>
    <col min="15" max="15" width="5.88671875" style="197" customWidth="1"/>
    <col min="16" max="16" width="5.44140625" style="197" customWidth="1"/>
    <col min="17" max="17" width="3.88671875" style="197" customWidth="1"/>
    <col min="18" max="18" width="18.33203125" style="197" customWidth="1"/>
    <col min="19" max="19" width="14.44140625" style="197" customWidth="1"/>
    <col min="20" max="20" width="4.88671875" style="245" customWidth="1"/>
    <col min="21" max="21" width="8.33203125" style="245" customWidth="1"/>
    <col min="22" max="22" width="10.5546875" style="246" bestFit="1" customWidth="1"/>
    <col min="23" max="24" width="13.88671875" style="197" bestFit="1" customWidth="1"/>
    <col min="25" max="25" width="10.88671875" style="197"/>
    <col min="26" max="26" width="4.33203125" style="197" customWidth="1"/>
    <col min="27" max="56" width="10.88671875" style="197"/>
    <col min="57" max="16384" width="10.88671875" style="241"/>
  </cols>
  <sheetData>
    <row r="1" spans="2:22" s="197" customFormat="1" x14ac:dyDescent="0.3">
      <c r="T1" s="245"/>
      <c r="U1" s="245"/>
      <c r="V1" s="246"/>
    </row>
    <row r="2" spans="2:22" s="197" customFormat="1" x14ac:dyDescent="0.3">
      <c r="B2" s="248"/>
      <c r="C2" s="262"/>
      <c r="D2" s="263"/>
      <c r="E2" s="263"/>
      <c r="F2" s="263"/>
      <c r="G2" s="263"/>
      <c r="H2" s="249"/>
      <c r="I2" s="249"/>
      <c r="J2" s="263"/>
      <c r="K2" s="263"/>
      <c r="L2" s="263"/>
      <c r="M2" s="249"/>
      <c r="N2" s="249"/>
      <c r="O2" s="249"/>
      <c r="P2" s="249"/>
      <c r="Q2" s="249"/>
      <c r="R2" s="249"/>
      <c r="S2" s="249"/>
      <c r="T2" s="249"/>
      <c r="U2" s="249"/>
      <c r="V2" s="614"/>
    </row>
    <row r="3" spans="2:22" s="197" customFormat="1" ht="21.75" customHeight="1" x14ac:dyDescent="0.3">
      <c r="B3" s="921" t="str">
        <f>+Presupuesto!B3</f>
        <v xml:space="preserve">CONSTRUCCIÓN DE PAVIMENTO EN CONCRETO
</v>
      </c>
      <c r="C3" s="1086"/>
      <c r="D3" s="1086"/>
      <c r="E3" s="1086"/>
      <c r="F3" s="1086"/>
      <c r="G3" s="1086"/>
      <c r="H3" s="1086"/>
      <c r="I3" s="1086"/>
      <c r="J3" s="1086"/>
      <c r="K3" s="1086"/>
      <c r="L3" s="1086"/>
      <c r="M3" s="1086"/>
      <c r="N3" s="1086"/>
      <c r="O3" s="1086"/>
      <c r="P3" s="1086"/>
      <c r="Q3" s="1086"/>
      <c r="R3" s="1086"/>
      <c r="S3" s="1086"/>
      <c r="T3" s="1086"/>
      <c r="U3" s="1086"/>
      <c r="V3" s="1087"/>
    </row>
    <row r="4" spans="2:22" s="197" customFormat="1" ht="14.4" x14ac:dyDescent="0.3">
      <c r="B4" s="924"/>
      <c r="C4" s="838"/>
      <c r="D4" s="838"/>
      <c r="E4" s="838"/>
      <c r="F4" s="838"/>
      <c r="G4" s="838"/>
      <c r="H4" s="221"/>
      <c r="I4" s="221"/>
      <c r="J4" s="613"/>
      <c r="K4" s="613"/>
      <c r="L4" s="613"/>
      <c r="M4" s="221"/>
      <c r="N4" s="221"/>
      <c r="O4" s="221"/>
      <c r="P4" s="221"/>
      <c r="Q4" s="221"/>
      <c r="R4" s="221"/>
      <c r="S4" s="221"/>
      <c r="T4" s="221"/>
      <c r="U4" s="221"/>
      <c r="V4" s="615"/>
    </row>
    <row r="5" spans="2:22" s="197" customFormat="1" ht="14.4" x14ac:dyDescent="0.3">
      <c r="B5" s="924" t="str">
        <f>+Presupuesto!B5</f>
        <v>CRA 3 ENTRE CALLE 10A Y 12A
VILLAMARÍA, CALDAS</v>
      </c>
      <c r="C5" s="838"/>
      <c r="D5" s="838"/>
      <c r="E5" s="838"/>
      <c r="F5" s="838"/>
      <c r="G5" s="838"/>
      <c r="H5" s="838"/>
      <c r="I5" s="838"/>
      <c r="J5" s="838"/>
      <c r="K5" s="838"/>
      <c r="L5" s="838"/>
      <c r="M5" s="838"/>
      <c r="N5" s="838"/>
      <c r="O5" s="838"/>
      <c r="P5" s="838"/>
      <c r="Q5" s="838"/>
      <c r="R5" s="838"/>
      <c r="S5" s="838"/>
      <c r="T5" s="838"/>
      <c r="U5" s="838"/>
      <c r="V5" s="839"/>
    </row>
    <row r="6" spans="2:22" s="197" customFormat="1" x14ac:dyDescent="0.3">
      <c r="B6" s="265"/>
      <c r="C6" s="608"/>
      <c r="D6" s="608"/>
      <c r="E6" s="608"/>
      <c r="F6" s="608"/>
      <c r="G6" s="608"/>
      <c r="H6" s="221"/>
      <c r="I6" s="221"/>
      <c r="J6" s="613"/>
      <c r="K6" s="613"/>
      <c r="L6" s="613"/>
      <c r="M6" s="221"/>
      <c r="N6" s="221"/>
      <c r="O6" s="221"/>
      <c r="P6" s="221"/>
      <c r="Q6" s="221"/>
      <c r="R6" s="221"/>
      <c r="S6" s="221"/>
      <c r="T6" s="221"/>
      <c r="U6" s="221"/>
      <c r="V6" s="615"/>
    </row>
    <row r="7" spans="2:22" s="197" customFormat="1" ht="15.6" x14ac:dyDescent="0.3">
      <c r="B7" s="834" t="s">
        <v>5661</v>
      </c>
      <c r="C7" s="835"/>
      <c r="D7" s="835"/>
      <c r="E7" s="835"/>
      <c r="F7" s="835"/>
      <c r="G7" s="835"/>
      <c r="H7" s="835"/>
      <c r="I7" s="835"/>
      <c r="J7" s="835"/>
      <c r="K7" s="835"/>
      <c r="L7" s="835"/>
      <c r="M7" s="835"/>
      <c r="N7" s="835"/>
      <c r="O7" s="835"/>
      <c r="P7" s="835"/>
      <c r="Q7" s="835"/>
      <c r="R7" s="835"/>
      <c r="S7" s="835"/>
      <c r="T7" s="835"/>
      <c r="U7" s="835"/>
      <c r="V7" s="836"/>
    </row>
    <row r="8" spans="2:22" s="197" customFormat="1" ht="16.5" customHeight="1" x14ac:dyDescent="0.3">
      <c r="B8" s="268"/>
      <c r="C8" s="269"/>
      <c r="D8" s="270"/>
      <c r="E8" s="270"/>
      <c r="F8" s="254"/>
      <c r="G8" s="618"/>
      <c r="H8" s="616"/>
      <c r="I8" s="616"/>
      <c r="J8" s="617"/>
      <c r="K8" s="617"/>
      <c r="L8" s="617"/>
      <c r="M8" s="616"/>
      <c r="N8" s="616"/>
      <c r="O8" s="616"/>
      <c r="P8" s="616"/>
      <c r="Q8" s="616"/>
      <c r="R8" s="616"/>
      <c r="S8" s="454" t="s">
        <v>37</v>
      </c>
      <c r="T8" s="1088">
        <f>+Presupuesto!G8</f>
        <v>45120</v>
      </c>
      <c r="U8" s="1088"/>
      <c r="V8" s="1089"/>
    </row>
    <row r="9" spans="2:22" s="197" customFormat="1" ht="6.9" customHeight="1" x14ac:dyDescent="0.3">
      <c r="B9" s="193"/>
      <c r="C9" s="193"/>
      <c r="D9" s="193"/>
      <c r="E9" s="193"/>
      <c r="F9" s="193"/>
      <c r="G9" s="193"/>
      <c r="H9" s="193"/>
      <c r="I9" s="193"/>
      <c r="J9" s="193"/>
      <c r="K9" s="193"/>
      <c r="L9" s="193"/>
      <c r="M9" s="222"/>
      <c r="N9" s="222"/>
      <c r="O9" s="222"/>
      <c r="P9" s="222"/>
      <c r="Q9" s="223"/>
      <c r="R9" s="223"/>
      <c r="S9" s="224"/>
      <c r="T9" s="225"/>
      <c r="U9" s="225"/>
      <c r="V9" s="191"/>
    </row>
    <row r="10" spans="2:22" s="197" customFormat="1" ht="11.25" customHeight="1" x14ac:dyDescent="0.3">
      <c r="B10" s="1080">
        <f>+APU!$B$10</f>
        <v>1</v>
      </c>
      <c r="C10" s="1082" t="str">
        <f>+APU!$C$10</f>
        <v>PAVIMENTACIÓN</v>
      </c>
      <c r="D10" s="1082"/>
      <c r="E10" s="1082"/>
      <c r="F10" s="1082"/>
      <c r="G10" s="1082"/>
      <c r="H10" s="1082"/>
      <c r="I10" s="1082"/>
      <c r="J10" s="1082"/>
      <c r="K10" s="1082"/>
      <c r="L10" s="1082"/>
      <c r="M10" s="1082"/>
      <c r="N10" s="1082"/>
      <c r="O10" s="1082"/>
      <c r="P10" s="1082"/>
      <c r="Q10" s="1082"/>
      <c r="R10" s="1082"/>
      <c r="S10" s="1082"/>
      <c r="T10" s="1082"/>
      <c r="U10" s="1082"/>
      <c r="V10" s="1083"/>
    </row>
    <row r="11" spans="2:22" s="197" customFormat="1" ht="11.25" customHeight="1" x14ac:dyDescent="0.3">
      <c r="B11" s="1081"/>
      <c r="C11" s="1084"/>
      <c r="D11" s="1084"/>
      <c r="E11" s="1084"/>
      <c r="F11" s="1084"/>
      <c r="G11" s="1084"/>
      <c r="H11" s="1084"/>
      <c r="I11" s="1084"/>
      <c r="J11" s="1084"/>
      <c r="K11" s="1084"/>
      <c r="L11" s="1084"/>
      <c r="M11" s="1084"/>
      <c r="N11" s="1084"/>
      <c r="O11" s="1084"/>
      <c r="P11" s="1084"/>
      <c r="Q11" s="1084"/>
      <c r="R11" s="1084"/>
      <c r="S11" s="1084"/>
      <c r="T11" s="1084"/>
      <c r="U11" s="1084"/>
      <c r="V11" s="1085"/>
    </row>
    <row r="12" spans="2:22" s="197" customFormat="1" ht="11.25" customHeight="1" x14ac:dyDescent="0.3">
      <c r="B12" s="193"/>
      <c r="C12" s="193"/>
      <c r="D12" s="193"/>
      <c r="E12" s="193"/>
      <c r="F12" s="193"/>
      <c r="G12" s="193"/>
      <c r="H12" s="193"/>
      <c r="I12" s="193"/>
      <c r="J12" s="193"/>
      <c r="K12" s="193"/>
      <c r="L12" s="193"/>
      <c r="M12" s="222"/>
      <c r="N12" s="222"/>
      <c r="O12" s="222"/>
      <c r="P12" s="222"/>
      <c r="Q12" s="223"/>
      <c r="R12" s="223"/>
      <c r="S12" s="224"/>
      <c r="T12" s="225"/>
      <c r="U12" s="225"/>
      <c r="V12" s="191"/>
    </row>
    <row r="13" spans="2:22" s="197" customFormat="1" ht="15.9" customHeight="1" x14ac:dyDescent="0.3">
      <c r="B13" s="195" t="s">
        <v>230</v>
      </c>
      <c r="C13" s="1090" t="s">
        <v>231</v>
      </c>
      <c r="D13" s="1091"/>
      <c r="E13" s="1091"/>
      <c r="F13" s="1091"/>
      <c r="G13" s="1091"/>
      <c r="H13" s="1091"/>
      <c r="I13" s="1091"/>
      <c r="J13" s="1091"/>
      <c r="K13" s="1091"/>
      <c r="L13" s="1091"/>
      <c r="M13" s="1091"/>
      <c r="N13" s="1091"/>
      <c r="O13" s="1091"/>
      <c r="P13" s="1091"/>
      <c r="Q13" s="1091"/>
      <c r="R13" s="1091"/>
      <c r="S13" s="1091"/>
      <c r="T13" s="1091"/>
      <c r="U13" s="195" t="s">
        <v>232</v>
      </c>
      <c r="V13" s="195" t="s">
        <v>233</v>
      </c>
    </row>
    <row r="14" spans="2:22" s="197" customFormat="1" ht="15.9" customHeight="1" x14ac:dyDescent="0.3">
      <c r="B14" s="251">
        <v>1.1000000000000001</v>
      </c>
      <c r="C14" s="1069" t="str">
        <f>IF(B14=0,"",VLOOKUP(B14,APU!$B$12:$G$1048576,2,FALSE))</f>
        <v>PRELIMINARES</v>
      </c>
      <c r="D14" s="1070"/>
      <c r="E14" s="1070"/>
      <c r="F14" s="1070"/>
      <c r="G14" s="1070"/>
      <c r="H14" s="1070"/>
      <c r="I14" s="1070"/>
      <c r="J14" s="1070"/>
      <c r="K14" s="1070"/>
      <c r="L14" s="1070"/>
      <c r="M14" s="1070"/>
      <c r="N14" s="1070"/>
      <c r="O14" s="1070"/>
      <c r="P14" s="1070"/>
      <c r="Q14" s="255"/>
      <c r="R14" s="256"/>
      <c r="S14" s="256"/>
      <c r="T14" s="257"/>
      <c r="U14" s="252"/>
      <c r="V14" s="250"/>
    </row>
    <row r="15" spans="2:22" s="197" customFormat="1" ht="18.75" customHeight="1" x14ac:dyDescent="0.3">
      <c r="B15" s="253" t="s">
        <v>5689</v>
      </c>
      <c r="C15" s="1066" t="str">
        <f>IF(B15=0,"",VLOOKUP(B15,APU!B13:$G$1048576,2,FALSE))</f>
        <v>SEÑAL PREVENTIVA, REGLAMENTARIA E INFORMATIVA</v>
      </c>
      <c r="D15" s="1067"/>
      <c r="E15" s="1067"/>
      <c r="F15" s="1067"/>
      <c r="G15" s="1067"/>
      <c r="H15" s="1067"/>
      <c r="I15" s="1067"/>
      <c r="J15" s="1067"/>
      <c r="K15" s="1067"/>
      <c r="L15" s="1067"/>
      <c r="M15" s="1067"/>
      <c r="N15" s="1067"/>
      <c r="O15" s="1067"/>
      <c r="P15" s="1067"/>
      <c r="Q15" s="1067"/>
      <c r="R15" s="1067"/>
      <c r="S15" s="1067"/>
      <c r="T15" s="1068"/>
      <c r="U15" s="254" t="str">
        <f>IF(B15=0,"",VLOOKUP(B15,APU!B13:$G$1048576,3,FALSE))</f>
        <v>UND</v>
      </c>
      <c r="V15" s="609">
        <f>+T81</f>
        <v>2</v>
      </c>
    </row>
    <row r="16" spans="2:22" s="197" customFormat="1" ht="18.75" customHeight="1" x14ac:dyDescent="0.3">
      <c r="B16" s="253" t="s">
        <v>5690</v>
      </c>
      <c r="C16" s="1066" t="str">
        <f>IF(B16=0,"",VLOOKUP(B16,APU!B14:$G$1048576,2,FALSE))</f>
        <v>SUMINISTRO, TRANSPORTE E INSTALACION BARRERA CON BOMBONES EN GUADUA  Y CINTA DE SEGURIDAD</v>
      </c>
      <c r="D16" s="1067"/>
      <c r="E16" s="1067"/>
      <c r="F16" s="1067"/>
      <c r="G16" s="1067"/>
      <c r="H16" s="1067"/>
      <c r="I16" s="1067"/>
      <c r="J16" s="1067"/>
      <c r="K16" s="1067"/>
      <c r="L16" s="1067"/>
      <c r="M16" s="1067"/>
      <c r="N16" s="1067"/>
      <c r="O16" s="1067"/>
      <c r="P16" s="1067"/>
      <c r="Q16" s="1067"/>
      <c r="R16" s="1067"/>
      <c r="S16" s="1067"/>
      <c r="T16" s="1068"/>
      <c r="U16" s="254" t="str">
        <f>IF(B16=0,"",VLOOKUP(B16,APU!B14:$G$1048576,3,FALSE))</f>
        <v>ML</v>
      </c>
      <c r="V16" s="609">
        <f>+T104</f>
        <v>134.80000000000001</v>
      </c>
    </row>
    <row r="17" spans="2:22" s="197" customFormat="1" ht="18.75" customHeight="1" x14ac:dyDescent="0.3">
      <c r="B17" s="253" t="s">
        <v>5691</v>
      </c>
      <c r="C17" s="1066" t="str">
        <f>IF(B17=0,"",VLOOKUP(B17,APU!B16:$G$1048576,2,FALSE))</f>
        <v>DEMOLICION DE PAVIMENTO CONCRETO HIDRAULICO CON EQUIPO MECANICO</v>
      </c>
      <c r="D17" s="1067"/>
      <c r="E17" s="1067"/>
      <c r="F17" s="1067"/>
      <c r="G17" s="1067"/>
      <c r="H17" s="1067"/>
      <c r="I17" s="1067"/>
      <c r="J17" s="1067"/>
      <c r="K17" s="1067"/>
      <c r="L17" s="1067"/>
      <c r="M17" s="1067"/>
      <c r="N17" s="1067"/>
      <c r="O17" s="1067"/>
      <c r="P17" s="1067"/>
      <c r="Q17" s="1067"/>
      <c r="R17" s="1067"/>
      <c r="S17" s="1067"/>
      <c r="T17" s="1068"/>
      <c r="U17" s="254" t="str">
        <f>IF(B17=0,"",VLOOKUP(B17,APU!B16:$G$1048576,3,FALSE))</f>
        <v>M3</v>
      </c>
      <c r="V17" s="609">
        <f>+T179</f>
        <v>131</v>
      </c>
    </row>
    <row r="18" spans="2:22" s="197" customFormat="1" ht="18.75" customHeight="1" x14ac:dyDescent="0.3">
      <c r="B18" s="253" t="s">
        <v>5692</v>
      </c>
      <c r="C18" s="1066" t="str">
        <f>IF(B18=0,"",VLOOKUP(B18,APU!B16:$G$1048576,2,FALSE))</f>
        <v>DEMOLICIÓN DE ANDENES Y SARDINELES EN CONCRETO HIDRÁULICO</v>
      </c>
      <c r="D18" s="1067"/>
      <c r="E18" s="1067"/>
      <c r="F18" s="1067"/>
      <c r="G18" s="1067"/>
      <c r="H18" s="1067"/>
      <c r="I18" s="1067"/>
      <c r="J18" s="1067"/>
      <c r="K18" s="1067"/>
      <c r="L18" s="1067"/>
      <c r="M18" s="1067"/>
      <c r="N18" s="1067"/>
      <c r="O18" s="1067"/>
      <c r="P18" s="1067"/>
      <c r="Q18" s="1067"/>
      <c r="R18" s="1067"/>
      <c r="S18" s="1067"/>
      <c r="T18" s="1068"/>
      <c r="U18" s="254" t="str">
        <f>IF(B18=0,"",VLOOKUP(B18,APU!B16:$G$1048576,3,FALSE))</f>
        <v>M3</v>
      </c>
      <c r="V18" s="609">
        <f>+T202</f>
        <v>7</v>
      </c>
    </row>
    <row r="19" spans="2:22" s="197" customFormat="1" ht="15.9" customHeight="1" x14ac:dyDescent="0.3">
      <c r="H19" s="193"/>
      <c r="I19" s="193"/>
      <c r="J19" s="193"/>
      <c r="K19" s="193"/>
      <c r="L19" s="193"/>
      <c r="M19" s="222"/>
      <c r="N19" s="222"/>
      <c r="O19" s="222"/>
      <c r="P19" s="222"/>
      <c r="Q19" s="223"/>
      <c r="R19" s="223"/>
      <c r="S19" s="224"/>
      <c r="T19" s="225"/>
      <c r="U19" s="225"/>
      <c r="V19" s="191"/>
    </row>
    <row r="20" spans="2:22" s="197" customFormat="1" ht="15.9" customHeight="1" x14ac:dyDescent="0.3">
      <c r="B20" s="251">
        <v>1.2</v>
      </c>
      <c r="C20" s="1069" t="str">
        <f>IF(B20=0,"",VLOOKUP(B20,APU!$B$12:$G$1048576,2,FALSE))</f>
        <v xml:space="preserve">LOCALIZACIÓN Y REPLANTEO  </v>
      </c>
      <c r="D20" s="1070"/>
      <c r="E20" s="1070"/>
      <c r="F20" s="1070"/>
      <c r="G20" s="1070"/>
      <c r="H20" s="1070"/>
      <c r="I20" s="1070"/>
      <c r="J20" s="1070"/>
      <c r="K20" s="1070"/>
      <c r="L20" s="1070"/>
      <c r="M20" s="1070"/>
      <c r="N20" s="1070"/>
      <c r="O20" s="1070"/>
      <c r="P20" s="1070"/>
      <c r="Q20" s="255"/>
      <c r="R20" s="256"/>
      <c r="S20" s="256"/>
      <c r="T20" s="257"/>
      <c r="U20" s="252"/>
      <c r="V20" s="250"/>
    </row>
    <row r="21" spans="2:22" s="197" customFormat="1" ht="15.9" customHeight="1" x14ac:dyDescent="0.3">
      <c r="B21" s="253" t="s">
        <v>5759</v>
      </c>
      <c r="C21" s="1066" t="str">
        <f>IF(B21=0,"",VLOOKUP(B21,APU!B21:$G$1048576,2,FALSE))</f>
        <v>LOCALIZACION Y REPLANTEO DE VIAS incluye eje de via y laterales con andenes</v>
      </c>
      <c r="D21" s="1067"/>
      <c r="E21" s="1067"/>
      <c r="F21" s="1067"/>
      <c r="G21" s="1067"/>
      <c r="H21" s="1067"/>
      <c r="I21" s="1067"/>
      <c r="J21" s="1067"/>
      <c r="K21" s="1067"/>
      <c r="L21" s="1067"/>
      <c r="M21" s="1067"/>
      <c r="N21" s="1067"/>
      <c r="O21" s="1067"/>
      <c r="P21" s="1067"/>
      <c r="Q21" s="1067"/>
      <c r="R21" s="1067"/>
      <c r="S21" s="1067"/>
      <c r="T21" s="1068"/>
      <c r="U21" s="254" t="str">
        <f>IF(B21=0,"",VLOOKUP(B21,APU!B21:$G$1048576,3,FALSE))</f>
        <v>ML</v>
      </c>
      <c r="V21" s="609">
        <f>+T218</f>
        <v>129</v>
      </c>
    </row>
    <row r="22" spans="2:22" s="197" customFormat="1" ht="15.9" customHeight="1" x14ac:dyDescent="0.3">
      <c r="H22" s="193"/>
      <c r="I22" s="193"/>
      <c r="J22" s="193"/>
      <c r="K22" s="193"/>
      <c r="L22" s="193"/>
      <c r="M22" s="222"/>
      <c r="N22" s="222"/>
      <c r="O22" s="222"/>
      <c r="P22" s="222"/>
      <c r="Q22" s="223"/>
      <c r="R22" s="223"/>
      <c r="S22" s="224"/>
      <c r="T22" s="225"/>
      <c r="U22" s="225"/>
      <c r="V22" s="191"/>
    </row>
    <row r="23" spans="2:22" s="197" customFormat="1" x14ac:dyDescent="0.3">
      <c r="B23" s="251">
        <v>1.3</v>
      </c>
      <c r="C23" s="1069" t="str">
        <f>IF(B23=0,"",VLOOKUP(B23,APU!$B$12:$G$1048576,2,FALSE))</f>
        <v>EXCAVACIONES Y LLENOS</v>
      </c>
      <c r="D23" s="1070"/>
      <c r="E23" s="1070"/>
      <c r="F23" s="1070"/>
      <c r="G23" s="1070"/>
      <c r="H23" s="1070"/>
      <c r="I23" s="1070"/>
      <c r="J23" s="1070"/>
      <c r="K23" s="1070"/>
      <c r="L23" s="1070"/>
      <c r="M23" s="1070"/>
      <c r="N23" s="1070"/>
      <c r="O23" s="1070"/>
      <c r="P23" s="1070"/>
      <c r="Q23" s="255"/>
      <c r="R23" s="256"/>
      <c r="S23" s="256"/>
      <c r="T23" s="257"/>
      <c r="U23" s="252"/>
      <c r="V23" s="250"/>
    </row>
    <row r="24" spans="2:22" s="197" customFormat="1" ht="27" customHeight="1" x14ac:dyDescent="0.3">
      <c r="B24" s="253" t="s">
        <v>5693</v>
      </c>
      <c r="C24" s="1066" t="str">
        <f>IF(B24=0,"",VLOOKUP(B24,APU!B29:$G$1048576,2,FALSE))</f>
        <v xml:space="preserve">EXCAVACIÓN A CIELO ABIERTO - MATERIAL COMÚN - 0.0 A 2.0 M                                                                            </v>
      </c>
      <c r="D24" s="1067"/>
      <c r="E24" s="1067"/>
      <c r="F24" s="1067"/>
      <c r="G24" s="1067"/>
      <c r="H24" s="1067"/>
      <c r="I24" s="1067"/>
      <c r="J24" s="1067"/>
      <c r="K24" s="1067"/>
      <c r="L24" s="1067"/>
      <c r="M24" s="1067"/>
      <c r="N24" s="1067"/>
      <c r="O24" s="1067"/>
      <c r="P24" s="1067"/>
      <c r="Q24" s="1067"/>
      <c r="R24" s="1067"/>
      <c r="S24" s="1067"/>
      <c r="T24" s="1068"/>
      <c r="U24" s="254" t="str">
        <f>IF(B24=0,"",VLOOKUP(B24,APU!B29:$G$1048576,3,FALSE))</f>
        <v>M3</v>
      </c>
      <c r="V24" s="609">
        <f>+T252</f>
        <v>116.883</v>
      </c>
    </row>
    <row r="25" spans="2:22" s="197" customFormat="1" ht="27" customHeight="1" x14ac:dyDescent="0.3">
      <c r="B25" s="253" t="s">
        <v>5771</v>
      </c>
      <c r="C25" s="1066" t="str">
        <f>IF(B25=0,"",VLOOKUP(B25,APU!B30:$G$1048576,2,FALSE))</f>
        <v>EXCAVACIÓN A CIELO ABIERTO - CONGLOMERADO - 0.0 A 2.0 M</v>
      </c>
      <c r="D25" s="1067"/>
      <c r="E25" s="1067"/>
      <c r="F25" s="1067"/>
      <c r="G25" s="1067"/>
      <c r="H25" s="1067"/>
      <c r="I25" s="1067"/>
      <c r="J25" s="1067"/>
      <c r="K25" s="1067"/>
      <c r="L25" s="1067"/>
      <c r="M25" s="1067"/>
      <c r="N25" s="1067"/>
      <c r="O25" s="1067"/>
      <c r="P25" s="1067"/>
      <c r="Q25" s="1067"/>
      <c r="R25" s="1067"/>
      <c r="S25" s="1067"/>
      <c r="T25" s="1068"/>
      <c r="U25" s="254" t="str">
        <f>IF(B25=0,"",VLOOKUP(B25,APU!B30:$G$1048576,3,FALSE))</f>
        <v>M3</v>
      </c>
      <c r="V25" s="609">
        <f>+T284</f>
        <v>174.63200000000001</v>
      </c>
    </row>
    <row r="26" spans="2:22" s="197" customFormat="1" ht="15.9" customHeight="1" x14ac:dyDescent="0.3">
      <c r="B26" s="457"/>
      <c r="C26" s="638"/>
      <c r="D26" s="638"/>
      <c r="E26" s="638"/>
      <c r="F26" s="638"/>
      <c r="G26" s="638"/>
      <c r="H26" s="638"/>
      <c r="I26" s="638"/>
      <c r="J26" s="638"/>
      <c r="K26" s="638"/>
      <c r="L26" s="638"/>
      <c r="M26" s="638"/>
      <c r="N26" s="638"/>
      <c r="O26" s="638"/>
      <c r="P26" s="638"/>
      <c r="Q26" s="638"/>
      <c r="R26" s="638"/>
      <c r="S26" s="638"/>
      <c r="T26" s="638"/>
      <c r="U26" s="457"/>
      <c r="V26" s="639"/>
    </row>
    <row r="27" spans="2:22" s="197" customFormat="1" ht="15.9" customHeight="1" x14ac:dyDescent="0.3">
      <c r="B27" s="251">
        <v>1.4</v>
      </c>
      <c r="C27" s="1069" t="str">
        <f>IF(B27=0,"",VLOOKUP(B27,APU!$B$12:$G$1048576,2,FALSE))</f>
        <v>RETIRO DE MATERIAL SOBRANTE</v>
      </c>
      <c r="D27" s="1070"/>
      <c r="E27" s="1070"/>
      <c r="F27" s="1070"/>
      <c r="G27" s="1070"/>
      <c r="H27" s="1070"/>
      <c r="I27" s="1070"/>
      <c r="J27" s="1070"/>
      <c r="K27" s="1070"/>
      <c r="L27" s="1070"/>
      <c r="M27" s="1070"/>
      <c r="N27" s="1070"/>
      <c r="O27" s="1070"/>
      <c r="P27" s="1070"/>
      <c r="Q27" s="255"/>
      <c r="R27" s="256"/>
      <c r="S27" s="256"/>
      <c r="T27" s="257"/>
      <c r="U27" s="252"/>
      <c r="V27" s="250"/>
    </row>
    <row r="28" spans="2:22" s="197" customFormat="1" ht="15.9" customHeight="1" x14ac:dyDescent="0.3">
      <c r="B28" s="253" t="s">
        <v>5694</v>
      </c>
      <c r="C28" s="1066" t="str">
        <f>IF(B28=0,"",VLOOKUP(B28,APU!B36:$G$1048576,2,FALSE))</f>
        <v>RETIRO DE MATERIAL SOBRANTE Y ESCOMBROS MEDIDO EN BANCO</v>
      </c>
      <c r="D28" s="1067"/>
      <c r="E28" s="1067"/>
      <c r="F28" s="1067"/>
      <c r="G28" s="1067"/>
      <c r="H28" s="1067"/>
      <c r="I28" s="1067"/>
      <c r="J28" s="1067"/>
      <c r="K28" s="1067"/>
      <c r="L28" s="1067"/>
      <c r="M28" s="1067"/>
      <c r="N28" s="1067"/>
      <c r="O28" s="1067"/>
      <c r="P28" s="1067"/>
      <c r="Q28" s="1067"/>
      <c r="R28" s="1067"/>
      <c r="S28" s="1067"/>
      <c r="T28" s="1068"/>
      <c r="U28" s="658" t="str">
        <f>IF(B28=0,"",VLOOKUP(B28,APU!B36:$G$1048576,3,FALSE))</f>
        <v>M3</v>
      </c>
      <c r="V28" s="609">
        <f>+T294</f>
        <v>429.51499999999999</v>
      </c>
    </row>
    <row r="29" spans="2:22" s="197" customFormat="1" ht="15.9" customHeight="1" x14ac:dyDescent="0.3">
      <c r="B29" s="457"/>
      <c r="C29" s="638"/>
      <c r="D29" s="638"/>
      <c r="E29" s="638"/>
      <c r="F29" s="638"/>
      <c r="G29" s="638"/>
      <c r="H29" s="638"/>
      <c r="I29" s="638"/>
      <c r="J29" s="638"/>
      <c r="K29" s="638"/>
      <c r="L29" s="638"/>
      <c r="M29" s="638"/>
      <c r="N29" s="638"/>
      <c r="O29" s="638"/>
      <c r="P29" s="638"/>
      <c r="Q29" s="638"/>
      <c r="R29" s="638"/>
      <c r="S29" s="638"/>
      <c r="T29" s="638"/>
      <c r="U29" s="457"/>
      <c r="V29" s="639"/>
    </row>
    <row r="30" spans="2:22" s="197" customFormat="1" ht="15.9" customHeight="1" x14ac:dyDescent="0.3">
      <c r="B30" s="251">
        <v>1.5</v>
      </c>
      <c r="C30" s="1069" t="str">
        <f>IF(B30=0,"",VLOOKUP(B30,APU!$B$12:$G$1048576,2,FALSE))</f>
        <v>CIMIENTOS</v>
      </c>
      <c r="D30" s="1070"/>
      <c r="E30" s="1070"/>
      <c r="F30" s="1070"/>
      <c r="G30" s="1070"/>
      <c r="H30" s="1070"/>
      <c r="I30" s="1070"/>
      <c r="J30" s="1070"/>
      <c r="K30" s="1070"/>
      <c r="L30" s="1070"/>
      <c r="M30" s="1070"/>
      <c r="N30" s="1070"/>
      <c r="O30" s="1070"/>
      <c r="P30" s="1070"/>
      <c r="Q30" s="255"/>
      <c r="R30" s="256"/>
      <c r="S30" s="256"/>
      <c r="T30" s="257"/>
      <c r="U30" s="252"/>
      <c r="V30" s="250"/>
    </row>
    <row r="31" spans="2:22" s="197" customFormat="1" ht="15.9" customHeight="1" x14ac:dyDescent="0.3">
      <c r="B31" s="253" t="s">
        <v>5695</v>
      </c>
      <c r="C31" s="1066" t="str">
        <f>IF(B31=0,"",VLOOKUP(B31,APU!B37:$G$1048576,2,FALSE))</f>
        <v>RELLENO EN BASE GRANULAR B-400 COMPACTADO AL 95% DEL PROCTOR</v>
      </c>
      <c r="D31" s="1067"/>
      <c r="E31" s="1067"/>
      <c r="F31" s="1067"/>
      <c r="G31" s="1067"/>
      <c r="H31" s="1067"/>
      <c r="I31" s="1067"/>
      <c r="J31" s="1067"/>
      <c r="K31" s="1067"/>
      <c r="L31" s="1067"/>
      <c r="M31" s="1067"/>
      <c r="N31" s="1067"/>
      <c r="O31" s="1067"/>
      <c r="P31" s="1067"/>
      <c r="Q31" s="1067"/>
      <c r="R31" s="1067"/>
      <c r="S31" s="1067"/>
      <c r="T31" s="1068"/>
      <c r="U31" s="254" t="str">
        <f>IF(B31=0,"",VLOOKUP(B31,APU!B37:$G$1048576,3,FALSE))</f>
        <v>M3</v>
      </c>
      <c r="V31" s="609">
        <f>+T328</f>
        <v>145</v>
      </c>
    </row>
    <row r="32" spans="2:22" s="197" customFormat="1" ht="15.9" customHeight="1" x14ac:dyDescent="0.3">
      <c r="B32" s="253" t="s">
        <v>5779</v>
      </c>
      <c r="C32" s="1066" t="str">
        <f>IF(B32=0,"",VLOOKUP(B32,APU!B37:$G$1048576,2,FALSE))</f>
        <v xml:space="preserve">SUMINISTRO, TRANSPORTE E INSTALACION AFIRMADO PARA ANDENES </v>
      </c>
      <c r="D32" s="1067"/>
      <c r="E32" s="1067"/>
      <c r="F32" s="1067"/>
      <c r="G32" s="1067"/>
      <c r="H32" s="1067"/>
      <c r="I32" s="1067"/>
      <c r="J32" s="1067"/>
      <c r="K32" s="1067"/>
      <c r="L32" s="1067"/>
      <c r="M32" s="1067"/>
      <c r="N32" s="1067"/>
      <c r="O32" s="1067"/>
      <c r="P32" s="1067"/>
      <c r="Q32" s="1067"/>
      <c r="R32" s="1067"/>
      <c r="S32" s="1067"/>
      <c r="T32" s="1068"/>
      <c r="U32" s="254" t="str">
        <f>IF(B32=0,"",VLOOKUP(B32,APU!B37:$G$1048576,3,FALSE))</f>
        <v>M3</v>
      </c>
      <c r="V32" s="609">
        <f>+T351</f>
        <v>0</v>
      </c>
    </row>
    <row r="33" spans="2:22" s="197" customFormat="1" ht="15.9" customHeight="1" x14ac:dyDescent="0.3">
      <c r="B33" s="457"/>
      <c r="C33" s="638"/>
      <c r="D33" s="638"/>
      <c r="E33" s="638"/>
      <c r="F33" s="638"/>
      <c r="G33" s="638"/>
      <c r="H33" s="638"/>
      <c r="I33" s="638"/>
      <c r="J33" s="638"/>
      <c r="K33" s="638"/>
      <c r="L33" s="638"/>
      <c r="M33" s="638"/>
      <c r="N33" s="638"/>
      <c r="O33" s="638"/>
      <c r="P33" s="638"/>
      <c r="Q33" s="638"/>
      <c r="R33" s="638"/>
      <c r="S33" s="638"/>
      <c r="T33" s="638"/>
      <c r="U33" s="457"/>
      <c r="V33" s="639"/>
    </row>
    <row r="34" spans="2:22" s="197" customFormat="1" ht="15.9" customHeight="1" x14ac:dyDescent="0.3">
      <c r="B34" s="251">
        <v>1.6</v>
      </c>
      <c r="C34" s="1069" t="str">
        <f>IF(B34=0,"",VLOOKUP(B34,APU!$B$12:$G$1048576,2,FALSE))</f>
        <v>PAVIMENTO EN CONCRETO</v>
      </c>
      <c r="D34" s="1070"/>
      <c r="E34" s="1070"/>
      <c r="F34" s="1070"/>
      <c r="G34" s="1070"/>
      <c r="H34" s="1070"/>
      <c r="I34" s="1070"/>
      <c r="J34" s="1070"/>
      <c r="K34" s="1070"/>
      <c r="L34" s="1070"/>
      <c r="M34" s="1070"/>
      <c r="N34" s="1070"/>
      <c r="O34" s="1070"/>
      <c r="P34" s="1070"/>
      <c r="Q34" s="255"/>
      <c r="R34" s="256"/>
      <c r="S34" s="256"/>
      <c r="T34" s="257"/>
      <c r="U34" s="252"/>
      <c r="V34" s="250"/>
    </row>
    <row r="35" spans="2:22" s="197" customFormat="1" ht="15.9" customHeight="1" x14ac:dyDescent="0.3">
      <c r="B35" s="253" t="s">
        <v>5696</v>
      </c>
      <c r="C35" s="1066" t="str">
        <f>IF(B35=0,"",VLOOKUP(B35,APU!B37:$G$1048576,2,FALSE))</f>
        <v>SUMINISTRO, TRANSPORTE E INSTALACION PAVIMENTO EN CONCRETO MR 42 HECHO EN OBRA</v>
      </c>
      <c r="D35" s="1067"/>
      <c r="E35" s="1067"/>
      <c r="F35" s="1067"/>
      <c r="G35" s="1067"/>
      <c r="H35" s="1067"/>
      <c r="I35" s="1067"/>
      <c r="J35" s="1067"/>
      <c r="K35" s="1067"/>
      <c r="L35" s="1067"/>
      <c r="M35" s="1067"/>
      <c r="N35" s="1067"/>
      <c r="O35" s="1067"/>
      <c r="P35" s="1067"/>
      <c r="Q35" s="1067"/>
      <c r="R35" s="1067"/>
      <c r="S35" s="1067"/>
      <c r="T35" s="1068"/>
      <c r="U35" s="254" t="str">
        <f>IF(B35=0,"",VLOOKUP(B35,APU!B37:$G$1048576,3,FALSE))</f>
        <v>M3</v>
      </c>
      <c r="V35" s="609">
        <f>+T385</f>
        <v>131</v>
      </c>
    </row>
    <row r="36" spans="2:22" s="197" customFormat="1" ht="15.9" customHeight="1" x14ac:dyDescent="0.3">
      <c r="B36" s="253" t="s">
        <v>5747</v>
      </c>
      <c r="C36" s="1066" t="str">
        <f>IF(B36=0,"",VLOOKUP(B36,APU!B37:$G$1048576,2,FALSE))</f>
        <v>SUMINISTRO, TRANSPORTE E INSTALACION SARDINEL ANCHO = 20 CM H =  ENTRE  17 Y 24 CM  EN CONCRETO 3000 PSI</v>
      </c>
      <c r="D36" s="1067"/>
      <c r="E36" s="1067"/>
      <c r="F36" s="1067"/>
      <c r="G36" s="1067"/>
      <c r="H36" s="1067"/>
      <c r="I36" s="1067"/>
      <c r="J36" s="1067"/>
      <c r="K36" s="1067"/>
      <c r="L36" s="1067"/>
      <c r="M36" s="1067"/>
      <c r="N36" s="1067"/>
      <c r="O36" s="1067"/>
      <c r="P36" s="1067"/>
      <c r="Q36" s="1067"/>
      <c r="R36" s="1067"/>
      <c r="S36" s="1067"/>
      <c r="T36" s="1068"/>
      <c r="U36" s="254" t="str">
        <f>IF(B36=0,"",VLOOKUP(B36,APU!B37:$G$1048576,3,FALSE))</f>
        <v>ML</v>
      </c>
      <c r="V36" s="609">
        <f>+T400</f>
        <v>218</v>
      </c>
    </row>
    <row r="37" spans="2:22" s="197" customFormat="1" ht="15.9" customHeight="1" x14ac:dyDescent="0.3">
      <c r="B37" s="253" t="s">
        <v>5760</v>
      </c>
      <c r="C37" s="1066" t="str">
        <f>IF(B37=0,"",VLOOKUP(B37,APU!B37:$G$1048576,2,FALSE))</f>
        <v>CORTE MECANIZADO DE PAVIMENTO 6 mm</v>
      </c>
      <c r="D37" s="1067"/>
      <c r="E37" s="1067"/>
      <c r="F37" s="1067"/>
      <c r="G37" s="1067"/>
      <c r="H37" s="1067"/>
      <c r="I37" s="1067"/>
      <c r="J37" s="1067"/>
      <c r="K37" s="1067"/>
      <c r="L37" s="1067"/>
      <c r="M37" s="1067"/>
      <c r="N37" s="1067"/>
      <c r="O37" s="1067"/>
      <c r="P37" s="1067"/>
      <c r="Q37" s="1067"/>
      <c r="R37" s="1067"/>
      <c r="S37" s="1067"/>
      <c r="T37" s="1068"/>
      <c r="U37" s="254" t="str">
        <f>IF(B37=0,"",VLOOKUP(B37,APU!B37:$G$1048576,3,FALSE))</f>
        <v>ML</v>
      </c>
      <c r="V37" s="609">
        <f>+T432</f>
        <v>374</v>
      </c>
    </row>
    <row r="38" spans="2:22" s="197" customFormat="1" ht="15" customHeight="1" x14ac:dyDescent="0.3">
      <c r="B38" s="253" t="s">
        <v>5761</v>
      </c>
      <c r="C38" s="1066" t="str">
        <f>IF(B38=0,"",VLOOKUP(B38,APU!B37:$G$1048576,2,FALSE))</f>
        <v>SUMINISTRO, TRANSPORTE E INSTALACION SELLO DE JUNTA ELASTOMERICO EN PAVIMENTO RIGIDO 6mm</v>
      </c>
      <c r="D38" s="1067"/>
      <c r="E38" s="1067"/>
      <c r="F38" s="1067"/>
      <c r="G38" s="1067"/>
      <c r="H38" s="1067"/>
      <c r="I38" s="1067"/>
      <c r="J38" s="1067"/>
      <c r="K38" s="1067"/>
      <c r="L38" s="1067"/>
      <c r="M38" s="1067"/>
      <c r="N38" s="1067"/>
      <c r="O38" s="1067"/>
      <c r="P38" s="1067"/>
      <c r="Q38" s="1067"/>
      <c r="R38" s="1067"/>
      <c r="S38" s="1067"/>
      <c r="T38" s="1068"/>
      <c r="U38" s="254" t="str">
        <f>IF(B38=0,"",VLOOKUP(B38,APU!B37:$G$1048576,3,FALSE))</f>
        <v>ML</v>
      </c>
      <c r="V38" s="609">
        <f>+T465</f>
        <v>374</v>
      </c>
    </row>
    <row r="39" spans="2:22" s="197" customFormat="1" ht="15" customHeight="1" x14ac:dyDescent="0.3">
      <c r="B39" s="253" t="s">
        <v>5762</v>
      </c>
      <c r="C39" s="1066" t="str">
        <f>IF(B39=0,"",VLOOKUP(B39,APU!B37:$G$1048576,2,FALSE))</f>
        <v>SUMINISTRO, TRANSPORTE E INSTALACIÓN DE ANTISOL PARA LOSA DE CONCRETO.</v>
      </c>
      <c r="D39" s="1067"/>
      <c r="E39" s="1067"/>
      <c r="F39" s="1067"/>
      <c r="G39" s="1067"/>
      <c r="H39" s="1067"/>
      <c r="I39" s="1067"/>
      <c r="J39" s="1067"/>
      <c r="K39" s="1067"/>
      <c r="L39" s="1067"/>
      <c r="M39" s="1067"/>
      <c r="N39" s="1067"/>
      <c r="O39" s="1067"/>
      <c r="P39" s="1067"/>
      <c r="Q39" s="1067"/>
      <c r="R39" s="1067"/>
      <c r="S39" s="1067"/>
      <c r="T39" s="1068"/>
      <c r="U39" s="254" t="str">
        <f>IF(B39=0,"",VLOOKUP(B39,APU!B37:$G$1048576,3,FALSE))</f>
        <v>M2</v>
      </c>
      <c r="V39" s="609">
        <f>+T488</f>
        <v>725</v>
      </c>
    </row>
    <row r="40" spans="2:22" s="197" customFormat="1" ht="15" customHeight="1" x14ac:dyDescent="0.3">
      <c r="B40" s="253" t="s">
        <v>5763</v>
      </c>
      <c r="C40" s="1066" t="str">
        <f>IF(B40=0,"",VLOOKUP(B40,APU!B37:$G$1048576,2,FALSE))</f>
        <v>SUMINISTRO, TRANSPORTE E INSTALACIÓN DE ACELERANTE A 7 DIAS PARA CONCRETO MR 42</v>
      </c>
      <c r="D40" s="1067"/>
      <c r="E40" s="1067"/>
      <c r="F40" s="1067"/>
      <c r="G40" s="1067"/>
      <c r="H40" s="1067"/>
      <c r="I40" s="1067"/>
      <c r="J40" s="1067"/>
      <c r="K40" s="1067"/>
      <c r="L40" s="1067"/>
      <c r="M40" s="1067"/>
      <c r="N40" s="1067"/>
      <c r="O40" s="1067"/>
      <c r="P40" s="1067"/>
      <c r="Q40" s="1067"/>
      <c r="R40" s="1067"/>
      <c r="S40" s="1067"/>
      <c r="T40" s="1068"/>
      <c r="U40" s="254" t="str">
        <f>IF(B40=0,"",VLOOKUP(B40,APU!B37:$G$1048576,3,FALSE))</f>
        <v>M3</v>
      </c>
      <c r="V40" s="609">
        <f>+T511</f>
        <v>131</v>
      </c>
    </row>
    <row r="41" spans="2:22" s="197" customFormat="1" ht="15" customHeight="1" x14ac:dyDescent="0.3">
      <c r="B41" s="253" t="s">
        <v>5764</v>
      </c>
      <c r="C41" s="1066" t="str">
        <f>IF(B41=0,"",VLOOKUP(B41,APU!B37:$G$1048576,2,FALSE))</f>
        <v>SUMINISTRO TRANSPORTE E INSTALACION DE ICOPOR PARA DILATACION EN ESTRUCTURAS - (PAV ANTIGUO CON NUEVO)</v>
      </c>
      <c r="D41" s="1067"/>
      <c r="E41" s="1067"/>
      <c r="F41" s="1067"/>
      <c r="G41" s="1067"/>
      <c r="H41" s="1067"/>
      <c r="I41" s="1067"/>
      <c r="J41" s="1067"/>
      <c r="K41" s="1067"/>
      <c r="L41" s="1067"/>
      <c r="M41" s="1067"/>
      <c r="N41" s="1067"/>
      <c r="O41" s="1067"/>
      <c r="P41" s="1067"/>
      <c r="Q41" s="1067"/>
      <c r="R41" s="1067"/>
      <c r="S41" s="1067"/>
      <c r="T41" s="1068"/>
      <c r="U41" s="254" t="str">
        <f>IF(B41=0,"",VLOOKUP(B41,APU!B37:$G$1048576,3,FALSE))</f>
        <v>ML</v>
      </c>
      <c r="V41" s="609">
        <f>+T525</f>
        <v>79</v>
      </c>
    </row>
    <row r="42" spans="2:22" s="197" customFormat="1" ht="15" customHeight="1" x14ac:dyDescent="0.3">
      <c r="B42" s="253" t="s">
        <v>5765</v>
      </c>
      <c r="C42" s="1066" t="str">
        <f>IF(B42=0,"",VLOOKUP(B42,APU!B38:$G$1048576,2,FALSE))</f>
        <v>SUMINISTRO, TRANSPORTE E INSTALACION ANCLAJE EPOXICO 1/2" L=15 cm (Incluye perforación y adhesivo epóxico)</v>
      </c>
      <c r="D42" s="1067"/>
      <c r="E42" s="1067"/>
      <c r="F42" s="1067"/>
      <c r="G42" s="1067"/>
      <c r="H42" s="1067"/>
      <c r="I42" s="1067"/>
      <c r="J42" s="1067"/>
      <c r="K42" s="1067"/>
      <c r="L42" s="1067"/>
      <c r="M42" s="1067"/>
      <c r="N42" s="1067"/>
      <c r="O42" s="1067"/>
      <c r="P42" s="1067"/>
      <c r="Q42" s="1067"/>
      <c r="R42" s="1067"/>
      <c r="S42" s="1067"/>
      <c r="T42" s="1068"/>
      <c r="U42" s="254" t="str">
        <f>IF(B42=0,"",VLOOKUP(B42,APU!B38:$G$1048576,3,FALSE))</f>
        <v>UND</v>
      </c>
      <c r="V42" s="609">
        <f>+T539</f>
        <v>40</v>
      </c>
    </row>
    <row r="43" spans="2:22" s="197" customFormat="1" ht="15.9" customHeight="1" x14ac:dyDescent="0.3">
      <c r="B43" s="457"/>
      <c r="C43" s="638"/>
      <c r="D43" s="638"/>
      <c r="E43" s="638"/>
      <c r="F43" s="638"/>
      <c r="G43" s="638"/>
      <c r="H43" s="638"/>
      <c r="I43" s="638"/>
      <c r="J43" s="638"/>
      <c r="K43" s="638"/>
      <c r="L43" s="638"/>
      <c r="M43" s="638"/>
      <c r="N43" s="638"/>
      <c r="O43" s="638"/>
      <c r="P43" s="638"/>
      <c r="Q43" s="638"/>
      <c r="R43" s="638"/>
      <c r="S43" s="638"/>
      <c r="T43" s="638"/>
      <c r="U43" s="457"/>
      <c r="V43" s="639"/>
    </row>
    <row r="44" spans="2:22" s="197" customFormat="1" ht="15.9" customHeight="1" x14ac:dyDescent="0.3">
      <c r="B44" s="251">
        <v>1.7</v>
      </c>
      <c r="C44" s="1069" t="str">
        <f>IF(B44=0,"",VLOOKUP(B44,APU!$B$12:$G$1048576,2,FALSE))</f>
        <v>ACERO DE REFUERZO</v>
      </c>
      <c r="D44" s="1070"/>
      <c r="E44" s="1070"/>
      <c r="F44" s="1070"/>
      <c r="G44" s="1070"/>
      <c r="H44" s="1070"/>
      <c r="I44" s="1070"/>
      <c r="J44" s="1070"/>
      <c r="K44" s="1070"/>
      <c r="L44" s="1070"/>
      <c r="M44" s="1070"/>
      <c r="N44" s="1070"/>
      <c r="O44" s="1070"/>
      <c r="P44" s="1070"/>
      <c r="Q44" s="255"/>
      <c r="R44" s="256"/>
      <c r="S44" s="256"/>
      <c r="T44" s="257"/>
      <c r="U44" s="252"/>
      <c r="V44" s="250"/>
    </row>
    <row r="45" spans="2:22" s="197" customFormat="1" ht="27.75" customHeight="1" x14ac:dyDescent="0.3">
      <c r="B45" s="253" t="s">
        <v>5697</v>
      </c>
      <c r="C45" s="1066" t="str">
        <f>IF(B45=0,"",VLOOKUP(B45,APU!B37:$G$1048576,2,FALSE))</f>
        <v>SUMINISTRO, TRANSPORTE E INSTALACIÓN DE ACERO DE REFUERZO FY = 60.000 PSI = 420 MPA (INCLUYE ALAMBRE NEGRO Y FIGURACIÓN)</v>
      </c>
      <c r="D45" s="1067"/>
      <c r="E45" s="1067"/>
      <c r="F45" s="1067"/>
      <c r="G45" s="1067"/>
      <c r="H45" s="1067"/>
      <c r="I45" s="1067"/>
      <c r="J45" s="1067"/>
      <c r="K45" s="1067"/>
      <c r="L45" s="1067"/>
      <c r="M45" s="1067"/>
      <c r="N45" s="1067"/>
      <c r="O45" s="1067"/>
      <c r="P45" s="1067"/>
      <c r="Q45" s="1067"/>
      <c r="R45" s="1067"/>
      <c r="S45" s="1067"/>
      <c r="T45" s="1068"/>
      <c r="U45" s="254" t="str">
        <f>IF(B45=0,"",VLOOKUP(B45,APU!B37:$G$1048576,3,FALSE))</f>
        <v>KG</v>
      </c>
      <c r="V45" s="609">
        <f>+T593</f>
        <v>953</v>
      </c>
    </row>
    <row r="46" spans="2:22" s="197" customFormat="1" ht="15.9" customHeight="1" x14ac:dyDescent="0.3">
      <c r="B46" s="253" t="s">
        <v>5766</v>
      </c>
      <c r="C46" s="1066" t="str">
        <f>IF(B46=0,"",VLOOKUP(B46,APU!B37:$G$1048576,2,FALSE))</f>
        <v>CANASTILLA DE SOPORTE DE DOVELAS EN HIERRO 3/8" Y 1/4"</v>
      </c>
      <c r="D46" s="1067"/>
      <c r="E46" s="1067"/>
      <c r="F46" s="1067"/>
      <c r="G46" s="1067"/>
      <c r="H46" s="1067"/>
      <c r="I46" s="1067"/>
      <c r="J46" s="1067"/>
      <c r="K46" s="1067"/>
      <c r="L46" s="1067"/>
      <c r="M46" s="1067"/>
      <c r="N46" s="1067"/>
      <c r="O46" s="1067"/>
      <c r="P46" s="1067"/>
      <c r="Q46" s="1067"/>
      <c r="R46" s="1067"/>
      <c r="S46" s="1067"/>
      <c r="T46" s="1068"/>
      <c r="U46" s="254" t="str">
        <f>IF(B46=0,"",VLOOKUP(B46,APU!B37:$G$1048576,3,FALSE))</f>
        <v>ML</v>
      </c>
      <c r="V46" s="609">
        <f>+T609</f>
        <v>161</v>
      </c>
    </row>
    <row r="47" spans="2:22" s="197" customFormat="1" ht="15.9" customHeight="1" x14ac:dyDescent="0.3">
      <c r="B47" s="253" t="s">
        <v>5698</v>
      </c>
      <c r="C47" s="1066" t="str">
        <f>IF(B47=0,"",VLOOKUP(B47,APU!B49:$G$1048576,2,FALSE))</f>
        <v>DOVELAS DE ACERO LISO 60000 PSI PARA PAVIMENTOS</v>
      </c>
      <c r="D47" s="1067"/>
      <c r="E47" s="1067"/>
      <c r="F47" s="1067"/>
      <c r="G47" s="1067"/>
      <c r="H47" s="1067"/>
      <c r="I47" s="1067"/>
      <c r="J47" s="1067"/>
      <c r="K47" s="1067"/>
      <c r="L47" s="1067"/>
      <c r="M47" s="1067"/>
      <c r="N47" s="1067"/>
      <c r="O47" s="1067"/>
      <c r="P47" s="1067"/>
      <c r="Q47" s="1067"/>
      <c r="R47" s="1067"/>
      <c r="S47" s="1067"/>
      <c r="T47" s="1068"/>
      <c r="U47" s="254" t="str">
        <f>IF(B47=0,"",VLOOKUP(B47,APU!B49:$G$1048576,3,FALSE))</f>
        <v>KG</v>
      </c>
      <c r="V47" s="609">
        <f>+T624</f>
        <v>556</v>
      </c>
    </row>
    <row r="48" spans="2:22" s="197" customFormat="1" ht="15.9" customHeight="1" x14ac:dyDescent="0.3">
      <c r="B48" s="457"/>
      <c r="C48" s="638"/>
      <c r="D48" s="638"/>
      <c r="E48" s="638"/>
      <c r="F48" s="638"/>
      <c r="G48" s="638"/>
      <c r="H48" s="638"/>
      <c r="I48" s="638"/>
      <c r="J48" s="638"/>
      <c r="K48" s="638"/>
      <c r="L48" s="638"/>
      <c r="M48" s="638"/>
      <c r="N48" s="638"/>
      <c r="O48" s="638"/>
      <c r="P48" s="638"/>
      <c r="Q48" s="638"/>
      <c r="R48" s="638"/>
      <c r="S48" s="638"/>
      <c r="T48" s="638"/>
      <c r="U48" s="457"/>
      <c r="V48" s="639"/>
    </row>
    <row r="49" spans="2:22" s="197" customFormat="1" ht="15.9" customHeight="1" x14ac:dyDescent="0.3">
      <c r="B49" s="251">
        <v>1.8</v>
      </c>
      <c r="C49" s="1069" t="str">
        <f>IF(B49=0,"",VLOOKUP(B49,APU!$B$12:$G$1048576,2,FALSE))</f>
        <v>OBRAS EXTERIORES</v>
      </c>
      <c r="D49" s="1070"/>
      <c r="E49" s="1070"/>
      <c r="F49" s="1070"/>
      <c r="G49" s="1070"/>
      <c r="H49" s="1070"/>
      <c r="I49" s="1070"/>
      <c r="J49" s="1070"/>
      <c r="K49" s="1070"/>
      <c r="L49" s="1070"/>
      <c r="M49" s="1070"/>
      <c r="N49" s="1070"/>
      <c r="O49" s="1070"/>
      <c r="P49" s="1070"/>
      <c r="Q49" s="255"/>
      <c r="R49" s="256"/>
      <c r="S49" s="256"/>
      <c r="T49" s="257"/>
      <c r="U49" s="252"/>
      <c r="V49" s="250"/>
    </row>
    <row r="50" spans="2:22" s="197" customFormat="1" ht="15.9" customHeight="1" x14ac:dyDescent="0.3">
      <c r="B50" s="253" t="s">
        <v>5699</v>
      </c>
      <c r="C50" s="1066" t="str">
        <f>IF(B50=0,"",VLOOKUP(B50,APU!B49:$G$1048576,2,FALSE))</f>
        <v xml:space="preserve">ARO TAPA HF D=0.68 M. P/CÁMARA DE INSPECCIÓN                                                         </v>
      </c>
      <c r="D50" s="1067"/>
      <c r="E50" s="1067"/>
      <c r="F50" s="1067"/>
      <c r="G50" s="1067"/>
      <c r="H50" s="1067"/>
      <c r="I50" s="1067"/>
      <c r="J50" s="1067"/>
      <c r="K50" s="1067"/>
      <c r="L50" s="1067"/>
      <c r="M50" s="1067"/>
      <c r="N50" s="1067"/>
      <c r="O50" s="1067"/>
      <c r="P50" s="1067"/>
      <c r="Q50" s="1067"/>
      <c r="R50" s="1067"/>
      <c r="S50" s="1067"/>
      <c r="T50" s="1068"/>
      <c r="U50" s="254" t="str">
        <f>IF(B50=0,"",VLOOKUP(B50,APU!B49:$G$1048576,3,FALSE))</f>
        <v>UND</v>
      </c>
      <c r="V50" s="609">
        <f>+T633</f>
        <v>1</v>
      </c>
    </row>
    <row r="51" spans="2:22" s="197" customFormat="1" ht="15.9" customHeight="1" x14ac:dyDescent="0.3">
      <c r="B51" s="253" t="s">
        <v>5700</v>
      </c>
      <c r="C51" s="1066" t="str">
        <f>IF(B51=0,"",VLOOKUP(B51,APU!B49:$G$1048576,2,FALSE))</f>
        <v xml:space="preserve">PLAN DE MANEJO DE TRÁNSITO </v>
      </c>
      <c r="D51" s="1067"/>
      <c r="E51" s="1067"/>
      <c r="F51" s="1067"/>
      <c r="G51" s="1067"/>
      <c r="H51" s="1067"/>
      <c r="I51" s="1067"/>
      <c r="J51" s="1067"/>
      <c r="K51" s="1067"/>
      <c r="L51" s="1067"/>
      <c r="M51" s="1067"/>
      <c r="N51" s="1067"/>
      <c r="O51" s="1067"/>
      <c r="P51" s="1067"/>
      <c r="Q51" s="1067"/>
      <c r="R51" s="1067"/>
      <c r="S51" s="1067"/>
      <c r="T51" s="1068"/>
      <c r="U51" s="254" t="str">
        <f>IF(B51=0,"",VLOOKUP(B51,APU!B49:$G$1048576,3,FALSE))</f>
        <v>GLB</v>
      </c>
      <c r="V51" s="609">
        <f>+T639</f>
        <v>1</v>
      </c>
    </row>
    <row r="52" spans="2:22" s="197" customFormat="1" ht="18.75" customHeight="1" x14ac:dyDescent="0.3">
      <c r="B52" s="253" t="s">
        <v>5701</v>
      </c>
      <c r="C52" s="1066" t="str">
        <f>IF(B52=0,"",VLOOKUP(B52,APU!B49:$G$1048576,2,FALSE))</f>
        <v xml:space="preserve">REALCE  DE CÁMARA CIRCULAR DE INSPECCIÓN/CAÍDA D=1.20 M. EN CONCRETO CLASE II </v>
      </c>
      <c r="D52" s="1067"/>
      <c r="E52" s="1067"/>
      <c r="F52" s="1067"/>
      <c r="G52" s="1067"/>
      <c r="H52" s="1067"/>
      <c r="I52" s="1067"/>
      <c r="J52" s="1067"/>
      <c r="K52" s="1067"/>
      <c r="L52" s="1067"/>
      <c r="M52" s="1067"/>
      <c r="N52" s="1067"/>
      <c r="O52" s="1067"/>
      <c r="P52" s="1067"/>
      <c r="Q52" s="1067"/>
      <c r="R52" s="1067"/>
      <c r="S52" s="1067"/>
      <c r="T52" s="1068"/>
      <c r="U52" s="254" t="str">
        <f>IF(B52=0,"",VLOOKUP(B52,APU!B49:$G$1048576,3,FALSE))</f>
        <v>M3</v>
      </c>
      <c r="V52" s="609">
        <f>+T646</f>
        <v>1</v>
      </c>
    </row>
    <row r="53" spans="2:22" s="197" customFormat="1" ht="18.75" customHeight="1" x14ac:dyDescent="0.3">
      <c r="B53" s="457"/>
      <c r="C53" s="638"/>
      <c r="D53" s="638"/>
      <c r="E53" s="638"/>
      <c r="F53" s="638"/>
      <c r="G53" s="638"/>
      <c r="H53" s="638"/>
      <c r="I53" s="638"/>
      <c r="J53" s="638"/>
      <c r="K53" s="638"/>
      <c r="L53" s="638"/>
      <c r="M53" s="638"/>
      <c r="N53" s="638"/>
      <c r="O53" s="638"/>
      <c r="P53" s="638"/>
      <c r="Q53" s="638"/>
      <c r="R53" s="638"/>
      <c r="S53" s="638"/>
      <c r="T53" s="638"/>
      <c r="U53" s="457"/>
      <c r="V53" s="639"/>
    </row>
    <row r="54" spans="2:22" s="197" customFormat="1" ht="15.9" customHeight="1" x14ac:dyDescent="0.3">
      <c r="E54" s="221"/>
      <c r="F54" s="221"/>
      <c r="G54" s="958" t="s">
        <v>287</v>
      </c>
      <c r="H54" s="958"/>
      <c r="I54" s="958"/>
      <c r="J54" s="958"/>
      <c r="K54" s="714"/>
      <c r="L54" s="193"/>
      <c r="M54" s="221"/>
      <c r="N54" s="221"/>
      <c r="O54" s="1072"/>
      <c r="P54" s="1072"/>
      <c r="Q54" s="1072"/>
      <c r="R54" s="1072"/>
      <c r="S54" s="259"/>
      <c r="T54" s="193"/>
    </row>
    <row r="55" spans="2:22" s="197" customFormat="1" ht="15" customHeight="1" x14ac:dyDescent="0.3">
      <c r="E55" s="221"/>
      <c r="F55" s="221"/>
      <c r="G55" s="1071" t="s">
        <v>5683</v>
      </c>
      <c r="H55" s="1071"/>
      <c r="I55" s="1071"/>
      <c r="J55" s="1071"/>
      <c r="K55" s="230"/>
      <c r="L55" s="259"/>
      <c r="M55" s="221"/>
      <c r="N55" s="221"/>
      <c r="O55" s="1073"/>
      <c r="P55" s="1073"/>
      <c r="Q55" s="1073"/>
      <c r="R55" s="1073"/>
      <c r="S55" s="230"/>
      <c r="T55" s="221"/>
    </row>
    <row r="56" spans="2:22" s="197" customFormat="1" ht="15" customHeight="1" x14ac:dyDescent="0.3">
      <c r="E56" s="221"/>
      <c r="F56" s="221"/>
      <c r="G56" s="1071" t="s">
        <v>211</v>
      </c>
      <c r="H56" s="1071"/>
      <c r="I56" s="1071"/>
      <c r="J56" s="1071"/>
      <c r="K56" s="230"/>
      <c r="L56" s="259"/>
      <c r="M56" s="221"/>
      <c r="N56" s="221"/>
      <c r="O56" s="1073"/>
      <c r="P56" s="1073"/>
      <c r="Q56" s="1073"/>
      <c r="R56" s="1073"/>
      <c r="S56" s="230"/>
      <c r="T56" s="221"/>
    </row>
    <row r="57" spans="2:22" s="197" customFormat="1" ht="12.75" customHeight="1" x14ac:dyDescent="0.3">
      <c r="E57" s="221"/>
      <c r="F57" s="221"/>
      <c r="G57" s="1071" t="s">
        <v>5663</v>
      </c>
      <c r="H57" s="1071"/>
      <c r="I57" s="1071"/>
      <c r="J57" s="1071"/>
      <c r="K57" s="230"/>
      <c r="L57" s="259"/>
      <c r="M57" s="221"/>
      <c r="N57" s="221"/>
      <c r="O57" s="1073"/>
      <c r="P57" s="1073"/>
      <c r="Q57" s="1073"/>
      <c r="R57" s="1073"/>
      <c r="S57" s="230"/>
      <c r="T57" s="221"/>
    </row>
    <row r="58" spans="2:22" s="197" customFormat="1" ht="12.75" customHeight="1" x14ac:dyDescent="0.3">
      <c r="E58" s="221"/>
      <c r="F58" s="221"/>
      <c r="G58" s="1071" t="s">
        <v>5757</v>
      </c>
      <c r="H58" s="1071"/>
      <c r="I58" s="1071"/>
      <c r="J58" s="1071"/>
      <c r="K58" s="230"/>
      <c r="L58" s="686"/>
      <c r="M58" s="221"/>
      <c r="N58" s="221"/>
      <c r="O58" s="687"/>
      <c r="P58" s="687"/>
      <c r="Q58" s="687"/>
      <c r="R58" s="687"/>
      <c r="S58" s="230"/>
      <c r="T58" s="221"/>
    </row>
    <row r="59" spans="2:22" s="197" customFormat="1" ht="12.75" customHeight="1" x14ac:dyDescent="0.3">
      <c r="E59" s="221"/>
      <c r="F59" s="221"/>
      <c r="G59" s="1071" t="s">
        <v>5664</v>
      </c>
      <c r="H59" s="1071"/>
      <c r="I59" s="1071"/>
      <c r="J59" s="1071"/>
      <c r="K59" s="230"/>
      <c r="L59" s="259"/>
      <c r="M59" s="221"/>
      <c r="N59" s="221"/>
      <c r="O59" s="1073"/>
      <c r="P59" s="1073"/>
      <c r="Q59" s="1073"/>
      <c r="R59" s="1073"/>
      <c r="S59" s="230"/>
      <c r="T59" s="221"/>
    </row>
    <row r="60" spans="2:22" s="197" customFormat="1" ht="12.75" customHeight="1" x14ac:dyDescent="0.3">
      <c r="E60" s="221"/>
      <c r="F60" s="221"/>
      <c r="G60" s="1071" t="s">
        <v>5668</v>
      </c>
      <c r="H60" s="1071"/>
      <c r="I60" s="1071"/>
      <c r="J60" s="1071"/>
      <c r="K60" s="230"/>
      <c r="L60" s="259"/>
      <c r="M60" s="221"/>
      <c r="N60" s="221"/>
      <c r="O60" s="1073"/>
      <c r="P60" s="1073"/>
      <c r="Q60" s="1073"/>
      <c r="R60" s="1073"/>
      <c r="S60" s="230"/>
      <c r="T60" s="221"/>
    </row>
    <row r="61" spans="2:22" s="197" customFormat="1" ht="12.75" customHeight="1" x14ac:dyDescent="0.3">
      <c r="E61" s="221"/>
      <c r="F61" s="221"/>
      <c r="G61" s="1071" t="s">
        <v>5666</v>
      </c>
      <c r="H61" s="1071"/>
      <c r="I61" s="1071"/>
      <c r="J61" s="1071"/>
      <c r="K61" s="222"/>
      <c r="L61" s="224"/>
      <c r="M61" s="221"/>
      <c r="N61" s="221"/>
      <c r="S61" s="222"/>
      <c r="T61" s="221"/>
    </row>
    <row r="62" spans="2:22" s="197" customFormat="1" ht="13.95" customHeight="1" x14ac:dyDescent="0.3">
      <c r="B62" s="228"/>
      <c r="E62" s="221"/>
      <c r="F62" s="221"/>
      <c r="G62" s="1092"/>
      <c r="H62" s="1092"/>
      <c r="I62" s="1092"/>
      <c r="J62" s="1092"/>
      <c r="K62" s="1092"/>
      <c r="L62" s="224"/>
      <c r="M62" s="221"/>
      <c r="N62" s="221"/>
      <c r="O62" s="1073"/>
      <c r="P62" s="1073"/>
      <c r="Q62" s="1073"/>
      <c r="R62" s="1073"/>
      <c r="S62" s="222"/>
      <c r="T62" s="221"/>
    </row>
    <row r="63" spans="2:22" s="197" customFormat="1" ht="15.75" customHeight="1" x14ac:dyDescent="0.3">
      <c r="B63" s="228"/>
      <c r="D63" s="237"/>
      <c r="E63" s="237"/>
      <c r="F63" s="237"/>
      <c r="G63" s="1071" t="s">
        <v>219</v>
      </c>
      <c r="H63" s="1071"/>
      <c r="I63" s="1071"/>
      <c r="J63" s="1071"/>
      <c r="K63" s="230">
        <v>0.18</v>
      </c>
      <c r="L63" s="224"/>
      <c r="M63" s="237"/>
      <c r="N63" s="237"/>
      <c r="O63" s="1073"/>
      <c r="P63" s="1073"/>
      <c r="Q63" s="1073"/>
      <c r="R63" s="1073"/>
      <c r="S63" s="662"/>
      <c r="T63" s="221"/>
    </row>
    <row r="64" spans="2:22" s="197" customFormat="1" ht="15.75" customHeight="1" x14ac:dyDescent="0.3">
      <c r="B64" s="228"/>
      <c r="D64" s="237"/>
      <c r="E64" s="237"/>
      <c r="F64" s="237"/>
      <c r="G64" s="1077" t="s">
        <v>5667</v>
      </c>
      <c r="H64" s="1078"/>
      <c r="I64" s="1078"/>
      <c r="J64" s="1079"/>
      <c r="K64" s="230"/>
      <c r="L64" s="224"/>
      <c r="M64" s="237"/>
      <c r="N64" s="237"/>
      <c r="O64" s="1073"/>
      <c r="P64" s="1073"/>
      <c r="Q64" s="1073"/>
      <c r="R64" s="1073"/>
      <c r="S64" s="662"/>
      <c r="T64" s="221"/>
    </row>
    <row r="65" spans="1:22" s="197" customFormat="1" ht="15.9" customHeight="1" x14ac:dyDescent="0.3">
      <c r="B65" s="228"/>
      <c r="D65" s="237"/>
      <c r="F65" s="237"/>
      <c r="G65" s="1077" t="s">
        <v>218</v>
      </c>
      <c r="H65" s="1078"/>
      <c r="I65" s="1078"/>
      <c r="J65" s="1079"/>
      <c r="K65" s="230"/>
      <c r="L65" s="224"/>
      <c r="M65" s="1073"/>
      <c r="N65" s="1073"/>
      <c r="O65" s="1073"/>
      <c r="P65" s="1073"/>
      <c r="Q65" s="1073"/>
      <c r="R65" s="1073"/>
      <c r="S65" s="662"/>
      <c r="T65" s="221"/>
    </row>
    <row r="66" spans="1:22" s="197" customFormat="1" ht="14.4" customHeight="1" x14ac:dyDescent="0.3">
      <c r="B66" s="228"/>
      <c r="E66" s="221"/>
      <c r="F66" s="221"/>
      <c r="G66" s="228"/>
      <c r="H66" s="229"/>
      <c r="I66" s="230"/>
      <c r="J66" s="222"/>
      <c r="K66" s="230"/>
      <c r="L66" s="224"/>
      <c r="M66" s="221"/>
      <c r="N66" s="221"/>
      <c r="O66" s="228"/>
      <c r="P66" s="229"/>
      <c r="Q66" s="230"/>
      <c r="R66" s="222"/>
      <c r="S66" s="222"/>
      <c r="T66" s="221"/>
    </row>
    <row r="67" spans="1:22" s="197" customFormat="1" ht="15.75" customHeight="1" x14ac:dyDescent="0.3">
      <c r="B67" s="228"/>
      <c r="D67" s="237"/>
      <c r="E67" s="237"/>
      <c r="F67" s="237"/>
      <c r="G67" s="1077" t="s">
        <v>5768</v>
      </c>
      <c r="H67" s="1078"/>
      <c r="I67" s="1078"/>
      <c r="J67" s="1079"/>
      <c r="K67" s="230"/>
      <c r="L67" s="224"/>
      <c r="M67" s="237"/>
      <c r="N67" s="237"/>
      <c r="O67" s="1073"/>
      <c r="P67" s="1073"/>
      <c r="Q67" s="1073"/>
      <c r="R67" s="1073"/>
      <c r="S67" s="662"/>
      <c r="T67" s="221"/>
    </row>
    <row r="68" spans="1:22" s="197" customFormat="1" ht="15.9" customHeight="1" x14ac:dyDescent="0.3">
      <c r="B68" s="228"/>
      <c r="D68" s="228"/>
      <c r="E68" s="221"/>
      <c r="F68" s="221"/>
      <c r="G68" s="228"/>
      <c r="H68" s="229"/>
      <c r="I68" s="230"/>
      <c r="J68" s="222"/>
      <c r="K68" s="222"/>
      <c r="L68" s="221"/>
      <c r="M68" s="221"/>
      <c r="N68" s="221"/>
      <c r="O68" s="228"/>
      <c r="P68" s="229"/>
      <c r="Q68" s="230"/>
      <c r="R68" s="222"/>
      <c r="S68" s="222"/>
      <c r="T68" s="221"/>
    </row>
    <row r="69" spans="1:22" s="197" customFormat="1" ht="15.9" customHeight="1" x14ac:dyDescent="0.3">
      <c r="B69" s="228"/>
      <c r="D69" s="228"/>
      <c r="E69" s="221"/>
      <c r="F69" s="221"/>
      <c r="G69" s="228"/>
      <c r="H69" s="229"/>
      <c r="I69" s="230"/>
      <c r="J69" s="222"/>
      <c r="K69" s="222"/>
      <c r="L69" s="221"/>
      <c r="M69" s="221"/>
      <c r="N69" s="221"/>
      <c r="O69" s="228"/>
      <c r="P69" s="229"/>
      <c r="Q69" s="230"/>
      <c r="R69" s="222"/>
      <c r="S69" s="222"/>
      <c r="T69" s="221"/>
    </row>
    <row r="70" spans="1:22" s="197" customFormat="1" ht="9" customHeight="1" x14ac:dyDescent="0.3">
      <c r="B70" s="1080">
        <f>+B10</f>
        <v>1</v>
      </c>
      <c r="C70" s="1082" t="str">
        <f>+C10</f>
        <v>PAVIMENTACIÓN</v>
      </c>
      <c r="D70" s="1082"/>
      <c r="E70" s="1082"/>
      <c r="F70" s="1082"/>
      <c r="G70" s="1082"/>
      <c r="H70" s="1082"/>
      <c r="I70" s="1082"/>
      <c r="J70" s="1082"/>
      <c r="K70" s="1082"/>
      <c r="L70" s="1082"/>
      <c r="M70" s="1082"/>
      <c r="N70" s="1082"/>
      <c r="O70" s="1082"/>
      <c r="P70" s="1082"/>
      <c r="Q70" s="1082"/>
      <c r="R70" s="1082"/>
      <c r="S70" s="1082"/>
      <c r="T70" s="1082"/>
      <c r="U70" s="1082"/>
      <c r="V70" s="1083"/>
    </row>
    <row r="71" spans="1:22" s="197" customFormat="1" ht="9" customHeight="1" x14ac:dyDescent="0.3">
      <c r="B71" s="1081"/>
      <c r="C71" s="1084"/>
      <c r="D71" s="1084"/>
      <c r="E71" s="1084"/>
      <c r="F71" s="1084"/>
      <c r="G71" s="1084"/>
      <c r="H71" s="1084"/>
      <c r="I71" s="1084"/>
      <c r="J71" s="1084"/>
      <c r="K71" s="1084"/>
      <c r="L71" s="1084"/>
      <c r="M71" s="1084"/>
      <c r="N71" s="1084"/>
      <c r="O71" s="1084"/>
      <c r="P71" s="1084"/>
      <c r="Q71" s="1084"/>
      <c r="R71" s="1084"/>
      <c r="S71" s="1084"/>
      <c r="T71" s="1084"/>
      <c r="U71" s="1084"/>
      <c r="V71" s="1085"/>
    </row>
    <row r="72" spans="1:22" s="197" customFormat="1" x14ac:dyDescent="0.3">
      <c r="B72" s="228"/>
      <c r="C72" s="228"/>
      <c r="D72" s="228"/>
      <c r="E72" s="228"/>
    </row>
    <row r="73" spans="1:22" s="197" customFormat="1" ht="18.899999999999999" customHeight="1" x14ac:dyDescent="0.3">
      <c r="B73" s="1046" t="s">
        <v>5702</v>
      </c>
      <c r="C73" s="1047"/>
      <c r="D73" s="1047"/>
      <c r="E73" s="1047"/>
      <c r="F73" s="1047"/>
      <c r="G73" s="1048"/>
      <c r="H73" s="1037" t="str">
        <f>+APU!C14</f>
        <v>PRELIMINARES</v>
      </c>
      <c r="I73" s="1041"/>
      <c r="J73" s="1041"/>
      <c r="K73" s="1041"/>
      <c r="L73" s="1041"/>
      <c r="M73" s="1041"/>
      <c r="N73" s="1041"/>
      <c r="O73" s="1041"/>
      <c r="P73" s="1041"/>
      <c r="Q73" s="1041"/>
      <c r="R73" s="1041"/>
      <c r="S73" s="1041"/>
      <c r="T73" s="1041"/>
      <c r="U73" s="1041"/>
      <c r="V73" s="1042"/>
    </row>
    <row r="74" spans="1:22" s="197" customFormat="1" ht="6" customHeight="1" x14ac:dyDescent="0.3">
      <c r="A74" s="221"/>
    </row>
    <row r="75" spans="1:22" s="197" customFormat="1" ht="11.4" customHeight="1" x14ac:dyDescent="0.3">
      <c r="A75" s="221"/>
    </row>
    <row r="76" spans="1:22" s="197" customFormat="1" ht="11.25" customHeight="1" x14ac:dyDescent="0.3">
      <c r="A76" s="221"/>
      <c r="B76" s="242"/>
      <c r="C76" s="647"/>
      <c r="D76" s="647"/>
      <c r="E76" s="647"/>
      <c r="F76" s="647"/>
      <c r="G76" s="647"/>
      <c r="H76" s="647"/>
      <c r="I76" s="647"/>
      <c r="J76" s="647"/>
      <c r="K76" s="647"/>
      <c r="L76" s="647"/>
      <c r="M76" s="647"/>
      <c r="N76" s="647"/>
      <c r="O76" s="647"/>
      <c r="P76" s="647"/>
      <c r="Q76" s="647"/>
    </row>
    <row r="77" spans="1:22" s="197" customFormat="1" ht="16.95" customHeight="1" x14ac:dyDescent="0.3">
      <c r="A77" s="221"/>
      <c r="B77" s="994" t="s">
        <v>5689</v>
      </c>
      <c r="C77" s="997"/>
      <c r="D77" s="997"/>
      <c r="E77" s="997"/>
      <c r="F77" s="997"/>
      <c r="G77" s="995"/>
      <c r="H77" s="1001" t="str">
        <f>IF(B77=0,"",VLOOKUP(B77,APU!$B$12:$G$1048576,2,FALSE))</f>
        <v>SEÑAL PREVENTIVA, REGLAMENTARIA E INFORMATIVA</v>
      </c>
      <c r="I77" s="1002"/>
      <c r="J77" s="1002"/>
      <c r="K77" s="1002"/>
      <c r="L77" s="1002"/>
      <c r="M77" s="1002"/>
      <c r="N77" s="1002"/>
      <c r="O77" s="1002"/>
      <c r="P77" s="1002"/>
      <c r="Q77" s="1002"/>
      <c r="R77" s="1002"/>
      <c r="S77" s="1003"/>
      <c r="T77" s="994" t="s">
        <v>7</v>
      </c>
      <c r="U77" s="995"/>
      <c r="V77" s="236" t="str">
        <f>IF(B77=0,"",VLOOKUP(B77,APU!$B$12:$G$233,3,FALSE))</f>
        <v>UND</v>
      </c>
    </row>
    <row r="78" spans="1:22" s="197" customFormat="1" ht="10.95" customHeight="1" x14ac:dyDescent="0.3">
      <c r="A78" s="221"/>
      <c r="B78" s="644"/>
      <c r="C78" s="644"/>
      <c r="D78" s="644"/>
      <c r="E78" s="644"/>
      <c r="F78" s="644"/>
      <c r="G78" s="644"/>
      <c r="H78" s="644"/>
      <c r="I78" s="644"/>
      <c r="J78" s="644"/>
      <c r="K78" s="644"/>
      <c r="L78" s="644"/>
      <c r="M78" s="644"/>
      <c r="N78" s="644"/>
      <c r="O78" s="644"/>
      <c r="P78" s="644"/>
      <c r="Q78" s="644"/>
      <c r="R78" s="644"/>
      <c r="S78" s="645"/>
      <c r="T78" s="238"/>
      <c r="U78" s="238"/>
      <c r="V78" s="239"/>
    </row>
    <row r="79" spans="1:22" s="197" customFormat="1" ht="27.6" customHeight="1" x14ac:dyDescent="0.3">
      <c r="A79" s="221"/>
      <c r="B79" s="240" t="s">
        <v>288</v>
      </c>
      <c r="C79" s="240"/>
      <c r="D79" s="240"/>
      <c r="E79" s="240"/>
      <c r="F79" s="240"/>
      <c r="G79" s="240"/>
      <c r="H79" s="958" t="s">
        <v>289</v>
      </c>
      <c r="I79" s="958"/>
      <c r="J79" s="958"/>
      <c r="K79" s="959" t="s">
        <v>290</v>
      </c>
      <c r="L79" s="960"/>
      <c r="M79" s="959" t="s">
        <v>291</v>
      </c>
      <c r="N79" s="960"/>
      <c r="O79" s="961"/>
      <c r="P79" s="959" t="s">
        <v>292</v>
      </c>
      <c r="Q79" s="960"/>
      <c r="R79" s="961"/>
      <c r="S79" s="636" t="s">
        <v>293</v>
      </c>
      <c r="T79" s="996" t="s">
        <v>262</v>
      </c>
      <c r="U79" s="996"/>
      <c r="V79" s="996"/>
    </row>
    <row r="80" spans="1:22" s="197" customFormat="1" ht="29.4" customHeight="1" x14ac:dyDescent="0.3">
      <c r="A80" s="221"/>
      <c r="B80" s="1064" t="str">
        <f>+H77</f>
        <v>SEÑAL PREVENTIVA, REGLAMENTARIA E INFORMATIVA</v>
      </c>
      <c r="C80" s="1065"/>
      <c r="D80" s="1065"/>
      <c r="E80" s="1065"/>
      <c r="F80" s="1065"/>
      <c r="G80" s="1065"/>
      <c r="H80" s="1062"/>
      <c r="I80" s="1062"/>
      <c r="J80" s="1062"/>
      <c r="K80" s="1062"/>
      <c r="L80" s="1062"/>
      <c r="M80" s="1062"/>
      <c r="N80" s="1062"/>
      <c r="O80" s="1062"/>
      <c r="P80" s="1062"/>
      <c r="Q80" s="1062"/>
      <c r="R80" s="1062"/>
      <c r="S80" s="646">
        <v>2</v>
      </c>
      <c r="T80" s="1062">
        <f>+PRODUCT(P80:S80)</f>
        <v>2</v>
      </c>
      <c r="U80" s="1062"/>
      <c r="V80" s="1063"/>
    </row>
    <row r="81" spans="1:22" s="197" customFormat="1" ht="19.2" customHeight="1" x14ac:dyDescent="0.3">
      <c r="A81" s="221"/>
      <c r="B81" s="242"/>
      <c r="C81" s="647"/>
      <c r="D81" s="647"/>
      <c r="E81" s="647"/>
      <c r="F81" s="647"/>
      <c r="G81" s="647"/>
      <c r="H81" s="647"/>
      <c r="I81" s="647"/>
      <c r="J81" s="647"/>
      <c r="K81" s="647"/>
      <c r="L81" s="647"/>
      <c r="M81" s="647"/>
      <c r="N81" s="647"/>
      <c r="O81" s="647"/>
      <c r="P81" s="647"/>
      <c r="Q81" s="647"/>
      <c r="R81" s="647"/>
      <c r="S81" s="647"/>
      <c r="T81" s="975">
        <f>ROUND(SUM(T80:V80),0)</f>
        <v>2</v>
      </c>
      <c r="U81" s="976"/>
      <c r="V81" s="977"/>
    </row>
    <row r="82" spans="1:22" s="197" customFormat="1" ht="9.75" customHeight="1" x14ac:dyDescent="0.3">
      <c r="A82" s="221"/>
    </row>
    <row r="83" spans="1:22" s="197" customFormat="1" ht="17.399999999999999" customHeight="1" x14ac:dyDescent="0.3">
      <c r="A83" s="221"/>
      <c r="B83" s="994" t="s">
        <v>5690</v>
      </c>
      <c r="C83" s="997"/>
      <c r="D83" s="997"/>
      <c r="E83" s="997"/>
      <c r="F83" s="997"/>
      <c r="G83" s="995"/>
      <c r="H83" s="1001" t="str">
        <f>IF(B83=0,"",VLOOKUP(B83,APU!$B$12:$G$1048576,2,FALSE))</f>
        <v>SUMINISTRO, TRANSPORTE E INSTALACION BARRERA CON BOMBONES EN GUADUA  Y CINTA DE SEGURIDAD</v>
      </c>
      <c r="I83" s="1002"/>
      <c r="J83" s="1002"/>
      <c r="K83" s="1002"/>
      <c r="L83" s="1002"/>
      <c r="M83" s="1002"/>
      <c r="N83" s="1002"/>
      <c r="O83" s="1002"/>
      <c r="P83" s="1002"/>
      <c r="Q83" s="1002"/>
      <c r="R83" s="1002"/>
      <c r="S83" s="1003"/>
      <c r="T83" s="994" t="s">
        <v>7</v>
      </c>
      <c r="U83" s="995"/>
      <c r="V83" s="236" t="str">
        <f>IF(B83=0,"",VLOOKUP(B83,APU!$B$12:$G$233,3,FALSE))</f>
        <v>ML</v>
      </c>
    </row>
    <row r="84" spans="1:22" s="197" customFormat="1" ht="12.6" customHeight="1" x14ac:dyDescent="0.3">
      <c r="A84" s="221"/>
      <c r="B84" s="644"/>
      <c r="C84" s="644"/>
      <c r="D84" s="644"/>
      <c r="E84" s="644"/>
      <c r="F84" s="644"/>
      <c r="G84" s="644"/>
      <c r="H84" s="644"/>
      <c r="I84" s="644"/>
      <c r="J84" s="644"/>
      <c r="K84" s="644"/>
      <c r="L84" s="644"/>
      <c r="M84" s="644"/>
      <c r="N84" s="644"/>
      <c r="O84" s="644"/>
      <c r="P84" s="644"/>
      <c r="Q84" s="644"/>
      <c r="R84" s="644"/>
      <c r="S84" s="645"/>
      <c r="T84" s="238"/>
      <c r="U84" s="238"/>
      <c r="V84" s="239"/>
    </row>
    <row r="85" spans="1:22" s="197" customFormat="1" ht="28.2" customHeight="1" x14ac:dyDescent="0.3">
      <c r="A85" s="221"/>
      <c r="B85" s="240" t="s">
        <v>288</v>
      </c>
      <c r="C85" s="240"/>
      <c r="D85" s="240"/>
      <c r="E85" s="240"/>
      <c r="F85" s="240"/>
      <c r="G85" s="240"/>
      <c r="H85" s="958" t="s">
        <v>289</v>
      </c>
      <c r="I85" s="958"/>
      <c r="J85" s="958"/>
      <c r="K85" s="959" t="s">
        <v>290</v>
      </c>
      <c r="L85" s="960"/>
      <c r="M85" s="959" t="s">
        <v>5684</v>
      </c>
      <c r="N85" s="960"/>
      <c r="O85" s="961"/>
      <c r="P85" s="959" t="s">
        <v>292</v>
      </c>
      <c r="Q85" s="960"/>
      <c r="R85" s="961"/>
      <c r="S85" s="636" t="s">
        <v>293</v>
      </c>
      <c r="T85" s="996" t="s">
        <v>262</v>
      </c>
      <c r="U85" s="996"/>
      <c r="V85" s="996"/>
    </row>
    <row r="86" spans="1:22" s="197" customFormat="1" ht="14.25" customHeight="1" x14ac:dyDescent="0.3">
      <c r="A86" s="221"/>
      <c r="B86" s="1007" t="s">
        <v>5801</v>
      </c>
      <c r="C86" s="1008"/>
      <c r="D86" s="1008"/>
      <c r="E86" s="1008"/>
      <c r="F86" s="1008"/>
      <c r="G86" s="1009"/>
      <c r="H86" s="972">
        <f>+Memorias_tramos!B3</f>
        <v>7.4</v>
      </c>
      <c r="I86" s="973"/>
      <c r="J86" s="1010"/>
      <c r="K86" s="972"/>
      <c r="L86" s="1010"/>
      <c r="M86" s="1050">
        <v>0.4</v>
      </c>
      <c r="N86" s="1051"/>
      <c r="O86" s="1052"/>
      <c r="P86" s="972">
        <f>+H86</f>
        <v>7.4</v>
      </c>
      <c r="Q86" s="973"/>
      <c r="R86" s="1010"/>
      <c r="S86" s="713">
        <v>2</v>
      </c>
      <c r="T86" s="972">
        <f>P86*S86</f>
        <v>14.8</v>
      </c>
      <c r="U86" s="973"/>
      <c r="V86" s="974"/>
    </row>
    <row r="87" spans="1:22" s="197" customFormat="1" ht="14.25" customHeight="1" x14ac:dyDescent="0.3">
      <c r="A87" s="221"/>
      <c r="B87" s="1004" t="s">
        <v>5802</v>
      </c>
      <c r="C87" s="1005"/>
      <c r="D87" s="1005"/>
      <c r="E87" s="1005"/>
      <c r="F87" s="1005"/>
      <c r="G87" s="1006"/>
      <c r="H87" s="940"/>
      <c r="I87" s="965"/>
      <c r="J87" s="941"/>
      <c r="K87" s="940">
        <f>+Memorias_tramos!B4</f>
        <v>3.3</v>
      </c>
      <c r="L87" s="941"/>
      <c r="M87" s="1053"/>
      <c r="N87" s="1054"/>
      <c r="O87" s="1055"/>
      <c r="P87" s="940">
        <f>+K87</f>
        <v>3.3</v>
      </c>
      <c r="Q87" s="965"/>
      <c r="R87" s="941"/>
      <c r="S87" s="712">
        <v>2</v>
      </c>
      <c r="T87" s="940">
        <f>P87*S87</f>
        <v>6.6</v>
      </c>
      <c r="U87" s="965"/>
      <c r="V87" s="967"/>
    </row>
    <row r="88" spans="1:22" s="197" customFormat="1" ht="14.25" customHeight="1" x14ac:dyDescent="0.3">
      <c r="A88" s="221"/>
      <c r="B88" s="1007" t="s">
        <v>5837</v>
      </c>
      <c r="C88" s="1008"/>
      <c r="D88" s="1008"/>
      <c r="E88" s="1008"/>
      <c r="F88" s="1008"/>
      <c r="G88" s="1009"/>
      <c r="H88" s="972">
        <f>+Memorias_tramos!D3</f>
        <v>12.200000000000001</v>
      </c>
      <c r="I88" s="973"/>
      <c r="J88" s="1010"/>
      <c r="K88" s="972"/>
      <c r="L88" s="1010"/>
      <c r="M88" s="1053"/>
      <c r="N88" s="1054"/>
      <c r="O88" s="1055"/>
      <c r="P88" s="972">
        <f>+H88</f>
        <v>12.200000000000001</v>
      </c>
      <c r="Q88" s="973"/>
      <c r="R88" s="1010"/>
      <c r="S88" s="721">
        <v>2</v>
      </c>
      <c r="T88" s="972">
        <f>P88*S88</f>
        <v>24.400000000000002</v>
      </c>
      <c r="U88" s="973"/>
      <c r="V88" s="974"/>
    </row>
    <row r="89" spans="1:22" s="197" customFormat="1" ht="14.25" customHeight="1" x14ac:dyDescent="0.3">
      <c r="A89" s="221"/>
      <c r="B89" s="1004" t="s">
        <v>5838</v>
      </c>
      <c r="C89" s="1005"/>
      <c r="D89" s="1005"/>
      <c r="E89" s="1005"/>
      <c r="F89" s="1005"/>
      <c r="G89" s="1006"/>
      <c r="H89" s="940"/>
      <c r="I89" s="965"/>
      <c r="J89" s="941"/>
      <c r="K89" s="940">
        <f>+Memorias_tramos!D4</f>
        <v>6.52</v>
      </c>
      <c r="L89" s="941"/>
      <c r="M89" s="1053"/>
      <c r="N89" s="1054"/>
      <c r="O89" s="1055"/>
      <c r="P89" s="940">
        <f>+K89</f>
        <v>6.52</v>
      </c>
      <c r="Q89" s="965"/>
      <c r="R89" s="941"/>
      <c r="S89" s="723">
        <v>2</v>
      </c>
      <c r="T89" s="940">
        <f>P89*S89</f>
        <v>13.04</v>
      </c>
      <c r="U89" s="965"/>
      <c r="V89" s="967"/>
    </row>
    <row r="90" spans="1:22" s="197" customFormat="1" ht="14.25" customHeight="1" x14ac:dyDescent="0.3">
      <c r="A90" s="221"/>
      <c r="B90" s="1007" t="s">
        <v>5803</v>
      </c>
      <c r="C90" s="1008"/>
      <c r="D90" s="1008"/>
      <c r="E90" s="1008"/>
      <c r="F90" s="1008"/>
      <c r="G90" s="1009"/>
      <c r="H90" s="972">
        <f>+Memorias_tramos!B13</f>
        <v>21.700000000000003</v>
      </c>
      <c r="I90" s="973"/>
      <c r="J90" s="1010"/>
      <c r="K90" s="972"/>
      <c r="L90" s="1010"/>
      <c r="M90" s="1053"/>
      <c r="N90" s="1054"/>
      <c r="O90" s="1055"/>
      <c r="P90" s="972">
        <f t="shared" ref="P90" si="0">+H90</f>
        <v>21.700000000000003</v>
      </c>
      <c r="Q90" s="973"/>
      <c r="R90" s="1010"/>
      <c r="S90" s="713">
        <v>2</v>
      </c>
      <c r="T90" s="972">
        <f t="shared" ref="T90:T95" si="1">P90*S90</f>
        <v>43.400000000000006</v>
      </c>
      <c r="U90" s="973"/>
      <c r="V90" s="974"/>
    </row>
    <row r="91" spans="1:22" s="197" customFormat="1" ht="14.25" customHeight="1" x14ac:dyDescent="0.3">
      <c r="A91" s="221"/>
      <c r="B91" s="1004" t="s">
        <v>5804</v>
      </c>
      <c r="C91" s="1005"/>
      <c r="D91" s="1005"/>
      <c r="E91" s="1005"/>
      <c r="F91" s="1005"/>
      <c r="G91" s="1006"/>
      <c r="H91" s="940"/>
      <c r="I91" s="965"/>
      <c r="J91" s="941"/>
      <c r="K91" s="940">
        <f>+Memorias_tramos!B14</f>
        <v>6.52</v>
      </c>
      <c r="L91" s="941"/>
      <c r="M91" s="1053"/>
      <c r="N91" s="1054"/>
      <c r="O91" s="1055"/>
      <c r="P91" s="940">
        <f t="shared" ref="P91" si="2">+K91</f>
        <v>6.52</v>
      </c>
      <c r="Q91" s="965"/>
      <c r="R91" s="941"/>
      <c r="S91" s="712">
        <v>2</v>
      </c>
      <c r="T91" s="940">
        <f t="shared" si="1"/>
        <v>13.04</v>
      </c>
      <c r="U91" s="965"/>
      <c r="V91" s="967"/>
    </row>
    <row r="92" spans="1:22" s="197" customFormat="1" ht="14.25" customHeight="1" x14ac:dyDescent="0.3">
      <c r="A92" s="221"/>
      <c r="B92" s="1007" t="s">
        <v>5805</v>
      </c>
      <c r="C92" s="1008"/>
      <c r="D92" s="1008"/>
      <c r="E92" s="1008"/>
      <c r="F92" s="1008"/>
      <c r="G92" s="1009"/>
      <c r="H92" s="972">
        <v>6.5</v>
      </c>
      <c r="I92" s="973"/>
      <c r="J92" s="1010"/>
      <c r="K92" s="972"/>
      <c r="L92" s="1010"/>
      <c r="M92" s="1053"/>
      <c r="N92" s="1054"/>
      <c r="O92" s="1055"/>
      <c r="P92" s="972">
        <f t="shared" ref="P92" si="3">+H92</f>
        <v>6.5</v>
      </c>
      <c r="Q92" s="973"/>
      <c r="R92" s="1010"/>
      <c r="S92" s="713">
        <v>2</v>
      </c>
      <c r="T92" s="972">
        <f t="shared" si="1"/>
        <v>13</v>
      </c>
      <c r="U92" s="973"/>
      <c r="V92" s="974"/>
    </row>
    <row r="93" spans="1:22" s="197" customFormat="1" ht="14.25" customHeight="1" x14ac:dyDescent="0.3">
      <c r="A93" s="221"/>
      <c r="B93" s="1004" t="s">
        <v>5806</v>
      </c>
      <c r="C93" s="1005"/>
      <c r="D93" s="1005"/>
      <c r="E93" s="1005"/>
      <c r="F93" s="1005"/>
      <c r="G93" s="1006"/>
      <c r="H93" s="940"/>
      <c r="I93" s="965"/>
      <c r="J93" s="941"/>
      <c r="K93" s="940">
        <v>6.4</v>
      </c>
      <c r="L93" s="941"/>
      <c r="M93" s="1053"/>
      <c r="N93" s="1054"/>
      <c r="O93" s="1055"/>
      <c r="P93" s="940">
        <f t="shared" ref="P93" si="4">+K93</f>
        <v>6.4</v>
      </c>
      <c r="Q93" s="965"/>
      <c r="R93" s="941"/>
      <c r="S93" s="712">
        <v>2</v>
      </c>
      <c r="T93" s="940">
        <f t="shared" si="1"/>
        <v>12.8</v>
      </c>
      <c r="U93" s="965"/>
      <c r="V93" s="967"/>
    </row>
    <row r="94" spans="1:22" s="197" customFormat="1" ht="14.25" customHeight="1" x14ac:dyDescent="0.3">
      <c r="A94" s="221"/>
      <c r="B94" s="1007" t="s">
        <v>5807</v>
      </c>
      <c r="C94" s="1008"/>
      <c r="D94" s="1008"/>
      <c r="E94" s="1008"/>
      <c r="F94" s="1008"/>
      <c r="G94" s="1009"/>
      <c r="H94" s="972">
        <f>+Memorias_tramos!B33</f>
        <v>27.7</v>
      </c>
      <c r="I94" s="973"/>
      <c r="J94" s="1010"/>
      <c r="K94" s="972"/>
      <c r="L94" s="1010"/>
      <c r="M94" s="1053"/>
      <c r="N94" s="1054"/>
      <c r="O94" s="1055"/>
      <c r="P94" s="972">
        <f t="shared" ref="P94" si="5">+H94</f>
        <v>27.7</v>
      </c>
      <c r="Q94" s="973"/>
      <c r="R94" s="1010"/>
      <c r="S94" s="713">
        <v>2</v>
      </c>
      <c r="T94" s="972">
        <f t="shared" si="1"/>
        <v>55.4</v>
      </c>
      <c r="U94" s="973"/>
      <c r="V94" s="974"/>
    </row>
    <row r="95" spans="1:22" s="197" customFormat="1" ht="14.25" customHeight="1" x14ac:dyDescent="0.3">
      <c r="A95" s="221"/>
      <c r="B95" s="1004" t="s">
        <v>5808</v>
      </c>
      <c r="C95" s="1005"/>
      <c r="D95" s="1005"/>
      <c r="E95" s="1005"/>
      <c r="F95" s="1005"/>
      <c r="G95" s="1006"/>
      <c r="H95" s="940"/>
      <c r="I95" s="965"/>
      <c r="J95" s="941"/>
      <c r="K95" s="940">
        <f>+Memorias_tramos!B34</f>
        <v>6.74</v>
      </c>
      <c r="L95" s="941"/>
      <c r="M95" s="1053"/>
      <c r="N95" s="1054"/>
      <c r="O95" s="1055"/>
      <c r="P95" s="940">
        <f t="shared" ref="P95" si="6">+K95</f>
        <v>6.74</v>
      </c>
      <c r="Q95" s="965"/>
      <c r="R95" s="941"/>
      <c r="S95" s="712">
        <v>2</v>
      </c>
      <c r="T95" s="940">
        <f t="shared" si="1"/>
        <v>13.48</v>
      </c>
      <c r="U95" s="965"/>
      <c r="V95" s="967"/>
    </row>
    <row r="96" spans="1:22" s="197" customFormat="1" ht="14.25" customHeight="1" x14ac:dyDescent="0.3">
      <c r="A96" s="221"/>
      <c r="B96" s="1007" t="s">
        <v>5839</v>
      </c>
      <c r="C96" s="1008"/>
      <c r="D96" s="1008"/>
      <c r="E96" s="1008"/>
      <c r="F96" s="1008"/>
      <c r="G96" s="1009"/>
      <c r="H96" s="972">
        <f>+Memorias_tramos!D33</f>
        <v>21.7</v>
      </c>
      <c r="I96" s="973"/>
      <c r="J96" s="1010"/>
      <c r="K96" s="972"/>
      <c r="L96" s="1010"/>
      <c r="M96" s="1053"/>
      <c r="N96" s="1054"/>
      <c r="O96" s="1055"/>
      <c r="P96" s="972">
        <f t="shared" ref="P96" si="7">+H96</f>
        <v>21.7</v>
      </c>
      <c r="Q96" s="973"/>
      <c r="R96" s="1010"/>
      <c r="S96" s="721">
        <v>2</v>
      </c>
      <c r="T96" s="940">
        <f>P96*S96</f>
        <v>43.4</v>
      </c>
      <c r="U96" s="965"/>
      <c r="V96" s="967"/>
    </row>
    <row r="97" spans="1:22" s="197" customFormat="1" ht="14.25" customHeight="1" x14ac:dyDescent="0.3">
      <c r="A97" s="221"/>
      <c r="B97" s="1004" t="s">
        <v>5840</v>
      </c>
      <c r="C97" s="1005"/>
      <c r="D97" s="1005"/>
      <c r="E97" s="1005"/>
      <c r="F97" s="1005"/>
      <c r="G97" s="1006"/>
      <c r="H97" s="940"/>
      <c r="I97" s="965"/>
      <c r="J97" s="941"/>
      <c r="K97" s="940">
        <f>+Memorias_tramos!D34</f>
        <v>6.74</v>
      </c>
      <c r="L97" s="941"/>
      <c r="M97" s="1053"/>
      <c r="N97" s="1054"/>
      <c r="O97" s="1055"/>
      <c r="P97" s="940">
        <f t="shared" ref="P97" si="8">+K97</f>
        <v>6.74</v>
      </c>
      <c r="Q97" s="965"/>
      <c r="R97" s="941"/>
      <c r="S97" s="723">
        <v>2</v>
      </c>
      <c r="T97" s="940">
        <f t="shared" ref="T97" si="9">P97*S97</f>
        <v>13.48</v>
      </c>
      <c r="U97" s="965"/>
      <c r="V97" s="967"/>
    </row>
    <row r="98" spans="1:22" s="197" customFormat="1" ht="14.25" customHeight="1" x14ac:dyDescent="0.3">
      <c r="A98" s="221"/>
      <c r="B98" s="1007" t="s">
        <v>5809</v>
      </c>
      <c r="C98" s="1008"/>
      <c r="D98" s="1008"/>
      <c r="E98" s="1008"/>
      <c r="F98" s="1008"/>
      <c r="G98" s="1009"/>
      <c r="H98" s="972">
        <f>+Memorias_tramos!B43</f>
        <v>0</v>
      </c>
      <c r="I98" s="973"/>
      <c r="J98" s="1010"/>
      <c r="K98" s="972"/>
      <c r="L98" s="1010"/>
      <c r="M98" s="1053"/>
      <c r="N98" s="1054"/>
      <c r="O98" s="1055"/>
      <c r="P98" s="972">
        <f t="shared" ref="P98" si="10">+H98</f>
        <v>0</v>
      </c>
      <c r="Q98" s="973"/>
      <c r="R98" s="1010"/>
      <c r="S98" s="713">
        <v>2</v>
      </c>
      <c r="T98" s="972">
        <f t="shared" ref="T98:T101" si="11">P98*S98</f>
        <v>0</v>
      </c>
      <c r="U98" s="973"/>
      <c r="V98" s="974"/>
    </row>
    <row r="99" spans="1:22" s="197" customFormat="1" ht="14.25" customHeight="1" x14ac:dyDescent="0.3">
      <c r="A99" s="221"/>
      <c r="B99" s="1004" t="s">
        <v>5810</v>
      </c>
      <c r="C99" s="1005"/>
      <c r="D99" s="1005"/>
      <c r="E99" s="1005"/>
      <c r="F99" s="1005"/>
      <c r="G99" s="1006"/>
      <c r="H99" s="940"/>
      <c r="I99" s="965"/>
      <c r="J99" s="941"/>
      <c r="K99" s="940">
        <f>+Memorias_tramos!B44</f>
        <v>0</v>
      </c>
      <c r="L99" s="941"/>
      <c r="M99" s="1053"/>
      <c r="N99" s="1054"/>
      <c r="O99" s="1055"/>
      <c r="P99" s="940">
        <f t="shared" ref="P99" si="12">+K99</f>
        <v>0</v>
      </c>
      <c r="Q99" s="965"/>
      <c r="R99" s="941"/>
      <c r="S99" s="712">
        <v>2</v>
      </c>
      <c r="T99" s="940">
        <f t="shared" si="11"/>
        <v>0</v>
      </c>
      <c r="U99" s="965"/>
      <c r="V99" s="967"/>
    </row>
    <row r="100" spans="1:22" s="197" customFormat="1" ht="14.25" customHeight="1" x14ac:dyDescent="0.3">
      <c r="A100" s="221"/>
      <c r="B100" s="1007" t="s">
        <v>5811</v>
      </c>
      <c r="C100" s="1008"/>
      <c r="D100" s="1008"/>
      <c r="E100" s="1008"/>
      <c r="F100" s="1008"/>
      <c r="G100" s="1009"/>
      <c r="H100" s="972">
        <f>+Memorias_tramos!B53</f>
        <v>31.7</v>
      </c>
      <c r="I100" s="973"/>
      <c r="J100" s="1010"/>
      <c r="K100" s="972"/>
      <c r="L100" s="1010"/>
      <c r="M100" s="1053"/>
      <c r="N100" s="1054"/>
      <c r="O100" s="1055"/>
      <c r="P100" s="972">
        <f t="shared" ref="P100" si="13">+H100</f>
        <v>31.7</v>
      </c>
      <c r="Q100" s="973"/>
      <c r="R100" s="1010"/>
      <c r="S100" s="721">
        <v>2</v>
      </c>
      <c r="T100" s="972">
        <f t="shared" si="11"/>
        <v>63.4</v>
      </c>
      <c r="U100" s="973"/>
      <c r="V100" s="974"/>
    </row>
    <row r="101" spans="1:22" s="197" customFormat="1" ht="14.25" customHeight="1" x14ac:dyDescent="0.3">
      <c r="A101" s="221"/>
      <c r="B101" s="1004" t="s">
        <v>5812</v>
      </c>
      <c r="C101" s="1005"/>
      <c r="D101" s="1005"/>
      <c r="E101" s="1005"/>
      <c r="F101" s="1005"/>
      <c r="G101" s="1006"/>
      <c r="H101" s="940"/>
      <c r="I101" s="965"/>
      <c r="J101" s="941"/>
      <c r="K101" s="940">
        <f>+Memorias_tramos!B54</f>
        <v>3.3</v>
      </c>
      <c r="L101" s="941"/>
      <c r="M101" s="1053"/>
      <c r="N101" s="1054"/>
      <c r="O101" s="1055"/>
      <c r="P101" s="940">
        <f t="shared" ref="P101" si="14">+K101</f>
        <v>3.3</v>
      </c>
      <c r="Q101" s="965"/>
      <c r="R101" s="941"/>
      <c r="S101" s="723">
        <v>2</v>
      </c>
      <c r="T101" s="940">
        <f t="shared" si="11"/>
        <v>6.6</v>
      </c>
      <c r="U101" s="965"/>
      <c r="V101" s="967"/>
    </row>
    <row r="102" spans="1:22" s="197" customFormat="1" ht="14.25" customHeight="1" x14ac:dyDescent="0.3">
      <c r="A102" s="221"/>
      <c r="B102" s="1007" t="s">
        <v>5841</v>
      </c>
      <c r="C102" s="1008"/>
      <c r="D102" s="1008"/>
      <c r="E102" s="1008"/>
      <c r="F102" s="1008"/>
      <c r="G102" s="1009"/>
      <c r="H102" s="972">
        <f>+Memorias_tramos!D53</f>
        <v>0</v>
      </c>
      <c r="I102" s="973"/>
      <c r="J102" s="1010"/>
      <c r="K102" s="972"/>
      <c r="L102" s="1010"/>
      <c r="M102" s="1053"/>
      <c r="N102" s="1054"/>
      <c r="O102" s="1055"/>
      <c r="P102" s="972">
        <f t="shared" ref="P102" si="15">+H102</f>
        <v>0</v>
      </c>
      <c r="Q102" s="973"/>
      <c r="R102" s="1010"/>
      <c r="S102" s="713">
        <v>2</v>
      </c>
      <c r="T102" s="972">
        <f t="shared" ref="T102:T103" si="16">P102*S102</f>
        <v>0</v>
      </c>
      <c r="U102" s="973"/>
      <c r="V102" s="974"/>
    </row>
    <row r="103" spans="1:22" s="197" customFormat="1" ht="14.25" customHeight="1" x14ac:dyDescent="0.3">
      <c r="A103" s="221"/>
      <c r="B103" s="1004" t="s">
        <v>5842</v>
      </c>
      <c r="C103" s="1005"/>
      <c r="D103" s="1005"/>
      <c r="E103" s="1005"/>
      <c r="F103" s="1005"/>
      <c r="G103" s="1006"/>
      <c r="H103" s="940"/>
      <c r="I103" s="965"/>
      <c r="J103" s="941"/>
      <c r="K103" s="940">
        <f>+Memorias_tramos!D54</f>
        <v>0</v>
      </c>
      <c r="L103" s="941"/>
      <c r="M103" s="1056"/>
      <c r="N103" s="1057"/>
      <c r="O103" s="1058"/>
      <c r="P103" s="940">
        <f t="shared" ref="P103" si="17">+K103</f>
        <v>0</v>
      </c>
      <c r="Q103" s="965"/>
      <c r="R103" s="941"/>
      <c r="S103" s="712">
        <v>2</v>
      </c>
      <c r="T103" s="940">
        <f t="shared" si="16"/>
        <v>0</v>
      </c>
      <c r="U103" s="965"/>
      <c r="V103" s="967"/>
    </row>
    <row r="104" spans="1:22" s="197" customFormat="1" ht="16.2" customHeight="1" x14ac:dyDescent="0.3">
      <c r="A104" s="221"/>
      <c r="B104" s="242"/>
      <c r="C104" s="647"/>
      <c r="D104" s="647"/>
      <c r="E104" s="647"/>
      <c r="F104" s="647"/>
      <c r="G104" s="647"/>
      <c r="H104" s="647"/>
      <c r="I104" s="647"/>
      <c r="J104" s="647"/>
      <c r="K104" s="647"/>
      <c r="L104" s="647"/>
      <c r="M104" s="647"/>
      <c r="N104" s="647"/>
      <c r="O104" s="647"/>
      <c r="P104" s="647"/>
      <c r="Q104" s="647"/>
      <c r="R104" s="647"/>
      <c r="S104" s="647"/>
      <c r="T104" s="975">
        <f>ROUND(SUM(T86:V103),0)*M86</f>
        <v>134.80000000000001</v>
      </c>
      <c r="U104" s="976"/>
      <c r="V104" s="977"/>
    </row>
    <row r="105" spans="1:22" s="197" customFormat="1" ht="6" customHeight="1" x14ac:dyDescent="0.3">
      <c r="A105" s="221"/>
    </row>
    <row r="106" spans="1:22" s="197" customFormat="1" ht="6" customHeight="1" x14ac:dyDescent="0.3">
      <c r="A106" s="221"/>
    </row>
    <row r="107" spans="1:22" s="197" customFormat="1" ht="6" hidden="1" customHeight="1" x14ac:dyDescent="0.3">
      <c r="A107" s="221"/>
    </row>
    <row r="108" spans="1:22" s="197" customFormat="1" ht="6" hidden="1" customHeight="1" x14ac:dyDescent="0.3">
      <c r="A108" s="221"/>
    </row>
    <row r="109" spans="1:22" s="197" customFormat="1" ht="6" hidden="1" customHeight="1" x14ac:dyDescent="0.3">
      <c r="A109" s="221"/>
    </row>
    <row r="110" spans="1:22" s="197" customFormat="1" ht="6" hidden="1" customHeight="1" x14ac:dyDescent="0.3">
      <c r="A110" s="221"/>
    </row>
    <row r="111" spans="1:22" s="197" customFormat="1" ht="6" hidden="1" customHeight="1" x14ac:dyDescent="0.3">
      <c r="A111" s="221"/>
      <c r="B111" s="231"/>
      <c r="C111" s="231"/>
      <c r="D111" s="231"/>
      <c r="E111" s="231"/>
      <c r="F111" s="231"/>
      <c r="G111" s="231"/>
      <c r="H111" s="232"/>
      <c r="I111" s="232"/>
      <c r="J111" s="232"/>
      <c r="K111" s="232"/>
      <c r="L111" s="232"/>
      <c r="M111" s="232"/>
      <c r="N111" s="232"/>
      <c r="O111" s="232"/>
      <c r="P111" s="232"/>
      <c r="Q111" s="232"/>
      <c r="R111" s="232"/>
      <c r="S111" s="233"/>
      <c r="T111" s="234"/>
      <c r="U111" s="234"/>
      <c r="V111" s="235"/>
    </row>
    <row r="112" spans="1:22" s="197" customFormat="1" x14ac:dyDescent="0.3">
      <c r="B112" s="994"/>
      <c r="C112" s="997"/>
      <c r="D112" s="997"/>
      <c r="E112" s="997"/>
      <c r="F112" s="997"/>
      <c r="G112" s="995"/>
      <c r="H112" s="1001" t="str">
        <f>IF(B112=0,"",VLOOKUP(B112,APU!B2:G223,2,FALSE))</f>
        <v/>
      </c>
      <c r="I112" s="1002"/>
      <c r="J112" s="1002"/>
      <c r="K112" s="1002"/>
      <c r="L112" s="1002"/>
      <c r="M112" s="1002"/>
      <c r="N112" s="1002"/>
      <c r="O112" s="1002"/>
      <c r="P112" s="1002"/>
      <c r="Q112" s="1002"/>
      <c r="R112" s="1002"/>
      <c r="S112" s="1003"/>
      <c r="T112" s="994" t="s">
        <v>7</v>
      </c>
      <c r="U112" s="995"/>
      <c r="V112" s="236" t="str">
        <f>IF(B112=0,"",VLOOKUP(B112,APU!B2:G223,3,FALSE))</f>
        <v/>
      </c>
    </row>
    <row r="113" spans="2:22" s="221" customFormat="1" ht="3.9" customHeight="1" x14ac:dyDescent="0.3">
      <c r="B113" s="237"/>
      <c r="C113" s="237"/>
      <c r="D113" s="237"/>
      <c r="E113" s="237"/>
      <c r="F113" s="237"/>
      <c r="G113" s="237"/>
      <c r="H113" s="237"/>
      <c r="I113" s="237"/>
      <c r="J113" s="237"/>
      <c r="K113" s="237"/>
      <c r="L113" s="237"/>
      <c r="M113" s="237"/>
      <c r="N113" s="237"/>
      <c r="O113" s="237"/>
      <c r="P113" s="237"/>
      <c r="Q113" s="237"/>
      <c r="R113" s="237"/>
      <c r="S113" s="229"/>
      <c r="T113" s="238"/>
      <c r="U113" s="238"/>
      <c r="V113" s="239"/>
    </row>
    <row r="114" spans="2:22" s="197" customFormat="1" ht="25.5" customHeight="1" x14ac:dyDescent="0.3">
      <c r="B114" s="240" t="s">
        <v>288</v>
      </c>
      <c r="C114" s="240"/>
      <c r="D114" s="240"/>
      <c r="E114" s="240"/>
      <c r="F114" s="240"/>
      <c r="G114" s="240"/>
      <c r="H114" s="959" t="s">
        <v>289</v>
      </c>
      <c r="I114" s="960"/>
      <c r="J114" s="961"/>
      <c r="K114" s="959" t="s">
        <v>290</v>
      </c>
      <c r="L114" s="961"/>
      <c r="M114" s="959" t="s">
        <v>5684</v>
      </c>
      <c r="N114" s="960"/>
      <c r="O114" s="961"/>
      <c r="P114" s="959" t="s">
        <v>292</v>
      </c>
      <c r="Q114" s="960"/>
      <c r="R114" s="961"/>
      <c r="S114" s="226" t="s">
        <v>293</v>
      </c>
      <c r="T114" s="1059" t="s">
        <v>262</v>
      </c>
      <c r="U114" s="1060"/>
      <c r="V114" s="1061"/>
    </row>
    <row r="115" spans="2:22" ht="12.75" customHeight="1" x14ac:dyDescent="0.3">
      <c r="B115" s="1007" t="s">
        <v>5801</v>
      </c>
      <c r="C115" s="1008"/>
      <c r="D115" s="1008"/>
      <c r="E115" s="1008"/>
      <c r="F115" s="1008"/>
      <c r="G115" s="1009"/>
      <c r="H115" s="972">
        <f>+H86</f>
        <v>7.4</v>
      </c>
      <c r="I115" s="973"/>
      <c r="J115" s="1010"/>
      <c r="K115" s="972"/>
      <c r="L115" s="1010"/>
      <c r="M115" s="1050">
        <v>0.17</v>
      </c>
      <c r="N115" s="1051"/>
      <c r="O115" s="1052"/>
      <c r="P115" s="972">
        <f>+H115</f>
        <v>7.4</v>
      </c>
      <c r="Q115" s="973"/>
      <c r="R115" s="1010"/>
      <c r="S115" s="648">
        <v>2</v>
      </c>
      <c r="T115" s="972">
        <f>P115*S115</f>
        <v>14.8</v>
      </c>
      <c r="U115" s="973"/>
      <c r="V115" s="974"/>
    </row>
    <row r="116" spans="2:22" ht="12.75" customHeight="1" x14ac:dyDescent="0.3">
      <c r="B116" s="1004" t="s">
        <v>5802</v>
      </c>
      <c r="C116" s="1005"/>
      <c r="D116" s="1005"/>
      <c r="E116" s="1005"/>
      <c r="F116" s="1005"/>
      <c r="G116" s="1006"/>
      <c r="H116" s="940"/>
      <c r="I116" s="965"/>
      <c r="J116" s="941"/>
      <c r="K116" s="940">
        <f>+K87</f>
        <v>3.3</v>
      </c>
      <c r="L116" s="941"/>
      <c r="M116" s="1053"/>
      <c r="N116" s="1054"/>
      <c r="O116" s="1055"/>
      <c r="P116" s="940">
        <f>+K116</f>
        <v>3.3</v>
      </c>
      <c r="Q116" s="965"/>
      <c r="R116" s="941"/>
      <c r="S116" s="649">
        <v>2</v>
      </c>
      <c r="T116" s="940">
        <f>P116*S116</f>
        <v>6.6</v>
      </c>
      <c r="U116" s="965"/>
      <c r="V116" s="967"/>
    </row>
    <row r="117" spans="2:22" ht="12.75" customHeight="1" x14ac:dyDescent="0.3">
      <c r="B117" s="1007" t="s">
        <v>5837</v>
      </c>
      <c r="C117" s="1008"/>
      <c r="D117" s="1008"/>
      <c r="E117" s="1008"/>
      <c r="F117" s="1008"/>
      <c r="G117" s="1009"/>
      <c r="H117" s="972">
        <f t="shared" ref="H117:H131" si="18">+H88</f>
        <v>12.200000000000001</v>
      </c>
      <c r="I117" s="973"/>
      <c r="J117" s="1010"/>
      <c r="K117" s="972"/>
      <c r="L117" s="1010"/>
      <c r="M117" s="1053"/>
      <c r="N117" s="1054"/>
      <c r="O117" s="1055"/>
      <c r="P117" s="972">
        <f t="shared" ref="P117" si="19">+H117</f>
        <v>12.200000000000001</v>
      </c>
      <c r="Q117" s="973"/>
      <c r="R117" s="1010"/>
      <c r="S117" s="713">
        <v>2</v>
      </c>
      <c r="T117" s="972">
        <f t="shared" ref="T117:T126" si="20">P117*S117</f>
        <v>24.400000000000002</v>
      </c>
      <c r="U117" s="973"/>
      <c r="V117" s="974"/>
    </row>
    <row r="118" spans="2:22" ht="12.75" customHeight="1" x14ac:dyDescent="0.3">
      <c r="B118" s="1004" t="s">
        <v>5838</v>
      </c>
      <c r="C118" s="1005"/>
      <c r="D118" s="1005"/>
      <c r="E118" s="1005"/>
      <c r="F118" s="1005"/>
      <c r="G118" s="1006"/>
      <c r="H118" s="940"/>
      <c r="I118" s="965"/>
      <c r="J118" s="941"/>
      <c r="K118" s="940">
        <f>+K89</f>
        <v>6.52</v>
      </c>
      <c r="L118" s="941"/>
      <c r="M118" s="1053"/>
      <c r="N118" s="1054"/>
      <c r="O118" s="1055"/>
      <c r="P118" s="940">
        <f t="shared" ref="P118" si="21">+K118</f>
        <v>6.52</v>
      </c>
      <c r="Q118" s="965"/>
      <c r="R118" s="941"/>
      <c r="S118" s="712">
        <v>2</v>
      </c>
      <c r="T118" s="940">
        <f t="shared" si="20"/>
        <v>13.04</v>
      </c>
      <c r="U118" s="965"/>
      <c r="V118" s="967"/>
    </row>
    <row r="119" spans="2:22" ht="12.75" customHeight="1" x14ac:dyDescent="0.3">
      <c r="B119" s="1007" t="s">
        <v>5803</v>
      </c>
      <c r="C119" s="1008"/>
      <c r="D119" s="1008"/>
      <c r="E119" s="1008"/>
      <c r="F119" s="1008"/>
      <c r="G119" s="1009"/>
      <c r="H119" s="972">
        <f t="shared" si="18"/>
        <v>21.700000000000003</v>
      </c>
      <c r="I119" s="973"/>
      <c r="J119" s="1010"/>
      <c r="K119" s="972"/>
      <c r="L119" s="1010"/>
      <c r="M119" s="1053"/>
      <c r="N119" s="1054"/>
      <c r="O119" s="1055"/>
      <c r="P119" s="972">
        <f t="shared" ref="P119" si="22">+H119</f>
        <v>21.700000000000003</v>
      </c>
      <c r="Q119" s="973"/>
      <c r="R119" s="1010"/>
      <c r="S119" s="713">
        <v>2</v>
      </c>
      <c r="T119" s="972">
        <f t="shared" si="20"/>
        <v>43.400000000000006</v>
      </c>
      <c r="U119" s="973"/>
      <c r="V119" s="974"/>
    </row>
    <row r="120" spans="2:22" ht="12.75" customHeight="1" x14ac:dyDescent="0.3">
      <c r="B120" s="1004" t="s">
        <v>5804</v>
      </c>
      <c r="C120" s="1005"/>
      <c r="D120" s="1005"/>
      <c r="E120" s="1005"/>
      <c r="F120" s="1005"/>
      <c r="G120" s="1006"/>
      <c r="H120" s="940"/>
      <c r="I120" s="965"/>
      <c r="J120" s="941"/>
      <c r="K120" s="940">
        <f>+K91</f>
        <v>6.52</v>
      </c>
      <c r="L120" s="941"/>
      <c r="M120" s="1053"/>
      <c r="N120" s="1054"/>
      <c r="O120" s="1055"/>
      <c r="P120" s="940">
        <f t="shared" ref="P120" si="23">+K120</f>
        <v>6.52</v>
      </c>
      <c r="Q120" s="965"/>
      <c r="R120" s="941"/>
      <c r="S120" s="712">
        <v>2</v>
      </c>
      <c r="T120" s="940">
        <f t="shared" si="20"/>
        <v>13.04</v>
      </c>
      <c r="U120" s="965"/>
      <c r="V120" s="967"/>
    </row>
    <row r="121" spans="2:22" ht="12.75" customHeight="1" x14ac:dyDescent="0.3">
      <c r="B121" s="1007" t="s">
        <v>5805</v>
      </c>
      <c r="C121" s="1008"/>
      <c r="D121" s="1008"/>
      <c r="E121" s="1008"/>
      <c r="F121" s="1008"/>
      <c r="G121" s="1009"/>
      <c r="H121" s="972">
        <f t="shared" si="18"/>
        <v>6.5</v>
      </c>
      <c r="I121" s="973"/>
      <c r="J121" s="1010"/>
      <c r="K121" s="972"/>
      <c r="L121" s="1010"/>
      <c r="M121" s="1053"/>
      <c r="N121" s="1054"/>
      <c r="O121" s="1055"/>
      <c r="P121" s="972">
        <f t="shared" ref="P121" si="24">+H121</f>
        <v>6.5</v>
      </c>
      <c r="Q121" s="973"/>
      <c r="R121" s="1010"/>
      <c r="S121" s="713">
        <v>2</v>
      </c>
      <c r="T121" s="972">
        <f t="shared" si="20"/>
        <v>13</v>
      </c>
      <c r="U121" s="973"/>
      <c r="V121" s="974"/>
    </row>
    <row r="122" spans="2:22" ht="12.75" customHeight="1" x14ac:dyDescent="0.3">
      <c r="B122" s="1004" t="s">
        <v>5806</v>
      </c>
      <c r="C122" s="1005"/>
      <c r="D122" s="1005"/>
      <c r="E122" s="1005"/>
      <c r="F122" s="1005"/>
      <c r="G122" s="1006"/>
      <c r="H122" s="940"/>
      <c r="I122" s="965"/>
      <c r="J122" s="941"/>
      <c r="K122" s="940">
        <f>+K93</f>
        <v>6.4</v>
      </c>
      <c r="L122" s="941"/>
      <c r="M122" s="1053"/>
      <c r="N122" s="1054"/>
      <c r="O122" s="1055"/>
      <c r="P122" s="940">
        <f t="shared" ref="P122" si="25">+K122</f>
        <v>6.4</v>
      </c>
      <c r="Q122" s="965"/>
      <c r="R122" s="941"/>
      <c r="S122" s="712">
        <v>2</v>
      </c>
      <c r="T122" s="940">
        <f t="shared" si="20"/>
        <v>12.8</v>
      </c>
      <c r="U122" s="965"/>
      <c r="V122" s="967"/>
    </row>
    <row r="123" spans="2:22" ht="12.75" customHeight="1" x14ac:dyDescent="0.3">
      <c r="B123" s="1007" t="s">
        <v>5807</v>
      </c>
      <c r="C123" s="1008"/>
      <c r="D123" s="1008"/>
      <c r="E123" s="1008"/>
      <c r="F123" s="1008"/>
      <c r="G123" s="1009"/>
      <c r="H123" s="972">
        <f t="shared" si="18"/>
        <v>27.7</v>
      </c>
      <c r="I123" s="973"/>
      <c r="J123" s="1010"/>
      <c r="K123" s="972"/>
      <c r="L123" s="1010"/>
      <c r="M123" s="1053"/>
      <c r="N123" s="1054"/>
      <c r="O123" s="1055"/>
      <c r="P123" s="972">
        <f t="shared" ref="P123" si="26">+H123</f>
        <v>27.7</v>
      </c>
      <c r="Q123" s="973"/>
      <c r="R123" s="1010"/>
      <c r="S123" s="713">
        <v>2</v>
      </c>
      <c r="T123" s="972">
        <f t="shared" si="20"/>
        <v>55.4</v>
      </c>
      <c r="U123" s="973"/>
      <c r="V123" s="974"/>
    </row>
    <row r="124" spans="2:22" ht="12.75" customHeight="1" x14ac:dyDescent="0.3">
      <c r="B124" s="1004" t="s">
        <v>5808</v>
      </c>
      <c r="C124" s="1005"/>
      <c r="D124" s="1005"/>
      <c r="E124" s="1005"/>
      <c r="F124" s="1005"/>
      <c r="G124" s="1006"/>
      <c r="H124" s="940"/>
      <c r="I124" s="965"/>
      <c r="J124" s="941"/>
      <c r="K124" s="940">
        <f>+K95</f>
        <v>6.74</v>
      </c>
      <c r="L124" s="941"/>
      <c r="M124" s="1053"/>
      <c r="N124" s="1054"/>
      <c r="O124" s="1055"/>
      <c r="P124" s="940">
        <f t="shared" ref="P124" si="27">+K124</f>
        <v>6.74</v>
      </c>
      <c r="Q124" s="965"/>
      <c r="R124" s="941"/>
      <c r="S124" s="712">
        <v>2</v>
      </c>
      <c r="T124" s="940">
        <f t="shared" si="20"/>
        <v>13.48</v>
      </c>
      <c r="U124" s="965"/>
      <c r="V124" s="967"/>
    </row>
    <row r="125" spans="2:22" ht="12.75" customHeight="1" x14ac:dyDescent="0.3">
      <c r="B125" s="1007" t="s">
        <v>5839</v>
      </c>
      <c r="C125" s="1008"/>
      <c r="D125" s="1008"/>
      <c r="E125" s="1008"/>
      <c r="F125" s="1008"/>
      <c r="G125" s="1009"/>
      <c r="H125" s="972">
        <f t="shared" si="18"/>
        <v>21.7</v>
      </c>
      <c r="I125" s="973"/>
      <c r="J125" s="1010"/>
      <c r="K125" s="972"/>
      <c r="L125" s="1010"/>
      <c r="M125" s="1053"/>
      <c r="N125" s="1054"/>
      <c r="O125" s="1055"/>
      <c r="P125" s="972">
        <f t="shared" ref="P125" si="28">+H125</f>
        <v>21.7</v>
      </c>
      <c r="Q125" s="973"/>
      <c r="R125" s="1010"/>
      <c r="S125" s="713">
        <v>2</v>
      </c>
      <c r="T125" s="972">
        <f t="shared" si="20"/>
        <v>43.4</v>
      </c>
      <c r="U125" s="973"/>
      <c r="V125" s="974"/>
    </row>
    <row r="126" spans="2:22" ht="12.75" customHeight="1" x14ac:dyDescent="0.3">
      <c r="B126" s="1004" t="s">
        <v>5840</v>
      </c>
      <c r="C126" s="1005"/>
      <c r="D126" s="1005"/>
      <c r="E126" s="1005"/>
      <c r="F126" s="1005"/>
      <c r="G126" s="1006"/>
      <c r="H126" s="940"/>
      <c r="I126" s="965"/>
      <c r="J126" s="941"/>
      <c r="K126" s="940">
        <f>+K97</f>
        <v>6.74</v>
      </c>
      <c r="L126" s="941"/>
      <c r="M126" s="1053"/>
      <c r="N126" s="1054"/>
      <c r="O126" s="1055"/>
      <c r="P126" s="940">
        <f t="shared" ref="P126" si="29">+K126</f>
        <v>6.74</v>
      </c>
      <c r="Q126" s="965"/>
      <c r="R126" s="941"/>
      <c r="S126" s="712">
        <v>2</v>
      </c>
      <c r="T126" s="940">
        <f t="shared" si="20"/>
        <v>13.48</v>
      </c>
      <c r="U126" s="965"/>
      <c r="V126" s="967"/>
    </row>
    <row r="127" spans="2:22" ht="12.75" customHeight="1" x14ac:dyDescent="0.3">
      <c r="B127" s="1007" t="s">
        <v>5809</v>
      </c>
      <c r="C127" s="1008"/>
      <c r="D127" s="1008"/>
      <c r="E127" s="1008"/>
      <c r="F127" s="1008"/>
      <c r="G127" s="1009"/>
      <c r="H127" s="972">
        <f t="shared" si="18"/>
        <v>0</v>
      </c>
      <c r="I127" s="973"/>
      <c r="J127" s="1010"/>
      <c r="K127" s="972"/>
      <c r="L127" s="1010"/>
      <c r="M127" s="1053"/>
      <c r="N127" s="1054"/>
      <c r="O127" s="1055"/>
      <c r="P127" s="972">
        <f t="shared" ref="P127" si="30">+H127</f>
        <v>0</v>
      </c>
      <c r="Q127" s="973"/>
      <c r="R127" s="1010"/>
      <c r="S127" s="721">
        <v>2</v>
      </c>
      <c r="T127" s="972">
        <f t="shared" ref="T127:T132" si="31">P127*S127</f>
        <v>0</v>
      </c>
      <c r="U127" s="973"/>
      <c r="V127" s="974"/>
    </row>
    <row r="128" spans="2:22" ht="12.75" customHeight="1" x14ac:dyDescent="0.3">
      <c r="B128" s="1004" t="s">
        <v>5810</v>
      </c>
      <c r="C128" s="1005"/>
      <c r="D128" s="1005"/>
      <c r="E128" s="1005"/>
      <c r="F128" s="1005"/>
      <c r="G128" s="1006"/>
      <c r="H128" s="940"/>
      <c r="I128" s="965"/>
      <c r="J128" s="941"/>
      <c r="K128" s="940">
        <f>+K99</f>
        <v>0</v>
      </c>
      <c r="L128" s="941"/>
      <c r="M128" s="1053"/>
      <c r="N128" s="1054"/>
      <c r="O128" s="1055"/>
      <c r="P128" s="940">
        <f t="shared" ref="P128" si="32">+K128</f>
        <v>0</v>
      </c>
      <c r="Q128" s="965"/>
      <c r="R128" s="941"/>
      <c r="S128" s="723">
        <v>2</v>
      </c>
      <c r="T128" s="940">
        <f t="shared" si="31"/>
        <v>0</v>
      </c>
      <c r="U128" s="965"/>
      <c r="V128" s="967"/>
    </row>
    <row r="129" spans="2:22" ht="12.75" customHeight="1" x14ac:dyDescent="0.3">
      <c r="B129" s="1007" t="s">
        <v>5811</v>
      </c>
      <c r="C129" s="1008"/>
      <c r="D129" s="1008"/>
      <c r="E129" s="1008"/>
      <c r="F129" s="1008"/>
      <c r="G129" s="1009"/>
      <c r="H129" s="972">
        <f t="shared" si="18"/>
        <v>31.7</v>
      </c>
      <c r="I129" s="973"/>
      <c r="J129" s="1010"/>
      <c r="K129" s="972"/>
      <c r="L129" s="1010"/>
      <c r="M129" s="1053"/>
      <c r="N129" s="1054"/>
      <c r="O129" s="1055"/>
      <c r="P129" s="972">
        <f t="shared" ref="P129" si="33">+H129</f>
        <v>31.7</v>
      </c>
      <c r="Q129" s="973"/>
      <c r="R129" s="1010"/>
      <c r="S129" s="721">
        <v>2</v>
      </c>
      <c r="T129" s="972">
        <f t="shared" si="31"/>
        <v>63.4</v>
      </c>
      <c r="U129" s="973"/>
      <c r="V129" s="974"/>
    </row>
    <row r="130" spans="2:22" ht="12.75" customHeight="1" x14ac:dyDescent="0.3">
      <c r="B130" s="1004" t="s">
        <v>5812</v>
      </c>
      <c r="C130" s="1005"/>
      <c r="D130" s="1005"/>
      <c r="E130" s="1005"/>
      <c r="F130" s="1005"/>
      <c r="G130" s="1006"/>
      <c r="H130" s="940"/>
      <c r="I130" s="965"/>
      <c r="J130" s="941"/>
      <c r="K130" s="940">
        <f>+K101</f>
        <v>3.3</v>
      </c>
      <c r="L130" s="941"/>
      <c r="M130" s="1053"/>
      <c r="N130" s="1054"/>
      <c r="O130" s="1055"/>
      <c r="P130" s="940">
        <f t="shared" ref="P130" si="34">+K130</f>
        <v>3.3</v>
      </c>
      <c r="Q130" s="965"/>
      <c r="R130" s="941"/>
      <c r="S130" s="723">
        <v>2</v>
      </c>
      <c r="T130" s="940">
        <f t="shared" si="31"/>
        <v>6.6</v>
      </c>
      <c r="U130" s="965"/>
      <c r="V130" s="967"/>
    </row>
    <row r="131" spans="2:22" ht="12.75" customHeight="1" x14ac:dyDescent="0.3">
      <c r="B131" s="1007" t="s">
        <v>5841</v>
      </c>
      <c r="C131" s="1008"/>
      <c r="D131" s="1008"/>
      <c r="E131" s="1008"/>
      <c r="F131" s="1008"/>
      <c r="G131" s="1009"/>
      <c r="H131" s="972">
        <f t="shared" si="18"/>
        <v>0</v>
      </c>
      <c r="I131" s="973"/>
      <c r="J131" s="1010"/>
      <c r="K131" s="972"/>
      <c r="L131" s="1010"/>
      <c r="M131" s="1053"/>
      <c r="N131" s="1054"/>
      <c r="O131" s="1055"/>
      <c r="P131" s="972">
        <f t="shared" ref="P131" si="35">+H131</f>
        <v>0</v>
      </c>
      <c r="Q131" s="973"/>
      <c r="R131" s="1010"/>
      <c r="S131" s="721">
        <v>2</v>
      </c>
      <c r="T131" s="972">
        <f t="shared" si="31"/>
        <v>0</v>
      </c>
      <c r="U131" s="973"/>
      <c r="V131" s="974"/>
    </row>
    <row r="132" spans="2:22" ht="12.75" customHeight="1" x14ac:dyDescent="0.3">
      <c r="B132" s="1004" t="s">
        <v>5842</v>
      </c>
      <c r="C132" s="1005"/>
      <c r="D132" s="1005"/>
      <c r="E132" s="1005"/>
      <c r="F132" s="1005"/>
      <c r="G132" s="1006"/>
      <c r="H132" s="940"/>
      <c r="I132" s="965"/>
      <c r="J132" s="941"/>
      <c r="K132" s="940">
        <f>+K103</f>
        <v>0</v>
      </c>
      <c r="L132" s="941"/>
      <c r="M132" s="1056"/>
      <c r="N132" s="1057"/>
      <c r="O132" s="1058"/>
      <c r="P132" s="940">
        <f t="shared" ref="P132" si="36">+K132</f>
        <v>0</v>
      </c>
      <c r="Q132" s="965"/>
      <c r="R132" s="941"/>
      <c r="S132" s="723">
        <v>2</v>
      </c>
      <c r="T132" s="940">
        <f t="shared" si="31"/>
        <v>0</v>
      </c>
      <c r="U132" s="965"/>
      <c r="V132" s="967"/>
    </row>
    <row r="133" spans="2:22" ht="12.75" customHeight="1" x14ac:dyDescent="0.3">
      <c r="B133" s="242"/>
      <c r="C133" s="647"/>
      <c r="D133" s="647"/>
      <c r="E133" s="647"/>
      <c r="F133" s="647"/>
      <c r="G133" s="647"/>
      <c r="H133" s="647"/>
      <c r="I133" s="647"/>
      <c r="J133" s="647"/>
      <c r="K133" s="647"/>
      <c r="L133" s="647"/>
      <c r="M133" s="647"/>
      <c r="N133" s="647"/>
      <c r="O133" s="647"/>
      <c r="P133" s="647"/>
      <c r="Q133" s="647"/>
      <c r="R133" s="647"/>
      <c r="S133" s="647"/>
      <c r="T133" s="998">
        <f>ROUND(SUM(T115:V132),0)*M115</f>
        <v>57.290000000000006</v>
      </c>
      <c r="U133" s="999"/>
      <c r="V133" s="1000"/>
    </row>
    <row r="134" spans="2:22" s="197" customFormat="1" x14ac:dyDescent="0.3">
      <c r="B134" s="227"/>
      <c r="C134" s="227"/>
      <c r="D134" s="227"/>
      <c r="E134" s="227"/>
      <c r="F134" s="227"/>
      <c r="G134" s="227"/>
      <c r="H134" s="227"/>
      <c r="I134" s="227"/>
      <c r="J134" s="227"/>
      <c r="K134" s="227"/>
      <c r="L134" s="227"/>
      <c r="M134" s="227"/>
      <c r="V134" s="196"/>
    </row>
    <row r="135" spans="2:22" s="197" customFormat="1" ht="24" customHeight="1" x14ac:dyDescent="0.3">
      <c r="B135" s="994"/>
      <c r="C135" s="997"/>
      <c r="D135" s="997"/>
      <c r="E135" s="997"/>
      <c r="F135" s="997"/>
      <c r="G135" s="995"/>
      <c r="H135" s="1001" t="str">
        <f>IF(B135=0,"",VLOOKUP(B135,APU!B12:G233,2,FALSE))</f>
        <v/>
      </c>
      <c r="I135" s="1002"/>
      <c r="J135" s="1002"/>
      <c r="K135" s="1002"/>
      <c r="L135" s="1002"/>
      <c r="M135" s="1002"/>
      <c r="N135" s="1002"/>
      <c r="O135" s="1002"/>
      <c r="P135" s="1002"/>
      <c r="Q135" s="1002"/>
      <c r="R135" s="1002"/>
      <c r="S135" s="1003"/>
      <c r="T135" s="994" t="s">
        <v>7</v>
      </c>
      <c r="U135" s="995"/>
      <c r="V135" s="236" t="str">
        <f>IF(B135=0,"",VLOOKUP(B135,APU!$B$12:$G$233,3,FALSE))</f>
        <v/>
      </c>
    </row>
    <row r="136" spans="2:22" s="221" customFormat="1" ht="3.9" customHeight="1" x14ac:dyDescent="0.3">
      <c r="B136" s="237"/>
      <c r="C136" s="237"/>
      <c r="D136" s="237"/>
      <c r="E136" s="237"/>
      <c r="F136" s="237"/>
      <c r="G136" s="237"/>
      <c r="H136" s="237"/>
      <c r="I136" s="237"/>
      <c r="J136" s="237"/>
      <c r="K136" s="237"/>
      <c r="L136" s="237"/>
      <c r="M136" s="237"/>
      <c r="N136" s="237"/>
      <c r="O136" s="237"/>
      <c r="P136" s="237"/>
      <c r="Q136" s="237"/>
      <c r="R136" s="237"/>
      <c r="S136" s="229"/>
      <c r="T136" s="238"/>
      <c r="U136" s="238"/>
      <c r="V136" s="239"/>
    </row>
    <row r="137" spans="2:22" s="197" customFormat="1" ht="27.6" x14ac:dyDescent="0.3">
      <c r="B137" s="240" t="s">
        <v>288</v>
      </c>
      <c r="C137" s="240"/>
      <c r="D137" s="240"/>
      <c r="E137" s="240"/>
      <c r="F137" s="240"/>
      <c r="G137" s="240"/>
      <c r="H137" s="959" t="s">
        <v>289</v>
      </c>
      <c r="I137" s="960"/>
      <c r="J137" s="961"/>
      <c r="K137" s="959" t="s">
        <v>290</v>
      </c>
      <c r="L137" s="961"/>
      <c r="M137" s="959" t="s">
        <v>5684</v>
      </c>
      <c r="N137" s="960"/>
      <c r="O137" s="961"/>
      <c r="P137" s="959" t="s">
        <v>292</v>
      </c>
      <c r="Q137" s="960"/>
      <c r="R137" s="961"/>
      <c r="S137" s="258" t="s">
        <v>293</v>
      </c>
      <c r="T137" s="1059" t="s">
        <v>262</v>
      </c>
      <c r="U137" s="1060"/>
      <c r="V137" s="1061"/>
    </row>
    <row r="138" spans="2:22" ht="15" customHeight="1" x14ac:dyDescent="0.3">
      <c r="B138" s="1007" t="s">
        <v>5801</v>
      </c>
      <c r="C138" s="1008"/>
      <c r="D138" s="1008"/>
      <c r="E138" s="1008"/>
      <c r="F138" s="1008"/>
      <c r="G138" s="1009"/>
      <c r="H138" s="972">
        <f>+H86</f>
        <v>7.4</v>
      </c>
      <c r="I138" s="973"/>
      <c r="J138" s="1010"/>
      <c r="K138" s="972"/>
      <c r="L138" s="1010"/>
      <c r="M138" s="1050">
        <v>0.1</v>
      </c>
      <c r="N138" s="1051"/>
      <c r="O138" s="1052"/>
      <c r="P138" s="972">
        <f>+PRODUCT(H138:L139)</f>
        <v>24.419999999999998</v>
      </c>
      <c r="Q138" s="973"/>
      <c r="R138" s="1010"/>
      <c r="S138" s="655"/>
      <c r="T138" s="972">
        <f>+P138</f>
        <v>24.419999999999998</v>
      </c>
      <c r="U138" s="973"/>
      <c r="V138" s="974"/>
    </row>
    <row r="139" spans="2:22" ht="15" customHeight="1" x14ac:dyDescent="0.3">
      <c r="B139" s="1004" t="s">
        <v>5802</v>
      </c>
      <c r="C139" s="1005"/>
      <c r="D139" s="1005"/>
      <c r="E139" s="1005"/>
      <c r="F139" s="1005"/>
      <c r="G139" s="1006"/>
      <c r="H139" s="940"/>
      <c r="I139" s="965"/>
      <c r="J139" s="941"/>
      <c r="K139" s="940">
        <f>+K116</f>
        <v>3.3</v>
      </c>
      <c r="L139" s="941"/>
      <c r="M139" s="1053"/>
      <c r="N139" s="1054"/>
      <c r="O139" s="1055"/>
      <c r="P139" s="940"/>
      <c r="Q139" s="965"/>
      <c r="R139" s="941"/>
      <c r="S139" s="649"/>
      <c r="T139" s="940">
        <f t="shared" ref="T139" si="37">P139*S139</f>
        <v>0</v>
      </c>
      <c r="U139" s="965"/>
      <c r="V139" s="967"/>
    </row>
    <row r="140" spans="2:22" ht="15" customHeight="1" x14ac:dyDescent="0.3">
      <c r="B140" s="1007" t="s">
        <v>5837</v>
      </c>
      <c r="C140" s="1008"/>
      <c r="D140" s="1008"/>
      <c r="E140" s="1008"/>
      <c r="F140" s="1008"/>
      <c r="G140" s="1009"/>
      <c r="H140" s="972">
        <f t="shared" ref="H140:H154" si="38">+H88</f>
        <v>12.200000000000001</v>
      </c>
      <c r="I140" s="973"/>
      <c r="J140" s="1010"/>
      <c r="K140" s="972"/>
      <c r="L140" s="1010"/>
      <c r="M140" s="1053"/>
      <c r="N140" s="1054"/>
      <c r="O140" s="1055"/>
      <c r="P140" s="972">
        <f t="shared" ref="P140" si="39">+PRODUCT(H140:L141)</f>
        <v>79.543999999999997</v>
      </c>
      <c r="Q140" s="973"/>
      <c r="R140" s="1010"/>
      <c r="S140" s="655"/>
      <c r="T140" s="972">
        <f t="shared" ref="T140" si="40">+P140</f>
        <v>79.543999999999997</v>
      </c>
      <c r="U140" s="973"/>
      <c r="V140" s="974"/>
    </row>
    <row r="141" spans="2:22" ht="15" customHeight="1" x14ac:dyDescent="0.3">
      <c r="B141" s="1004" t="s">
        <v>5838</v>
      </c>
      <c r="C141" s="1005"/>
      <c r="D141" s="1005"/>
      <c r="E141" s="1005"/>
      <c r="F141" s="1005"/>
      <c r="G141" s="1006"/>
      <c r="H141" s="940"/>
      <c r="I141" s="965"/>
      <c r="J141" s="941"/>
      <c r="K141" s="940">
        <f t="shared" ref="K141" si="41">+K118</f>
        <v>6.52</v>
      </c>
      <c r="L141" s="941"/>
      <c r="M141" s="1053"/>
      <c r="N141" s="1054"/>
      <c r="O141" s="1055"/>
      <c r="P141" s="940"/>
      <c r="Q141" s="965"/>
      <c r="R141" s="941"/>
      <c r="S141" s="712"/>
      <c r="T141" s="940">
        <f t="shared" ref="T141" si="42">P141*S141</f>
        <v>0</v>
      </c>
      <c r="U141" s="965"/>
      <c r="V141" s="967"/>
    </row>
    <row r="142" spans="2:22" ht="15" customHeight="1" x14ac:dyDescent="0.3">
      <c r="B142" s="1007" t="s">
        <v>5803</v>
      </c>
      <c r="C142" s="1008"/>
      <c r="D142" s="1008"/>
      <c r="E142" s="1008"/>
      <c r="F142" s="1008"/>
      <c r="G142" s="1009"/>
      <c r="H142" s="972">
        <f t="shared" si="38"/>
        <v>21.700000000000003</v>
      </c>
      <c r="I142" s="973"/>
      <c r="J142" s="1010"/>
      <c r="K142" s="972"/>
      <c r="L142" s="1010"/>
      <c r="M142" s="1053"/>
      <c r="N142" s="1054"/>
      <c r="O142" s="1055"/>
      <c r="P142" s="972">
        <f t="shared" ref="P142" si="43">+PRODUCT(H142:L143)</f>
        <v>141.48400000000001</v>
      </c>
      <c r="Q142" s="973"/>
      <c r="R142" s="1010"/>
      <c r="S142" s="655"/>
      <c r="T142" s="972">
        <f t="shared" ref="T142" si="44">+P142</f>
        <v>141.48400000000001</v>
      </c>
      <c r="U142" s="973"/>
      <c r="V142" s="974"/>
    </row>
    <row r="143" spans="2:22" ht="15" customHeight="1" x14ac:dyDescent="0.3">
      <c r="B143" s="1004" t="s">
        <v>5804</v>
      </c>
      <c r="C143" s="1005"/>
      <c r="D143" s="1005"/>
      <c r="E143" s="1005"/>
      <c r="F143" s="1005"/>
      <c r="G143" s="1006"/>
      <c r="H143" s="940"/>
      <c r="I143" s="965"/>
      <c r="J143" s="941"/>
      <c r="K143" s="940">
        <f t="shared" ref="K143" si="45">+K120</f>
        <v>6.52</v>
      </c>
      <c r="L143" s="941"/>
      <c r="M143" s="1053"/>
      <c r="N143" s="1054"/>
      <c r="O143" s="1055"/>
      <c r="P143" s="940"/>
      <c r="Q143" s="965"/>
      <c r="R143" s="941"/>
      <c r="S143" s="712"/>
      <c r="T143" s="940">
        <f t="shared" ref="T143" si="46">P143*S143</f>
        <v>0</v>
      </c>
      <c r="U143" s="965"/>
      <c r="V143" s="967"/>
    </row>
    <row r="144" spans="2:22" ht="15" customHeight="1" x14ac:dyDescent="0.3">
      <c r="B144" s="1007" t="s">
        <v>5805</v>
      </c>
      <c r="C144" s="1008"/>
      <c r="D144" s="1008"/>
      <c r="E144" s="1008"/>
      <c r="F144" s="1008"/>
      <c r="G144" s="1009"/>
      <c r="H144" s="972">
        <f t="shared" si="38"/>
        <v>6.5</v>
      </c>
      <c r="I144" s="973"/>
      <c r="J144" s="1010"/>
      <c r="K144" s="972"/>
      <c r="L144" s="1010"/>
      <c r="M144" s="1053"/>
      <c r="N144" s="1054"/>
      <c r="O144" s="1055"/>
      <c r="P144" s="972">
        <f t="shared" ref="P144" si="47">+PRODUCT(H144:L145)</f>
        <v>41.6</v>
      </c>
      <c r="Q144" s="973"/>
      <c r="R144" s="1010"/>
      <c r="S144" s="655"/>
      <c r="T144" s="972">
        <f t="shared" ref="T144" si="48">+P144</f>
        <v>41.6</v>
      </c>
      <c r="U144" s="973"/>
      <c r="V144" s="974"/>
    </row>
    <row r="145" spans="2:22" ht="15" customHeight="1" x14ac:dyDescent="0.3">
      <c r="B145" s="1004" t="s">
        <v>5806</v>
      </c>
      <c r="C145" s="1005"/>
      <c r="D145" s="1005"/>
      <c r="E145" s="1005"/>
      <c r="F145" s="1005"/>
      <c r="G145" s="1006"/>
      <c r="H145" s="940"/>
      <c r="I145" s="965"/>
      <c r="J145" s="941"/>
      <c r="K145" s="940">
        <f t="shared" ref="K145" si="49">+K122</f>
        <v>6.4</v>
      </c>
      <c r="L145" s="941"/>
      <c r="M145" s="1053"/>
      <c r="N145" s="1054"/>
      <c r="O145" s="1055"/>
      <c r="P145" s="940"/>
      <c r="Q145" s="965"/>
      <c r="R145" s="941"/>
      <c r="S145" s="712"/>
      <c r="T145" s="940">
        <f t="shared" ref="T145" si="50">P145*S145</f>
        <v>0</v>
      </c>
      <c r="U145" s="965"/>
      <c r="V145" s="967"/>
    </row>
    <row r="146" spans="2:22" ht="15" customHeight="1" x14ac:dyDescent="0.3">
      <c r="B146" s="1007" t="s">
        <v>5807</v>
      </c>
      <c r="C146" s="1008"/>
      <c r="D146" s="1008"/>
      <c r="E146" s="1008"/>
      <c r="F146" s="1008"/>
      <c r="G146" s="1009"/>
      <c r="H146" s="972">
        <f t="shared" si="38"/>
        <v>27.7</v>
      </c>
      <c r="I146" s="973"/>
      <c r="J146" s="1010"/>
      <c r="K146" s="972"/>
      <c r="L146" s="1010"/>
      <c r="M146" s="1053"/>
      <c r="N146" s="1054"/>
      <c r="O146" s="1055"/>
      <c r="P146" s="972">
        <f t="shared" ref="P146" si="51">+PRODUCT(H146:L147)</f>
        <v>186.69800000000001</v>
      </c>
      <c r="Q146" s="973"/>
      <c r="R146" s="1010"/>
      <c r="S146" s="655"/>
      <c r="T146" s="972">
        <f t="shared" ref="T146" si="52">+P146</f>
        <v>186.69800000000001</v>
      </c>
      <c r="U146" s="973"/>
      <c r="V146" s="974"/>
    </row>
    <row r="147" spans="2:22" ht="15" customHeight="1" x14ac:dyDescent="0.3">
      <c r="B147" s="1004" t="s">
        <v>5808</v>
      </c>
      <c r="C147" s="1005"/>
      <c r="D147" s="1005"/>
      <c r="E147" s="1005"/>
      <c r="F147" s="1005"/>
      <c r="G147" s="1006"/>
      <c r="H147" s="940"/>
      <c r="I147" s="965"/>
      <c r="J147" s="941"/>
      <c r="K147" s="940">
        <f t="shared" ref="K147" si="53">+K124</f>
        <v>6.74</v>
      </c>
      <c r="L147" s="941"/>
      <c r="M147" s="1053"/>
      <c r="N147" s="1054"/>
      <c r="O147" s="1055"/>
      <c r="P147" s="940"/>
      <c r="Q147" s="965"/>
      <c r="R147" s="941"/>
      <c r="S147" s="712"/>
      <c r="T147" s="940">
        <f t="shared" ref="T147" si="54">P147*S147</f>
        <v>0</v>
      </c>
      <c r="U147" s="965"/>
      <c r="V147" s="967"/>
    </row>
    <row r="148" spans="2:22" ht="15" customHeight="1" x14ac:dyDescent="0.3">
      <c r="B148" s="1007" t="s">
        <v>5839</v>
      </c>
      <c r="C148" s="1008"/>
      <c r="D148" s="1008"/>
      <c r="E148" s="1008"/>
      <c r="F148" s="1008"/>
      <c r="G148" s="1009"/>
      <c r="H148" s="972">
        <f t="shared" si="38"/>
        <v>21.7</v>
      </c>
      <c r="I148" s="973"/>
      <c r="J148" s="1010"/>
      <c r="K148" s="972"/>
      <c r="L148" s="1010"/>
      <c r="M148" s="1053"/>
      <c r="N148" s="1054"/>
      <c r="O148" s="1055"/>
      <c r="P148" s="972">
        <f t="shared" ref="P148" si="55">+PRODUCT(H148:L149)</f>
        <v>146.25800000000001</v>
      </c>
      <c r="Q148" s="973"/>
      <c r="R148" s="1010"/>
      <c r="S148" s="655"/>
      <c r="T148" s="972">
        <f t="shared" ref="T148" si="56">+P148</f>
        <v>146.25800000000001</v>
      </c>
      <c r="U148" s="973"/>
      <c r="V148" s="974"/>
    </row>
    <row r="149" spans="2:22" ht="15" customHeight="1" x14ac:dyDescent="0.3">
      <c r="B149" s="1004" t="s">
        <v>5840</v>
      </c>
      <c r="C149" s="1005"/>
      <c r="D149" s="1005"/>
      <c r="E149" s="1005"/>
      <c r="F149" s="1005"/>
      <c r="G149" s="1006"/>
      <c r="H149" s="940"/>
      <c r="I149" s="965"/>
      <c r="J149" s="941"/>
      <c r="K149" s="940">
        <f t="shared" ref="K149" si="57">+K126</f>
        <v>6.74</v>
      </c>
      <c r="L149" s="941"/>
      <c r="M149" s="1053"/>
      <c r="N149" s="1054"/>
      <c r="O149" s="1055"/>
      <c r="P149" s="940"/>
      <c r="Q149" s="965"/>
      <c r="R149" s="941"/>
      <c r="S149" s="723"/>
      <c r="T149" s="940">
        <f t="shared" ref="T149" si="58">P149*S149</f>
        <v>0</v>
      </c>
      <c r="U149" s="965"/>
      <c r="V149" s="967"/>
    </row>
    <row r="150" spans="2:22" ht="15" customHeight="1" x14ac:dyDescent="0.3">
      <c r="B150" s="1007" t="s">
        <v>5809</v>
      </c>
      <c r="C150" s="1008"/>
      <c r="D150" s="1008"/>
      <c r="E150" s="1008"/>
      <c r="F150" s="1008"/>
      <c r="G150" s="1009"/>
      <c r="H150" s="972">
        <f t="shared" si="38"/>
        <v>0</v>
      </c>
      <c r="I150" s="973"/>
      <c r="J150" s="1010"/>
      <c r="K150" s="972"/>
      <c r="L150" s="1010"/>
      <c r="M150" s="1053"/>
      <c r="N150" s="1054"/>
      <c r="O150" s="1055"/>
      <c r="P150" s="972">
        <f t="shared" ref="P150" si="59">+PRODUCT(H150:L151)</f>
        <v>0</v>
      </c>
      <c r="Q150" s="973"/>
      <c r="R150" s="1010"/>
      <c r="S150" s="655"/>
      <c r="T150" s="972">
        <f t="shared" ref="T150" si="60">+P150</f>
        <v>0</v>
      </c>
      <c r="U150" s="973"/>
      <c r="V150" s="974"/>
    </row>
    <row r="151" spans="2:22" ht="15" customHeight="1" x14ac:dyDescent="0.3">
      <c r="B151" s="1004" t="s">
        <v>5810</v>
      </c>
      <c r="C151" s="1005"/>
      <c r="D151" s="1005"/>
      <c r="E151" s="1005"/>
      <c r="F151" s="1005"/>
      <c r="G151" s="1006"/>
      <c r="H151" s="940"/>
      <c r="I151" s="965"/>
      <c r="J151" s="941"/>
      <c r="K151" s="940">
        <f t="shared" ref="K151" si="61">+K128</f>
        <v>0</v>
      </c>
      <c r="L151" s="941"/>
      <c r="M151" s="1053"/>
      <c r="N151" s="1054"/>
      <c r="O151" s="1055"/>
      <c r="P151" s="940"/>
      <c r="Q151" s="965"/>
      <c r="R151" s="941"/>
      <c r="S151" s="723"/>
      <c r="T151" s="940">
        <f t="shared" ref="T151" si="62">P151*S151</f>
        <v>0</v>
      </c>
      <c r="U151" s="965"/>
      <c r="V151" s="967"/>
    </row>
    <row r="152" spans="2:22" ht="15" customHeight="1" x14ac:dyDescent="0.3">
      <c r="B152" s="1007" t="s">
        <v>5811</v>
      </c>
      <c r="C152" s="1008"/>
      <c r="D152" s="1008"/>
      <c r="E152" s="1008"/>
      <c r="F152" s="1008"/>
      <c r="G152" s="1009"/>
      <c r="H152" s="972">
        <f t="shared" si="38"/>
        <v>31.7</v>
      </c>
      <c r="I152" s="973"/>
      <c r="J152" s="1010"/>
      <c r="K152" s="972"/>
      <c r="L152" s="1010"/>
      <c r="M152" s="1053"/>
      <c r="N152" s="1054"/>
      <c r="O152" s="1055"/>
      <c r="P152" s="972">
        <f t="shared" ref="P152" si="63">+PRODUCT(H152:L153)</f>
        <v>104.60999999999999</v>
      </c>
      <c r="Q152" s="973"/>
      <c r="R152" s="1010"/>
      <c r="S152" s="655"/>
      <c r="T152" s="972">
        <f t="shared" ref="T152" si="64">+P152</f>
        <v>104.60999999999999</v>
      </c>
      <c r="U152" s="973"/>
      <c r="V152" s="974"/>
    </row>
    <row r="153" spans="2:22" ht="15" customHeight="1" x14ac:dyDescent="0.3">
      <c r="B153" s="1004" t="s">
        <v>5812</v>
      </c>
      <c r="C153" s="1005"/>
      <c r="D153" s="1005"/>
      <c r="E153" s="1005"/>
      <c r="F153" s="1005"/>
      <c r="G153" s="1006"/>
      <c r="H153" s="940"/>
      <c r="I153" s="965"/>
      <c r="J153" s="941"/>
      <c r="K153" s="940">
        <f t="shared" ref="K153" si="65">+K130</f>
        <v>3.3</v>
      </c>
      <c r="L153" s="941"/>
      <c r="M153" s="1053"/>
      <c r="N153" s="1054"/>
      <c r="O153" s="1055"/>
      <c r="P153" s="940"/>
      <c r="Q153" s="965"/>
      <c r="R153" s="941"/>
      <c r="S153" s="723"/>
      <c r="T153" s="940">
        <f t="shared" ref="T153" si="66">P153*S153</f>
        <v>0</v>
      </c>
      <c r="U153" s="965"/>
      <c r="V153" s="967"/>
    </row>
    <row r="154" spans="2:22" ht="15" customHeight="1" x14ac:dyDescent="0.3">
      <c r="B154" s="1007" t="s">
        <v>5841</v>
      </c>
      <c r="C154" s="1008"/>
      <c r="D154" s="1008"/>
      <c r="E154" s="1008"/>
      <c r="F154" s="1008"/>
      <c r="G154" s="1009"/>
      <c r="H154" s="972">
        <f t="shared" si="38"/>
        <v>0</v>
      </c>
      <c r="I154" s="973"/>
      <c r="J154" s="1010"/>
      <c r="K154" s="972"/>
      <c r="L154" s="1010"/>
      <c r="M154" s="1053"/>
      <c r="N154" s="1054"/>
      <c r="O154" s="1055"/>
      <c r="P154" s="972">
        <f t="shared" ref="P154" si="67">+PRODUCT(H154:L155)</f>
        <v>0</v>
      </c>
      <c r="Q154" s="973"/>
      <c r="R154" s="1010"/>
      <c r="S154" s="655"/>
      <c r="T154" s="972">
        <f t="shared" ref="T154" si="68">+P154</f>
        <v>0</v>
      </c>
      <c r="U154" s="973"/>
      <c r="V154" s="974"/>
    </row>
    <row r="155" spans="2:22" ht="15" customHeight="1" x14ac:dyDescent="0.3">
      <c r="B155" s="1004" t="s">
        <v>5842</v>
      </c>
      <c r="C155" s="1005"/>
      <c r="D155" s="1005"/>
      <c r="E155" s="1005"/>
      <c r="F155" s="1005"/>
      <c r="G155" s="1006"/>
      <c r="H155" s="940"/>
      <c r="I155" s="965"/>
      <c r="J155" s="941"/>
      <c r="K155" s="940">
        <f t="shared" ref="K155" si="69">+K132</f>
        <v>0</v>
      </c>
      <c r="L155" s="941"/>
      <c r="M155" s="1056"/>
      <c r="N155" s="1057"/>
      <c r="O155" s="1058"/>
      <c r="P155" s="940"/>
      <c r="Q155" s="965"/>
      <c r="R155" s="941"/>
      <c r="S155" s="712"/>
      <c r="T155" s="940">
        <f t="shared" ref="T155" si="70">P155*S155</f>
        <v>0</v>
      </c>
      <c r="U155" s="965"/>
      <c r="V155" s="967"/>
    </row>
    <row r="156" spans="2:22" ht="12.75" customHeight="1" x14ac:dyDescent="0.3">
      <c r="B156" s="242"/>
      <c r="C156" s="647"/>
      <c r="D156" s="647"/>
      <c r="E156" s="647"/>
      <c r="F156" s="647"/>
      <c r="G156" s="647"/>
      <c r="H156" s="647"/>
      <c r="I156" s="647"/>
      <c r="J156" s="647"/>
      <c r="K156" s="647"/>
      <c r="L156" s="647"/>
      <c r="M156" s="647"/>
      <c r="N156" s="647"/>
      <c r="O156" s="647"/>
      <c r="P156" s="647"/>
      <c r="Q156" s="647"/>
      <c r="R156" s="647"/>
      <c r="S156" s="647"/>
      <c r="T156" s="998">
        <f>ROUNDUP(SUM(T138:V155),0)*M138</f>
        <v>72.5</v>
      </c>
      <c r="U156" s="999"/>
      <c r="V156" s="1000"/>
    </row>
    <row r="157" spans="2:22" ht="12.75" customHeight="1" x14ac:dyDescent="0.3">
      <c r="B157" s="730"/>
      <c r="C157" s="730"/>
      <c r="D157" s="730"/>
      <c r="E157" s="730"/>
      <c r="F157" s="730"/>
      <c r="G157" s="730"/>
      <c r="H157" s="693"/>
      <c r="I157" s="693"/>
      <c r="J157" s="693"/>
      <c r="K157" s="693"/>
      <c r="L157" s="693"/>
      <c r="M157" s="693"/>
      <c r="T157" s="197"/>
      <c r="U157" s="197"/>
      <c r="V157" s="196"/>
    </row>
    <row r="158" spans="2:22" ht="12.75" customHeight="1" x14ac:dyDescent="0.3">
      <c r="B158" s="994" t="s">
        <v>5691</v>
      </c>
      <c r="C158" s="997"/>
      <c r="D158" s="997"/>
      <c r="E158" s="997"/>
      <c r="F158" s="997"/>
      <c r="G158" s="995"/>
      <c r="H158" s="1001" t="str">
        <f>IF(B158=0,"",VLOOKUP(B158,APU!B16:G240,2,FALSE))</f>
        <v>DEMOLICION DE PAVIMENTO CONCRETO HIDRAULICO CON EQUIPO MECANICO</v>
      </c>
      <c r="I158" s="1002"/>
      <c r="J158" s="1002"/>
      <c r="K158" s="1002"/>
      <c r="L158" s="1002"/>
      <c r="M158" s="1002"/>
      <c r="N158" s="1002"/>
      <c r="O158" s="1002"/>
      <c r="P158" s="1002"/>
      <c r="Q158" s="1002"/>
      <c r="R158" s="1002"/>
      <c r="S158" s="1003"/>
      <c r="T158" s="994" t="s">
        <v>7</v>
      </c>
      <c r="U158" s="995"/>
      <c r="V158" s="236" t="str">
        <f>IF(B158=0,"",VLOOKUP(B158,APU!$B$12:$G$233,3,FALSE))</f>
        <v>M3</v>
      </c>
    </row>
    <row r="159" spans="2:22" ht="12.75" customHeight="1" x14ac:dyDescent="0.3">
      <c r="B159" s="237"/>
      <c r="C159" s="237"/>
      <c r="D159" s="237"/>
      <c r="E159" s="237"/>
      <c r="F159" s="237"/>
      <c r="G159" s="237"/>
      <c r="H159" s="237"/>
      <c r="I159" s="237"/>
      <c r="J159" s="237"/>
      <c r="K159" s="237"/>
      <c r="L159" s="237"/>
      <c r="M159" s="237"/>
      <c r="N159" s="237"/>
      <c r="O159" s="237"/>
      <c r="P159" s="237"/>
      <c r="Q159" s="237"/>
      <c r="R159" s="237"/>
      <c r="S159" s="229"/>
      <c r="T159" s="238"/>
      <c r="U159" s="238"/>
      <c r="V159" s="239"/>
    </row>
    <row r="160" spans="2:22" ht="12.75" customHeight="1" x14ac:dyDescent="0.3">
      <c r="B160" s="240" t="s">
        <v>288</v>
      </c>
      <c r="C160" s="240"/>
      <c r="D160" s="240"/>
      <c r="E160" s="240"/>
      <c r="F160" s="240"/>
      <c r="G160" s="240"/>
      <c r="H160" s="958" t="s">
        <v>289</v>
      </c>
      <c r="I160" s="958"/>
      <c r="J160" s="958"/>
      <c r="K160" s="959" t="s">
        <v>290</v>
      </c>
      <c r="L160" s="960"/>
      <c r="M160" s="959" t="s">
        <v>5770</v>
      </c>
      <c r="N160" s="960"/>
      <c r="O160" s="961"/>
      <c r="P160" s="959" t="s">
        <v>292</v>
      </c>
      <c r="Q160" s="960"/>
      <c r="R160" s="961"/>
      <c r="S160" s="692" t="s">
        <v>293</v>
      </c>
      <c r="T160" s="996" t="s">
        <v>262</v>
      </c>
      <c r="U160" s="996"/>
      <c r="V160" s="996"/>
    </row>
    <row r="161" spans="2:22" ht="12.75" customHeight="1" x14ac:dyDescent="0.3">
      <c r="B161" s="1007" t="s">
        <v>5801</v>
      </c>
      <c r="C161" s="1008"/>
      <c r="D161" s="1008"/>
      <c r="E161" s="1008"/>
      <c r="F161" s="1008"/>
      <c r="G161" s="1009"/>
      <c r="H161" s="1033">
        <f>+H138</f>
        <v>7.4</v>
      </c>
      <c r="I161" s="1033"/>
      <c r="J161" s="1033"/>
      <c r="K161" s="1033"/>
      <c r="L161" s="1033"/>
      <c r="M161" s="1050">
        <v>0.18</v>
      </c>
      <c r="N161" s="1051"/>
      <c r="O161" s="1052"/>
      <c r="P161" s="1033">
        <f>+PRODUCT(H161:L162)*$M$161</f>
        <v>4.3955999999999991</v>
      </c>
      <c r="Q161" s="1033"/>
      <c r="R161" s="1033"/>
      <c r="S161" s="655"/>
      <c r="T161" s="1033">
        <f>+P161</f>
        <v>4.3955999999999991</v>
      </c>
      <c r="U161" s="1033"/>
      <c r="V161" s="1034"/>
    </row>
    <row r="162" spans="2:22" ht="12.75" customHeight="1" x14ac:dyDescent="0.3">
      <c r="B162" s="1004" t="s">
        <v>5802</v>
      </c>
      <c r="C162" s="1005"/>
      <c r="D162" s="1005"/>
      <c r="E162" s="1005"/>
      <c r="F162" s="1005"/>
      <c r="G162" s="1006"/>
      <c r="H162" s="1036"/>
      <c r="I162" s="1036"/>
      <c r="J162" s="1036"/>
      <c r="K162" s="1036">
        <f>+K139</f>
        <v>3.3</v>
      </c>
      <c r="L162" s="1036"/>
      <c r="M162" s="1053"/>
      <c r="N162" s="1054"/>
      <c r="O162" s="1055"/>
      <c r="P162" s="940"/>
      <c r="Q162" s="965"/>
      <c r="R162" s="941"/>
      <c r="S162" s="690"/>
      <c r="T162" s="1036">
        <f t="shared" ref="T162" si="71">P162*S162</f>
        <v>0</v>
      </c>
      <c r="U162" s="1036"/>
      <c r="V162" s="1049"/>
    </row>
    <row r="163" spans="2:22" ht="12.75" customHeight="1" x14ac:dyDescent="0.3">
      <c r="B163" s="1007" t="s">
        <v>5837</v>
      </c>
      <c r="C163" s="1008"/>
      <c r="D163" s="1008"/>
      <c r="E163" s="1008"/>
      <c r="F163" s="1008"/>
      <c r="G163" s="1009"/>
      <c r="H163" s="1033">
        <f>+H140</f>
        <v>12.200000000000001</v>
      </c>
      <c r="I163" s="1033"/>
      <c r="J163" s="1033"/>
      <c r="K163" s="1033"/>
      <c r="L163" s="1033"/>
      <c r="M163" s="1053"/>
      <c r="N163" s="1054"/>
      <c r="O163" s="1055"/>
      <c r="P163" s="1033">
        <f>+PRODUCT(H163:L164)*$M$161</f>
        <v>14.317919999999999</v>
      </c>
      <c r="Q163" s="1033"/>
      <c r="R163" s="1033"/>
      <c r="S163" s="655"/>
      <c r="T163" s="1033">
        <f t="shared" ref="T163" si="72">+P163</f>
        <v>14.317919999999999</v>
      </c>
      <c r="U163" s="1033"/>
      <c r="V163" s="1034"/>
    </row>
    <row r="164" spans="2:22" ht="12.75" customHeight="1" x14ac:dyDescent="0.3">
      <c r="B164" s="1004" t="s">
        <v>5838</v>
      </c>
      <c r="C164" s="1005"/>
      <c r="D164" s="1005"/>
      <c r="E164" s="1005"/>
      <c r="F164" s="1005"/>
      <c r="G164" s="1006"/>
      <c r="H164" s="1036"/>
      <c r="I164" s="1036"/>
      <c r="J164" s="1036"/>
      <c r="K164" s="1036">
        <f>+K141</f>
        <v>6.52</v>
      </c>
      <c r="L164" s="1036"/>
      <c r="M164" s="1053"/>
      <c r="N164" s="1054"/>
      <c r="O164" s="1055"/>
      <c r="P164" s="940"/>
      <c r="Q164" s="965"/>
      <c r="R164" s="941"/>
      <c r="S164" s="723"/>
      <c r="T164" s="1036">
        <f t="shared" ref="T164" si="73">P164*S164</f>
        <v>0</v>
      </c>
      <c r="U164" s="1036"/>
      <c r="V164" s="1049"/>
    </row>
    <row r="165" spans="2:22" ht="12.75" customHeight="1" x14ac:dyDescent="0.3">
      <c r="B165" s="1007" t="s">
        <v>5803</v>
      </c>
      <c r="C165" s="1008"/>
      <c r="D165" s="1008"/>
      <c r="E165" s="1008"/>
      <c r="F165" s="1008"/>
      <c r="G165" s="1009"/>
      <c r="H165" s="1033">
        <f>+H142</f>
        <v>21.700000000000003</v>
      </c>
      <c r="I165" s="1033"/>
      <c r="J165" s="1033"/>
      <c r="K165" s="1033"/>
      <c r="L165" s="1033"/>
      <c r="M165" s="1053"/>
      <c r="N165" s="1054"/>
      <c r="O165" s="1055"/>
      <c r="P165" s="1033">
        <f>+PRODUCT(H165:L166)*$M$161</f>
        <v>25.467120000000001</v>
      </c>
      <c r="Q165" s="1033"/>
      <c r="R165" s="1033"/>
      <c r="S165" s="655"/>
      <c r="T165" s="1033">
        <f t="shared" ref="T165" si="74">+P165</f>
        <v>25.467120000000001</v>
      </c>
      <c r="U165" s="1033"/>
      <c r="V165" s="1034"/>
    </row>
    <row r="166" spans="2:22" ht="12.75" customHeight="1" x14ac:dyDescent="0.3">
      <c r="B166" s="1004" t="s">
        <v>5804</v>
      </c>
      <c r="C166" s="1005"/>
      <c r="D166" s="1005"/>
      <c r="E166" s="1005"/>
      <c r="F166" s="1005"/>
      <c r="G166" s="1006"/>
      <c r="H166" s="1036"/>
      <c r="I166" s="1036"/>
      <c r="J166" s="1036"/>
      <c r="K166" s="1036">
        <f>+K143</f>
        <v>6.52</v>
      </c>
      <c r="L166" s="1036"/>
      <c r="M166" s="1053"/>
      <c r="N166" s="1054"/>
      <c r="O166" s="1055"/>
      <c r="P166" s="940"/>
      <c r="Q166" s="965"/>
      <c r="R166" s="941"/>
      <c r="S166" s="723"/>
      <c r="T166" s="1036">
        <f t="shared" ref="T166" si="75">P166*S166</f>
        <v>0</v>
      </c>
      <c r="U166" s="1036"/>
      <c r="V166" s="1049"/>
    </row>
    <row r="167" spans="2:22" ht="12.75" customHeight="1" x14ac:dyDescent="0.3">
      <c r="B167" s="1007" t="s">
        <v>5805</v>
      </c>
      <c r="C167" s="1008"/>
      <c r="D167" s="1008"/>
      <c r="E167" s="1008"/>
      <c r="F167" s="1008"/>
      <c r="G167" s="1009"/>
      <c r="H167" s="1033">
        <f>+H144</f>
        <v>6.5</v>
      </c>
      <c r="I167" s="1033"/>
      <c r="J167" s="1033"/>
      <c r="K167" s="1033"/>
      <c r="L167" s="1033"/>
      <c r="M167" s="1053"/>
      <c r="N167" s="1054"/>
      <c r="O167" s="1055"/>
      <c r="P167" s="1033">
        <f>+PRODUCT(H167:L168)*$M$161</f>
        <v>7.4879999999999995</v>
      </c>
      <c r="Q167" s="1033"/>
      <c r="R167" s="1033"/>
      <c r="S167" s="655"/>
      <c r="T167" s="1033">
        <f t="shared" ref="T167" si="76">+P167</f>
        <v>7.4879999999999995</v>
      </c>
      <c r="U167" s="1033"/>
      <c r="V167" s="1034"/>
    </row>
    <row r="168" spans="2:22" ht="12.75" customHeight="1" x14ac:dyDescent="0.3">
      <c r="B168" s="1004" t="s">
        <v>5806</v>
      </c>
      <c r="C168" s="1005"/>
      <c r="D168" s="1005"/>
      <c r="E168" s="1005"/>
      <c r="F168" s="1005"/>
      <c r="G168" s="1006"/>
      <c r="H168" s="1036"/>
      <c r="I168" s="1036"/>
      <c r="J168" s="1036"/>
      <c r="K168" s="1036">
        <f>+K145</f>
        <v>6.4</v>
      </c>
      <c r="L168" s="1036"/>
      <c r="M168" s="1053"/>
      <c r="N168" s="1054"/>
      <c r="O168" s="1055"/>
      <c r="P168" s="940"/>
      <c r="Q168" s="965"/>
      <c r="R168" s="941"/>
      <c r="S168" s="723"/>
      <c r="T168" s="1036">
        <f t="shared" ref="T168" si="77">P168*S168</f>
        <v>0</v>
      </c>
      <c r="U168" s="1036"/>
      <c r="V168" s="1049"/>
    </row>
    <row r="169" spans="2:22" ht="12.75" customHeight="1" x14ac:dyDescent="0.3">
      <c r="B169" s="1007" t="s">
        <v>5807</v>
      </c>
      <c r="C169" s="1008"/>
      <c r="D169" s="1008"/>
      <c r="E169" s="1008"/>
      <c r="F169" s="1008"/>
      <c r="G169" s="1009"/>
      <c r="H169" s="1033">
        <f>+H146</f>
        <v>27.7</v>
      </c>
      <c r="I169" s="1033"/>
      <c r="J169" s="1033"/>
      <c r="K169" s="1033"/>
      <c r="L169" s="1033"/>
      <c r="M169" s="1053"/>
      <c r="N169" s="1054"/>
      <c r="O169" s="1055"/>
      <c r="P169" s="1033">
        <f>+PRODUCT(H169:L170)*$M$161</f>
        <v>33.605640000000001</v>
      </c>
      <c r="Q169" s="1033"/>
      <c r="R169" s="1033"/>
      <c r="S169" s="655"/>
      <c r="T169" s="1033">
        <f t="shared" ref="T169" si="78">+P169</f>
        <v>33.605640000000001</v>
      </c>
      <c r="U169" s="1033"/>
      <c r="V169" s="1034"/>
    </row>
    <row r="170" spans="2:22" ht="12.75" customHeight="1" x14ac:dyDescent="0.3">
      <c r="B170" s="1004" t="s">
        <v>5808</v>
      </c>
      <c r="C170" s="1005"/>
      <c r="D170" s="1005"/>
      <c r="E170" s="1005"/>
      <c r="F170" s="1005"/>
      <c r="G170" s="1006"/>
      <c r="H170" s="1036"/>
      <c r="I170" s="1036"/>
      <c r="J170" s="1036"/>
      <c r="K170" s="1036">
        <f>+K147</f>
        <v>6.74</v>
      </c>
      <c r="L170" s="1036"/>
      <c r="M170" s="1053"/>
      <c r="N170" s="1054"/>
      <c r="O170" s="1055"/>
      <c r="P170" s="940"/>
      <c r="Q170" s="965"/>
      <c r="R170" s="941"/>
      <c r="S170" s="723"/>
      <c r="T170" s="1036">
        <f t="shared" ref="T170" si="79">P170*S170</f>
        <v>0</v>
      </c>
      <c r="U170" s="1036"/>
      <c r="V170" s="1049"/>
    </row>
    <row r="171" spans="2:22" ht="12.75" customHeight="1" x14ac:dyDescent="0.3">
      <c r="B171" s="1007" t="s">
        <v>5839</v>
      </c>
      <c r="C171" s="1008"/>
      <c r="D171" s="1008"/>
      <c r="E171" s="1008"/>
      <c r="F171" s="1008"/>
      <c r="G171" s="1009"/>
      <c r="H171" s="1033">
        <f>+H148</f>
        <v>21.7</v>
      </c>
      <c r="I171" s="1033"/>
      <c r="J171" s="1033"/>
      <c r="K171" s="1033"/>
      <c r="L171" s="1033"/>
      <c r="M171" s="1053"/>
      <c r="N171" s="1054"/>
      <c r="O171" s="1055"/>
      <c r="P171" s="1033">
        <f>+PRODUCT(H171:L172)*$M$161</f>
        <v>26.326440000000002</v>
      </c>
      <c r="Q171" s="1033"/>
      <c r="R171" s="1033"/>
      <c r="S171" s="655"/>
      <c r="T171" s="1033">
        <f t="shared" ref="T171" si="80">+P171</f>
        <v>26.326440000000002</v>
      </c>
      <c r="U171" s="1033"/>
      <c r="V171" s="1034"/>
    </row>
    <row r="172" spans="2:22" ht="12.75" customHeight="1" x14ac:dyDescent="0.3">
      <c r="B172" s="1004" t="s">
        <v>5840</v>
      </c>
      <c r="C172" s="1005"/>
      <c r="D172" s="1005"/>
      <c r="E172" s="1005"/>
      <c r="F172" s="1005"/>
      <c r="G172" s="1006"/>
      <c r="H172" s="1036"/>
      <c r="I172" s="1036"/>
      <c r="J172" s="1036"/>
      <c r="K172" s="1036">
        <f>+K149</f>
        <v>6.74</v>
      </c>
      <c r="L172" s="1036"/>
      <c r="M172" s="1053"/>
      <c r="N172" s="1054"/>
      <c r="O172" s="1055"/>
      <c r="P172" s="940"/>
      <c r="Q172" s="965"/>
      <c r="R172" s="941"/>
      <c r="S172" s="723"/>
      <c r="T172" s="1036">
        <f t="shared" ref="T172" si="81">P172*S172</f>
        <v>0</v>
      </c>
      <c r="U172" s="1036"/>
      <c r="V172" s="1049"/>
    </row>
    <row r="173" spans="2:22" ht="12.75" customHeight="1" x14ac:dyDescent="0.3">
      <c r="B173" s="1007" t="s">
        <v>5809</v>
      </c>
      <c r="C173" s="1008"/>
      <c r="D173" s="1008"/>
      <c r="E173" s="1008"/>
      <c r="F173" s="1008"/>
      <c r="G173" s="1009"/>
      <c r="H173" s="1033">
        <f>+H150</f>
        <v>0</v>
      </c>
      <c r="I173" s="1033"/>
      <c r="J173" s="1033"/>
      <c r="K173" s="1033"/>
      <c r="L173" s="1033"/>
      <c r="M173" s="1053"/>
      <c r="N173" s="1054"/>
      <c r="O173" s="1055"/>
      <c r="P173" s="1033">
        <f>+PRODUCT(H173:L174)*$M$161</f>
        <v>0</v>
      </c>
      <c r="Q173" s="1033"/>
      <c r="R173" s="1033"/>
      <c r="S173" s="655"/>
      <c r="T173" s="1033">
        <f t="shared" ref="T173" si="82">+P173</f>
        <v>0</v>
      </c>
      <c r="U173" s="1033"/>
      <c r="V173" s="1034"/>
    </row>
    <row r="174" spans="2:22" ht="12.75" customHeight="1" x14ac:dyDescent="0.3">
      <c r="B174" s="1004" t="s">
        <v>5810</v>
      </c>
      <c r="C174" s="1005"/>
      <c r="D174" s="1005"/>
      <c r="E174" s="1005"/>
      <c r="F174" s="1005"/>
      <c r="G174" s="1006"/>
      <c r="H174" s="1036"/>
      <c r="I174" s="1036"/>
      <c r="J174" s="1036"/>
      <c r="K174" s="1036">
        <f>+K151</f>
        <v>0</v>
      </c>
      <c r="L174" s="1036"/>
      <c r="M174" s="1053"/>
      <c r="N174" s="1054"/>
      <c r="O174" s="1055"/>
      <c r="P174" s="940"/>
      <c r="Q174" s="965"/>
      <c r="R174" s="941"/>
      <c r="S174" s="723"/>
      <c r="T174" s="1036">
        <f t="shared" ref="T174" si="83">P174*S174</f>
        <v>0</v>
      </c>
      <c r="U174" s="1036"/>
      <c r="V174" s="1049"/>
    </row>
    <row r="175" spans="2:22" ht="12.75" customHeight="1" x14ac:dyDescent="0.3">
      <c r="B175" s="1007" t="s">
        <v>5811</v>
      </c>
      <c r="C175" s="1008"/>
      <c r="D175" s="1008"/>
      <c r="E175" s="1008"/>
      <c r="F175" s="1008"/>
      <c r="G175" s="1009"/>
      <c r="H175" s="1033">
        <f>+H152</f>
        <v>31.7</v>
      </c>
      <c r="I175" s="1033"/>
      <c r="J175" s="1033"/>
      <c r="K175" s="1033"/>
      <c r="L175" s="1033"/>
      <c r="M175" s="1053"/>
      <c r="N175" s="1054"/>
      <c r="O175" s="1055"/>
      <c r="P175" s="1033">
        <f>+PRODUCT(H175:L176)*$M$161</f>
        <v>18.829799999999995</v>
      </c>
      <c r="Q175" s="1033"/>
      <c r="R175" s="1033"/>
      <c r="S175" s="655"/>
      <c r="T175" s="1033">
        <f t="shared" ref="T175" si="84">+P175</f>
        <v>18.829799999999995</v>
      </c>
      <c r="U175" s="1033"/>
      <c r="V175" s="1034"/>
    </row>
    <row r="176" spans="2:22" ht="12.75" customHeight="1" x14ac:dyDescent="0.3">
      <c r="B176" s="1004" t="s">
        <v>5812</v>
      </c>
      <c r="C176" s="1005"/>
      <c r="D176" s="1005"/>
      <c r="E176" s="1005"/>
      <c r="F176" s="1005"/>
      <c r="G176" s="1006"/>
      <c r="H176" s="1036"/>
      <c r="I176" s="1036"/>
      <c r="J176" s="1036"/>
      <c r="K176" s="1036">
        <f>+K153</f>
        <v>3.3</v>
      </c>
      <c r="L176" s="1036"/>
      <c r="M176" s="1053"/>
      <c r="N176" s="1054"/>
      <c r="O176" s="1055"/>
      <c r="P176" s="940"/>
      <c r="Q176" s="965"/>
      <c r="R176" s="941"/>
      <c r="S176" s="723"/>
      <c r="T176" s="1036">
        <f t="shared" ref="T176" si="85">P176*S176</f>
        <v>0</v>
      </c>
      <c r="U176" s="1036"/>
      <c r="V176" s="1049"/>
    </row>
    <row r="177" spans="2:22" ht="12.75" customHeight="1" x14ac:dyDescent="0.3">
      <c r="B177" s="1007" t="s">
        <v>5841</v>
      </c>
      <c r="C177" s="1008"/>
      <c r="D177" s="1008"/>
      <c r="E177" s="1008"/>
      <c r="F177" s="1008"/>
      <c r="G177" s="1009"/>
      <c r="H177" s="1033">
        <f>+H154</f>
        <v>0</v>
      </c>
      <c r="I177" s="1033"/>
      <c r="J177" s="1033"/>
      <c r="K177" s="1033"/>
      <c r="L177" s="1033"/>
      <c r="M177" s="1053"/>
      <c r="N177" s="1054"/>
      <c r="O177" s="1055"/>
      <c r="P177" s="1033">
        <f>+PRODUCT(H177:L178)*$M$161</f>
        <v>0</v>
      </c>
      <c r="Q177" s="1033"/>
      <c r="R177" s="1033"/>
      <c r="S177" s="655"/>
      <c r="T177" s="1033">
        <f t="shared" ref="T177" si="86">+P177</f>
        <v>0</v>
      </c>
      <c r="U177" s="1033"/>
      <c r="V177" s="1034"/>
    </row>
    <row r="178" spans="2:22" ht="12.75" customHeight="1" x14ac:dyDescent="0.3">
      <c r="B178" s="1004" t="s">
        <v>5842</v>
      </c>
      <c r="C178" s="1005"/>
      <c r="D178" s="1005"/>
      <c r="E178" s="1005"/>
      <c r="F178" s="1005"/>
      <c r="G178" s="1006"/>
      <c r="H178" s="1036"/>
      <c r="I178" s="1036"/>
      <c r="J178" s="1036"/>
      <c r="K178" s="1036">
        <f>+K155</f>
        <v>0</v>
      </c>
      <c r="L178" s="1036"/>
      <c r="M178" s="1056"/>
      <c r="N178" s="1057"/>
      <c r="O178" s="1058"/>
      <c r="P178" s="940"/>
      <c r="Q178" s="965"/>
      <c r="R178" s="941"/>
      <c r="S178" s="723"/>
      <c r="T178" s="1036">
        <f t="shared" ref="T178" si="87">P178*S178</f>
        <v>0</v>
      </c>
      <c r="U178" s="1036"/>
      <c r="V178" s="1049"/>
    </row>
    <row r="179" spans="2:22" ht="12.75" customHeight="1" x14ac:dyDescent="0.3">
      <c r="B179" s="242"/>
      <c r="C179" s="647"/>
      <c r="D179" s="647"/>
      <c r="E179" s="647"/>
      <c r="F179" s="647"/>
      <c r="G179" s="647"/>
      <c r="H179" s="647"/>
      <c r="I179" s="647"/>
      <c r="J179" s="647"/>
      <c r="K179" s="647"/>
      <c r="L179" s="647"/>
      <c r="M179" s="647"/>
      <c r="N179" s="647"/>
      <c r="O179" s="647"/>
      <c r="P179" s="647"/>
      <c r="Q179" s="647"/>
      <c r="R179" s="647"/>
      <c r="S179" s="647"/>
      <c r="T179" s="975">
        <f>ROUNDUP(SUM(T161:V178),0)</f>
        <v>131</v>
      </c>
      <c r="U179" s="976"/>
      <c r="V179" s="977"/>
    </row>
    <row r="180" spans="2:22" ht="12.75" customHeight="1" x14ac:dyDescent="0.3">
      <c r="B180" s="730"/>
      <c r="C180" s="730"/>
      <c r="D180" s="730"/>
      <c r="E180" s="730"/>
      <c r="F180" s="730"/>
      <c r="G180" s="730"/>
      <c r="H180" s="693"/>
      <c r="I180" s="693"/>
      <c r="J180" s="693"/>
      <c r="K180" s="693"/>
      <c r="L180" s="693"/>
      <c r="M180" s="693"/>
      <c r="T180" s="197"/>
      <c r="U180" s="197"/>
      <c r="V180" s="196"/>
    </row>
    <row r="181" spans="2:22" ht="12.75" customHeight="1" x14ac:dyDescent="0.3">
      <c r="B181" s="994" t="s">
        <v>5692</v>
      </c>
      <c r="C181" s="997"/>
      <c r="D181" s="997"/>
      <c r="E181" s="997"/>
      <c r="F181" s="997"/>
      <c r="G181" s="995"/>
      <c r="H181" s="1001" t="str">
        <f>IF(B181=0,"",VLOOKUP(B181,APU!B19:G247,2,FALSE))</f>
        <v>DEMOLICIÓN DE ANDENES Y SARDINELES EN CONCRETO HIDRÁULICO</v>
      </c>
      <c r="I181" s="1002"/>
      <c r="J181" s="1002"/>
      <c r="K181" s="1002"/>
      <c r="L181" s="1002"/>
      <c r="M181" s="1002"/>
      <c r="N181" s="1002"/>
      <c r="O181" s="1002"/>
      <c r="P181" s="1002"/>
      <c r="Q181" s="1002"/>
      <c r="R181" s="1002"/>
      <c r="S181" s="1003"/>
      <c r="T181" s="994" t="s">
        <v>7</v>
      </c>
      <c r="U181" s="995"/>
      <c r="V181" s="236" t="str">
        <f>IF(B181=0,"",VLOOKUP(B181,APU!$B$12:$G$233,3,FALSE))</f>
        <v>M3</v>
      </c>
    </row>
    <row r="182" spans="2:22" ht="12.75" customHeight="1" x14ac:dyDescent="0.3">
      <c r="B182" s="237"/>
      <c r="C182" s="237"/>
      <c r="D182" s="237"/>
      <c r="E182" s="237"/>
      <c r="F182" s="237"/>
      <c r="G182" s="237"/>
      <c r="H182" s="237"/>
      <c r="I182" s="237"/>
      <c r="J182" s="237"/>
      <c r="K182" s="237"/>
      <c r="L182" s="237"/>
      <c r="M182" s="237"/>
      <c r="N182" s="237"/>
      <c r="O182" s="237"/>
      <c r="P182" s="237"/>
      <c r="Q182" s="237"/>
      <c r="R182" s="237"/>
      <c r="S182" s="229"/>
      <c r="T182" s="238"/>
      <c r="U182" s="238"/>
      <c r="V182" s="239"/>
    </row>
    <row r="183" spans="2:22" ht="12.75" customHeight="1" x14ac:dyDescent="0.3">
      <c r="B183" s="240" t="s">
        <v>288</v>
      </c>
      <c r="C183" s="240"/>
      <c r="D183" s="240"/>
      <c r="E183" s="240"/>
      <c r="F183" s="240"/>
      <c r="G183" s="240"/>
      <c r="H183" s="958" t="s">
        <v>289</v>
      </c>
      <c r="I183" s="958"/>
      <c r="J183" s="958"/>
      <c r="K183" s="959" t="s">
        <v>290</v>
      </c>
      <c r="L183" s="960"/>
      <c r="M183" s="959" t="s">
        <v>5770</v>
      </c>
      <c r="N183" s="960"/>
      <c r="O183" s="961"/>
      <c r="P183" s="959" t="s">
        <v>292</v>
      </c>
      <c r="Q183" s="960"/>
      <c r="R183" s="961"/>
      <c r="S183" s="692" t="s">
        <v>293</v>
      </c>
      <c r="T183" s="996" t="s">
        <v>262</v>
      </c>
      <c r="U183" s="996"/>
      <c r="V183" s="996"/>
    </row>
    <row r="184" spans="2:22" ht="12.75" customHeight="1" x14ac:dyDescent="0.3">
      <c r="B184" s="1007" t="s">
        <v>5801</v>
      </c>
      <c r="C184" s="1008"/>
      <c r="D184" s="1008"/>
      <c r="E184" s="1008"/>
      <c r="F184" s="1008"/>
      <c r="G184" s="1009"/>
      <c r="H184" s="1033">
        <f>+H161</f>
        <v>7.4</v>
      </c>
      <c r="I184" s="1033"/>
      <c r="J184" s="1033"/>
      <c r="K184" s="1033"/>
      <c r="L184" s="1033"/>
      <c r="M184" s="1050">
        <v>0.17</v>
      </c>
      <c r="N184" s="1051"/>
      <c r="O184" s="1052"/>
      <c r="P184" s="1033">
        <f>+PRODUCT(H184:L185)*$M$184</f>
        <v>0.25160000000000005</v>
      </c>
      <c r="Q184" s="1033"/>
      <c r="R184" s="1033"/>
      <c r="S184" s="691">
        <v>1</v>
      </c>
      <c r="T184" s="1033">
        <f>+S184*P184</f>
        <v>0.25160000000000005</v>
      </c>
      <c r="U184" s="1033"/>
      <c r="V184" s="1034"/>
    </row>
    <row r="185" spans="2:22" ht="12.75" customHeight="1" x14ac:dyDescent="0.3">
      <c r="B185" s="1004" t="s">
        <v>5802</v>
      </c>
      <c r="C185" s="1005"/>
      <c r="D185" s="1005"/>
      <c r="E185" s="1005"/>
      <c r="F185" s="1005"/>
      <c r="G185" s="1006"/>
      <c r="H185" s="1036"/>
      <c r="I185" s="1036"/>
      <c r="J185" s="1036"/>
      <c r="K185" s="1036">
        <v>0.2</v>
      </c>
      <c r="L185" s="1036"/>
      <c r="M185" s="1053"/>
      <c r="N185" s="1054"/>
      <c r="O185" s="1055"/>
      <c r="P185" s="940"/>
      <c r="Q185" s="965"/>
      <c r="R185" s="941"/>
      <c r="S185" s="690"/>
      <c r="T185" s="1036">
        <f t="shared" ref="T185" si="88">P185*S185</f>
        <v>0</v>
      </c>
      <c r="U185" s="1036"/>
      <c r="V185" s="1049"/>
    </row>
    <row r="186" spans="2:22" ht="12.75" customHeight="1" x14ac:dyDescent="0.3">
      <c r="B186" s="1007" t="s">
        <v>5837</v>
      </c>
      <c r="C186" s="1008"/>
      <c r="D186" s="1008"/>
      <c r="E186" s="1008"/>
      <c r="F186" s="1008"/>
      <c r="G186" s="1009"/>
      <c r="H186" s="1033">
        <f>+H163</f>
        <v>12.200000000000001</v>
      </c>
      <c r="I186" s="1033"/>
      <c r="J186" s="1033"/>
      <c r="K186" s="1033"/>
      <c r="L186" s="1033"/>
      <c r="M186" s="1053"/>
      <c r="N186" s="1054"/>
      <c r="O186" s="1055"/>
      <c r="P186" s="1033">
        <f>+PRODUCT(H186:L187)*$M$184</f>
        <v>0.41480000000000011</v>
      </c>
      <c r="Q186" s="1033"/>
      <c r="R186" s="1033"/>
      <c r="S186" s="721">
        <v>2</v>
      </c>
      <c r="T186" s="1033">
        <f>+S186*P186</f>
        <v>0.82960000000000023</v>
      </c>
      <c r="U186" s="1033"/>
      <c r="V186" s="1034"/>
    </row>
    <row r="187" spans="2:22" ht="12.75" customHeight="1" x14ac:dyDescent="0.3">
      <c r="B187" s="1004" t="s">
        <v>5838</v>
      </c>
      <c r="C187" s="1005"/>
      <c r="D187" s="1005"/>
      <c r="E187" s="1005"/>
      <c r="F187" s="1005"/>
      <c r="G187" s="1006"/>
      <c r="H187" s="1036"/>
      <c r="I187" s="1036"/>
      <c r="J187" s="1036"/>
      <c r="K187" s="1036">
        <v>0.2</v>
      </c>
      <c r="L187" s="1036"/>
      <c r="M187" s="1053"/>
      <c r="N187" s="1054"/>
      <c r="O187" s="1055"/>
      <c r="P187" s="940"/>
      <c r="Q187" s="965"/>
      <c r="R187" s="941"/>
      <c r="S187" s="723"/>
      <c r="T187" s="1036">
        <f t="shared" ref="T187" si="89">P187*S187</f>
        <v>0</v>
      </c>
      <c r="U187" s="1036"/>
      <c r="V187" s="1049"/>
    </row>
    <row r="188" spans="2:22" ht="12.75" customHeight="1" x14ac:dyDescent="0.3">
      <c r="B188" s="1007" t="s">
        <v>5803</v>
      </c>
      <c r="C188" s="1008"/>
      <c r="D188" s="1008"/>
      <c r="E188" s="1008"/>
      <c r="F188" s="1008"/>
      <c r="G188" s="1009"/>
      <c r="H188" s="1033">
        <f>+H165</f>
        <v>21.700000000000003</v>
      </c>
      <c r="I188" s="1033"/>
      <c r="J188" s="1033"/>
      <c r="K188" s="1033"/>
      <c r="L188" s="1033"/>
      <c r="M188" s="1053"/>
      <c r="N188" s="1054"/>
      <c r="O188" s="1055"/>
      <c r="P188" s="1033">
        <f>+PRODUCT(H188:L189)*$M$184</f>
        <v>0.73780000000000023</v>
      </c>
      <c r="Q188" s="1033"/>
      <c r="R188" s="1033"/>
      <c r="S188" s="721">
        <v>2</v>
      </c>
      <c r="T188" s="1033">
        <f t="shared" ref="T188" si="90">+S188*P188</f>
        <v>1.4756000000000005</v>
      </c>
      <c r="U188" s="1033"/>
      <c r="V188" s="1034"/>
    </row>
    <row r="189" spans="2:22" ht="12.75" customHeight="1" x14ac:dyDescent="0.3">
      <c r="B189" s="1004" t="s">
        <v>5804</v>
      </c>
      <c r="C189" s="1005"/>
      <c r="D189" s="1005"/>
      <c r="E189" s="1005"/>
      <c r="F189" s="1005"/>
      <c r="G189" s="1006"/>
      <c r="H189" s="1036"/>
      <c r="I189" s="1036"/>
      <c r="J189" s="1036"/>
      <c r="K189" s="1036">
        <v>0.2</v>
      </c>
      <c r="L189" s="1036"/>
      <c r="M189" s="1053"/>
      <c r="N189" s="1054"/>
      <c r="O189" s="1055"/>
      <c r="P189" s="940"/>
      <c r="Q189" s="965"/>
      <c r="R189" s="941"/>
      <c r="S189" s="723"/>
      <c r="T189" s="1036">
        <f t="shared" ref="T189" si="91">P189*S189</f>
        <v>0</v>
      </c>
      <c r="U189" s="1036"/>
      <c r="V189" s="1049"/>
    </row>
    <row r="190" spans="2:22" ht="12.75" customHeight="1" x14ac:dyDescent="0.3">
      <c r="B190" s="1007" t="s">
        <v>5805</v>
      </c>
      <c r="C190" s="1008"/>
      <c r="D190" s="1008"/>
      <c r="E190" s="1008"/>
      <c r="F190" s="1008"/>
      <c r="G190" s="1009"/>
      <c r="H190" s="1033">
        <v>0</v>
      </c>
      <c r="I190" s="1033"/>
      <c r="J190" s="1033"/>
      <c r="K190" s="972"/>
      <c r="L190" s="1010"/>
      <c r="M190" s="1053"/>
      <c r="N190" s="1054"/>
      <c r="O190" s="1055"/>
      <c r="P190" s="1033">
        <f>+PRODUCT(H190:L191)*$M$184</f>
        <v>0</v>
      </c>
      <c r="Q190" s="1033"/>
      <c r="R190" s="1033"/>
      <c r="S190" s="721">
        <v>0</v>
      </c>
      <c r="T190" s="1033">
        <f t="shared" ref="T190" si="92">+S190*P190</f>
        <v>0</v>
      </c>
      <c r="U190" s="1033"/>
      <c r="V190" s="1034"/>
    </row>
    <row r="191" spans="2:22" ht="12.75" customHeight="1" x14ac:dyDescent="0.3">
      <c r="B191" s="1004" t="s">
        <v>5806</v>
      </c>
      <c r="C191" s="1005"/>
      <c r="D191" s="1005"/>
      <c r="E191" s="1005"/>
      <c r="F191" s="1005"/>
      <c r="G191" s="1006"/>
      <c r="H191" s="1036"/>
      <c r="I191" s="1036"/>
      <c r="J191" s="1036"/>
      <c r="K191" s="940">
        <v>0</v>
      </c>
      <c r="L191" s="941"/>
      <c r="M191" s="1053"/>
      <c r="N191" s="1054"/>
      <c r="O191" s="1055"/>
      <c r="P191" s="940"/>
      <c r="Q191" s="965"/>
      <c r="R191" s="941"/>
      <c r="S191" s="723"/>
      <c r="T191" s="1036">
        <f t="shared" ref="T191" si="93">P191*S191</f>
        <v>0</v>
      </c>
      <c r="U191" s="1036"/>
      <c r="V191" s="1049"/>
    </row>
    <row r="192" spans="2:22" ht="12.75" customHeight="1" x14ac:dyDescent="0.3">
      <c r="B192" s="1007" t="s">
        <v>5807</v>
      </c>
      <c r="C192" s="1008"/>
      <c r="D192" s="1008"/>
      <c r="E192" s="1008"/>
      <c r="F192" s="1008"/>
      <c r="G192" s="1009"/>
      <c r="H192" s="1033">
        <f>+H169</f>
        <v>27.7</v>
      </c>
      <c r="I192" s="1033"/>
      <c r="J192" s="1033"/>
      <c r="K192" s="972"/>
      <c r="L192" s="1010"/>
      <c r="M192" s="1053"/>
      <c r="N192" s="1054"/>
      <c r="O192" s="1055"/>
      <c r="P192" s="1033">
        <f>+PRODUCT(H192:L193)*$M$184</f>
        <v>0.94180000000000008</v>
      </c>
      <c r="Q192" s="1033"/>
      <c r="R192" s="1033"/>
      <c r="S192" s="721">
        <v>2</v>
      </c>
      <c r="T192" s="1033">
        <f t="shared" ref="T192" si="94">+S192*P192</f>
        <v>1.8836000000000002</v>
      </c>
      <c r="U192" s="1033"/>
      <c r="V192" s="1034"/>
    </row>
    <row r="193" spans="2:22" ht="12.75" customHeight="1" x14ac:dyDescent="0.3">
      <c r="B193" s="1004" t="s">
        <v>5808</v>
      </c>
      <c r="C193" s="1005"/>
      <c r="D193" s="1005"/>
      <c r="E193" s="1005"/>
      <c r="F193" s="1005"/>
      <c r="G193" s="1006"/>
      <c r="H193" s="1036"/>
      <c r="I193" s="1036"/>
      <c r="J193" s="1036"/>
      <c r="K193" s="1036">
        <v>0.2</v>
      </c>
      <c r="L193" s="1036"/>
      <c r="M193" s="1053"/>
      <c r="N193" s="1054"/>
      <c r="O193" s="1055"/>
      <c r="P193" s="940"/>
      <c r="Q193" s="965"/>
      <c r="R193" s="941"/>
      <c r="S193" s="723"/>
      <c r="T193" s="1036">
        <f t="shared" ref="T193" si="95">P193*S193</f>
        <v>0</v>
      </c>
      <c r="U193" s="1036"/>
      <c r="V193" s="1049"/>
    </row>
    <row r="194" spans="2:22" ht="12.75" customHeight="1" x14ac:dyDescent="0.3">
      <c r="B194" s="1007" t="s">
        <v>5839</v>
      </c>
      <c r="C194" s="1008"/>
      <c r="D194" s="1008"/>
      <c r="E194" s="1008"/>
      <c r="F194" s="1008"/>
      <c r="G194" s="1009"/>
      <c r="H194" s="1033">
        <f>+H171</f>
        <v>21.7</v>
      </c>
      <c r="I194" s="1033"/>
      <c r="J194" s="1033"/>
      <c r="K194" s="972"/>
      <c r="L194" s="1010"/>
      <c r="M194" s="1053"/>
      <c r="N194" s="1054"/>
      <c r="O194" s="1055"/>
      <c r="P194" s="1033">
        <f>+PRODUCT(H194:L195)*$M$184</f>
        <v>0.73780000000000001</v>
      </c>
      <c r="Q194" s="1033"/>
      <c r="R194" s="1033"/>
      <c r="S194" s="721">
        <v>2</v>
      </c>
      <c r="T194" s="1033">
        <f t="shared" ref="T194" si="96">+S194*P194</f>
        <v>1.4756</v>
      </c>
      <c r="U194" s="1033"/>
      <c r="V194" s="1034"/>
    </row>
    <row r="195" spans="2:22" ht="12.75" customHeight="1" x14ac:dyDescent="0.3">
      <c r="B195" s="1004" t="s">
        <v>5840</v>
      </c>
      <c r="C195" s="1005"/>
      <c r="D195" s="1005"/>
      <c r="E195" s="1005"/>
      <c r="F195" s="1005"/>
      <c r="G195" s="1006"/>
      <c r="H195" s="1036"/>
      <c r="I195" s="1036"/>
      <c r="J195" s="1036"/>
      <c r="K195" s="1036">
        <v>0.2</v>
      </c>
      <c r="L195" s="1036"/>
      <c r="M195" s="1053"/>
      <c r="N195" s="1054"/>
      <c r="O195" s="1055"/>
      <c r="P195" s="940"/>
      <c r="Q195" s="965"/>
      <c r="R195" s="941"/>
      <c r="S195" s="723"/>
      <c r="T195" s="1036">
        <f t="shared" ref="T195" si="97">P195*S195</f>
        <v>0</v>
      </c>
      <c r="U195" s="1036"/>
      <c r="V195" s="1049"/>
    </row>
    <row r="196" spans="2:22" ht="12.75" customHeight="1" x14ac:dyDescent="0.3">
      <c r="B196" s="1007" t="s">
        <v>5809</v>
      </c>
      <c r="C196" s="1008"/>
      <c r="D196" s="1008"/>
      <c r="E196" s="1008"/>
      <c r="F196" s="1008"/>
      <c r="G196" s="1009"/>
      <c r="H196" s="1033">
        <f>+H173</f>
        <v>0</v>
      </c>
      <c r="I196" s="1033"/>
      <c r="J196" s="1033"/>
      <c r="K196" s="972"/>
      <c r="L196" s="1010"/>
      <c r="M196" s="1053"/>
      <c r="N196" s="1054"/>
      <c r="O196" s="1055"/>
      <c r="P196" s="1033">
        <f>+PRODUCT(H196:L197)*$M$184</f>
        <v>0</v>
      </c>
      <c r="Q196" s="1033"/>
      <c r="R196" s="1033"/>
      <c r="S196" s="721">
        <v>1</v>
      </c>
      <c r="T196" s="1033">
        <f t="shared" ref="T196" si="98">+S196*P196</f>
        <v>0</v>
      </c>
      <c r="U196" s="1033"/>
      <c r="V196" s="1034"/>
    </row>
    <row r="197" spans="2:22" ht="12.75" customHeight="1" x14ac:dyDescent="0.3">
      <c r="B197" s="1004" t="s">
        <v>5810</v>
      </c>
      <c r="C197" s="1005"/>
      <c r="D197" s="1005"/>
      <c r="E197" s="1005"/>
      <c r="F197" s="1005"/>
      <c r="G197" s="1006"/>
      <c r="H197" s="1036"/>
      <c r="I197" s="1036"/>
      <c r="J197" s="1036"/>
      <c r="K197" s="1036">
        <v>0.2</v>
      </c>
      <c r="L197" s="1036"/>
      <c r="M197" s="1053"/>
      <c r="N197" s="1054"/>
      <c r="O197" s="1055"/>
      <c r="P197" s="940"/>
      <c r="Q197" s="965"/>
      <c r="R197" s="941"/>
      <c r="S197" s="723"/>
      <c r="T197" s="1036">
        <f t="shared" ref="T197" si="99">P197*S197</f>
        <v>0</v>
      </c>
      <c r="U197" s="1036"/>
      <c r="V197" s="1049"/>
    </row>
    <row r="198" spans="2:22" ht="12.75" customHeight="1" x14ac:dyDescent="0.3">
      <c r="B198" s="1007" t="s">
        <v>5811</v>
      </c>
      <c r="C198" s="1008"/>
      <c r="D198" s="1008"/>
      <c r="E198" s="1008"/>
      <c r="F198" s="1008"/>
      <c r="G198" s="1009"/>
      <c r="H198" s="1033">
        <f>+H175</f>
        <v>31.7</v>
      </c>
      <c r="I198" s="1033"/>
      <c r="J198" s="1033"/>
      <c r="K198" s="972"/>
      <c r="L198" s="1010"/>
      <c r="M198" s="1053"/>
      <c r="N198" s="1054"/>
      <c r="O198" s="1055"/>
      <c r="P198" s="1033">
        <f>+PRODUCT(H198:L199)*$M$184</f>
        <v>1.0778000000000001</v>
      </c>
      <c r="Q198" s="1033"/>
      <c r="R198" s="1033"/>
      <c r="S198" s="721">
        <v>1</v>
      </c>
      <c r="T198" s="1033">
        <f>+S198*P198</f>
        <v>1.0778000000000001</v>
      </c>
      <c r="U198" s="1033"/>
      <c r="V198" s="1034"/>
    </row>
    <row r="199" spans="2:22" ht="12.75" customHeight="1" x14ac:dyDescent="0.3">
      <c r="B199" s="1004" t="s">
        <v>5812</v>
      </c>
      <c r="C199" s="1005"/>
      <c r="D199" s="1005"/>
      <c r="E199" s="1005"/>
      <c r="F199" s="1005"/>
      <c r="G199" s="1006"/>
      <c r="H199" s="1036"/>
      <c r="I199" s="1036"/>
      <c r="J199" s="1036"/>
      <c r="K199" s="1036">
        <v>0.2</v>
      </c>
      <c r="L199" s="1036"/>
      <c r="M199" s="1053"/>
      <c r="N199" s="1054"/>
      <c r="O199" s="1055"/>
      <c r="P199" s="940"/>
      <c r="Q199" s="965"/>
      <c r="R199" s="941"/>
      <c r="S199" s="723"/>
      <c r="T199" s="1036">
        <f t="shared" ref="T199" si="100">P199*S199</f>
        <v>0</v>
      </c>
      <c r="U199" s="1036"/>
      <c r="V199" s="1049"/>
    </row>
    <row r="200" spans="2:22" ht="12.75" customHeight="1" x14ac:dyDescent="0.3">
      <c r="B200" s="1007" t="s">
        <v>5841</v>
      </c>
      <c r="C200" s="1008"/>
      <c r="D200" s="1008"/>
      <c r="E200" s="1008"/>
      <c r="F200" s="1008"/>
      <c r="G200" s="1009"/>
      <c r="H200" s="1033">
        <f>+H177</f>
        <v>0</v>
      </c>
      <c r="I200" s="1033"/>
      <c r="J200" s="1033"/>
      <c r="K200" s="972"/>
      <c r="L200" s="1010"/>
      <c r="M200" s="1053"/>
      <c r="N200" s="1054"/>
      <c r="O200" s="1055"/>
      <c r="P200" s="1033">
        <f>+PRODUCT(H200:L201)*$M$184</f>
        <v>0</v>
      </c>
      <c r="Q200" s="1033"/>
      <c r="R200" s="1033"/>
      <c r="S200" s="721">
        <v>1</v>
      </c>
      <c r="T200" s="1033">
        <f>+S200*P200</f>
        <v>0</v>
      </c>
      <c r="U200" s="1033"/>
      <c r="V200" s="1034"/>
    </row>
    <row r="201" spans="2:22" ht="12.75" customHeight="1" x14ac:dyDescent="0.3">
      <c r="B201" s="1004" t="s">
        <v>5842</v>
      </c>
      <c r="C201" s="1005"/>
      <c r="D201" s="1005"/>
      <c r="E201" s="1005"/>
      <c r="F201" s="1005"/>
      <c r="G201" s="1006"/>
      <c r="H201" s="1036"/>
      <c r="I201" s="1036"/>
      <c r="J201" s="1036"/>
      <c r="K201" s="1036">
        <v>0.2</v>
      </c>
      <c r="L201" s="1036"/>
      <c r="M201" s="1056"/>
      <c r="N201" s="1057"/>
      <c r="O201" s="1058"/>
      <c r="P201" s="940"/>
      <c r="Q201" s="965"/>
      <c r="R201" s="941"/>
      <c r="S201" s="723"/>
      <c r="T201" s="1036">
        <f t="shared" ref="T201" si="101">P201*S201</f>
        <v>0</v>
      </c>
      <c r="U201" s="1036"/>
      <c r="V201" s="1049"/>
    </row>
    <row r="202" spans="2:22" ht="12.75" customHeight="1" x14ac:dyDescent="0.3">
      <c r="B202" s="242"/>
      <c r="C202" s="647"/>
      <c r="D202" s="647"/>
      <c r="E202" s="647"/>
      <c r="F202" s="647"/>
      <c r="G202" s="647"/>
      <c r="H202" s="647"/>
      <c r="I202" s="647"/>
      <c r="J202" s="647"/>
      <c r="K202" s="647"/>
      <c r="L202" s="647"/>
      <c r="M202" s="647"/>
      <c r="N202" s="647"/>
      <c r="O202" s="647"/>
      <c r="P202" s="647"/>
      <c r="Q202" s="647"/>
      <c r="R202" s="647"/>
      <c r="S202" s="647"/>
      <c r="T202" s="975">
        <f>ROUNDUP(SUM(T184:V201),0)</f>
        <v>7</v>
      </c>
      <c r="U202" s="976"/>
      <c r="V202" s="977"/>
    </row>
    <row r="203" spans="2:22" ht="12.75" customHeight="1" x14ac:dyDescent="0.3">
      <c r="B203" s="730"/>
      <c r="C203" s="730"/>
      <c r="D203" s="730"/>
      <c r="E203" s="730"/>
      <c r="F203" s="730"/>
      <c r="G203" s="730"/>
      <c r="H203" s="693"/>
      <c r="I203" s="693"/>
      <c r="J203" s="693"/>
      <c r="K203" s="693"/>
      <c r="L203" s="693"/>
      <c r="M203" s="693"/>
      <c r="T203" s="197"/>
      <c r="U203" s="197"/>
      <c r="V203" s="196"/>
    </row>
    <row r="204" spans="2:22" s="197" customFormat="1" ht="15" customHeight="1" x14ac:dyDescent="0.3">
      <c r="B204" s="1027" t="s">
        <v>5758</v>
      </c>
      <c r="C204" s="1028"/>
      <c r="D204" s="1028"/>
      <c r="E204" s="1028"/>
      <c r="F204" s="1028"/>
      <c r="G204" s="1029"/>
      <c r="H204" s="1037" t="str">
        <f>+APU!C50</f>
        <v xml:space="preserve">LOCALIZACIÓN Y REPLANTEO  </v>
      </c>
      <c r="I204" s="1038"/>
      <c r="J204" s="1038"/>
      <c r="K204" s="1038"/>
      <c r="L204" s="1038"/>
      <c r="M204" s="1038"/>
      <c r="N204" s="1038"/>
      <c r="O204" s="1038"/>
      <c r="P204" s="1038"/>
      <c r="Q204" s="1038"/>
      <c r="R204" s="1038"/>
      <c r="S204" s="1038"/>
      <c r="T204" s="1038"/>
      <c r="U204" s="1038"/>
      <c r="V204" s="1039"/>
    </row>
    <row r="205" spans="2:22" s="197" customFormat="1" ht="15" x14ac:dyDescent="0.3">
      <c r="B205" s="243"/>
      <c r="C205" s="244"/>
      <c r="D205" s="244"/>
      <c r="E205" s="244"/>
      <c r="F205" s="244"/>
      <c r="G205" s="244"/>
      <c r="H205" s="244"/>
      <c r="I205" s="244"/>
      <c r="J205" s="244"/>
      <c r="K205" s="244"/>
      <c r="L205" s="244"/>
      <c r="M205" s="244"/>
      <c r="N205" s="244"/>
      <c r="O205" s="244"/>
      <c r="P205" s="244"/>
      <c r="Q205" s="244"/>
      <c r="R205" s="244"/>
      <c r="S205" s="244"/>
      <c r="T205" s="640"/>
      <c r="U205" s="640"/>
      <c r="V205" s="640"/>
    </row>
    <row r="206" spans="2:22" s="197" customFormat="1" ht="23.25" customHeight="1" x14ac:dyDescent="0.3">
      <c r="B206" s="1074" t="s">
        <v>5759</v>
      </c>
      <c r="C206" s="1075"/>
      <c r="D206" s="1075"/>
      <c r="E206" s="1075"/>
      <c r="F206" s="1075"/>
      <c r="G206" s="1076"/>
      <c r="H206" s="1001" t="str">
        <f>IF(B206=0,"",VLOOKUP(B206,APU!B49:G278,2,FALSE))</f>
        <v>LOCALIZACION Y REPLANTEO DE VIAS incluye eje de via y laterales con andenes</v>
      </c>
      <c r="I206" s="1002"/>
      <c r="J206" s="1002"/>
      <c r="K206" s="1002"/>
      <c r="L206" s="1002"/>
      <c r="M206" s="1002"/>
      <c r="N206" s="1002"/>
      <c r="O206" s="1002"/>
      <c r="P206" s="1002"/>
      <c r="Q206" s="1002"/>
      <c r="R206" s="1002"/>
      <c r="S206" s="1003"/>
      <c r="T206" s="994" t="s">
        <v>7</v>
      </c>
      <c r="U206" s="995"/>
      <c r="V206" s="236" t="str">
        <f>IF(B206=0,"",VLOOKUP(B206,APU!B49:G283,3,FALSE))</f>
        <v>ML</v>
      </c>
    </row>
    <row r="207" spans="2:22" s="197" customFormat="1" x14ac:dyDescent="0.3">
      <c r="B207" s="644"/>
      <c r="C207" s="644"/>
      <c r="D207" s="644"/>
      <c r="E207" s="644"/>
      <c r="F207" s="644"/>
      <c r="G207" s="644"/>
      <c r="H207" s="644"/>
      <c r="I207" s="644"/>
      <c r="J207" s="644"/>
      <c r="K207" s="644"/>
      <c r="L207" s="644"/>
      <c r="M207" s="644"/>
      <c r="N207" s="644"/>
      <c r="O207" s="644"/>
      <c r="P207" s="644"/>
      <c r="Q207" s="644"/>
      <c r="R207" s="644"/>
      <c r="S207" s="645"/>
      <c r="T207" s="238"/>
      <c r="U207" s="238"/>
      <c r="V207" s="239"/>
    </row>
    <row r="208" spans="2:22" s="197" customFormat="1" ht="27.6" x14ac:dyDescent="0.3">
      <c r="B208" s="240" t="s">
        <v>288</v>
      </c>
      <c r="C208" s="240"/>
      <c r="D208" s="240"/>
      <c r="E208" s="240"/>
      <c r="F208" s="240"/>
      <c r="G208" s="240"/>
      <c r="H208" s="958" t="s">
        <v>289</v>
      </c>
      <c r="I208" s="958"/>
      <c r="J208" s="958"/>
      <c r="K208" s="959" t="s">
        <v>290</v>
      </c>
      <c r="L208" s="960"/>
      <c r="M208" s="959" t="s">
        <v>291</v>
      </c>
      <c r="N208" s="960"/>
      <c r="O208" s="961"/>
      <c r="P208" s="959" t="s">
        <v>292</v>
      </c>
      <c r="Q208" s="960"/>
      <c r="R208" s="961"/>
      <c r="S208" s="653" t="s">
        <v>293</v>
      </c>
      <c r="T208" s="996" t="s">
        <v>262</v>
      </c>
      <c r="U208" s="996"/>
      <c r="V208" s="996"/>
    </row>
    <row r="209" spans="1:22" s="197" customFormat="1" ht="15.75" customHeight="1" x14ac:dyDescent="0.3">
      <c r="B209" s="1015" t="s">
        <v>5801</v>
      </c>
      <c r="C209" s="1016"/>
      <c r="D209" s="1016"/>
      <c r="E209" s="1016"/>
      <c r="F209" s="1016"/>
      <c r="G209" s="1016"/>
      <c r="H209" s="1062">
        <f>+H184</f>
        <v>7.4</v>
      </c>
      <c r="I209" s="1062"/>
      <c r="J209" s="1062"/>
      <c r="K209" s="1062"/>
      <c r="L209" s="1062"/>
      <c r="M209" s="1062"/>
      <c r="N209" s="1062"/>
      <c r="O209" s="1062"/>
      <c r="P209" s="1062">
        <f>+PRODUCT(H209:O209)</f>
        <v>7.4</v>
      </c>
      <c r="Q209" s="1062"/>
      <c r="R209" s="1062"/>
      <c r="S209" s="654">
        <v>1</v>
      </c>
      <c r="T209" s="1062">
        <f>P209*S209</f>
        <v>7.4</v>
      </c>
      <c r="U209" s="1062"/>
      <c r="V209" s="1063"/>
    </row>
    <row r="210" spans="1:22" s="197" customFormat="1" ht="15.75" customHeight="1" x14ac:dyDescent="0.3">
      <c r="B210" s="1015" t="s">
        <v>5837</v>
      </c>
      <c r="C210" s="1016"/>
      <c r="D210" s="1016"/>
      <c r="E210" s="1016"/>
      <c r="F210" s="1016"/>
      <c r="G210" s="1016"/>
      <c r="H210" s="1062">
        <f>+H186</f>
        <v>12.200000000000001</v>
      </c>
      <c r="I210" s="1062"/>
      <c r="J210" s="1062"/>
      <c r="K210" s="1062"/>
      <c r="L210" s="1062"/>
      <c r="M210" s="1062"/>
      <c r="N210" s="1062"/>
      <c r="O210" s="1062"/>
      <c r="P210" s="1062">
        <f t="shared" ref="P210:P217" si="102">+PRODUCT(H210:O210)</f>
        <v>12.200000000000001</v>
      </c>
      <c r="Q210" s="1062"/>
      <c r="R210" s="1062"/>
      <c r="S210" s="715">
        <v>1</v>
      </c>
      <c r="T210" s="1062">
        <f t="shared" ref="T210:T217" si="103">P210*S210</f>
        <v>12.200000000000001</v>
      </c>
      <c r="U210" s="1062"/>
      <c r="V210" s="1063"/>
    </row>
    <row r="211" spans="1:22" s="197" customFormat="1" ht="15.75" customHeight="1" x14ac:dyDescent="0.3">
      <c r="B211" s="1015" t="s">
        <v>5813</v>
      </c>
      <c r="C211" s="1016"/>
      <c r="D211" s="1016"/>
      <c r="E211" s="1016"/>
      <c r="F211" s="1016"/>
      <c r="G211" s="1016"/>
      <c r="H211" s="1062">
        <f>+H188</f>
        <v>21.700000000000003</v>
      </c>
      <c r="I211" s="1062"/>
      <c r="J211" s="1062"/>
      <c r="K211" s="1062"/>
      <c r="L211" s="1062"/>
      <c r="M211" s="1062"/>
      <c r="N211" s="1062"/>
      <c r="O211" s="1062"/>
      <c r="P211" s="1062">
        <f t="shared" si="102"/>
        <v>21.700000000000003</v>
      </c>
      <c r="Q211" s="1062"/>
      <c r="R211" s="1062"/>
      <c r="S211" s="715">
        <v>1</v>
      </c>
      <c r="T211" s="1062">
        <f t="shared" si="103"/>
        <v>21.700000000000003</v>
      </c>
      <c r="U211" s="1062"/>
      <c r="V211" s="1063"/>
    </row>
    <row r="212" spans="1:22" s="197" customFormat="1" ht="15.75" customHeight="1" x14ac:dyDescent="0.3">
      <c r="B212" s="1015" t="s">
        <v>5814</v>
      </c>
      <c r="C212" s="1016"/>
      <c r="D212" s="1016"/>
      <c r="E212" s="1016"/>
      <c r="F212" s="1016"/>
      <c r="G212" s="1016"/>
      <c r="H212" s="1062">
        <f>+H167</f>
        <v>6.5</v>
      </c>
      <c r="I212" s="1062"/>
      <c r="J212" s="1062"/>
      <c r="K212" s="1062"/>
      <c r="L212" s="1062"/>
      <c r="M212" s="1062"/>
      <c r="N212" s="1062"/>
      <c r="O212" s="1062"/>
      <c r="P212" s="1062">
        <f t="shared" si="102"/>
        <v>6.5</v>
      </c>
      <c r="Q212" s="1062"/>
      <c r="R212" s="1062"/>
      <c r="S212" s="715">
        <v>1</v>
      </c>
      <c r="T212" s="1062">
        <f t="shared" si="103"/>
        <v>6.5</v>
      </c>
      <c r="U212" s="1062"/>
      <c r="V212" s="1063"/>
    </row>
    <row r="213" spans="1:22" s="197" customFormat="1" ht="15.75" customHeight="1" x14ac:dyDescent="0.3">
      <c r="B213" s="1015" t="s">
        <v>5815</v>
      </c>
      <c r="C213" s="1016"/>
      <c r="D213" s="1016"/>
      <c r="E213" s="1016"/>
      <c r="F213" s="1016"/>
      <c r="G213" s="1016"/>
      <c r="H213" s="1062">
        <f>+H192</f>
        <v>27.7</v>
      </c>
      <c r="I213" s="1062"/>
      <c r="J213" s="1062"/>
      <c r="K213" s="1062"/>
      <c r="L213" s="1062"/>
      <c r="M213" s="1062"/>
      <c r="N213" s="1062"/>
      <c r="O213" s="1062"/>
      <c r="P213" s="1062">
        <f t="shared" si="102"/>
        <v>27.7</v>
      </c>
      <c r="Q213" s="1062"/>
      <c r="R213" s="1062"/>
      <c r="S213" s="715">
        <v>1</v>
      </c>
      <c r="T213" s="1062">
        <f t="shared" si="103"/>
        <v>27.7</v>
      </c>
      <c r="U213" s="1062"/>
      <c r="V213" s="1063"/>
    </row>
    <row r="214" spans="1:22" s="197" customFormat="1" ht="15.75" customHeight="1" x14ac:dyDescent="0.3">
      <c r="B214" s="1015" t="s">
        <v>5844</v>
      </c>
      <c r="C214" s="1016"/>
      <c r="D214" s="1016"/>
      <c r="E214" s="1016"/>
      <c r="F214" s="1016"/>
      <c r="G214" s="1016"/>
      <c r="H214" s="1062">
        <f>+H194</f>
        <v>21.7</v>
      </c>
      <c r="I214" s="1062"/>
      <c r="J214" s="1062"/>
      <c r="K214" s="1062"/>
      <c r="L214" s="1062"/>
      <c r="M214" s="1062"/>
      <c r="N214" s="1062"/>
      <c r="O214" s="1062"/>
      <c r="P214" s="1062">
        <f t="shared" si="102"/>
        <v>21.7</v>
      </c>
      <c r="Q214" s="1062"/>
      <c r="R214" s="1062"/>
      <c r="S214" s="715">
        <v>1</v>
      </c>
      <c r="T214" s="1062">
        <f t="shared" si="103"/>
        <v>21.7</v>
      </c>
      <c r="U214" s="1062"/>
      <c r="V214" s="1063"/>
    </row>
    <row r="215" spans="1:22" s="197" customFormat="1" ht="15.75" customHeight="1" x14ac:dyDescent="0.3">
      <c r="B215" s="1015" t="s">
        <v>5816</v>
      </c>
      <c r="C215" s="1016"/>
      <c r="D215" s="1016"/>
      <c r="E215" s="1016"/>
      <c r="F215" s="1016"/>
      <c r="G215" s="1016"/>
      <c r="H215" s="1062">
        <f>+H196</f>
        <v>0</v>
      </c>
      <c r="I215" s="1062"/>
      <c r="J215" s="1062"/>
      <c r="K215" s="1062"/>
      <c r="L215" s="1062"/>
      <c r="M215" s="1062"/>
      <c r="N215" s="1062"/>
      <c r="O215" s="1062"/>
      <c r="P215" s="1062">
        <f t="shared" si="102"/>
        <v>0</v>
      </c>
      <c r="Q215" s="1062"/>
      <c r="R215" s="1062"/>
      <c r="S215" s="715">
        <v>1</v>
      </c>
      <c r="T215" s="1062">
        <f t="shared" si="103"/>
        <v>0</v>
      </c>
      <c r="U215" s="1062"/>
      <c r="V215" s="1063"/>
    </row>
    <row r="216" spans="1:22" s="197" customFormat="1" ht="15.75" customHeight="1" x14ac:dyDescent="0.3">
      <c r="B216" s="1015" t="s">
        <v>5817</v>
      </c>
      <c r="C216" s="1016"/>
      <c r="D216" s="1016"/>
      <c r="E216" s="1016"/>
      <c r="F216" s="1016"/>
      <c r="G216" s="1016"/>
      <c r="H216" s="1062">
        <f>+H198</f>
        <v>31.7</v>
      </c>
      <c r="I216" s="1062"/>
      <c r="J216" s="1062"/>
      <c r="K216" s="1062"/>
      <c r="L216" s="1062"/>
      <c r="M216" s="1062"/>
      <c r="N216" s="1062"/>
      <c r="O216" s="1062"/>
      <c r="P216" s="1062">
        <f t="shared" si="102"/>
        <v>31.7</v>
      </c>
      <c r="Q216" s="1062"/>
      <c r="R216" s="1062"/>
      <c r="S216" s="715">
        <v>1</v>
      </c>
      <c r="T216" s="1062">
        <f t="shared" si="103"/>
        <v>31.7</v>
      </c>
      <c r="U216" s="1062"/>
      <c r="V216" s="1063"/>
    </row>
    <row r="217" spans="1:22" s="197" customFormat="1" ht="15.75" customHeight="1" x14ac:dyDescent="0.3">
      <c r="B217" s="1015" t="s">
        <v>5845</v>
      </c>
      <c r="C217" s="1016"/>
      <c r="D217" s="1016"/>
      <c r="E217" s="1016"/>
      <c r="F217" s="1016"/>
      <c r="G217" s="1016"/>
      <c r="H217" s="1062">
        <f>+H200</f>
        <v>0</v>
      </c>
      <c r="I217" s="1062"/>
      <c r="J217" s="1062"/>
      <c r="K217" s="1062"/>
      <c r="L217" s="1062"/>
      <c r="M217" s="1062"/>
      <c r="N217" s="1062"/>
      <c r="O217" s="1062"/>
      <c r="P217" s="1062">
        <f t="shared" si="102"/>
        <v>0</v>
      </c>
      <c r="Q217" s="1062"/>
      <c r="R217" s="1062"/>
      <c r="S217" s="715">
        <v>1</v>
      </c>
      <c r="T217" s="1062">
        <f t="shared" si="103"/>
        <v>0</v>
      </c>
      <c r="U217" s="1062"/>
      <c r="V217" s="1063"/>
    </row>
    <row r="218" spans="1:22" s="197" customFormat="1" ht="15" x14ac:dyDescent="0.3">
      <c r="B218" s="242"/>
      <c r="C218" s="647"/>
      <c r="D218" s="647"/>
      <c r="E218" s="647"/>
      <c r="F218" s="647"/>
      <c r="G218" s="647"/>
      <c r="H218" s="647"/>
      <c r="I218" s="647"/>
      <c r="J218" s="647"/>
      <c r="K218" s="647"/>
      <c r="L218" s="647"/>
      <c r="M218" s="647"/>
      <c r="N218" s="647"/>
      <c r="O218" s="647"/>
      <c r="P218" s="647"/>
      <c r="Q218" s="647"/>
      <c r="R218" s="647"/>
      <c r="S218" s="647"/>
      <c r="T218" s="975">
        <f>ROUNDUP(SUM(T209:V217),0)</f>
        <v>129</v>
      </c>
      <c r="U218" s="976"/>
      <c r="V218" s="977"/>
    </row>
    <row r="219" spans="1:22" s="197" customFormat="1" ht="9" customHeight="1" x14ac:dyDescent="0.3">
      <c r="B219" s="259"/>
      <c r="C219" s="259"/>
      <c r="D219" s="259"/>
      <c r="E219" s="259"/>
      <c r="F219" s="259"/>
      <c r="G219" s="259"/>
      <c r="H219" s="259"/>
      <c r="I219" s="259"/>
      <c r="J219" s="259"/>
      <c r="K219" s="259"/>
      <c r="L219" s="259"/>
      <c r="M219" s="259"/>
      <c r="V219" s="196"/>
    </row>
    <row r="220" spans="1:22" s="197" customFormat="1" ht="18.899999999999999" customHeight="1" x14ac:dyDescent="0.3">
      <c r="B220" s="1046" t="s">
        <v>5767</v>
      </c>
      <c r="C220" s="1047"/>
      <c r="D220" s="1047"/>
      <c r="E220" s="1047"/>
      <c r="F220" s="1047"/>
      <c r="G220" s="1048"/>
      <c r="H220" s="1037" t="str">
        <f>+APU!C59</f>
        <v>EXCAVACIONES Y LLENOS</v>
      </c>
      <c r="I220" s="1041"/>
      <c r="J220" s="1041"/>
      <c r="K220" s="1041"/>
      <c r="L220" s="1041"/>
      <c r="M220" s="1041"/>
      <c r="N220" s="1041"/>
      <c r="O220" s="1041"/>
      <c r="P220" s="1041"/>
      <c r="Q220" s="1041"/>
      <c r="R220" s="1041"/>
      <c r="S220" s="1041"/>
      <c r="T220" s="1041"/>
      <c r="U220" s="1041"/>
      <c r="V220" s="1042"/>
    </row>
    <row r="221" spans="1:22" s="197" customFormat="1" ht="6" customHeight="1" x14ac:dyDescent="0.3">
      <c r="A221" s="221"/>
      <c r="B221" s="231"/>
      <c r="C221" s="231"/>
      <c r="D221" s="231"/>
      <c r="E221" s="231"/>
      <c r="F221" s="231"/>
      <c r="G221" s="231"/>
      <c r="H221" s="232"/>
      <c r="I221" s="232"/>
      <c r="J221" s="232"/>
      <c r="K221" s="232"/>
      <c r="L221" s="232"/>
      <c r="M221" s="232"/>
      <c r="N221" s="232"/>
      <c r="O221" s="232"/>
      <c r="P221" s="232"/>
      <c r="Q221" s="232"/>
      <c r="R221" s="232"/>
      <c r="S221" s="233"/>
      <c r="T221" s="234"/>
      <c r="U221" s="234"/>
      <c r="V221" s="235"/>
    </row>
    <row r="222" spans="1:22" s="197" customFormat="1" ht="32.25" customHeight="1" x14ac:dyDescent="0.3">
      <c r="B222" s="994" t="s">
        <v>5693</v>
      </c>
      <c r="C222" s="997"/>
      <c r="D222" s="997"/>
      <c r="E222" s="997"/>
      <c r="F222" s="997"/>
      <c r="G222" s="995"/>
      <c r="H222" s="1001" t="str">
        <f>IF(B222=0,"",VLOOKUP(B222,APU!B49:G286,2,FALSE))</f>
        <v xml:space="preserve">EXCAVACIÓN A CIELO ABIERTO - MATERIAL COMÚN - 0.0 A 2.0 M                                                                            </v>
      </c>
      <c r="I222" s="1002"/>
      <c r="J222" s="1002"/>
      <c r="K222" s="1002"/>
      <c r="L222" s="1002"/>
      <c r="M222" s="1002"/>
      <c r="N222" s="1002"/>
      <c r="O222" s="1002"/>
      <c r="P222" s="1002"/>
      <c r="Q222" s="1002"/>
      <c r="R222" s="1002"/>
      <c r="S222" s="1003"/>
      <c r="T222" s="994" t="s">
        <v>7</v>
      </c>
      <c r="U222" s="995"/>
      <c r="V222" s="236" t="str">
        <f>IF(B222=0,"",VLOOKUP(B222,APU!B53:G291,3,FALSE))</f>
        <v>M3</v>
      </c>
    </row>
    <row r="223" spans="1:22" s="221" customFormat="1" ht="6.75" customHeight="1" x14ac:dyDescent="0.3">
      <c r="B223" s="237"/>
      <c r="C223" s="237"/>
      <c r="D223" s="237"/>
      <c r="E223" s="237"/>
      <c r="F223" s="237"/>
      <c r="G223" s="237"/>
      <c r="H223" s="237"/>
      <c r="I223" s="237"/>
      <c r="J223" s="237"/>
      <c r="K223" s="237"/>
      <c r="L223" s="237"/>
      <c r="M223" s="237"/>
      <c r="N223" s="237"/>
      <c r="O223" s="237"/>
      <c r="P223" s="237"/>
      <c r="Q223" s="237"/>
      <c r="R223" s="237"/>
      <c r="S223" s="229"/>
      <c r="T223" s="238"/>
      <c r="U223" s="238"/>
      <c r="V223" s="239"/>
    </row>
    <row r="224" spans="1:22" s="197" customFormat="1" ht="25.5" customHeight="1" x14ac:dyDescent="0.3">
      <c r="B224" s="240" t="s">
        <v>288</v>
      </c>
      <c r="C224" s="240"/>
      <c r="D224" s="240"/>
      <c r="E224" s="240"/>
      <c r="F224" s="240"/>
      <c r="G224" s="240"/>
      <c r="H224" s="958" t="s">
        <v>289</v>
      </c>
      <c r="I224" s="958"/>
      <c r="J224" s="958"/>
      <c r="K224" s="959" t="s">
        <v>290</v>
      </c>
      <c r="L224" s="960"/>
      <c r="M224" s="959" t="s">
        <v>291</v>
      </c>
      <c r="N224" s="960"/>
      <c r="O224" s="961"/>
      <c r="P224" s="959" t="s">
        <v>292</v>
      </c>
      <c r="Q224" s="960"/>
      <c r="R224" s="961"/>
      <c r="S224" s="653" t="s">
        <v>5684</v>
      </c>
      <c r="T224" s="996" t="s">
        <v>262</v>
      </c>
      <c r="U224" s="996"/>
      <c r="V224" s="996"/>
    </row>
    <row r="225" spans="2:23" ht="12.75" customHeight="1" x14ac:dyDescent="0.3">
      <c r="B225" s="1011" t="s">
        <v>5818</v>
      </c>
      <c r="C225" s="1012"/>
      <c r="D225" s="1012"/>
      <c r="E225" s="1012"/>
      <c r="F225" s="1012"/>
      <c r="G225" s="1012"/>
      <c r="H225" s="1033">
        <f>+Memorias_tramos!B3</f>
        <v>7.4</v>
      </c>
      <c r="I225" s="1033"/>
      <c r="J225" s="1033"/>
      <c r="K225" s="1033"/>
      <c r="L225" s="1033"/>
      <c r="M225" s="1033"/>
      <c r="N225" s="1033"/>
      <c r="O225" s="1033"/>
      <c r="P225" s="1033">
        <f>+PRODUCT(H225:O227)</f>
        <v>9.2796000000000003</v>
      </c>
      <c r="Q225" s="1033"/>
      <c r="R225" s="1033"/>
      <c r="S225" s="1043">
        <v>0.4</v>
      </c>
      <c r="T225" s="1033">
        <f>P225*$S$225</f>
        <v>3.7118400000000005</v>
      </c>
      <c r="U225" s="1033"/>
      <c r="V225" s="1034"/>
    </row>
    <row r="226" spans="2:23" ht="12.75" customHeight="1" x14ac:dyDescent="0.3">
      <c r="B226" s="1013" t="s">
        <v>5802</v>
      </c>
      <c r="C226" s="1014"/>
      <c r="D226" s="1014"/>
      <c r="E226" s="1014"/>
      <c r="F226" s="1014"/>
      <c r="G226" s="1014"/>
      <c r="H226" s="1035"/>
      <c r="I226" s="1035"/>
      <c r="J226" s="1035"/>
      <c r="K226" s="1035">
        <f>+Memorias_tramos!B4</f>
        <v>3.3</v>
      </c>
      <c r="L226" s="1035"/>
      <c r="M226" s="1035"/>
      <c r="N226" s="1035"/>
      <c r="O226" s="1035"/>
      <c r="P226" s="951"/>
      <c r="Q226" s="950"/>
      <c r="R226" s="952"/>
      <c r="S226" s="1044"/>
      <c r="T226" s="951">
        <f t="shared" ref="T226:T227" si="104">P226*S226</f>
        <v>0</v>
      </c>
      <c r="U226" s="950"/>
      <c r="V226" s="953"/>
    </row>
    <row r="227" spans="2:23" ht="15" customHeight="1" x14ac:dyDescent="0.3">
      <c r="B227" s="1004" t="s">
        <v>5820</v>
      </c>
      <c r="C227" s="1005"/>
      <c r="D227" s="1005"/>
      <c r="E227" s="1005"/>
      <c r="F227" s="1005"/>
      <c r="G227" s="1006"/>
      <c r="H227" s="1036"/>
      <c r="I227" s="1036"/>
      <c r="J227" s="1036"/>
      <c r="K227" s="1036"/>
      <c r="L227" s="1036"/>
      <c r="M227" s="1036">
        <v>0.38</v>
      </c>
      <c r="N227" s="1036"/>
      <c r="O227" s="1036"/>
      <c r="P227" s="940"/>
      <c r="Q227" s="965"/>
      <c r="R227" s="941"/>
      <c r="S227" s="1044"/>
      <c r="T227" s="940">
        <f t="shared" si="104"/>
        <v>0</v>
      </c>
      <c r="U227" s="965"/>
      <c r="V227" s="967"/>
    </row>
    <row r="228" spans="2:23" ht="15" customHeight="1" x14ac:dyDescent="0.3">
      <c r="B228" s="1011" t="s">
        <v>5846</v>
      </c>
      <c r="C228" s="1012"/>
      <c r="D228" s="1012"/>
      <c r="E228" s="1012"/>
      <c r="F228" s="1012"/>
      <c r="G228" s="1012"/>
      <c r="H228" s="1033">
        <f>+Memorias_tramos!D3</f>
        <v>12.200000000000001</v>
      </c>
      <c r="I228" s="1033"/>
      <c r="J228" s="1033"/>
      <c r="K228" s="1033"/>
      <c r="L228" s="1033"/>
      <c r="M228" s="1033"/>
      <c r="N228" s="1033"/>
      <c r="O228" s="1033"/>
      <c r="P228" s="1033">
        <f>+PRODUCT(H228:O230)</f>
        <v>30.22672</v>
      </c>
      <c r="Q228" s="1033"/>
      <c r="R228" s="1033"/>
      <c r="S228" s="1044"/>
      <c r="T228" s="1033">
        <f>P228*$S$225</f>
        <v>12.090688</v>
      </c>
      <c r="U228" s="1033"/>
      <c r="V228" s="1034"/>
    </row>
    <row r="229" spans="2:23" ht="15" customHeight="1" x14ac:dyDescent="0.3">
      <c r="B229" s="1013" t="s">
        <v>5838</v>
      </c>
      <c r="C229" s="1014"/>
      <c r="D229" s="1014"/>
      <c r="E229" s="1014"/>
      <c r="F229" s="1014"/>
      <c r="G229" s="1014"/>
      <c r="H229" s="1035"/>
      <c r="I229" s="1035"/>
      <c r="J229" s="1035"/>
      <c r="K229" s="1035">
        <f>+Memorias_tramos!D4</f>
        <v>6.52</v>
      </c>
      <c r="L229" s="1035"/>
      <c r="M229" s="1035"/>
      <c r="N229" s="1035"/>
      <c r="O229" s="1035"/>
      <c r="P229" s="951"/>
      <c r="Q229" s="950"/>
      <c r="R229" s="952"/>
      <c r="S229" s="1044"/>
      <c r="T229" s="951">
        <f t="shared" ref="T229:T230" si="105">P229*S229</f>
        <v>0</v>
      </c>
      <c r="U229" s="950"/>
      <c r="V229" s="953"/>
    </row>
    <row r="230" spans="2:23" ht="15" customHeight="1" x14ac:dyDescent="0.3">
      <c r="B230" s="1004" t="s">
        <v>5847</v>
      </c>
      <c r="C230" s="1005"/>
      <c r="D230" s="1005"/>
      <c r="E230" s="1005"/>
      <c r="F230" s="1005"/>
      <c r="G230" s="1006"/>
      <c r="H230" s="1036"/>
      <c r="I230" s="1036"/>
      <c r="J230" s="1036"/>
      <c r="K230" s="1036"/>
      <c r="L230" s="1036"/>
      <c r="M230" s="1036">
        <v>0.38</v>
      </c>
      <c r="N230" s="1036"/>
      <c r="O230" s="1036"/>
      <c r="P230" s="940"/>
      <c r="Q230" s="965"/>
      <c r="R230" s="941"/>
      <c r="S230" s="1044"/>
      <c r="T230" s="940">
        <f t="shared" si="105"/>
        <v>0</v>
      </c>
      <c r="U230" s="965"/>
      <c r="V230" s="967"/>
    </row>
    <row r="231" spans="2:23" ht="15" customHeight="1" x14ac:dyDescent="0.3">
      <c r="B231" s="1011" t="s">
        <v>5803</v>
      </c>
      <c r="C231" s="1012"/>
      <c r="D231" s="1012"/>
      <c r="E231" s="1012"/>
      <c r="F231" s="1012"/>
      <c r="G231" s="1012"/>
      <c r="H231" s="1033">
        <f>+Memorias_tramos!B13</f>
        <v>21.700000000000003</v>
      </c>
      <c r="I231" s="1033"/>
      <c r="J231" s="1033"/>
      <c r="K231" s="1033"/>
      <c r="L231" s="1033"/>
      <c r="M231" s="1033"/>
      <c r="N231" s="1033"/>
      <c r="O231" s="1033"/>
      <c r="P231" s="1033">
        <f>+PRODUCT(H231:O233)</f>
        <v>53.763920000000006</v>
      </c>
      <c r="Q231" s="1033"/>
      <c r="R231" s="1033"/>
      <c r="S231" s="1044"/>
      <c r="T231" s="1033">
        <f>P231*$S$225</f>
        <v>21.505568000000004</v>
      </c>
      <c r="U231" s="1033"/>
      <c r="V231" s="1034"/>
    </row>
    <row r="232" spans="2:23" ht="15" customHeight="1" x14ac:dyDescent="0.3">
      <c r="B232" s="1013" t="s">
        <v>5804</v>
      </c>
      <c r="C232" s="1014"/>
      <c r="D232" s="1014"/>
      <c r="E232" s="1014"/>
      <c r="F232" s="1014"/>
      <c r="G232" s="1014"/>
      <c r="H232" s="1035"/>
      <c r="I232" s="1035"/>
      <c r="J232" s="1035"/>
      <c r="K232" s="1035">
        <f>+Memorias_tramos!B14</f>
        <v>6.52</v>
      </c>
      <c r="L232" s="1035"/>
      <c r="M232" s="1035"/>
      <c r="N232" s="1035"/>
      <c r="O232" s="1035"/>
      <c r="P232" s="951"/>
      <c r="Q232" s="950"/>
      <c r="R232" s="952"/>
      <c r="S232" s="1044"/>
      <c r="T232" s="951">
        <f t="shared" ref="T232:T233" si="106">P232*S232</f>
        <v>0</v>
      </c>
      <c r="U232" s="950"/>
      <c r="V232" s="953"/>
      <c r="W232" s="703"/>
    </row>
    <row r="233" spans="2:23" ht="15" customHeight="1" x14ac:dyDescent="0.3">
      <c r="B233" s="1004" t="s">
        <v>5821</v>
      </c>
      <c r="C233" s="1005"/>
      <c r="D233" s="1005"/>
      <c r="E233" s="1005"/>
      <c r="F233" s="1005"/>
      <c r="G233" s="1006"/>
      <c r="H233" s="1036"/>
      <c r="I233" s="1036"/>
      <c r="J233" s="1036"/>
      <c r="K233" s="1036"/>
      <c r="L233" s="1036"/>
      <c r="M233" s="1036">
        <v>0.38</v>
      </c>
      <c r="N233" s="1036"/>
      <c r="O233" s="1036"/>
      <c r="P233" s="940"/>
      <c r="Q233" s="965"/>
      <c r="R233" s="941"/>
      <c r="S233" s="1044"/>
      <c r="T233" s="940">
        <f t="shared" si="106"/>
        <v>0</v>
      </c>
      <c r="U233" s="965"/>
      <c r="V233" s="967"/>
    </row>
    <row r="234" spans="2:23" ht="15" customHeight="1" x14ac:dyDescent="0.3">
      <c r="B234" s="1011" t="s">
        <v>5805</v>
      </c>
      <c r="C234" s="1012"/>
      <c r="D234" s="1012"/>
      <c r="E234" s="1012"/>
      <c r="F234" s="1012"/>
      <c r="G234" s="1012"/>
      <c r="H234" s="1033">
        <f>+Memorias_tramos!B23</f>
        <v>6.5</v>
      </c>
      <c r="I234" s="1033"/>
      <c r="J234" s="1033"/>
      <c r="K234" s="1033"/>
      <c r="L234" s="1033"/>
      <c r="M234" s="1033"/>
      <c r="N234" s="1033"/>
      <c r="O234" s="1033"/>
      <c r="P234" s="1033">
        <f t="shared" ref="P234" si="107">+PRODUCT(H234:O236)</f>
        <v>15.808000000000002</v>
      </c>
      <c r="Q234" s="1033"/>
      <c r="R234" s="1033"/>
      <c r="S234" s="1044"/>
      <c r="T234" s="1033">
        <f t="shared" ref="T234" si="108">P234*$S$225</f>
        <v>6.3232000000000008</v>
      </c>
      <c r="U234" s="1033"/>
      <c r="V234" s="1034"/>
    </row>
    <row r="235" spans="2:23" ht="15" customHeight="1" x14ac:dyDescent="0.3">
      <c r="B235" s="1013" t="s">
        <v>5806</v>
      </c>
      <c r="C235" s="1014"/>
      <c r="D235" s="1014"/>
      <c r="E235" s="1014"/>
      <c r="F235" s="1014"/>
      <c r="G235" s="1014"/>
      <c r="H235" s="1035"/>
      <c r="I235" s="1035"/>
      <c r="J235" s="1035"/>
      <c r="K235" s="1035">
        <f>+Memorias_tramos!B24</f>
        <v>6.4</v>
      </c>
      <c r="L235" s="1035"/>
      <c r="M235" s="1035"/>
      <c r="N235" s="1035"/>
      <c r="O235" s="1035"/>
      <c r="P235" s="951"/>
      <c r="Q235" s="950"/>
      <c r="R235" s="952"/>
      <c r="S235" s="1044"/>
      <c r="T235" s="951">
        <f t="shared" ref="T235:T236" si="109">P235*S235</f>
        <v>0</v>
      </c>
      <c r="U235" s="950"/>
      <c r="V235" s="953"/>
    </row>
    <row r="236" spans="2:23" ht="15" customHeight="1" x14ac:dyDescent="0.3">
      <c r="B236" s="1004" t="s">
        <v>5819</v>
      </c>
      <c r="C236" s="1005"/>
      <c r="D236" s="1005"/>
      <c r="E236" s="1005"/>
      <c r="F236" s="1005"/>
      <c r="G236" s="1006"/>
      <c r="H236" s="1036"/>
      <c r="I236" s="1036"/>
      <c r="J236" s="1036"/>
      <c r="K236" s="1036"/>
      <c r="L236" s="1036"/>
      <c r="M236" s="1036">
        <v>0.38</v>
      </c>
      <c r="N236" s="1036"/>
      <c r="O236" s="1036"/>
      <c r="P236" s="940"/>
      <c r="Q236" s="965"/>
      <c r="R236" s="941"/>
      <c r="S236" s="1044"/>
      <c r="T236" s="940">
        <f t="shared" si="109"/>
        <v>0</v>
      </c>
      <c r="U236" s="965"/>
      <c r="V236" s="967"/>
    </row>
    <row r="237" spans="2:23" ht="15" customHeight="1" x14ac:dyDescent="0.3">
      <c r="B237" s="1011" t="s">
        <v>5807</v>
      </c>
      <c r="C237" s="1012"/>
      <c r="D237" s="1012"/>
      <c r="E237" s="1012"/>
      <c r="F237" s="1012"/>
      <c r="G237" s="1012"/>
      <c r="H237" s="1033">
        <f>+Memorias_tramos!B33</f>
        <v>27.7</v>
      </c>
      <c r="I237" s="1033"/>
      <c r="J237" s="1033"/>
      <c r="K237" s="1033"/>
      <c r="L237" s="1033"/>
      <c r="M237" s="1033"/>
      <c r="N237" s="1033"/>
      <c r="O237" s="1033"/>
      <c r="P237" s="1033">
        <f t="shared" ref="P237" si="110">+PRODUCT(H237:O239)</f>
        <v>70.945239999999998</v>
      </c>
      <c r="Q237" s="1033"/>
      <c r="R237" s="1033"/>
      <c r="S237" s="1044"/>
      <c r="T237" s="1033">
        <f t="shared" ref="T237" si="111">P237*$S$225</f>
        <v>28.378095999999999</v>
      </c>
      <c r="U237" s="1033"/>
      <c r="V237" s="1034"/>
    </row>
    <row r="238" spans="2:23" ht="15" customHeight="1" x14ac:dyDescent="0.3">
      <c r="B238" s="1013" t="s">
        <v>5808</v>
      </c>
      <c r="C238" s="1014"/>
      <c r="D238" s="1014"/>
      <c r="E238" s="1014"/>
      <c r="F238" s="1014"/>
      <c r="G238" s="1014"/>
      <c r="H238" s="1035"/>
      <c r="I238" s="1035"/>
      <c r="J238" s="1035"/>
      <c r="K238" s="1035">
        <f>+Memorias_tramos!B34</f>
        <v>6.74</v>
      </c>
      <c r="L238" s="1035"/>
      <c r="M238" s="1035"/>
      <c r="N238" s="1035"/>
      <c r="O238" s="1035"/>
      <c r="P238" s="951"/>
      <c r="Q238" s="950"/>
      <c r="R238" s="952"/>
      <c r="S238" s="1044"/>
      <c r="T238" s="951">
        <f t="shared" ref="T238:T239" si="112">P238*S238</f>
        <v>0</v>
      </c>
      <c r="U238" s="950"/>
      <c r="V238" s="953"/>
    </row>
    <row r="239" spans="2:23" ht="15" customHeight="1" x14ac:dyDescent="0.3">
      <c r="B239" s="1004" t="s">
        <v>5822</v>
      </c>
      <c r="C239" s="1005"/>
      <c r="D239" s="1005"/>
      <c r="E239" s="1005"/>
      <c r="F239" s="1005"/>
      <c r="G239" s="1006"/>
      <c r="H239" s="1036"/>
      <c r="I239" s="1036"/>
      <c r="J239" s="1036"/>
      <c r="K239" s="1036"/>
      <c r="L239" s="1036"/>
      <c r="M239" s="1036">
        <v>0.38</v>
      </c>
      <c r="N239" s="1036"/>
      <c r="O239" s="1036"/>
      <c r="P239" s="940"/>
      <c r="Q239" s="965"/>
      <c r="R239" s="941"/>
      <c r="S239" s="1044"/>
      <c r="T239" s="940">
        <f t="shared" si="112"/>
        <v>0</v>
      </c>
      <c r="U239" s="965"/>
      <c r="V239" s="967"/>
    </row>
    <row r="240" spans="2:23" ht="15" customHeight="1" x14ac:dyDescent="0.3">
      <c r="B240" s="1011" t="s">
        <v>5839</v>
      </c>
      <c r="C240" s="1012"/>
      <c r="D240" s="1012"/>
      <c r="E240" s="1012"/>
      <c r="F240" s="1012"/>
      <c r="G240" s="1012"/>
      <c r="H240" s="1033">
        <f>+Memorias_tramos!D33</f>
        <v>21.7</v>
      </c>
      <c r="I240" s="1033"/>
      <c r="J240" s="1033"/>
      <c r="K240" s="1033"/>
      <c r="L240" s="1033"/>
      <c r="M240" s="1033"/>
      <c r="N240" s="1033"/>
      <c r="O240" s="1033"/>
      <c r="P240" s="1033">
        <f t="shared" ref="P240" si="113">+PRODUCT(H240:O242)</f>
        <v>55.578040000000001</v>
      </c>
      <c r="Q240" s="1033"/>
      <c r="R240" s="1033"/>
      <c r="S240" s="1044"/>
      <c r="T240" s="1033">
        <f t="shared" ref="T240" si="114">P240*$S$225</f>
        <v>22.231216000000003</v>
      </c>
      <c r="U240" s="1033"/>
      <c r="V240" s="1034"/>
    </row>
    <row r="241" spans="2:23" ht="15" customHeight="1" x14ac:dyDescent="0.3">
      <c r="B241" s="1013" t="s">
        <v>5840</v>
      </c>
      <c r="C241" s="1014"/>
      <c r="D241" s="1014"/>
      <c r="E241" s="1014"/>
      <c r="F241" s="1014"/>
      <c r="G241" s="1014"/>
      <c r="H241" s="1035"/>
      <c r="I241" s="1035"/>
      <c r="J241" s="1035"/>
      <c r="K241" s="1035">
        <f>+Memorias_tramos!D34</f>
        <v>6.74</v>
      </c>
      <c r="L241" s="1035"/>
      <c r="M241" s="1035"/>
      <c r="N241" s="1035"/>
      <c r="O241" s="1035"/>
      <c r="P241" s="951"/>
      <c r="Q241" s="950"/>
      <c r="R241" s="952"/>
      <c r="S241" s="1044"/>
      <c r="T241" s="951">
        <f t="shared" ref="T241:T242" si="115">P241*S241</f>
        <v>0</v>
      </c>
      <c r="U241" s="950"/>
      <c r="V241" s="953"/>
    </row>
    <row r="242" spans="2:23" ht="15" customHeight="1" x14ac:dyDescent="0.3">
      <c r="B242" s="1004" t="s">
        <v>5848</v>
      </c>
      <c r="C242" s="1005"/>
      <c r="D242" s="1005"/>
      <c r="E242" s="1005"/>
      <c r="F242" s="1005"/>
      <c r="G242" s="1006"/>
      <c r="H242" s="1036"/>
      <c r="I242" s="1036"/>
      <c r="J242" s="1036"/>
      <c r="K242" s="1036"/>
      <c r="L242" s="1036"/>
      <c r="M242" s="1036">
        <v>0.38</v>
      </c>
      <c r="N242" s="1036"/>
      <c r="O242" s="1036"/>
      <c r="P242" s="940"/>
      <c r="Q242" s="965"/>
      <c r="R242" s="941"/>
      <c r="S242" s="1044"/>
      <c r="T242" s="940">
        <f t="shared" si="115"/>
        <v>0</v>
      </c>
      <c r="U242" s="965"/>
      <c r="V242" s="967"/>
    </row>
    <row r="243" spans="2:23" ht="15" customHeight="1" x14ac:dyDescent="0.3">
      <c r="B243" s="1011" t="s">
        <v>5809</v>
      </c>
      <c r="C243" s="1012"/>
      <c r="D243" s="1012"/>
      <c r="E243" s="1012"/>
      <c r="F243" s="1012"/>
      <c r="G243" s="1012"/>
      <c r="H243" s="1033">
        <f>+Memorias_tramos!B43</f>
        <v>0</v>
      </c>
      <c r="I243" s="1033"/>
      <c r="J243" s="1033"/>
      <c r="K243" s="1033"/>
      <c r="L243" s="1033"/>
      <c r="M243" s="1033"/>
      <c r="N243" s="1033"/>
      <c r="O243" s="1033"/>
      <c r="P243" s="1033">
        <f t="shared" ref="P243" si="116">+PRODUCT(H243:O245)</f>
        <v>0</v>
      </c>
      <c r="Q243" s="1033"/>
      <c r="R243" s="1033"/>
      <c r="S243" s="1044"/>
      <c r="T243" s="1033">
        <f t="shared" ref="T243" si="117">P243*$S$225</f>
        <v>0</v>
      </c>
      <c r="U243" s="1033"/>
      <c r="V243" s="1034"/>
    </row>
    <row r="244" spans="2:23" ht="15" customHeight="1" x14ac:dyDescent="0.3">
      <c r="B244" s="1013" t="s">
        <v>5810</v>
      </c>
      <c r="C244" s="1014"/>
      <c r="D244" s="1014"/>
      <c r="E244" s="1014"/>
      <c r="F244" s="1014"/>
      <c r="G244" s="1014"/>
      <c r="H244" s="1035"/>
      <c r="I244" s="1035"/>
      <c r="J244" s="1035"/>
      <c r="K244" s="1035">
        <f>+Memorias_tramos!B44</f>
        <v>0</v>
      </c>
      <c r="L244" s="1035"/>
      <c r="M244" s="1035"/>
      <c r="N244" s="1035"/>
      <c r="O244" s="1035"/>
      <c r="P244" s="951"/>
      <c r="Q244" s="950"/>
      <c r="R244" s="952"/>
      <c r="S244" s="1044"/>
      <c r="T244" s="951">
        <f t="shared" ref="T244:T245" si="118">P244*S244</f>
        <v>0</v>
      </c>
      <c r="U244" s="950"/>
      <c r="V244" s="953"/>
    </row>
    <row r="245" spans="2:23" ht="15" customHeight="1" x14ac:dyDescent="0.3">
      <c r="B245" s="1004" t="s">
        <v>5823</v>
      </c>
      <c r="C245" s="1005"/>
      <c r="D245" s="1005"/>
      <c r="E245" s="1005"/>
      <c r="F245" s="1005"/>
      <c r="G245" s="1006"/>
      <c r="H245" s="1036"/>
      <c r="I245" s="1036"/>
      <c r="J245" s="1036"/>
      <c r="K245" s="1036"/>
      <c r="L245" s="1036"/>
      <c r="M245" s="1036">
        <v>0.38</v>
      </c>
      <c r="N245" s="1036"/>
      <c r="O245" s="1036"/>
      <c r="P245" s="940"/>
      <c r="Q245" s="965"/>
      <c r="R245" s="941"/>
      <c r="S245" s="1044"/>
      <c r="T245" s="940">
        <f t="shared" si="118"/>
        <v>0</v>
      </c>
      <c r="U245" s="965"/>
      <c r="V245" s="967"/>
    </row>
    <row r="246" spans="2:23" ht="15" customHeight="1" x14ac:dyDescent="0.3">
      <c r="B246" s="1011" t="s">
        <v>5811</v>
      </c>
      <c r="C246" s="1012"/>
      <c r="D246" s="1012"/>
      <c r="E246" s="1012"/>
      <c r="F246" s="1012"/>
      <c r="G246" s="1012"/>
      <c r="H246" s="1033">
        <f>+Memorias_tramos!B53</f>
        <v>31.7</v>
      </c>
      <c r="I246" s="1033"/>
      <c r="J246" s="1033"/>
      <c r="K246" s="1033"/>
      <c r="L246" s="1033"/>
      <c r="M246" s="1033"/>
      <c r="N246" s="1033"/>
      <c r="O246" s="1033"/>
      <c r="P246" s="1033">
        <f t="shared" ref="P246" si="119">+PRODUCT(H246:O248)</f>
        <v>39.751799999999996</v>
      </c>
      <c r="Q246" s="1033"/>
      <c r="R246" s="1033"/>
      <c r="S246" s="1044"/>
      <c r="T246" s="1033">
        <f t="shared" ref="T246" si="120">P246*$S$225</f>
        <v>15.90072</v>
      </c>
      <c r="U246" s="1033"/>
      <c r="V246" s="1034"/>
    </row>
    <row r="247" spans="2:23" ht="15" customHeight="1" x14ac:dyDescent="0.3">
      <c r="B247" s="1013" t="s">
        <v>5812</v>
      </c>
      <c r="C247" s="1014"/>
      <c r="D247" s="1014"/>
      <c r="E247" s="1014"/>
      <c r="F247" s="1014"/>
      <c r="G247" s="1014"/>
      <c r="H247" s="1035"/>
      <c r="I247" s="1035"/>
      <c r="J247" s="1035"/>
      <c r="K247" s="1035">
        <f>+Memorias_tramos!B54</f>
        <v>3.3</v>
      </c>
      <c r="L247" s="1035"/>
      <c r="M247" s="1035"/>
      <c r="N247" s="1035"/>
      <c r="O247" s="1035"/>
      <c r="P247" s="951"/>
      <c r="Q247" s="950"/>
      <c r="R247" s="952"/>
      <c r="S247" s="1044"/>
      <c r="T247" s="951">
        <f t="shared" ref="T247:T248" si="121">P247*S247</f>
        <v>0</v>
      </c>
      <c r="U247" s="950"/>
      <c r="V247" s="953"/>
    </row>
    <row r="248" spans="2:23" ht="15" customHeight="1" x14ac:dyDescent="0.3">
      <c r="B248" s="1004" t="s">
        <v>5824</v>
      </c>
      <c r="C248" s="1005"/>
      <c r="D248" s="1005"/>
      <c r="E248" s="1005"/>
      <c r="F248" s="1005"/>
      <c r="G248" s="1006"/>
      <c r="H248" s="1036"/>
      <c r="I248" s="1036"/>
      <c r="J248" s="1036"/>
      <c r="K248" s="1036"/>
      <c r="L248" s="1036"/>
      <c r="M248" s="1036">
        <v>0.38</v>
      </c>
      <c r="N248" s="1036"/>
      <c r="O248" s="1036"/>
      <c r="P248" s="940"/>
      <c r="Q248" s="965"/>
      <c r="R248" s="941"/>
      <c r="S248" s="1044"/>
      <c r="T248" s="940">
        <f t="shared" si="121"/>
        <v>0</v>
      </c>
      <c r="U248" s="965"/>
      <c r="V248" s="967"/>
    </row>
    <row r="249" spans="2:23" ht="15" customHeight="1" x14ac:dyDescent="0.3">
      <c r="B249" s="1011" t="s">
        <v>5841</v>
      </c>
      <c r="C249" s="1012"/>
      <c r="D249" s="1012"/>
      <c r="E249" s="1012"/>
      <c r="F249" s="1012"/>
      <c r="G249" s="1012"/>
      <c r="H249" s="1033">
        <f>+Memorias_tramos!D53</f>
        <v>0</v>
      </c>
      <c r="I249" s="1033"/>
      <c r="J249" s="1033"/>
      <c r="K249" s="1033"/>
      <c r="L249" s="1033"/>
      <c r="M249" s="1033"/>
      <c r="N249" s="1033"/>
      <c r="O249" s="1033"/>
      <c r="P249" s="1033">
        <f t="shared" ref="P249" si="122">+PRODUCT(H249:O251)</f>
        <v>0</v>
      </c>
      <c r="Q249" s="1033"/>
      <c r="R249" s="1033"/>
      <c r="S249" s="1044"/>
      <c r="T249" s="1033">
        <f t="shared" ref="T249" si="123">P249*$S$225</f>
        <v>0</v>
      </c>
      <c r="U249" s="1033"/>
      <c r="V249" s="1034"/>
    </row>
    <row r="250" spans="2:23" ht="15" customHeight="1" x14ac:dyDescent="0.3">
      <c r="B250" s="1013" t="s">
        <v>5842</v>
      </c>
      <c r="C250" s="1014"/>
      <c r="D250" s="1014"/>
      <c r="E250" s="1014"/>
      <c r="F250" s="1014"/>
      <c r="G250" s="1014"/>
      <c r="H250" s="1035"/>
      <c r="I250" s="1035"/>
      <c r="J250" s="1035"/>
      <c r="K250" s="1035">
        <f>+Memorias_tramos!D54</f>
        <v>0</v>
      </c>
      <c r="L250" s="1035"/>
      <c r="M250" s="1035"/>
      <c r="N250" s="1035"/>
      <c r="O250" s="1035"/>
      <c r="P250" s="951"/>
      <c r="Q250" s="950"/>
      <c r="R250" s="952"/>
      <c r="S250" s="1044"/>
      <c r="T250" s="951">
        <f t="shared" ref="T250:T251" si="124">P250*S250</f>
        <v>0</v>
      </c>
      <c r="U250" s="950"/>
      <c r="V250" s="953"/>
    </row>
    <row r="251" spans="2:23" ht="15" customHeight="1" x14ac:dyDescent="0.3">
      <c r="B251" s="1004" t="s">
        <v>5849</v>
      </c>
      <c r="C251" s="1005"/>
      <c r="D251" s="1005"/>
      <c r="E251" s="1005"/>
      <c r="F251" s="1005"/>
      <c r="G251" s="1006"/>
      <c r="H251" s="1036"/>
      <c r="I251" s="1036"/>
      <c r="J251" s="1036"/>
      <c r="K251" s="1036"/>
      <c r="L251" s="1036"/>
      <c r="M251" s="1036">
        <v>0.38</v>
      </c>
      <c r="N251" s="1036"/>
      <c r="O251" s="1036"/>
      <c r="P251" s="940"/>
      <c r="Q251" s="965"/>
      <c r="R251" s="941"/>
      <c r="S251" s="1045"/>
      <c r="T251" s="940">
        <f t="shared" si="124"/>
        <v>0</v>
      </c>
      <c r="U251" s="965"/>
      <c r="V251" s="967"/>
    </row>
    <row r="252" spans="2:23" s="242" customFormat="1" ht="15" x14ac:dyDescent="0.3">
      <c r="B252" s="619"/>
      <c r="C252" s="694"/>
      <c r="D252" s="694"/>
      <c r="E252" s="694"/>
      <c r="F252" s="694"/>
      <c r="G252" s="694"/>
      <c r="H252" s="244"/>
      <c r="I252" s="244"/>
      <c r="J252" s="244"/>
      <c r="K252" s="244"/>
      <c r="L252" s="244"/>
      <c r="M252" s="244"/>
      <c r="N252" s="244"/>
      <c r="O252" s="244"/>
      <c r="P252" s="244"/>
      <c r="Q252" s="244"/>
      <c r="R252" s="244"/>
      <c r="S252" s="244"/>
      <c r="T252" s="975">
        <f>ROUNDUP(SUM(T225:V251),0)*1.053</f>
        <v>116.883</v>
      </c>
      <c r="U252" s="976"/>
      <c r="V252" s="977"/>
      <c r="W252" s="197"/>
    </row>
    <row r="253" spans="2:23" s="242" customFormat="1" x14ac:dyDescent="0.3">
      <c r="B253" s="237"/>
      <c r="C253" s="237"/>
      <c r="D253" s="237"/>
      <c r="E253" s="237"/>
      <c r="F253" s="237"/>
      <c r="G253" s="237"/>
      <c r="H253" s="232"/>
      <c r="I253" s="232"/>
      <c r="J253" s="232"/>
      <c r="K253" s="232"/>
      <c r="L253" s="232"/>
      <c r="M253" s="232"/>
      <c r="N253" s="232"/>
      <c r="O253" s="232"/>
      <c r="P253" s="232"/>
      <c r="Q253" s="232"/>
      <c r="R253" s="232"/>
      <c r="S253" s="233"/>
      <c r="T253" s="234"/>
      <c r="U253" s="234"/>
      <c r="V253" s="235"/>
      <c r="W253" s="197"/>
    </row>
    <row r="254" spans="2:23" s="242" customFormat="1" x14ac:dyDescent="0.3">
      <c r="B254" s="1098" t="s">
        <v>5771</v>
      </c>
      <c r="C254" s="1098"/>
      <c r="D254" s="1098"/>
      <c r="E254" s="1098"/>
      <c r="F254" s="1098"/>
      <c r="G254" s="1098"/>
      <c r="H254" s="1002" t="str">
        <f>IF(B254=0,"",VLOOKUP(B254,APU!B60:G297,2,FALSE))</f>
        <v>EXCAVACIÓN A CIELO ABIERTO - CONGLOMERADO - 0.0 A 2.0 M</v>
      </c>
      <c r="I254" s="1002"/>
      <c r="J254" s="1002"/>
      <c r="K254" s="1002"/>
      <c r="L254" s="1002"/>
      <c r="M254" s="1002"/>
      <c r="N254" s="1002"/>
      <c r="O254" s="1002"/>
      <c r="P254" s="1002"/>
      <c r="Q254" s="1002"/>
      <c r="R254" s="1002"/>
      <c r="S254" s="1003"/>
      <c r="T254" s="994" t="s">
        <v>7</v>
      </c>
      <c r="U254" s="995"/>
      <c r="V254" s="236" t="str">
        <f>IF(B254=0,"",VLOOKUP(B254,APU!B64:G302,3,FALSE))</f>
        <v>M3</v>
      </c>
      <c r="W254" s="197"/>
    </row>
    <row r="255" spans="2:23" s="242" customFormat="1" x14ac:dyDescent="0.3">
      <c r="B255" s="237"/>
      <c r="C255" s="237"/>
      <c r="D255" s="237"/>
      <c r="E255" s="237"/>
      <c r="F255" s="237"/>
      <c r="G255" s="237"/>
      <c r="H255" s="237"/>
      <c r="I255" s="237"/>
      <c r="J255" s="237"/>
      <c r="K255" s="237"/>
      <c r="L255" s="237"/>
      <c r="M255" s="237"/>
      <c r="N255" s="237"/>
      <c r="O255" s="237"/>
      <c r="P255" s="237"/>
      <c r="Q255" s="237"/>
      <c r="R255" s="237"/>
      <c r="S255" s="229"/>
      <c r="T255" s="238"/>
      <c r="U255" s="238"/>
      <c r="V255" s="239"/>
      <c r="W255" s="197"/>
    </row>
    <row r="256" spans="2:23" s="242" customFormat="1" x14ac:dyDescent="0.3">
      <c r="B256" s="240" t="s">
        <v>288</v>
      </c>
      <c r="C256" s="240"/>
      <c r="D256" s="240"/>
      <c r="E256" s="240"/>
      <c r="F256" s="240"/>
      <c r="G256" s="240"/>
      <c r="H256" s="958" t="s">
        <v>289</v>
      </c>
      <c r="I256" s="958"/>
      <c r="J256" s="958"/>
      <c r="K256" s="959" t="s">
        <v>290</v>
      </c>
      <c r="L256" s="960"/>
      <c r="M256" s="959" t="s">
        <v>291</v>
      </c>
      <c r="N256" s="960"/>
      <c r="O256" s="961"/>
      <c r="P256" s="959" t="s">
        <v>292</v>
      </c>
      <c r="Q256" s="960"/>
      <c r="R256" s="961"/>
      <c r="S256" s="692" t="s">
        <v>5684</v>
      </c>
      <c r="T256" s="996" t="s">
        <v>262</v>
      </c>
      <c r="U256" s="996"/>
      <c r="V256" s="996"/>
      <c r="W256" s="197"/>
    </row>
    <row r="257" spans="2:23" s="242" customFormat="1" ht="15" customHeight="1" x14ac:dyDescent="0.3">
      <c r="B257" s="1011" t="s">
        <v>5818</v>
      </c>
      <c r="C257" s="1012"/>
      <c r="D257" s="1012"/>
      <c r="E257" s="1012"/>
      <c r="F257" s="1012"/>
      <c r="G257" s="1012"/>
      <c r="H257" s="1033">
        <f>+H225</f>
        <v>7.4</v>
      </c>
      <c r="I257" s="1033"/>
      <c r="J257" s="1033"/>
      <c r="K257" s="1033"/>
      <c r="L257" s="1033"/>
      <c r="M257" s="1033"/>
      <c r="N257" s="1033"/>
      <c r="O257" s="1033"/>
      <c r="P257" s="1033">
        <f>+PRODUCT(H257:O259)</f>
        <v>9.2796000000000003</v>
      </c>
      <c r="Q257" s="1033"/>
      <c r="R257" s="1033"/>
      <c r="S257" s="1043">
        <v>0.6</v>
      </c>
      <c r="T257" s="1033">
        <f>P257*$S$257</f>
        <v>5.5677599999999998</v>
      </c>
      <c r="U257" s="1033"/>
      <c r="V257" s="1034"/>
      <c r="W257" s="197"/>
    </row>
    <row r="258" spans="2:23" s="242" customFormat="1" ht="15" customHeight="1" x14ac:dyDescent="0.3">
      <c r="B258" s="1013" t="s">
        <v>5802</v>
      </c>
      <c r="C258" s="1014"/>
      <c r="D258" s="1014"/>
      <c r="E258" s="1014"/>
      <c r="F258" s="1014"/>
      <c r="G258" s="1014"/>
      <c r="H258" s="1035"/>
      <c r="I258" s="1035"/>
      <c r="J258" s="1035"/>
      <c r="K258" s="1035">
        <f>+K226</f>
        <v>3.3</v>
      </c>
      <c r="L258" s="1035"/>
      <c r="M258" s="1035"/>
      <c r="N258" s="1035"/>
      <c r="O258" s="1035"/>
      <c r="P258" s="951"/>
      <c r="Q258" s="950"/>
      <c r="R258" s="952"/>
      <c r="S258" s="1044"/>
      <c r="T258" s="951">
        <f t="shared" ref="T258:T259" si="125">P258*S258</f>
        <v>0</v>
      </c>
      <c r="U258" s="950"/>
      <c r="V258" s="953"/>
      <c r="W258" s="197"/>
    </row>
    <row r="259" spans="2:23" s="242" customFormat="1" ht="15" customHeight="1" x14ac:dyDescent="0.3">
      <c r="B259" s="1004" t="s">
        <v>5820</v>
      </c>
      <c r="C259" s="1005"/>
      <c r="D259" s="1005"/>
      <c r="E259" s="1005"/>
      <c r="F259" s="1005"/>
      <c r="G259" s="1006"/>
      <c r="H259" s="1036"/>
      <c r="I259" s="1036"/>
      <c r="J259" s="1036"/>
      <c r="K259" s="1036"/>
      <c r="L259" s="1036"/>
      <c r="M259" s="1036">
        <v>0.38</v>
      </c>
      <c r="N259" s="1036"/>
      <c r="O259" s="1036"/>
      <c r="P259" s="940"/>
      <c r="Q259" s="965"/>
      <c r="R259" s="941"/>
      <c r="S259" s="1044"/>
      <c r="T259" s="940">
        <f t="shared" si="125"/>
        <v>0</v>
      </c>
      <c r="U259" s="965"/>
      <c r="V259" s="967"/>
      <c r="W259" s="197"/>
    </row>
    <row r="260" spans="2:23" s="242" customFormat="1" ht="15" customHeight="1" x14ac:dyDescent="0.3">
      <c r="B260" s="1011" t="s">
        <v>5846</v>
      </c>
      <c r="C260" s="1012"/>
      <c r="D260" s="1012"/>
      <c r="E260" s="1012"/>
      <c r="F260" s="1012"/>
      <c r="G260" s="1012"/>
      <c r="H260" s="1033">
        <f>+H228</f>
        <v>12.200000000000001</v>
      </c>
      <c r="I260" s="1033"/>
      <c r="J260" s="1033"/>
      <c r="K260" s="1033"/>
      <c r="L260" s="1033"/>
      <c r="M260" s="1033"/>
      <c r="N260" s="1033"/>
      <c r="O260" s="1033"/>
      <c r="P260" s="1033">
        <f>+PRODUCT(H260:O262)</f>
        <v>30.22672</v>
      </c>
      <c r="Q260" s="1033"/>
      <c r="R260" s="1033"/>
      <c r="S260" s="1044"/>
      <c r="T260" s="1033">
        <f t="shared" ref="T260" si="126">P260*$S$257</f>
        <v>18.136032</v>
      </c>
      <c r="U260" s="1033"/>
      <c r="V260" s="1034"/>
      <c r="W260" s="197"/>
    </row>
    <row r="261" spans="2:23" s="242" customFormat="1" ht="15" customHeight="1" x14ac:dyDescent="0.3">
      <c r="B261" s="1013" t="s">
        <v>5838</v>
      </c>
      <c r="C261" s="1014"/>
      <c r="D261" s="1014"/>
      <c r="E261" s="1014"/>
      <c r="F261" s="1014"/>
      <c r="G261" s="1014"/>
      <c r="H261" s="1035"/>
      <c r="I261" s="1035"/>
      <c r="J261" s="1035"/>
      <c r="K261" s="1035">
        <f>+K229</f>
        <v>6.52</v>
      </c>
      <c r="L261" s="1035"/>
      <c r="M261" s="1035"/>
      <c r="N261" s="1035"/>
      <c r="O261" s="1035"/>
      <c r="P261" s="951"/>
      <c r="Q261" s="950"/>
      <c r="R261" s="952"/>
      <c r="S261" s="1044"/>
      <c r="T261" s="951">
        <f t="shared" ref="T261:T262" si="127">P261*S261</f>
        <v>0</v>
      </c>
      <c r="U261" s="950"/>
      <c r="V261" s="953"/>
      <c r="W261" s="197"/>
    </row>
    <row r="262" spans="2:23" s="242" customFormat="1" ht="15" customHeight="1" x14ac:dyDescent="0.3">
      <c r="B262" s="1004" t="s">
        <v>5847</v>
      </c>
      <c r="C262" s="1005"/>
      <c r="D262" s="1005"/>
      <c r="E262" s="1005"/>
      <c r="F262" s="1005"/>
      <c r="G262" s="1006"/>
      <c r="H262" s="1036"/>
      <c r="I262" s="1036"/>
      <c r="J262" s="1036"/>
      <c r="K262" s="1036"/>
      <c r="L262" s="1036"/>
      <c r="M262" s="1036">
        <v>0.38</v>
      </c>
      <c r="N262" s="1036"/>
      <c r="O262" s="1036"/>
      <c r="P262" s="940"/>
      <c r="Q262" s="965"/>
      <c r="R262" s="941"/>
      <c r="S262" s="1044"/>
      <c r="T262" s="940">
        <f t="shared" si="127"/>
        <v>0</v>
      </c>
      <c r="U262" s="965"/>
      <c r="V262" s="967"/>
      <c r="W262" s="197"/>
    </row>
    <row r="263" spans="2:23" s="242" customFormat="1" ht="15" customHeight="1" x14ac:dyDescent="0.3">
      <c r="B263" s="1011" t="s">
        <v>5803</v>
      </c>
      <c r="C263" s="1012"/>
      <c r="D263" s="1012"/>
      <c r="E263" s="1012"/>
      <c r="F263" s="1012"/>
      <c r="G263" s="1012"/>
      <c r="H263" s="1033">
        <f>+H231</f>
        <v>21.700000000000003</v>
      </c>
      <c r="I263" s="1033"/>
      <c r="J263" s="1033"/>
      <c r="K263" s="1033"/>
      <c r="L263" s="1033"/>
      <c r="M263" s="1033"/>
      <c r="N263" s="1033"/>
      <c r="O263" s="1033"/>
      <c r="P263" s="1033">
        <f>+PRODUCT(H263:O265)</f>
        <v>53.763920000000006</v>
      </c>
      <c r="Q263" s="1033"/>
      <c r="R263" s="1033"/>
      <c r="S263" s="1044"/>
      <c r="T263" s="1033">
        <f t="shared" ref="T263" si="128">P263*$S$257</f>
        <v>32.258352000000002</v>
      </c>
      <c r="U263" s="1033"/>
      <c r="V263" s="1034"/>
      <c r="W263" s="197"/>
    </row>
    <row r="264" spans="2:23" s="242" customFormat="1" ht="15" customHeight="1" x14ac:dyDescent="0.3">
      <c r="B264" s="1013" t="s">
        <v>5804</v>
      </c>
      <c r="C264" s="1014"/>
      <c r="D264" s="1014"/>
      <c r="E264" s="1014"/>
      <c r="F264" s="1014"/>
      <c r="G264" s="1014"/>
      <c r="H264" s="1035"/>
      <c r="I264" s="1035"/>
      <c r="J264" s="1035"/>
      <c r="K264" s="1035">
        <f>+K232</f>
        <v>6.52</v>
      </c>
      <c r="L264" s="1035"/>
      <c r="M264" s="1035"/>
      <c r="N264" s="1035"/>
      <c r="O264" s="1035"/>
      <c r="P264" s="951"/>
      <c r="Q264" s="950"/>
      <c r="R264" s="952"/>
      <c r="S264" s="1044"/>
      <c r="T264" s="951">
        <f t="shared" ref="T264:T265" si="129">P264*S264</f>
        <v>0</v>
      </c>
      <c r="U264" s="950"/>
      <c r="V264" s="953"/>
      <c r="W264" s="197"/>
    </row>
    <row r="265" spans="2:23" s="242" customFormat="1" ht="15" customHeight="1" x14ac:dyDescent="0.3">
      <c r="B265" s="1004" t="s">
        <v>5821</v>
      </c>
      <c r="C265" s="1005"/>
      <c r="D265" s="1005"/>
      <c r="E265" s="1005"/>
      <c r="F265" s="1005"/>
      <c r="G265" s="1006"/>
      <c r="H265" s="1036"/>
      <c r="I265" s="1036"/>
      <c r="J265" s="1036"/>
      <c r="K265" s="1036"/>
      <c r="L265" s="1036"/>
      <c r="M265" s="1036">
        <v>0.38</v>
      </c>
      <c r="N265" s="1036"/>
      <c r="O265" s="1036"/>
      <c r="P265" s="940"/>
      <c r="Q265" s="965"/>
      <c r="R265" s="941"/>
      <c r="S265" s="1044"/>
      <c r="T265" s="940">
        <f t="shared" si="129"/>
        <v>0</v>
      </c>
      <c r="U265" s="965"/>
      <c r="V265" s="967"/>
      <c r="W265" s="197"/>
    </row>
    <row r="266" spans="2:23" s="242" customFormat="1" ht="15" customHeight="1" x14ac:dyDescent="0.3">
      <c r="B266" s="1011" t="s">
        <v>5805</v>
      </c>
      <c r="C266" s="1012"/>
      <c r="D266" s="1012"/>
      <c r="E266" s="1012"/>
      <c r="F266" s="1012"/>
      <c r="G266" s="1012"/>
      <c r="H266" s="1033">
        <f>+H234</f>
        <v>6.5</v>
      </c>
      <c r="I266" s="1033"/>
      <c r="J266" s="1033"/>
      <c r="K266" s="1033"/>
      <c r="L266" s="1033"/>
      <c r="M266" s="1033"/>
      <c r="N266" s="1033"/>
      <c r="O266" s="1033"/>
      <c r="P266" s="1033">
        <f t="shared" ref="P266" si="130">+PRODUCT(H266:O268)</f>
        <v>15.808000000000002</v>
      </c>
      <c r="Q266" s="1033"/>
      <c r="R266" s="1033"/>
      <c r="S266" s="1044"/>
      <c r="T266" s="1033">
        <f t="shared" ref="T266" si="131">P266*$S$257</f>
        <v>9.4847999999999999</v>
      </c>
      <c r="U266" s="1033"/>
      <c r="V266" s="1034"/>
      <c r="W266" s="197"/>
    </row>
    <row r="267" spans="2:23" s="242" customFormat="1" ht="15" customHeight="1" x14ac:dyDescent="0.3">
      <c r="B267" s="1013" t="s">
        <v>5806</v>
      </c>
      <c r="C267" s="1014"/>
      <c r="D267" s="1014"/>
      <c r="E267" s="1014"/>
      <c r="F267" s="1014"/>
      <c r="G267" s="1014"/>
      <c r="H267" s="1035"/>
      <c r="I267" s="1035"/>
      <c r="J267" s="1035"/>
      <c r="K267" s="1035">
        <f>+K235</f>
        <v>6.4</v>
      </c>
      <c r="L267" s="1035"/>
      <c r="M267" s="1035"/>
      <c r="N267" s="1035"/>
      <c r="O267" s="1035"/>
      <c r="P267" s="951"/>
      <c r="Q267" s="950"/>
      <c r="R267" s="952"/>
      <c r="S267" s="1044"/>
      <c r="T267" s="951">
        <f t="shared" ref="T267:T268" si="132">P267*S267</f>
        <v>0</v>
      </c>
      <c r="U267" s="950"/>
      <c r="V267" s="953"/>
      <c r="W267" s="197"/>
    </row>
    <row r="268" spans="2:23" s="242" customFormat="1" ht="15" customHeight="1" x14ac:dyDescent="0.3">
      <c r="B268" s="1004" t="s">
        <v>5819</v>
      </c>
      <c r="C268" s="1005"/>
      <c r="D268" s="1005"/>
      <c r="E268" s="1005"/>
      <c r="F268" s="1005"/>
      <c r="G268" s="1006"/>
      <c r="H268" s="1036"/>
      <c r="I268" s="1036"/>
      <c r="J268" s="1036"/>
      <c r="K268" s="1036"/>
      <c r="L268" s="1036"/>
      <c r="M268" s="1036">
        <v>0.38</v>
      </c>
      <c r="N268" s="1036"/>
      <c r="O268" s="1036"/>
      <c r="P268" s="940"/>
      <c r="Q268" s="965"/>
      <c r="R268" s="941"/>
      <c r="S268" s="1044"/>
      <c r="T268" s="940">
        <f t="shared" si="132"/>
        <v>0</v>
      </c>
      <c r="U268" s="965"/>
      <c r="V268" s="967"/>
      <c r="W268" s="197"/>
    </row>
    <row r="269" spans="2:23" s="242" customFormat="1" ht="15" customHeight="1" x14ac:dyDescent="0.3">
      <c r="B269" s="1011" t="s">
        <v>5807</v>
      </c>
      <c r="C269" s="1012"/>
      <c r="D269" s="1012"/>
      <c r="E269" s="1012"/>
      <c r="F269" s="1012"/>
      <c r="G269" s="1012"/>
      <c r="H269" s="1033">
        <f>+H237</f>
        <v>27.7</v>
      </c>
      <c r="I269" s="1033"/>
      <c r="J269" s="1033"/>
      <c r="K269" s="1033"/>
      <c r="L269" s="1033"/>
      <c r="M269" s="1033"/>
      <c r="N269" s="1033"/>
      <c r="O269" s="1033"/>
      <c r="P269" s="1033">
        <f t="shared" ref="P269" si="133">+PRODUCT(H269:O271)</f>
        <v>70.945239999999998</v>
      </c>
      <c r="Q269" s="1033"/>
      <c r="R269" s="1033"/>
      <c r="S269" s="1044"/>
      <c r="T269" s="1033">
        <f t="shared" ref="T269" si="134">P269*$S$257</f>
        <v>42.567143999999999</v>
      </c>
      <c r="U269" s="1033"/>
      <c r="V269" s="1034"/>
      <c r="W269" s="197"/>
    </row>
    <row r="270" spans="2:23" s="242" customFormat="1" ht="15" customHeight="1" x14ac:dyDescent="0.3">
      <c r="B270" s="1013" t="s">
        <v>5808</v>
      </c>
      <c r="C270" s="1014"/>
      <c r="D270" s="1014"/>
      <c r="E270" s="1014"/>
      <c r="F270" s="1014"/>
      <c r="G270" s="1014"/>
      <c r="H270" s="1035"/>
      <c r="I270" s="1035"/>
      <c r="J270" s="1035"/>
      <c r="K270" s="1035">
        <f>+K238</f>
        <v>6.74</v>
      </c>
      <c r="L270" s="1035"/>
      <c r="M270" s="1035"/>
      <c r="N270" s="1035"/>
      <c r="O270" s="1035"/>
      <c r="P270" s="951"/>
      <c r="Q270" s="950"/>
      <c r="R270" s="952"/>
      <c r="S270" s="1044"/>
      <c r="T270" s="951">
        <f t="shared" ref="T270:T271" si="135">P270*S270</f>
        <v>0</v>
      </c>
      <c r="U270" s="950"/>
      <c r="V270" s="953"/>
      <c r="W270" s="197"/>
    </row>
    <row r="271" spans="2:23" s="242" customFormat="1" ht="15" customHeight="1" x14ac:dyDescent="0.3">
      <c r="B271" s="1004" t="s">
        <v>5822</v>
      </c>
      <c r="C271" s="1005"/>
      <c r="D271" s="1005"/>
      <c r="E271" s="1005"/>
      <c r="F271" s="1005"/>
      <c r="G271" s="1006"/>
      <c r="H271" s="1036"/>
      <c r="I271" s="1036"/>
      <c r="J271" s="1036"/>
      <c r="K271" s="1036"/>
      <c r="L271" s="1036"/>
      <c r="M271" s="1036">
        <v>0.38</v>
      </c>
      <c r="N271" s="1036"/>
      <c r="O271" s="1036"/>
      <c r="P271" s="940"/>
      <c r="Q271" s="965"/>
      <c r="R271" s="941"/>
      <c r="S271" s="1044"/>
      <c r="T271" s="940">
        <f t="shared" si="135"/>
        <v>0</v>
      </c>
      <c r="U271" s="965"/>
      <c r="V271" s="967"/>
      <c r="W271" s="197"/>
    </row>
    <row r="272" spans="2:23" s="242" customFormat="1" ht="15" customHeight="1" x14ac:dyDescent="0.3">
      <c r="B272" s="1011" t="s">
        <v>5839</v>
      </c>
      <c r="C272" s="1012"/>
      <c r="D272" s="1012"/>
      <c r="E272" s="1012"/>
      <c r="F272" s="1012"/>
      <c r="G272" s="1012"/>
      <c r="H272" s="1033">
        <f>+H240</f>
        <v>21.7</v>
      </c>
      <c r="I272" s="1033"/>
      <c r="J272" s="1033"/>
      <c r="K272" s="1033"/>
      <c r="L272" s="1033"/>
      <c r="M272" s="1033"/>
      <c r="N272" s="1033"/>
      <c r="O272" s="1033"/>
      <c r="P272" s="1033">
        <f t="shared" ref="P272" si="136">+PRODUCT(H272:O274)</f>
        <v>55.578040000000001</v>
      </c>
      <c r="Q272" s="1033"/>
      <c r="R272" s="1033"/>
      <c r="S272" s="1044"/>
      <c r="T272" s="1033">
        <f>P272*$S$257</f>
        <v>33.346823999999998</v>
      </c>
      <c r="U272" s="1033"/>
      <c r="V272" s="1034"/>
      <c r="W272" s="197"/>
    </row>
    <row r="273" spans="1:23" s="242" customFormat="1" ht="15" customHeight="1" x14ac:dyDescent="0.3">
      <c r="B273" s="1013" t="s">
        <v>5840</v>
      </c>
      <c r="C273" s="1014"/>
      <c r="D273" s="1014"/>
      <c r="E273" s="1014"/>
      <c r="F273" s="1014"/>
      <c r="G273" s="1014"/>
      <c r="H273" s="1035"/>
      <c r="I273" s="1035"/>
      <c r="J273" s="1035"/>
      <c r="K273" s="1035">
        <f>+K241</f>
        <v>6.74</v>
      </c>
      <c r="L273" s="1035"/>
      <c r="M273" s="1035"/>
      <c r="N273" s="1035"/>
      <c r="O273" s="1035"/>
      <c r="P273" s="951"/>
      <c r="Q273" s="950"/>
      <c r="R273" s="952"/>
      <c r="S273" s="1044"/>
      <c r="T273" s="951">
        <f t="shared" ref="T273:T274" si="137">P273*S273</f>
        <v>0</v>
      </c>
      <c r="U273" s="950"/>
      <c r="V273" s="953"/>
      <c r="W273" s="197"/>
    </row>
    <row r="274" spans="1:23" s="242" customFormat="1" ht="15" customHeight="1" x14ac:dyDescent="0.3">
      <c r="B274" s="1004" t="s">
        <v>5848</v>
      </c>
      <c r="C274" s="1005"/>
      <c r="D274" s="1005"/>
      <c r="E274" s="1005"/>
      <c r="F274" s="1005"/>
      <c r="G274" s="1006"/>
      <c r="H274" s="1036"/>
      <c r="I274" s="1036"/>
      <c r="J274" s="1036"/>
      <c r="K274" s="1036"/>
      <c r="L274" s="1036"/>
      <c r="M274" s="1036">
        <v>0.38</v>
      </c>
      <c r="N274" s="1036"/>
      <c r="O274" s="1036"/>
      <c r="P274" s="940"/>
      <c r="Q274" s="965"/>
      <c r="R274" s="941"/>
      <c r="S274" s="1044"/>
      <c r="T274" s="940">
        <f t="shared" si="137"/>
        <v>0</v>
      </c>
      <c r="U274" s="965"/>
      <c r="V274" s="967"/>
      <c r="W274" s="197"/>
    </row>
    <row r="275" spans="1:23" s="242" customFormat="1" ht="15" customHeight="1" x14ac:dyDescent="0.3">
      <c r="B275" s="1011" t="s">
        <v>5809</v>
      </c>
      <c r="C275" s="1012"/>
      <c r="D275" s="1012"/>
      <c r="E275" s="1012"/>
      <c r="F275" s="1012"/>
      <c r="G275" s="1012"/>
      <c r="H275" s="1033">
        <f>+H243</f>
        <v>0</v>
      </c>
      <c r="I275" s="1033"/>
      <c r="J275" s="1033"/>
      <c r="K275" s="1033"/>
      <c r="L275" s="1033"/>
      <c r="M275" s="1033"/>
      <c r="N275" s="1033"/>
      <c r="O275" s="1033"/>
      <c r="P275" s="1033">
        <f t="shared" ref="P275" si="138">+PRODUCT(H275:O277)</f>
        <v>0</v>
      </c>
      <c r="Q275" s="1033"/>
      <c r="R275" s="1033"/>
      <c r="S275" s="1044"/>
      <c r="T275" s="1033">
        <f t="shared" ref="T275" si="139">P275*$S$257</f>
        <v>0</v>
      </c>
      <c r="U275" s="1033"/>
      <c r="V275" s="1034"/>
      <c r="W275" s="197"/>
    </row>
    <row r="276" spans="1:23" s="242" customFormat="1" ht="15" customHeight="1" x14ac:dyDescent="0.3">
      <c r="B276" s="1013" t="s">
        <v>5810</v>
      </c>
      <c r="C276" s="1014"/>
      <c r="D276" s="1014"/>
      <c r="E276" s="1014"/>
      <c r="F276" s="1014"/>
      <c r="G276" s="1014"/>
      <c r="H276" s="1035"/>
      <c r="I276" s="1035"/>
      <c r="J276" s="1035"/>
      <c r="K276" s="1035">
        <f>+K244</f>
        <v>0</v>
      </c>
      <c r="L276" s="1035"/>
      <c r="M276" s="1035"/>
      <c r="N276" s="1035"/>
      <c r="O276" s="1035"/>
      <c r="P276" s="951"/>
      <c r="Q276" s="950"/>
      <c r="R276" s="952"/>
      <c r="S276" s="1044"/>
      <c r="T276" s="951">
        <f t="shared" ref="T276:T277" si="140">P276*S276</f>
        <v>0</v>
      </c>
      <c r="U276" s="950"/>
      <c r="V276" s="953"/>
      <c r="W276" s="197"/>
    </row>
    <row r="277" spans="1:23" s="242" customFormat="1" ht="15" customHeight="1" x14ac:dyDescent="0.3">
      <c r="B277" s="1004" t="s">
        <v>5823</v>
      </c>
      <c r="C277" s="1005"/>
      <c r="D277" s="1005"/>
      <c r="E277" s="1005"/>
      <c r="F277" s="1005"/>
      <c r="G277" s="1006"/>
      <c r="H277" s="1036"/>
      <c r="I277" s="1036"/>
      <c r="J277" s="1036"/>
      <c r="K277" s="1036"/>
      <c r="L277" s="1036"/>
      <c r="M277" s="1036">
        <v>0.38</v>
      </c>
      <c r="N277" s="1036"/>
      <c r="O277" s="1036"/>
      <c r="P277" s="940"/>
      <c r="Q277" s="965"/>
      <c r="R277" s="941"/>
      <c r="S277" s="1044"/>
      <c r="T277" s="940">
        <f t="shared" si="140"/>
        <v>0</v>
      </c>
      <c r="U277" s="965"/>
      <c r="V277" s="967"/>
      <c r="W277" s="197"/>
    </row>
    <row r="278" spans="1:23" s="242" customFormat="1" ht="15" customHeight="1" x14ac:dyDescent="0.3">
      <c r="B278" s="1011" t="s">
        <v>5811</v>
      </c>
      <c r="C278" s="1012"/>
      <c r="D278" s="1012"/>
      <c r="E278" s="1012"/>
      <c r="F278" s="1012"/>
      <c r="G278" s="1012"/>
      <c r="H278" s="1033">
        <f>+H246</f>
        <v>31.7</v>
      </c>
      <c r="I278" s="1033"/>
      <c r="J278" s="1033"/>
      <c r="K278" s="1033"/>
      <c r="L278" s="1033"/>
      <c r="M278" s="1033"/>
      <c r="N278" s="1033"/>
      <c r="O278" s="1033"/>
      <c r="P278" s="1033">
        <f t="shared" ref="P278" si="141">+PRODUCT(H278:O280)</f>
        <v>39.751799999999996</v>
      </c>
      <c r="Q278" s="1033"/>
      <c r="R278" s="1033"/>
      <c r="S278" s="1044"/>
      <c r="T278" s="1033">
        <f t="shared" ref="T278" si="142">P278*$S$257</f>
        <v>23.851079999999996</v>
      </c>
      <c r="U278" s="1033"/>
      <c r="V278" s="1034"/>
      <c r="W278" s="197"/>
    </row>
    <row r="279" spans="1:23" s="242" customFormat="1" ht="15" customHeight="1" x14ac:dyDescent="0.3">
      <c r="B279" s="1013" t="s">
        <v>5812</v>
      </c>
      <c r="C279" s="1014"/>
      <c r="D279" s="1014"/>
      <c r="E279" s="1014"/>
      <c r="F279" s="1014"/>
      <c r="G279" s="1014"/>
      <c r="H279" s="1035"/>
      <c r="I279" s="1035"/>
      <c r="J279" s="1035"/>
      <c r="K279" s="1035">
        <f>+K247</f>
        <v>3.3</v>
      </c>
      <c r="L279" s="1035"/>
      <c r="M279" s="1035"/>
      <c r="N279" s="1035"/>
      <c r="O279" s="1035"/>
      <c r="P279" s="951"/>
      <c r="Q279" s="950"/>
      <c r="R279" s="952"/>
      <c r="S279" s="1044"/>
      <c r="T279" s="951">
        <f t="shared" ref="T279:T280" si="143">P279*S279</f>
        <v>0</v>
      </c>
      <c r="U279" s="950"/>
      <c r="V279" s="953"/>
      <c r="W279" s="197"/>
    </row>
    <row r="280" spans="1:23" s="242" customFormat="1" ht="15" customHeight="1" x14ac:dyDescent="0.3">
      <c r="B280" s="1004" t="s">
        <v>5824</v>
      </c>
      <c r="C280" s="1005"/>
      <c r="D280" s="1005"/>
      <c r="E280" s="1005"/>
      <c r="F280" s="1005"/>
      <c r="G280" s="1006"/>
      <c r="H280" s="1036"/>
      <c r="I280" s="1036"/>
      <c r="J280" s="1036"/>
      <c r="K280" s="1036"/>
      <c r="L280" s="1036"/>
      <c r="M280" s="1036">
        <v>0.38</v>
      </c>
      <c r="N280" s="1036"/>
      <c r="O280" s="1036"/>
      <c r="P280" s="940"/>
      <c r="Q280" s="965"/>
      <c r="R280" s="941"/>
      <c r="S280" s="1044"/>
      <c r="T280" s="940">
        <f t="shared" si="143"/>
        <v>0</v>
      </c>
      <c r="U280" s="965"/>
      <c r="V280" s="967"/>
      <c r="W280" s="197"/>
    </row>
    <row r="281" spans="1:23" s="242" customFormat="1" ht="15" customHeight="1" x14ac:dyDescent="0.3">
      <c r="B281" s="1011" t="s">
        <v>5841</v>
      </c>
      <c r="C281" s="1012"/>
      <c r="D281" s="1012"/>
      <c r="E281" s="1012"/>
      <c r="F281" s="1012"/>
      <c r="G281" s="1012"/>
      <c r="H281" s="1033">
        <f>+H249</f>
        <v>0</v>
      </c>
      <c r="I281" s="1033"/>
      <c r="J281" s="1033"/>
      <c r="K281" s="1033"/>
      <c r="L281" s="1033"/>
      <c r="M281" s="1033"/>
      <c r="N281" s="1033"/>
      <c r="O281" s="1033"/>
      <c r="P281" s="1033">
        <f t="shared" ref="P281" si="144">+PRODUCT(H281:O283)</f>
        <v>0</v>
      </c>
      <c r="Q281" s="1033"/>
      <c r="R281" s="1033"/>
      <c r="S281" s="1044"/>
      <c r="T281" s="1033">
        <f t="shared" ref="T281" si="145">P281*$S$257</f>
        <v>0</v>
      </c>
      <c r="U281" s="1033"/>
      <c r="V281" s="1034"/>
      <c r="W281" s="197"/>
    </row>
    <row r="282" spans="1:23" s="242" customFormat="1" ht="14.4" customHeight="1" x14ac:dyDescent="0.3">
      <c r="B282" s="1013" t="s">
        <v>5842</v>
      </c>
      <c r="C282" s="1014"/>
      <c r="D282" s="1014"/>
      <c r="E282" s="1014"/>
      <c r="F282" s="1014"/>
      <c r="G282" s="1014"/>
      <c r="H282" s="1035"/>
      <c r="I282" s="1035"/>
      <c r="J282" s="1035"/>
      <c r="K282" s="1035">
        <f>+K250</f>
        <v>0</v>
      </c>
      <c r="L282" s="1035"/>
      <c r="M282" s="1035"/>
      <c r="N282" s="1035"/>
      <c r="O282" s="1035"/>
      <c r="P282" s="951"/>
      <c r="Q282" s="950"/>
      <c r="R282" s="952"/>
      <c r="S282" s="1044"/>
      <c r="T282" s="951">
        <f t="shared" ref="T282:T283" si="146">P282*S282</f>
        <v>0</v>
      </c>
      <c r="U282" s="950"/>
      <c r="V282" s="953"/>
      <c r="W282" s="197"/>
    </row>
    <row r="283" spans="1:23" s="242" customFormat="1" ht="15" customHeight="1" x14ac:dyDescent="0.3">
      <c r="B283" s="1004" t="s">
        <v>5849</v>
      </c>
      <c r="C283" s="1005"/>
      <c r="D283" s="1005"/>
      <c r="E283" s="1005"/>
      <c r="F283" s="1005"/>
      <c r="G283" s="1006"/>
      <c r="H283" s="1036"/>
      <c r="I283" s="1036"/>
      <c r="J283" s="1036"/>
      <c r="K283" s="1036"/>
      <c r="L283" s="1036"/>
      <c r="M283" s="1036">
        <v>0.38</v>
      </c>
      <c r="N283" s="1036"/>
      <c r="O283" s="1036"/>
      <c r="P283" s="940"/>
      <c r="Q283" s="965"/>
      <c r="R283" s="941"/>
      <c r="S283" s="1045"/>
      <c r="T283" s="940">
        <f t="shared" si="146"/>
        <v>0</v>
      </c>
      <c r="U283" s="965"/>
      <c r="V283" s="967"/>
      <c r="W283" s="197"/>
    </row>
    <row r="284" spans="1:23" s="242" customFormat="1" ht="15" x14ac:dyDescent="0.3">
      <c r="B284" s="243"/>
      <c r="C284" s="244"/>
      <c r="D284" s="244"/>
      <c r="E284" s="244"/>
      <c r="F284" s="244"/>
      <c r="G284" s="244"/>
      <c r="H284" s="244"/>
      <c r="I284" s="244"/>
      <c r="J284" s="244"/>
      <c r="K284" s="244"/>
      <c r="L284" s="244"/>
      <c r="M284" s="244"/>
      <c r="N284" s="244"/>
      <c r="O284" s="244"/>
      <c r="P284" s="244"/>
      <c r="Q284" s="244"/>
      <c r="R284" s="244"/>
      <c r="S284" s="244"/>
      <c r="T284" s="998">
        <f>ROUNDUP(SUM(T257:V283),0)*1.052</f>
        <v>174.63200000000001</v>
      </c>
      <c r="U284" s="999"/>
      <c r="V284" s="1000"/>
      <c r="W284" s="197"/>
    </row>
    <row r="285" spans="1:23" s="242" customFormat="1" ht="12.75" customHeight="1" x14ac:dyDescent="0.3">
      <c r="B285" s="244"/>
      <c r="C285" s="244"/>
      <c r="D285" s="244"/>
      <c r="E285" s="244"/>
      <c r="F285" s="244"/>
      <c r="G285" s="244"/>
      <c r="H285" s="244"/>
      <c r="I285" s="244"/>
      <c r="J285" s="244"/>
      <c r="K285" s="247"/>
      <c r="L285" s="247"/>
      <c r="M285" s="244"/>
      <c r="N285" s="244"/>
      <c r="O285" s="244"/>
      <c r="P285" s="244"/>
      <c r="Q285" s="244"/>
      <c r="R285" s="244"/>
      <c r="S285" s="244"/>
      <c r="T285" s="197"/>
      <c r="U285" s="197"/>
      <c r="V285" s="197"/>
      <c r="W285" s="197"/>
    </row>
    <row r="286" spans="1:23" s="197" customFormat="1" ht="18.899999999999999" customHeight="1" x14ac:dyDescent="0.3">
      <c r="B286" s="1046" t="s">
        <v>5703</v>
      </c>
      <c r="C286" s="1047"/>
      <c r="D286" s="1047"/>
      <c r="E286" s="1047"/>
      <c r="F286" s="1047"/>
      <c r="G286" s="1048"/>
      <c r="H286" s="1040" t="str">
        <f>+C27</f>
        <v>RETIRO DE MATERIAL SOBRANTE</v>
      </c>
      <c r="I286" s="1041"/>
      <c r="J286" s="1041"/>
      <c r="K286" s="1041"/>
      <c r="L286" s="1041"/>
      <c r="M286" s="1041"/>
      <c r="N286" s="1041"/>
      <c r="O286" s="1041"/>
      <c r="P286" s="1041"/>
      <c r="Q286" s="1041"/>
      <c r="R286" s="1041"/>
      <c r="S286" s="1041"/>
      <c r="T286" s="1041"/>
      <c r="U286" s="1041"/>
      <c r="V286" s="1042"/>
    </row>
    <row r="287" spans="1:23" s="197" customFormat="1" ht="6" customHeight="1" x14ac:dyDescent="0.3">
      <c r="A287" s="221"/>
      <c r="B287" s="231"/>
      <c r="C287" s="231"/>
      <c r="D287" s="231"/>
      <c r="E287" s="231"/>
      <c r="F287" s="231"/>
      <c r="G287" s="231"/>
      <c r="H287" s="232"/>
      <c r="I287" s="232"/>
      <c r="J287" s="232"/>
      <c r="K287" s="232"/>
      <c r="L287" s="232"/>
      <c r="M287" s="232"/>
      <c r="N287" s="232"/>
      <c r="O287" s="232"/>
      <c r="P287" s="232"/>
      <c r="Q287" s="232"/>
      <c r="R287" s="232"/>
      <c r="S287" s="233"/>
      <c r="T287" s="234"/>
      <c r="U287" s="234"/>
      <c r="V287" s="235"/>
    </row>
    <row r="288" spans="1:23" s="197" customFormat="1" ht="12.75" customHeight="1" x14ac:dyDescent="0.3">
      <c r="B288" s="994" t="s">
        <v>5694</v>
      </c>
      <c r="C288" s="997"/>
      <c r="D288" s="997"/>
      <c r="E288" s="997"/>
      <c r="F288" s="997"/>
      <c r="G288" s="995"/>
      <c r="H288" s="1001" t="str">
        <f>IF(B288=0,"",VLOOKUP(B288,APU!B16:G238,2,FALSE))</f>
        <v>RETIRO DE MATERIAL SOBRANTE Y ESCOMBROS MEDIDO EN BANCO</v>
      </c>
      <c r="I288" s="1002"/>
      <c r="J288" s="1002"/>
      <c r="K288" s="1002"/>
      <c r="L288" s="1002"/>
      <c r="M288" s="1002"/>
      <c r="N288" s="1002"/>
      <c r="O288" s="1002"/>
      <c r="P288" s="1002"/>
      <c r="Q288" s="1002"/>
      <c r="R288" s="1002"/>
      <c r="S288" s="1003"/>
      <c r="T288" s="994" t="s">
        <v>7</v>
      </c>
      <c r="U288" s="995"/>
      <c r="V288" s="236" t="str">
        <f>IF(B288=0,"",VLOOKUP(B288,APU!B61:G301,3,FALSE))</f>
        <v>M3</v>
      </c>
    </row>
    <row r="289" spans="1:22" s="221" customFormat="1" ht="3.9" customHeight="1" x14ac:dyDescent="0.3">
      <c r="B289" s="237"/>
      <c r="C289" s="237"/>
      <c r="D289" s="237"/>
      <c r="E289" s="237"/>
      <c r="F289" s="237"/>
      <c r="G289" s="237"/>
      <c r="H289" s="237"/>
      <c r="I289" s="237"/>
      <c r="J289" s="237"/>
      <c r="K289" s="237"/>
      <c r="L289" s="237"/>
      <c r="M289" s="237"/>
      <c r="N289" s="237"/>
      <c r="O289" s="237"/>
      <c r="P289" s="237"/>
      <c r="Q289" s="237"/>
      <c r="R289" s="237"/>
      <c r="S289" s="229"/>
      <c r="T289" s="238"/>
      <c r="U289" s="238"/>
      <c r="V289" s="239"/>
    </row>
    <row r="290" spans="1:22" s="197" customFormat="1" ht="25.5" customHeight="1" x14ac:dyDescent="0.3">
      <c r="B290" s="240" t="s">
        <v>288</v>
      </c>
      <c r="C290" s="240"/>
      <c r="D290" s="240"/>
      <c r="E290" s="240"/>
      <c r="F290" s="240"/>
      <c r="G290" s="240"/>
      <c r="H290" s="958" t="s">
        <v>289</v>
      </c>
      <c r="I290" s="958"/>
      <c r="J290" s="958"/>
      <c r="K290" s="959" t="s">
        <v>290</v>
      </c>
      <c r="L290" s="960"/>
      <c r="M290" s="959" t="s">
        <v>291</v>
      </c>
      <c r="N290" s="960"/>
      <c r="O290" s="961"/>
      <c r="P290" s="959" t="s">
        <v>292</v>
      </c>
      <c r="Q290" s="960"/>
      <c r="R290" s="961"/>
      <c r="S290" s="656" t="s">
        <v>293</v>
      </c>
      <c r="T290" s="996" t="s">
        <v>262</v>
      </c>
      <c r="U290" s="996"/>
      <c r="V290" s="996"/>
    </row>
    <row r="291" spans="1:22" ht="15.9" customHeight="1" x14ac:dyDescent="0.3">
      <c r="B291" s="1007" t="s">
        <v>5683</v>
      </c>
      <c r="C291" s="1008"/>
      <c r="D291" s="1008"/>
      <c r="E291" s="1008"/>
      <c r="F291" s="1008"/>
      <c r="G291" s="1009"/>
      <c r="H291" s="972"/>
      <c r="I291" s="973"/>
      <c r="J291" s="1010"/>
      <c r="K291" s="972"/>
      <c r="L291" s="1010"/>
      <c r="M291" s="972"/>
      <c r="N291" s="973"/>
      <c r="O291" s="1010"/>
      <c r="P291" s="972"/>
      <c r="Q291" s="973"/>
      <c r="R291" s="1010"/>
      <c r="S291" s="660"/>
      <c r="T291" s="972">
        <f>+T284+T252+T202+T179</f>
        <v>429.51499999999999</v>
      </c>
      <c r="U291" s="973"/>
      <c r="V291" s="974"/>
    </row>
    <row r="292" spans="1:22" ht="15" customHeight="1" x14ac:dyDescent="0.3">
      <c r="B292" s="1030" t="s">
        <v>211</v>
      </c>
      <c r="C292" s="1031"/>
      <c r="D292" s="1031"/>
      <c r="E292" s="1031"/>
      <c r="F292" s="1031"/>
      <c r="G292" s="1032"/>
      <c r="H292" s="951"/>
      <c r="I292" s="950"/>
      <c r="J292" s="952"/>
      <c r="K292" s="951"/>
      <c r="L292" s="952"/>
      <c r="M292" s="951"/>
      <c r="N292" s="950"/>
      <c r="O292" s="952"/>
      <c r="P292" s="951"/>
      <c r="Q292" s="950"/>
      <c r="R292" s="952"/>
      <c r="S292" s="661"/>
      <c r="T292" s="951">
        <f t="shared" ref="T292:T293" si="147">P292*S292</f>
        <v>0</v>
      </c>
      <c r="U292" s="950"/>
      <c r="V292" s="953"/>
    </row>
    <row r="293" spans="1:22" ht="12.75" customHeight="1" x14ac:dyDescent="0.3">
      <c r="B293" s="1004" t="s">
        <v>5669</v>
      </c>
      <c r="C293" s="1005"/>
      <c r="D293" s="1005"/>
      <c r="E293" s="1005"/>
      <c r="F293" s="1005"/>
      <c r="G293" s="1006"/>
      <c r="H293" s="940"/>
      <c r="I293" s="965"/>
      <c r="J293" s="941"/>
      <c r="K293" s="940"/>
      <c r="L293" s="941"/>
      <c r="M293" s="940"/>
      <c r="N293" s="965"/>
      <c r="O293" s="941"/>
      <c r="P293" s="940"/>
      <c r="Q293" s="965"/>
      <c r="R293" s="941"/>
      <c r="S293" s="659"/>
      <c r="T293" s="940">
        <f t="shared" si="147"/>
        <v>0</v>
      </c>
      <c r="U293" s="965"/>
      <c r="V293" s="967"/>
    </row>
    <row r="294" spans="1:22" s="242" customFormat="1" ht="15" x14ac:dyDescent="0.3">
      <c r="B294" s="243"/>
      <c r="C294" s="244"/>
      <c r="D294" s="244"/>
      <c r="E294" s="244"/>
      <c r="F294" s="244"/>
      <c r="G294" s="244"/>
      <c r="H294" s="244"/>
      <c r="I294" s="244"/>
      <c r="J294" s="244"/>
      <c r="K294" s="244"/>
      <c r="L294" s="244"/>
      <c r="M294" s="244"/>
      <c r="N294" s="244"/>
      <c r="O294" s="244"/>
      <c r="P294" s="244"/>
      <c r="Q294" s="244"/>
      <c r="R294" s="244"/>
      <c r="S294" s="244"/>
      <c r="T294" s="975">
        <f>+T291</f>
        <v>429.51499999999999</v>
      </c>
      <c r="U294" s="976"/>
      <c r="V294" s="977"/>
    </row>
    <row r="295" spans="1:22" s="197" customFormat="1" x14ac:dyDescent="0.3">
      <c r="C295" s="244"/>
      <c r="D295" s="244"/>
      <c r="E295" s="244"/>
      <c r="F295" s="244"/>
      <c r="G295" s="244"/>
      <c r="H295" s="244"/>
      <c r="I295" s="244"/>
      <c r="J295" s="244"/>
      <c r="K295" s="244"/>
      <c r="L295" s="244"/>
      <c r="M295" s="244"/>
      <c r="N295" s="244"/>
      <c r="O295" s="244"/>
      <c r="P295" s="244"/>
      <c r="Q295" s="244"/>
      <c r="R295" s="244"/>
      <c r="S295" s="244"/>
      <c r="T295" s="244"/>
      <c r="U295" s="244"/>
      <c r="V295" s="247"/>
    </row>
    <row r="296" spans="1:22" s="197" customFormat="1" ht="18.899999999999999" customHeight="1" x14ac:dyDescent="0.3">
      <c r="B296" s="1027" t="s">
        <v>5704</v>
      </c>
      <c r="C296" s="1028"/>
      <c r="D296" s="1028"/>
      <c r="E296" s="1028"/>
      <c r="F296" s="1028"/>
      <c r="G296" s="1029"/>
      <c r="H296" s="1037" t="str">
        <f>+APU!C80</f>
        <v>CIMIENTOS</v>
      </c>
      <c r="I296" s="1038"/>
      <c r="J296" s="1038"/>
      <c r="K296" s="1038"/>
      <c r="L296" s="1038"/>
      <c r="M296" s="1038"/>
      <c r="N296" s="1038"/>
      <c r="O296" s="1038"/>
      <c r="P296" s="1038"/>
      <c r="Q296" s="1038"/>
      <c r="R296" s="1038"/>
      <c r="S296" s="1038"/>
      <c r="T296" s="1038"/>
      <c r="U296" s="1038"/>
      <c r="V296" s="1039"/>
    </row>
    <row r="297" spans="1:22" s="197" customFormat="1" ht="6" customHeight="1" x14ac:dyDescent="0.3">
      <c r="A297" s="221"/>
      <c r="B297" s="231"/>
      <c r="C297" s="231"/>
      <c r="D297" s="231"/>
      <c r="E297" s="231"/>
      <c r="F297" s="231"/>
      <c r="G297" s="231"/>
      <c r="H297" s="232"/>
      <c r="I297" s="232"/>
      <c r="J297" s="232"/>
      <c r="K297" s="232"/>
      <c r="L297" s="232"/>
      <c r="M297" s="232"/>
      <c r="N297" s="232"/>
      <c r="O297" s="232"/>
      <c r="P297" s="232"/>
      <c r="Q297" s="232"/>
      <c r="R297" s="232"/>
      <c r="S297" s="233"/>
      <c r="T297" s="234"/>
      <c r="U297" s="234"/>
      <c r="V297" s="235"/>
    </row>
    <row r="298" spans="1:22" s="197" customFormat="1" ht="12.75" customHeight="1" x14ac:dyDescent="0.3">
      <c r="B298" s="994" t="s">
        <v>5695</v>
      </c>
      <c r="C298" s="997"/>
      <c r="D298" s="997"/>
      <c r="E298" s="997"/>
      <c r="F298" s="997"/>
      <c r="G298" s="995"/>
      <c r="H298" s="1001" t="str">
        <f>IF(B298=0,"",VLOOKUP(B298,APU!B20:G249,2,FALSE))</f>
        <v>RELLENO EN BASE GRANULAR B-400 COMPACTADO AL 95% DEL PROCTOR</v>
      </c>
      <c r="I298" s="1002"/>
      <c r="J298" s="1002"/>
      <c r="K298" s="1002"/>
      <c r="L298" s="1002"/>
      <c r="M298" s="1002"/>
      <c r="N298" s="1002"/>
      <c r="O298" s="1002"/>
      <c r="P298" s="1002"/>
      <c r="Q298" s="1002"/>
      <c r="R298" s="1002"/>
      <c r="S298" s="1003"/>
      <c r="T298" s="994" t="s">
        <v>7</v>
      </c>
      <c r="U298" s="995"/>
      <c r="V298" s="236" t="str">
        <f>IF(B298=0,"",VLOOKUP(B298,APU!B73:G312,3,FALSE))</f>
        <v>M3</v>
      </c>
    </row>
    <row r="299" spans="1:22" s="221" customFormat="1" ht="3.9" customHeight="1" x14ac:dyDescent="0.3">
      <c r="B299" s="237"/>
      <c r="C299" s="237"/>
      <c r="D299" s="237"/>
      <c r="E299" s="237"/>
      <c r="F299" s="237"/>
      <c r="G299" s="237"/>
      <c r="H299" s="237"/>
      <c r="I299" s="237"/>
      <c r="J299" s="237"/>
      <c r="K299" s="237"/>
      <c r="L299" s="237"/>
      <c r="M299" s="237"/>
      <c r="N299" s="237"/>
      <c r="O299" s="237"/>
      <c r="P299" s="237"/>
      <c r="Q299" s="237"/>
      <c r="R299" s="237"/>
      <c r="S299" s="229"/>
      <c r="T299" s="238"/>
      <c r="U299" s="238"/>
      <c r="V299" s="239"/>
    </row>
    <row r="300" spans="1:22" s="197" customFormat="1" ht="25.5" customHeight="1" x14ac:dyDescent="0.3">
      <c r="B300" s="240" t="s">
        <v>288</v>
      </c>
      <c r="C300" s="240"/>
      <c r="D300" s="240"/>
      <c r="E300" s="240"/>
      <c r="F300" s="240"/>
      <c r="G300" s="240"/>
      <c r="H300" s="958" t="s">
        <v>289</v>
      </c>
      <c r="I300" s="958"/>
      <c r="J300" s="958"/>
      <c r="K300" s="959" t="s">
        <v>290</v>
      </c>
      <c r="L300" s="960"/>
      <c r="M300" s="959" t="s">
        <v>291</v>
      </c>
      <c r="N300" s="960"/>
      <c r="O300" s="961"/>
      <c r="P300" s="959" t="s">
        <v>292</v>
      </c>
      <c r="Q300" s="960"/>
      <c r="R300" s="961"/>
      <c r="S300" s="698" t="s">
        <v>293</v>
      </c>
      <c r="T300" s="996" t="s">
        <v>262</v>
      </c>
      <c r="U300" s="996"/>
      <c r="V300" s="996"/>
    </row>
    <row r="301" spans="1:22" ht="12.75" customHeight="1" x14ac:dyDescent="0.3">
      <c r="B301" s="1011" t="s">
        <v>5818</v>
      </c>
      <c r="C301" s="1012"/>
      <c r="D301" s="1012"/>
      <c r="E301" s="1012"/>
      <c r="F301" s="1012"/>
      <c r="G301" s="1012"/>
      <c r="H301" s="972">
        <f>+H257</f>
        <v>7.4</v>
      </c>
      <c r="I301" s="973"/>
      <c r="J301" s="1010"/>
      <c r="K301" s="972"/>
      <c r="L301" s="1010"/>
      <c r="M301" s="972"/>
      <c r="N301" s="973"/>
      <c r="O301" s="1010"/>
      <c r="P301" s="972">
        <f>+PRODUCT(H301:O303)</f>
        <v>4.8840000000000003</v>
      </c>
      <c r="Q301" s="973"/>
      <c r="R301" s="1010"/>
      <c r="S301" s="721">
        <v>1</v>
      </c>
      <c r="T301" s="972">
        <f>P301*S301</f>
        <v>4.8840000000000003</v>
      </c>
      <c r="U301" s="973"/>
      <c r="V301" s="974"/>
    </row>
    <row r="302" spans="1:22" ht="15" customHeight="1" x14ac:dyDescent="0.3">
      <c r="B302" s="1013" t="s">
        <v>5802</v>
      </c>
      <c r="C302" s="1014"/>
      <c r="D302" s="1014"/>
      <c r="E302" s="1014"/>
      <c r="F302" s="1014"/>
      <c r="G302" s="1014"/>
      <c r="H302" s="951"/>
      <c r="I302" s="950"/>
      <c r="J302" s="952"/>
      <c r="K302" s="951">
        <f>+K258</f>
        <v>3.3</v>
      </c>
      <c r="L302" s="952"/>
      <c r="M302" s="951"/>
      <c r="N302" s="950"/>
      <c r="O302" s="952"/>
      <c r="P302" s="951"/>
      <c r="Q302" s="950"/>
      <c r="R302" s="952"/>
      <c r="S302" s="722"/>
      <c r="T302" s="951">
        <f t="shared" ref="T302" si="148">P302*S302</f>
        <v>0</v>
      </c>
      <c r="U302" s="950"/>
      <c r="V302" s="953"/>
    </row>
    <row r="303" spans="1:22" ht="15" customHeight="1" x14ac:dyDescent="0.3">
      <c r="B303" s="1004" t="s">
        <v>5820</v>
      </c>
      <c r="C303" s="1005"/>
      <c r="D303" s="1005"/>
      <c r="E303" s="1005"/>
      <c r="F303" s="1005"/>
      <c r="G303" s="1006"/>
      <c r="H303" s="940"/>
      <c r="I303" s="965"/>
      <c r="J303" s="941"/>
      <c r="K303" s="940"/>
      <c r="L303" s="941"/>
      <c r="M303" s="940">
        <v>0.2</v>
      </c>
      <c r="N303" s="965"/>
      <c r="O303" s="941"/>
      <c r="P303" s="725"/>
      <c r="Q303" s="726"/>
      <c r="R303" s="727"/>
      <c r="S303" s="695"/>
      <c r="T303" s="725"/>
      <c r="U303" s="726"/>
      <c r="V303" s="729"/>
    </row>
    <row r="304" spans="1:22" ht="15" customHeight="1" x14ac:dyDescent="0.3">
      <c r="B304" s="1011" t="s">
        <v>5846</v>
      </c>
      <c r="C304" s="1012"/>
      <c r="D304" s="1012"/>
      <c r="E304" s="1012"/>
      <c r="F304" s="1012"/>
      <c r="G304" s="1012"/>
      <c r="H304" s="972">
        <f>+H260</f>
        <v>12.200000000000001</v>
      </c>
      <c r="I304" s="973"/>
      <c r="J304" s="1010"/>
      <c r="K304" s="972"/>
      <c r="L304" s="1010"/>
      <c r="M304" s="972"/>
      <c r="N304" s="973"/>
      <c r="O304" s="1010"/>
      <c r="P304" s="972">
        <f t="shared" ref="P304" si="149">+PRODUCT(H304:O306)</f>
        <v>15.908799999999999</v>
      </c>
      <c r="Q304" s="973"/>
      <c r="R304" s="1010"/>
      <c r="S304" s="721">
        <v>1</v>
      </c>
      <c r="T304" s="972">
        <f>P304*S304</f>
        <v>15.908799999999999</v>
      </c>
      <c r="U304" s="973"/>
      <c r="V304" s="974"/>
    </row>
    <row r="305" spans="2:22" ht="15" customHeight="1" x14ac:dyDescent="0.3">
      <c r="B305" s="1013" t="s">
        <v>5838</v>
      </c>
      <c r="C305" s="1014"/>
      <c r="D305" s="1014"/>
      <c r="E305" s="1014"/>
      <c r="F305" s="1014"/>
      <c r="G305" s="1014"/>
      <c r="H305" s="951"/>
      <c r="I305" s="950"/>
      <c r="J305" s="952"/>
      <c r="K305" s="951">
        <f t="shared" ref="K305" si="150">+K261</f>
        <v>6.52</v>
      </c>
      <c r="L305" s="952"/>
      <c r="M305" s="951"/>
      <c r="N305" s="950"/>
      <c r="O305" s="952"/>
      <c r="P305" s="951"/>
      <c r="Q305" s="950"/>
      <c r="R305" s="952"/>
      <c r="S305" s="722"/>
      <c r="T305" s="951">
        <f t="shared" ref="T305" si="151">P305*S305</f>
        <v>0</v>
      </c>
      <c r="U305" s="950"/>
      <c r="V305" s="953"/>
    </row>
    <row r="306" spans="2:22" ht="15" customHeight="1" x14ac:dyDescent="0.3">
      <c r="B306" s="1004" t="s">
        <v>5847</v>
      </c>
      <c r="C306" s="1005"/>
      <c r="D306" s="1005"/>
      <c r="E306" s="1005"/>
      <c r="F306" s="1005"/>
      <c r="G306" s="1006"/>
      <c r="H306" s="940"/>
      <c r="I306" s="965"/>
      <c r="J306" s="941"/>
      <c r="K306" s="940"/>
      <c r="L306" s="941"/>
      <c r="M306" s="940">
        <v>0.2</v>
      </c>
      <c r="N306" s="965"/>
      <c r="O306" s="941"/>
      <c r="P306" s="725"/>
      <c r="Q306" s="726"/>
      <c r="R306" s="727"/>
      <c r="S306" s="695"/>
      <c r="T306" s="725"/>
      <c r="U306" s="726"/>
      <c r="V306" s="729"/>
    </row>
    <row r="307" spans="2:22" ht="15" customHeight="1" x14ac:dyDescent="0.3">
      <c r="B307" s="1011" t="s">
        <v>5803</v>
      </c>
      <c r="C307" s="1012"/>
      <c r="D307" s="1012"/>
      <c r="E307" s="1012"/>
      <c r="F307" s="1012"/>
      <c r="G307" s="1012"/>
      <c r="H307" s="972">
        <f>+H263</f>
        <v>21.700000000000003</v>
      </c>
      <c r="I307" s="973"/>
      <c r="J307" s="1010"/>
      <c r="K307" s="972"/>
      <c r="L307" s="1010"/>
      <c r="M307" s="972"/>
      <c r="N307" s="973"/>
      <c r="O307" s="1010"/>
      <c r="P307" s="972">
        <f t="shared" ref="P307" si="152">+PRODUCT(H307:O309)</f>
        <v>28.296800000000005</v>
      </c>
      <c r="Q307" s="973"/>
      <c r="R307" s="1010"/>
      <c r="S307" s="721">
        <v>1</v>
      </c>
      <c r="T307" s="972">
        <f t="shared" ref="T307:T308" si="153">P307*S307</f>
        <v>28.296800000000005</v>
      </c>
      <c r="U307" s="973"/>
      <c r="V307" s="974"/>
    </row>
    <row r="308" spans="2:22" ht="15" customHeight="1" x14ac:dyDescent="0.3">
      <c r="B308" s="1013" t="s">
        <v>5804</v>
      </c>
      <c r="C308" s="1014"/>
      <c r="D308" s="1014"/>
      <c r="E308" s="1014"/>
      <c r="F308" s="1014"/>
      <c r="G308" s="1014"/>
      <c r="H308" s="951"/>
      <c r="I308" s="950"/>
      <c r="J308" s="952"/>
      <c r="K308" s="951">
        <f t="shared" ref="K308" si="154">+K264</f>
        <v>6.52</v>
      </c>
      <c r="L308" s="952"/>
      <c r="M308" s="951"/>
      <c r="N308" s="950"/>
      <c r="O308" s="952"/>
      <c r="P308" s="951"/>
      <c r="Q308" s="950"/>
      <c r="R308" s="952"/>
      <c r="S308" s="722"/>
      <c r="T308" s="951">
        <f t="shared" si="153"/>
        <v>0</v>
      </c>
      <c r="U308" s="950"/>
      <c r="V308" s="953"/>
    </row>
    <row r="309" spans="2:22" ht="15" customHeight="1" x14ac:dyDescent="0.3">
      <c r="B309" s="1004" t="s">
        <v>5821</v>
      </c>
      <c r="C309" s="1005"/>
      <c r="D309" s="1005"/>
      <c r="E309" s="1005"/>
      <c r="F309" s="1005"/>
      <c r="G309" s="1006"/>
      <c r="H309" s="940"/>
      <c r="I309" s="965"/>
      <c r="J309" s="941"/>
      <c r="K309" s="940"/>
      <c r="L309" s="941"/>
      <c r="M309" s="940">
        <v>0.2</v>
      </c>
      <c r="N309" s="965"/>
      <c r="O309" s="941"/>
      <c r="P309" s="725"/>
      <c r="Q309" s="726"/>
      <c r="R309" s="727"/>
      <c r="S309" s="695"/>
      <c r="T309" s="725"/>
      <c r="U309" s="726"/>
      <c r="V309" s="729"/>
    </row>
    <row r="310" spans="2:22" ht="15" customHeight="1" x14ac:dyDescent="0.3">
      <c r="B310" s="1011" t="s">
        <v>5805</v>
      </c>
      <c r="C310" s="1012"/>
      <c r="D310" s="1012"/>
      <c r="E310" s="1012"/>
      <c r="F310" s="1012"/>
      <c r="G310" s="1012"/>
      <c r="H310" s="972">
        <f>+H266</f>
        <v>6.5</v>
      </c>
      <c r="I310" s="973"/>
      <c r="J310" s="1010"/>
      <c r="K310" s="972"/>
      <c r="L310" s="1010"/>
      <c r="M310" s="972"/>
      <c r="N310" s="973"/>
      <c r="O310" s="1010"/>
      <c r="P310" s="972">
        <f t="shared" ref="P310" si="155">+PRODUCT(H310:O312)</f>
        <v>8.32</v>
      </c>
      <c r="Q310" s="973"/>
      <c r="R310" s="1010"/>
      <c r="S310" s="721">
        <v>1</v>
      </c>
      <c r="T310" s="972">
        <f t="shared" ref="T310:T311" si="156">P310*S310</f>
        <v>8.32</v>
      </c>
      <c r="U310" s="973"/>
      <c r="V310" s="974"/>
    </row>
    <row r="311" spans="2:22" ht="15" customHeight="1" x14ac:dyDescent="0.3">
      <c r="B311" s="1013" t="s">
        <v>5806</v>
      </c>
      <c r="C311" s="1014"/>
      <c r="D311" s="1014"/>
      <c r="E311" s="1014"/>
      <c r="F311" s="1014"/>
      <c r="G311" s="1014"/>
      <c r="H311" s="951"/>
      <c r="I311" s="950"/>
      <c r="J311" s="952"/>
      <c r="K311" s="951">
        <f t="shared" ref="K311" si="157">+K267</f>
        <v>6.4</v>
      </c>
      <c r="L311" s="952"/>
      <c r="M311" s="951"/>
      <c r="N311" s="950"/>
      <c r="O311" s="952"/>
      <c r="P311" s="951"/>
      <c r="Q311" s="950"/>
      <c r="R311" s="952"/>
      <c r="S311" s="722"/>
      <c r="T311" s="951">
        <f t="shared" si="156"/>
        <v>0</v>
      </c>
      <c r="U311" s="950"/>
      <c r="V311" s="953"/>
    </row>
    <row r="312" spans="2:22" ht="15" customHeight="1" x14ac:dyDescent="0.3">
      <c r="B312" s="1004" t="s">
        <v>5819</v>
      </c>
      <c r="C312" s="1005"/>
      <c r="D312" s="1005"/>
      <c r="E312" s="1005"/>
      <c r="F312" s="1005"/>
      <c r="G312" s="1006"/>
      <c r="H312" s="940"/>
      <c r="I312" s="965"/>
      <c r="J312" s="941"/>
      <c r="K312" s="940"/>
      <c r="L312" s="941"/>
      <c r="M312" s="940">
        <v>0.2</v>
      </c>
      <c r="N312" s="965"/>
      <c r="O312" s="941"/>
      <c r="P312" s="725"/>
      <c r="Q312" s="726"/>
      <c r="R312" s="727"/>
      <c r="S312" s="695"/>
      <c r="T312" s="725"/>
      <c r="U312" s="726"/>
      <c r="V312" s="729"/>
    </row>
    <row r="313" spans="2:22" ht="15" customHeight="1" x14ac:dyDescent="0.3">
      <c r="B313" s="1011" t="s">
        <v>5807</v>
      </c>
      <c r="C313" s="1012"/>
      <c r="D313" s="1012"/>
      <c r="E313" s="1012"/>
      <c r="F313" s="1012"/>
      <c r="G313" s="1012"/>
      <c r="H313" s="972">
        <f>+H269</f>
        <v>27.7</v>
      </c>
      <c r="I313" s="973"/>
      <c r="J313" s="1010"/>
      <c r="K313" s="972"/>
      <c r="L313" s="1010"/>
      <c r="M313" s="972"/>
      <c r="N313" s="973"/>
      <c r="O313" s="1010"/>
      <c r="P313" s="972">
        <f t="shared" ref="P313" si="158">+PRODUCT(H313:O315)</f>
        <v>37.339600000000004</v>
      </c>
      <c r="Q313" s="973"/>
      <c r="R313" s="1010"/>
      <c r="S313" s="721">
        <v>1</v>
      </c>
      <c r="T313" s="972">
        <f t="shared" ref="T313:T314" si="159">P313*S313</f>
        <v>37.339600000000004</v>
      </c>
      <c r="U313" s="973"/>
      <c r="V313" s="974"/>
    </row>
    <row r="314" spans="2:22" ht="15" customHeight="1" x14ac:dyDescent="0.3">
      <c r="B314" s="1013" t="s">
        <v>5808</v>
      </c>
      <c r="C314" s="1014"/>
      <c r="D314" s="1014"/>
      <c r="E314" s="1014"/>
      <c r="F314" s="1014"/>
      <c r="G314" s="1014"/>
      <c r="H314" s="951"/>
      <c r="I314" s="950"/>
      <c r="J314" s="952"/>
      <c r="K314" s="951">
        <f t="shared" ref="K314" si="160">+K270</f>
        <v>6.74</v>
      </c>
      <c r="L314" s="952"/>
      <c r="M314" s="951"/>
      <c r="N314" s="950"/>
      <c r="O314" s="952"/>
      <c r="P314" s="951"/>
      <c r="Q314" s="950"/>
      <c r="R314" s="952"/>
      <c r="S314" s="722"/>
      <c r="T314" s="951">
        <f t="shared" si="159"/>
        <v>0</v>
      </c>
      <c r="U314" s="950"/>
      <c r="V314" s="953"/>
    </row>
    <row r="315" spans="2:22" ht="15" customHeight="1" x14ac:dyDescent="0.3">
      <c r="B315" s="1004" t="s">
        <v>5822</v>
      </c>
      <c r="C315" s="1005"/>
      <c r="D315" s="1005"/>
      <c r="E315" s="1005"/>
      <c r="F315" s="1005"/>
      <c r="G315" s="1006"/>
      <c r="H315" s="940"/>
      <c r="I315" s="965"/>
      <c r="J315" s="941"/>
      <c r="K315" s="940"/>
      <c r="L315" s="941"/>
      <c r="M315" s="940">
        <v>0.2</v>
      </c>
      <c r="N315" s="965"/>
      <c r="O315" s="941"/>
      <c r="P315" s="725"/>
      <c r="Q315" s="726"/>
      <c r="R315" s="727"/>
      <c r="S315" s="695"/>
      <c r="T315" s="725"/>
      <c r="U315" s="726"/>
      <c r="V315" s="729"/>
    </row>
    <row r="316" spans="2:22" ht="15" customHeight="1" x14ac:dyDescent="0.3">
      <c r="B316" s="1011" t="s">
        <v>5839</v>
      </c>
      <c r="C316" s="1012"/>
      <c r="D316" s="1012"/>
      <c r="E316" s="1012"/>
      <c r="F316" s="1012"/>
      <c r="G316" s="1012"/>
      <c r="H316" s="972">
        <f>+H272</f>
        <v>21.7</v>
      </c>
      <c r="I316" s="973"/>
      <c r="J316" s="1010"/>
      <c r="K316" s="972"/>
      <c r="L316" s="1010"/>
      <c r="M316" s="972"/>
      <c r="N316" s="973"/>
      <c r="O316" s="1010"/>
      <c r="P316" s="972">
        <f t="shared" ref="P316" si="161">+PRODUCT(H316:O318)</f>
        <v>29.251600000000003</v>
      </c>
      <c r="Q316" s="973"/>
      <c r="R316" s="1010"/>
      <c r="S316" s="721">
        <v>1</v>
      </c>
      <c r="T316" s="972">
        <f t="shared" ref="T316:T317" si="162">P316*S316</f>
        <v>29.251600000000003</v>
      </c>
      <c r="U316" s="973"/>
      <c r="V316" s="974"/>
    </row>
    <row r="317" spans="2:22" ht="15" customHeight="1" x14ac:dyDescent="0.3">
      <c r="B317" s="1013" t="s">
        <v>5840</v>
      </c>
      <c r="C317" s="1014"/>
      <c r="D317" s="1014"/>
      <c r="E317" s="1014"/>
      <c r="F317" s="1014"/>
      <c r="G317" s="1014"/>
      <c r="H317" s="951"/>
      <c r="I317" s="950"/>
      <c r="J317" s="952"/>
      <c r="K317" s="951">
        <f t="shared" ref="K317" si="163">+K273</f>
        <v>6.74</v>
      </c>
      <c r="L317" s="952"/>
      <c r="M317" s="951"/>
      <c r="N317" s="950"/>
      <c r="O317" s="952"/>
      <c r="P317" s="951"/>
      <c r="Q317" s="950"/>
      <c r="R317" s="952"/>
      <c r="S317" s="722"/>
      <c r="T317" s="951">
        <f t="shared" si="162"/>
        <v>0</v>
      </c>
      <c r="U317" s="950"/>
      <c r="V317" s="953"/>
    </row>
    <row r="318" spans="2:22" ht="15" customHeight="1" x14ac:dyDescent="0.3">
      <c r="B318" s="1004" t="s">
        <v>5848</v>
      </c>
      <c r="C318" s="1005"/>
      <c r="D318" s="1005"/>
      <c r="E318" s="1005"/>
      <c r="F318" s="1005"/>
      <c r="G318" s="1006"/>
      <c r="H318" s="940"/>
      <c r="I318" s="965"/>
      <c r="J318" s="941"/>
      <c r="K318" s="940"/>
      <c r="L318" s="941"/>
      <c r="M318" s="940">
        <v>0.2</v>
      </c>
      <c r="N318" s="965"/>
      <c r="O318" s="941"/>
      <c r="P318" s="725"/>
      <c r="Q318" s="726"/>
      <c r="R318" s="727"/>
      <c r="S318" s="695"/>
      <c r="T318" s="725"/>
      <c r="U318" s="726"/>
      <c r="V318" s="729"/>
    </row>
    <row r="319" spans="2:22" ht="15" customHeight="1" x14ac:dyDescent="0.3">
      <c r="B319" s="1011" t="s">
        <v>5809</v>
      </c>
      <c r="C319" s="1012"/>
      <c r="D319" s="1012"/>
      <c r="E319" s="1012"/>
      <c r="F319" s="1012"/>
      <c r="G319" s="1012"/>
      <c r="H319" s="972">
        <f>+H275</f>
        <v>0</v>
      </c>
      <c r="I319" s="973"/>
      <c r="J319" s="1010"/>
      <c r="K319" s="972"/>
      <c r="L319" s="1010"/>
      <c r="M319" s="972"/>
      <c r="N319" s="973"/>
      <c r="O319" s="1010"/>
      <c r="P319" s="972">
        <f t="shared" ref="P319" si="164">+PRODUCT(H319:O321)</f>
        <v>0</v>
      </c>
      <c r="Q319" s="973"/>
      <c r="R319" s="1010"/>
      <c r="S319" s="721">
        <v>1</v>
      </c>
      <c r="T319" s="972">
        <f t="shared" ref="T319:T320" si="165">P319*S319</f>
        <v>0</v>
      </c>
      <c r="U319" s="973"/>
      <c r="V319" s="974"/>
    </row>
    <row r="320" spans="2:22" ht="15" customHeight="1" x14ac:dyDescent="0.3">
      <c r="B320" s="1013" t="s">
        <v>5810</v>
      </c>
      <c r="C320" s="1014"/>
      <c r="D320" s="1014"/>
      <c r="E320" s="1014"/>
      <c r="F320" s="1014"/>
      <c r="G320" s="1014"/>
      <c r="H320" s="951"/>
      <c r="I320" s="950"/>
      <c r="J320" s="952"/>
      <c r="K320" s="951">
        <f t="shared" ref="K320" si="166">+K276</f>
        <v>0</v>
      </c>
      <c r="L320" s="952"/>
      <c r="M320" s="951"/>
      <c r="N320" s="950"/>
      <c r="O320" s="952"/>
      <c r="P320" s="951"/>
      <c r="Q320" s="950"/>
      <c r="R320" s="952"/>
      <c r="S320" s="722"/>
      <c r="T320" s="951">
        <f t="shared" si="165"/>
        <v>0</v>
      </c>
      <c r="U320" s="950"/>
      <c r="V320" s="953"/>
    </row>
    <row r="321" spans="2:22" ht="15" customHeight="1" x14ac:dyDescent="0.3">
      <c r="B321" s="1004" t="s">
        <v>5823</v>
      </c>
      <c r="C321" s="1005"/>
      <c r="D321" s="1005"/>
      <c r="E321" s="1005"/>
      <c r="F321" s="1005"/>
      <c r="G321" s="1006"/>
      <c r="H321" s="940"/>
      <c r="I321" s="965"/>
      <c r="J321" s="941"/>
      <c r="K321" s="940"/>
      <c r="L321" s="941"/>
      <c r="M321" s="940">
        <v>0.2</v>
      </c>
      <c r="N321" s="965"/>
      <c r="O321" s="941"/>
      <c r="P321" s="725"/>
      <c r="Q321" s="726"/>
      <c r="R321" s="727"/>
      <c r="S321" s="695"/>
      <c r="T321" s="725"/>
      <c r="U321" s="726"/>
      <c r="V321" s="729"/>
    </row>
    <row r="322" spans="2:22" ht="15" customHeight="1" x14ac:dyDescent="0.3">
      <c r="B322" s="1011" t="s">
        <v>5811</v>
      </c>
      <c r="C322" s="1012"/>
      <c r="D322" s="1012"/>
      <c r="E322" s="1012"/>
      <c r="F322" s="1012"/>
      <c r="G322" s="1012"/>
      <c r="H322" s="972">
        <f>+H278</f>
        <v>31.7</v>
      </c>
      <c r="I322" s="973"/>
      <c r="J322" s="1010"/>
      <c r="K322" s="972"/>
      <c r="L322" s="1010"/>
      <c r="M322" s="972"/>
      <c r="N322" s="973"/>
      <c r="O322" s="1010"/>
      <c r="P322" s="972">
        <f t="shared" ref="P322" si="167">+PRODUCT(H322:O324)</f>
        <v>20.921999999999997</v>
      </c>
      <c r="Q322" s="973"/>
      <c r="R322" s="1010"/>
      <c r="S322" s="721">
        <v>1</v>
      </c>
      <c r="T322" s="972">
        <f t="shared" ref="T322:T323" si="168">P322*S322</f>
        <v>20.921999999999997</v>
      </c>
      <c r="U322" s="973"/>
      <c r="V322" s="974"/>
    </row>
    <row r="323" spans="2:22" ht="15" customHeight="1" x14ac:dyDescent="0.3">
      <c r="B323" s="1013" t="s">
        <v>5812</v>
      </c>
      <c r="C323" s="1014"/>
      <c r="D323" s="1014"/>
      <c r="E323" s="1014"/>
      <c r="F323" s="1014"/>
      <c r="G323" s="1014"/>
      <c r="H323" s="951"/>
      <c r="I323" s="950"/>
      <c r="J323" s="952"/>
      <c r="K323" s="951">
        <f t="shared" ref="K323" si="169">+K279</f>
        <v>3.3</v>
      </c>
      <c r="L323" s="952"/>
      <c r="M323" s="951"/>
      <c r="N323" s="950"/>
      <c r="O323" s="952"/>
      <c r="P323" s="968"/>
      <c r="Q323" s="969"/>
      <c r="R323" s="970"/>
      <c r="S323" s="695"/>
      <c r="T323" s="968">
        <f t="shared" si="168"/>
        <v>0</v>
      </c>
      <c r="U323" s="969"/>
      <c r="V323" s="971"/>
    </row>
    <row r="324" spans="2:22" ht="15" customHeight="1" x14ac:dyDescent="0.3">
      <c r="B324" s="1004" t="s">
        <v>5824</v>
      </c>
      <c r="C324" s="1005"/>
      <c r="D324" s="1005"/>
      <c r="E324" s="1005"/>
      <c r="F324" s="1005"/>
      <c r="G324" s="1006"/>
      <c r="H324" s="940"/>
      <c r="I324" s="965"/>
      <c r="J324" s="941"/>
      <c r="K324" s="940"/>
      <c r="L324" s="941"/>
      <c r="M324" s="940">
        <v>0.2</v>
      </c>
      <c r="N324" s="965"/>
      <c r="O324" s="965"/>
      <c r="P324" s="940"/>
      <c r="Q324" s="965"/>
      <c r="R324" s="941"/>
      <c r="S324" s="723"/>
      <c r="T324" s="716"/>
      <c r="U324" s="724"/>
      <c r="V324" s="728"/>
    </row>
    <row r="325" spans="2:22" ht="15" customHeight="1" x14ac:dyDescent="0.3">
      <c r="B325" s="1011" t="s">
        <v>5841</v>
      </c>
      <c r="C325" s="1012"/>
      <c r="D325" s="1012"/>
      <c r="E325" s="1012"/>
      <c r="F325" s="1012"/>
      <c r="G325" s="1012"/>
      <c r="H325" s="972">
        <f>+H281</f>
        <v>0</v>
      </c>
      <c r="I325" s="973"/>
      <c r="J325" s="1010"/>
      <c r="K325" s="972"/>
      <c r="L325" s="1010"/>
      <c r="M325" s="972"/>
      <c r="N325" s="973"/>
      <c r="O325" s="1010"/>
      <c r="P325" s="972">
        <f t="shared" ref="P325" si="170">+PRODUCT(H325:O327)</f>
        <v>0</v>
      </c>
      <c r="Q325" s="973"/>
      <c r="R325" s="1010"/>
      <c r="S325" s="721">
        <v>1</v>
      </c>
      <c r="T325" s="972">
        <f t="shared" ref="T325:T326" si="171">P325*S325</f>
        <v>0</v>
      </c>
      <c r="U325" s="973"/>
      <c r="V325" s="974"/>
    </row>
    <row r="326" spans="2:22" ht="15" customHeight="1" x14ac:dyDescent="0.3">
      <c r="B326" s="1013" t="s">
        <v>5842</v>
      </c>
      <c r="C326" s="1014"/>
      <c r="D326" s="1014"/>
      <c r="E326" s="1014"/>
      <c r="F326" s="1014"/>
      <c r="G326" s="1014"/>
      <c r="H326" s="951"/>
      <c r="I326" s="950"/>
      <c r="J326" s="952"/>
      <c r="K326" s="951">
        <f t="shared" ref="K326" si="172">+K282</f>
        <v>0</v>
      </c>
      <c r="L326" s="952"/>
      <c r="M326" s="951"/>
      <c r="N326" s="950"/>
      <c r="O326" s="952"/>
      <c r="P326" s="951"/>
      <c r="Q326" s="950"/>
      <c r="R326" s="952"/>
      <c r="S326" s="722"/>
      <c r="T326" s="951">
        <f t="shared" si="171"/>
        <v>0</v>
      </c>
      <c r="U326" s="950"/>
      <c r="V326" s="953"/>
    </row>
    <row r="327" spans="2:22" ht="15" customHeight="1" x14ac:dyDescent="0.3">
      <c r="B327" s="1004" t="s">
        <v>5849</v>
      </c>
      <c r="C327" s="1005"/>
      <c r="D327" s="1005"/>
      <c r="E327" s="1005"/>
      <c r="F327" s="1005"/>
      <c r="G327" s="1006"/>
      <c r="H327" s="940"/>
      <c r="I327" s="965"/>
      <c r="J327" s="941"/>
      <c r="K327" s="940"/>
      <c r="L327" s="941"/>
      <c r="M327" s="940">
        <v>0.2</v>
      </c>
      <c r="N327" s="965"/>
      <c r="O327" s="941"/>
      <c r="P327" s="716"/>
      <c r="Q327" s="724"/>
      <c r="R327" s="717"/>
      <c r="S327" s="723"/>
      <c r="T327" s="716"/>
      <c r="U327" s="724"/>
      <c r="V327" s="728"/>
    </row>
    <row r="328" spans="2:22" ht="18.75" customHeight="1" x14ac:dyDescent="0.3">
      <c r="B328" s="243"/>
      <c r="C328" s="244"/>
      <c r="D328" s="244"/>
      <c r="E328" s="244"/>
      <c r="F328" s="244"/>
      <c r="G328" s="244"/>
      <c r="H328" s="244"/>
      <c r="I328" s="244"/>
      <c r="J328" s="244"/>
      <c r="K328" s="244"/>
      <c r="L328" s="244"/>
      <c r="M328" s="244"/>
      <c r="N328" s="244"/>
      <c r="O328" s="244"/>
      <c r="P328" s="244"/>
      <c r="Q328" s="244"/>
      <c r="R328" s="244"/>
      <c r="S328" s="244"/>
      <c r="T328" s="975">
        <f>ROUNDUP(SUM(T301:V327),0)</f>
        <v>145</v>
      </c>
      <c r="U328" s="976"/>
      <c r="V328" s="977"/>
    </row>
    <row r="329" spans="2:22" ht="18.75" customHeight="1" x14ac:dyDescent="0.3">
      <c r="B329" s="243"/>
      <c r="C329" s="244"/>
      <c r="D329" s="244"/>
      <c r="E329" s="244"/>
      <c r="F329" s="244"/>
      <c r="G329" s="244"/>
      <c r="H329" s="244"/>
      <c r="I329" s="244"/>
      <c r="J329" s="244"/>
      <c r="K329" s="244"/>
      <c r="L329" s="244"/>
      <c r="M329" s="244"/>
      <c r="N329" s="244"/>
      <c r="O329" s="244"/>
      <c r="P329" s="244"/>
      <c r="Q329" s="244"/>
      <c r="R329" s="244"/>
      <c r="S329" s="244"/>
      <c r="T329" s="244"/>
      <c r="U329" s="244"/>
      <c r="V329" s="244"/>
    </row>
    <row r="330" spans="2:22" ht="18.75" hidden="1" customHeight="1" x14ac:dyDescent="0.3">
      <c r="B330" s="994" t="s">
        <v>5779</v>
      </c>
      <c r="C330" s="997"/>
      <c r="D330" s="997"/>
      <c r="E330" s="997"/>
      <c r="F330" s="997"/>
      <c r="G330" s="995"/>
      <c r="H330" s="1001" t="str">
        <f>IF(B330=0,"",VLOOKUP(B330,APU!B31:G260,2,FALSE))</f>
        <v xml:space="preserve">SUMINISTRO, TRANSPORTE E INSTALACION AFIRMADO PARA ANDENES </v>
      </c>
      <c r="I330" s="1002"/>
      <c r="J330" s="1002"/>
      <c r="K330" s="1002"/>
      <c r="L330" s="1002"/>
      <c r="M330" s="1002"/>
      <c r="N330" s="1002"/>
      <c r="O330" s="1002"/>
      <c r="P330" s="1002"/>
      <c r="Q330" s="1002"/>
      <c r="R330" s="1002"/>
      <c r="S330" s="1003"/>
      <c r="T330" s="994" t="s">
        <v>7</v>
      </c>
      <c r="U330" s="995"/>
      <c r="V330" s="701" t="str">
        <f>IF(B330=0,"",VLOOKUP(B330,APU!B84:G323,3,FALSE))</f>
        <v>M3</v>
      </c>
    </row>
    <row r="331" spans="2:22" ht="18.75" hidden="1" customHeight="1" x14ac:dyDescent="0.3">
      <c r="B331" s="237"/>
      <c r="C331" s="237"/>
      <c r="D331" s="237"/>
      <c r="E331" s="237"/>
      <c r="F331" s="237"/>
      <c r="G331" s="237"/>
      <c r="H331" s="237"/>
      <c r="I331" s="237"/>
      <c r="J331" s="237"/>
      <c r="K331" s="237"/>
      <c r="L331" s="237"/>
      <c r="M331" s="237"/>
      <c r="N331" s="237"/>
      <c r="O331" s="237"/>
      <c r="P331" s="237"/>
      <c r="Q331" s="237"/>
      <c r="R331" s="237"/>
      <c r="S331" s="229"/>
      <c r="T331" s="238"/>
      <c r="U331" s="238"/>
      <c r="V331" s="239"/>
    </row>
    <row r="332" spans="2:22" ht="28.2" hidden="1" customHeight="1" x14ac:dyDescent="0.3">
      <c r="B332" s="240" t="s">
        <v>288</v>
      </c>
      <c r="C332" s="240"/>
      <c r="D332" s="240"/>
      <c r="E332" s="240"/>
      <c r="F332" s="240"/>
      <c r="G332" s="240"/>
      <c r="H332" s="958" t="s">
        <v>289</v>
      </c>
      <c r="I332" s="958"/>
      <c r="J332" s="958"/>
      <c r="K332" s="959" t="s">
        <v>290</v>
      </c>
      <c r="L332" s="960"/>
      <c r="M332" s="959" t="s">
        <v>291</v>
      </c>
      <c r="N332" s="960"/>
      <c r="O332" s="961"/>
      <c r="P332" s="959" t="s">
        <v>292</v>
      </c>
      <c r="Q332" s="960"/>
      <c r="R332" s="961"/>
      <c r="S332" s="698" t="s">
        <v>293</v>
      </c>
      <c r="T332" s="996" t="s">
        <v>262</v>
      </c>
      <c r="U332" s="996"/>
      <c r="V332" s="996"/>
    </row>
    <row r="333" spans="2:22" ht="16.2" hidden="1" customHeight="1" x14ac:dyDescent="0.3">
      <c r="B333" s="1021" t="s">
        <v>5818</v>
      </c>
      <c r="C333" s="1022"/>
      <c r="D333" s="1022"/>
      <c r="E333" s="1022"/>
      <c r="F333" s="1022"/>
      <c r="G333" s="1026"/>
      <c r="H333" s="1017"/>
      <c r="I333" s="973"/>
      <c r="J333" s="1010"/>
      <c r="K333" s="972"/>
      <c r="L333" s="1010"/>
      <c r="M333" s="972"/>
      <c r="N333" s="973"/>
      <c r="O333" s="1010"/>
      <c r="P333" s="972"/>
      <c r="Q333" s="973"/>
      <c r="R333" s="1010"/>
      <c r="S333" s="713"/>
      <c r="T333" s="972">
        <f>P333*S333</f>
        <v>0</v>
      </c>
      <c r="U333" s="973"/>
      <c r="V333" s="974"/>
    </row>
    <row r="334" spans="2:22" ht="16.2" hidden="1" customHeight="1" x14ac:dyDescent="0.3">
      <c r="B334" s="1018" t="s">
        <v>5802</v>
      </c>
      <c r="C334" s="1019"/>
      <c r="D334" s="1019"/>
      <c r="E334" s="1019"/>
      <c r="F334" s="1019"/>
      <c r="G334" s="1020"/>
      <c r="H334" s="966"/>
      <c r="I334" s="950"/>
      <c r="J334" s="952"/>
      <c r="K334" s="951"/>
      <c r="L334" s="952"/>
      <c r="M334" s="951"/>
      <c r="N334" s="950"/>
      <c r="O334" s="952"/>
      <c r="P334" s="951"/>
      <c r="Q334" s="950"/>
      <c r="R334" s="952"/>
      <c r="S334" s="711"/>
      <c r="T334" s="951">
        <f t="shared" ref="T334" si="173">P334*S334</f>
        <v>0</v>
      </c>
      <c r="U334" s="950"/>
      <c r="V334" s="953"/>
    </row>
    <row r="335" spans="2:22" ht="16.2" hidden="1" customHeight="1" x14ac:dyDescent="0.3">
      <c r="B335" s="1023" t="s">
        <v>5820</v>
      </c>
      <c r="C335" s="1024"/>
      <c r="D335" s="1024"/>
      <c r="E335" s="1024"/>
      <c r="F335" s="1024"/>
      <c r="G335" s="1024"/>
      <c r="H335" s="981"/>
      <c r="I335" s="965"/>
      <c r="J335" s="941"/>
      <c r="K335" s="940"/>
      <c r="L335" s="941"/>
      <c r="M335" s="940"/>
      <c r="N335" s="965"/>
      <c r="O335" s="941"/>
      <c r="P335" s="940"/>
      <c r="Q335" s="965"/>
      <c r="R335" s="941"/>
      <c r="S335" s="712"/>
      <c r="T335" s="940"/>
      <c r="U335" s="965"/>
      <c r="V335" s="967"/>
    </row>
    <row r="336" spans="2:22" ht="16.2" hidden="1" customHeight="1" x14ac:dyDescent="0.3">
      <c r="B336" s="1021" t="s">
        <v>5803</v>
      </c>
      <c r="C336" s="1022"/>
      <c r="D336" s="1022"/>
      <c r="E336" s="1022"/>
      <c r="F336" s="1022"/>
      <c r="G336" s="1022"/>
      <c r="H336" s="1017"/>
      <c r="I336" s="973"/>
      <c r="J336" s="1010"/>
      <c r="K336" s="972"/>
      <c r="L336" s="1010"/>
      <c r="M336" s="972"/>
      <c r="N336" s="973"/>
      <c r="O336" s="1010"/>
      <c r="P336" s="972"/>
      <c r="Q336" s="973"/>
      <c r="R336" s="1010"/>
      <c r="S336" s="713"/>
      <c r="T336" s="972">
        <f t="shared" ref="T336:T337" si="174">P336*S336</f>
        <v>0</v>
      </c>
      <c r="U336" s="973"/>
      <c r="V336" s="974"/>
    </row>
    <row r="337" spans="2:22" ht="16.2" hidden="1" customHeight="1" x14ac:dyDescent="0.3">
      <c r="B337" s="1018" t="s">
        <v>5804</v>
      </c>
      <c r="C337" s="1019"/>
      <c r="D337" s="1019"/>
      <c r="E337" s="1019"/>
      <c r="F337" s="1019"/>
      <c r="G337" s="1019"/>
      <c r="H337" s="966"/>
      <c r="I337" s="950"/>
      <c r="J337" s="952"/>
      <c r="K337" s="951"/>
      <c r="L337" s="952"/>
      <c r="M337" s="951"/>
      <c r="N337" s="950"/>
      <c r="O337" s="952"/>
      <c r="P337" s="951"/>
      <c r="Q337" s="950"/>
      <c r="R337" s="952"/>
      <c r="S337" s="711"/>
      <c r="T337" s="951">
        <f t="shared" si="174"/>
        <v>0</v>
      </c>
      <c r="U337" s="950"/>
      <c r="V337" s="953"/>
    </row>
    <row r="338" spans="2:22" ht="16.2" hidden="1" customHeight="1" x14ac:dyDescent="0.3">
      <c r="B338" s="1023" t="s">
        <v>5821</v>
      </c>
      <c r="C338" s="1024"/>
      <c r="D338" s="1024"/>
      <c r="E338" s="1024"/>
      <c r="F338" s="1024"/>
      <c r="G338" s="1025"/>
      <c r="H338" s="981"/>
      <c r="I338" s="965"/>
      <c r="J338" s="941"/>
      <c r="K338" s="940"/>
      <c r="L338" s="941"/>
      <c r="M338" s="940"/>
      <c r="N338" s="965"/>
      <c r="O338" s="941"/>
      <c r="P338" s="940"/>
      <c r="Q338" s="965"/>
      <c r="R338" s="941"/>
      <c r="S338" s="712"/>
      <c r="T338" s="940"/>
      <c r="U338" s="965"/>
      <c r="V338" s="967"/>
    </row>
    <row r="339" spans="2:22" ht="16.2" hidden="1" customHeight="1" x14ac:dyDescent="0.3">
      <c r="B339" s="1021" t="s">
        <v>5805</v>
      </c>
      <c r="C339" s="1022"/>
      <c r="D339" s="1022"/>
      <c r="E339" s="1022"/>
      <c r="F339" s="1022"/>
      <c r="G339" s="1022"/>
      <c r="H339" s="1017"/>
      <c r="I339" s="973"/>
      <c r="J339" s="1010"/>
      <c r="K339" s="972"/>
      <c r="L339" s="1010"/>
      <c r="M339" s="972"/>
      <c r="N339" s="973"/>
      <c r="O339" s="1010"/>
      <c r="P339" s="972"/>
      <c r="Q339" s="973"/>
      <c r="R339" s="1010"/>
      <c r="S339" s="713"/>
      <c r="T339" s="972">
        <f t="shared" ref="T339:T340" si="175">P339*S339</f>
        <v>0</v>
      </c>
      <c r="U339" s="973"/>
      <c r="V339" s="974"/>
    </row>
    <row r="340" spans="2:22" ht="16.2" hidden="1" customHeight="1" x14ac:dyDescent="0.3">
      <c r="B340" s="1018" t="s">
        <v>5806</v>
      </c>
      <c r="C340" s="1019"/>
      <c r="D340" s="1019"/>
      <c r="E340" s="1019"/>
      <c r="F340" s="1019"/>
      <c r="G340" s="1019"/>
      <c r="H340" s="966"/>
      <c r="I340" s="950"/>
      <c r="J340" s="952"/>
      <c r="K340" s="951"/>
      <c r="L340" s="952"/>
      <c r="M340" s="951"/>
      <c r="N340" s="950"/>
      <c r="O340" s="952"/>
      <c r="P340" s="951"/>
      <c r="Q340" s="950"/>
      <c r="R340" s="952"/>
      <c r="S340" s="711"/>
      <c r="T340" s="951">
        <f t="shared" si="175"/>
        <v>0</v>
      </c>
      <c r="U340" s="950"/>
      <c r="V340" s="953"/>
    </row>
    <row r="341" spans="2:22" ht="16.2" hidden="1" customHeight="1" x14ac:dyDescent="0.3">
      <c r="B341" s="1023" t="s">
        <v>5819</v>
      </c>
      <c r="C341" s="1024"/>
      <c r="D341" s="1024"/>
      <c r="E341" s="1024"/>
      <c r="F341" s="1024"/>
      <c r="G341" s="1025"/>
      <c r="H341" s="981"/>
      <c r="I341" s="965"/>
      <c r="J341" s="941"/>
      <c r="K341" s="940"/>
      <c r="L341" s="941"/>
      <c r="M341" s="940"/>
      <c r="N341" s="965"/>
      <c r="O341" s="941"/>
      <c r="P341" s="940"/>
      <c r="Q341" s="965"/>
      <c r="R341" s="941"/>
      <c r="S341" s="712"/>
      <c r="T341" s="940"/>
      <c r="U341" s="965"/>
      <c r="V341" s="967"/>
    </row>
    <row r="342" spans="2:22" ht="16.2" hidden="1" customHeight="1" x14ac:dyDescent="0.3">
      <c r="B342" s="1021" t="s">
        <v>5807</v>
      </c>
      <c r="C342" s="1022"/>
      <c r="D342" s="1022"/>
      <c r="E342" s="1022"/>
      <c r="F342" s="1022"/>
      <c r="G342" s="1022"/>
      <c r="H342" s="1017"/>
      <c r="I342" s="973"/>
      <c r="J342" s="1010"/>
      <c r="K342" s="972"/>
      <c r="L342" s="1010"/>
      <c r="M342" s="972"/>
      <c r="N342" s="973"/>
      <c r="O342" s="1010"/>
      <c r="P342" s="972"/>
      <c r="Q342" s="973"/>
      <c r="R342" s="1010"/>
      <c r="S342" s="713"/>
      <c r="T342" s="972">
        <f t="shared" ref="T342:T343" si="176">P342*S342</f>
        <v>0</v>
      </c>
      <c r="U342" s="973"/>
      <c r="V342" s="974"/>
    </row>
    <row r="343" spans="2:22" ht="16.2" hidden="1" customHeight="1" x14ac:dyDescent="0.3">
      <c r="B343" s="1018" t="s">
        <v>5808</v>
      </c>
      <c r="C343" s="1019"/>
      <c r="D343" s="1019"/>
      <c r="E343" s="1019"/>
      <c r="F343" s="1019"/>
      <c r="G343" s="1019"/>
      <c r="H343" s="966"/>
      <c r="I343" s="950"/>
      <c r="J343" s="952"/>
      <c r="K343" s="951"/>
      <c r="L343" s="952"/>
      <c r="M343" s="951"/>
      <c r="N343" s="950"/>
      <c r="O343" s="952"/>
      <c r="P343" s="951"/>
      <c r="Q343" s="950"/>
      <c r="R343" s="952"/>
      <c r="S343" s="711"/>
      <c r="T343" s="951">
        <f t="shared" si="176"/>
        <v>0</v>
      </c>
      <c r="U343" s="950"/>
      <c r="V343" s="953"/>
    </row>
    <row r="344" spans="2:22" ht="16.2" hidden="1" customHeight="1" x14ac:dyDescent="0.3">
      <c r="B344" s="1023" t="s">
        <v>5822</v>
      </c>
      <c r="C344" s="1024"/>
      <c r="D344" s="1024"/>
      <c r="E344" s="1024"/>
      <c r="F344" s="1024"/>
      <c r="G344" s="1025"/>
      <c r="H344" s="981"/>
      <c r="I344" s="965"/>
      <c r="J344" s="941"/>
      <c r="K344" s="940"/>
      <c r="L344" s="941"/>
      <c r="M344" s="940"/>
      <c r="N344" s="965"/>
      <c r="O344" s="941"/>
      <c r="P344" s="940"/>
      <c r="Q344" s="965"/>
      <c r="R344" s="941"/>
      <c r="S344" s="712"/>
      <c r="T344" s="940"/>
      <c r="U344" s="965"/>
      <c r="V344" s="967"/>
    </row>
    <row r="345" spans="2:22" ht="15.6" hidden="1" customHeight="1" x14ac:dyDescent="0.3">
      <c r="B345" s="1021" t="s">
        <v>5809</v>
      </c>
      <c r="C345" s="1022"/>
      <c r="D345" s="1022"/>
      <c r="E345" s="1022"/>
      <c r="F345" s="1022"/>
      <c r="G345" s="1022"/>
      <c r="H345" s="1017"/>
      <c r="I345" s="973"/>
      <c r="J345" s="1010"/>
      <c r="K345" s="972"/>
      <c r="L345" s="1010"/>
      <c r="M345" s="972"/>
      <c r="N345" s="973"/>
      <c r="O345" s="1010"/>
      <c r="P345" s="972"/>
      <c r="Q345" s="973"/>
      <c r="R345" s="1010"/>
      <c r="S345" s="713"/>
      <c r="T345" s="972">
        <f t="shared" ref="T345:T346" si="177">P345*S345</f>
        <v>0</v>
      </c>
      <c r="U345" s="973"/>
      <c r="V345" s="974"/>
    </row>
    <row r="346" spans="2:22" ht="16.2" hidden="1" customHeight="1" x14ac:dyDescent="0.3">
      <c r="B346" s="1018" t="s">
        <v>5810</v>
      </c>
      <c r="C346" s="1019"/>
      <c r="D346" s="1019"/>
      <c r="E346" s="1019"/>
      <c r="F346" s="1019"/>
      <c r="G346" s="1019"/>
      <c r="H346" s="966"/>
      <c r="I346" s="950"/>
      <c r="J346" s="952"/>
      <c r="K346" s="951"/>
      <c r="L346" s="952"/>
      <c r="M346" s="951"/>
      <c r="N346" s="950"/>
      <c r="O346" s="952"/>
      <c r="P346" s="951"/>
      <c r="Q346" s="950"/>
      <c r="R346" s="952"/>
      <c r="S346" s="711"/>
      <c r="T346" s="951">
        <f t="shared" si="177"/>
        <v>0</v>
      </c>
      <c r="U346" s="950"/>
      <c r="V346" s="953"/>
    </row>
    <row r="347" spans="2:22" ht="16.2" hidden="1" customHeight="1" x14ac:dyDescent="0.3">
      <c r="B347" s="1023" t="s">
        <v>5823</v>
      </c>
      <c r="C347" s="1024"/>
      <c r="D347" s="1024"/>
      <c r="E347" s="1024"/>
      <c r="F347" s="1024"/>
      <c r="G347" s="1025"/>
      <c r="H347" s="981"/>
      <c r="I347" s="965"/>
      <c r="J347" s="941"/>
      <c r="K347" s="940"/>
      <c r="L347" s="941"/>
      <c r="M347" s="940"/>
      <c r="N347" s="965"/>
      <c r="O347" s="941"/>
      <c r="P347" s="940"/>
      <c r="Q347" s="965"/>
      <c r="R347" s="941"/>
      <c r="S347" s="712"/>
      <c r="T347" s="940"/>
      <c r="U347" s="965"/>
      <c r="V347" s="967"/>
    </row>
    <row r="348" spans="2:22" ht="16.2" hidden="1" customHeight="1" x14ac:dyDescent="0.3">
      <c r="B348" s="1021" t="s">
        <v>5811</v>
      </c>
      <c r="C348" s="1022"/>
      <c r="D348" s="1022"/>
      <c r="E348" s="1022"/>
      <c r="F348" s="1022"/>
      <c r="G348" s="1022"/>
      <c r="H348" s="1017"/>
      <c r="I348" s="973"/>
      <c r="J348" s="1010"/>
      <c r="K348" s="972"/>
      <c r="L348" s="1010"/>
      <c r="M348" s="972"/>
      <c r="N348" s="973"/>
      <c r="O348" s="1010"/>
      <c r="P348" s="972"/>
      <c r="Q348" s="973"/>
      <c r="R348" s="1010"/>
      <c r="S348" s="713"/>
      <c r="T348" s="972">
        <f t="shared" ref="T348:T349" si="178">P348*S348</f>
        <v>0</v>
      </c>
      <c r="U348" s="973"/>
      <c r="V348" s="974"/>
    </row>
    <row r="349" spans="2:22" ht="16.2" hidden="1" customHeight="1" x14ac:dyDescent="0.3">
      <c r="B349" s="1018" t="s">
        <v>5812</v>
      </c>
      <c r="C349" s="1019"/>
      <c r="D349" s="1019"/>
      <c r="E349" s="1019"/>
      <c r="F349" s="1019"/>
      <c r="G349" s="1019"/>
      <c r="H349" s="966"/>
      <c r="I349" s="950"/>
      <c r="J349" s="952"/>
      <c r="K349" s="951"/>
      <c r="L349" s="952"/>
      <c r="M349" s="951"/>
      <c r="N349" s="950"/>
      <c r="O349" s="952"/>
      <c r="P349" s="951"/>
      <c r="Q349" s="950"/>
      <c r="R349" s="952"/>
      <c r="S349" s="711"/>
      <c r="T349" s="951">
        <f t="shared" si="178"/>
        <v>0</v>
      </c>
      <c r="U349" s="950"/>
      <c r="V349" s="953"/>
    </row>
    <row r="350" spans="2:22" ht="16.2" hidden="1" customHeight="1" x14ac:dyDescent="0.3">
      <c r="B350" s="1023" t="s">
        <v>5824</v>
      </c>
      <c r="C350" s="1024"/>
      <c r="D350" s="1024"/>
      <c r="E350" s="1024"/>
      <c r="F350" s="1024"/>
      <c r="G350" s="1025"/>
      <c r="H350" s="981"/>
      <c r="I350" s="965"/>
      <c r="J350" s="941"/>
      <c r="K350" s="940"/>
      <c r="L350" s="941"/>
      <c r="M350" s="940"/>
      <c r="N350" s="965"/>
      <c r="O350" s="941"/>
      <c r="P350" s="940"/>
      <c r="Q350" s="965"/>
      <c r="R350" s="941"/>
      <c r="S350" s="712"/>
      <c r="T350" s="940"/>
      <c r="U350" s="965"/>
      <c r="V350" s="967"/>
    </row>
    <row r="351" spans="2:22" ht="16.2" hidden="1" customHeight="1" x14ac:dyDescent="0.3">
      <c r="B351" s="243"/>
      <c r="C351" s="244"/>
      <c r="D351" s="244"/>
      <c r="E351" s="244"/>
      <c r="F351" s="244"/>
      <c r="G351" s="244"/>
      <c r="H351" s="244"/>
      <c r="I351" s="244"/>
      <c r="J351" s="244"/>
      <c r="K351" s="244"/>
      <c r="L351" s="244"/>
      <c r="M351" s="244"/>
      <c r="N351" s="244"/>
      <c r="O351" s="244"/>
      <c r="P351" s="244"/>
      <c r="Q351" s="244"/>
      <c r="R351" s="244"/>
      <c r="S351" s="244"/>
      <c r="T351" s="975">
        <f>ROUNDUP(SUM(T333:V335),0)</f>
        <v>0</v>
      </c>
      <c r="U351" s="976"/>
      <c r="V351" s="977"/>
    </row>
    <row r="352" spans="2:22" s="197" customFormat="1" ht="20.25" customHeight="1" x14ac:dyDescent="0.3">
      <c r="C352" s="244"/>
      <c r="D352" s="244"/>
      <c r="E352" s="244"/>
      <c r="F352" s="244"/>
      <c r="G352" s="244"/>
      <c r="H352" s="244"/>
      <c r="I352" s="244"/>
      <c r="J352" s="244"/>
      <c r="K352" s="244"/>
      <c r="L352" s="244"/>
      <c r="M352" s="244"/>
      <c r="N352" s="244"/>
      <c r="O352" s="244"/>
      <c r="P352" s="244"/>
      <c r="Q352" s="244"/>
      <c r="R352" s="244"/>
      <c r="S352" s="244"/>
      <c r="T352" s="244"/>
      <c r="U352" s="244"/>
      <c r="V352" s="244"/>
    </row>
    <row r="353" spans="2:22" s="197" customFormat="1" ht="14.4" customHeight="1" x14ac:dyDescent="0.3">
      <c r="B353" s="1027" t="s">
        <v>5705</v>
      </c>
      <c r="C353" s="1028"/>
      <c r="D353" s="1028"/>
      <c r="E353" s="1028"/>
      <c r="F353" s="1028"/>
      <c r="G353" s="1029"/>
      <c r="H353" s="1037" t="str">
        <f>+APU!C100</f>
        <v>CONCRETO MR 42 kg/cm2</v>
      </c>
      <c r="I353" s="1038"/>
      <c r="J353" s="1038"/>
      <c r="K353" s="1038"/>
      <c r="L353" s="1038"/>
      <c r="M353" s="1038"/>
      <c r="N353" s="1038"/>
      <c r="O353" s="1038"/>
      <c r="P353" s="1038"/>
      <c r="Q353" s="1038"/>
      <c r="R353" s="1038"/>
      <c r="S353" s="1038"/>
      <c r="T353" s="1038"/>
      <c r="U353" s="1038"/>
      <c r="V353" s="1039"/>
    </row>
    <row r="354" spans="2:22" s="197" customFormat="1" ht="15" customHeight="1" x14ac:dyDescent="0.3">
      <c r="B354" s="231"/>
      <c r="C354" s="231"/>
      <c r="D354" s="231"/>
      <c r="E354" s="231"/>
      <c r="F354" s="231"/>
      <c r="G354" s="231"/>
      <c r="H354" s="232"/>
      <c r="I354" s="232"/>
      <c r="J354" s="232"/>
      <c r="K354" s="232"/>
      <c r="L354" s="232"/>
      <c r="M354" s="232"/>
      <c r="N354" s="232"/>
      <c r="O354" s="232"/>
      <c r="P354" s="232"/>
      <c r="Q354" s="232"/>
      <c r="R354" s="232"/>
      <c r="S354" s="233"/>
      <c r="T354" s="234"/>
      <c r="U354" s="234"/>
      <c r="V354" s="235"/>
    </row>
    <row r="355" spans="2:22" s="197" customFormat="1" ht="13.95" customHeight="1" x14ac:dyDescent="0.3">
      <c r="B355" s="994" t="s">
        <v>5696</v>
      </c>
      <c r="C355" s="997"/>
      <c r="D355" s="997"/>
      <c r="E355" s="997"/>
      <c r="F355" s="997"/>
      <c r="G355" s="995"/>
      <c r="H355" s="1001" t="str">
        <f>IF(B355=0,"",VLOOKUP(B355,APU!B35:G262,2,FALSE))</f>
        <v>SUMINISTRO, TRANSPORTE E INSTALACION PAVIMENTO EN CONCRETO MR 42 HECHO EN OBRA</v>
      </c>
      <c r="I355" s="1002"/>
      <c r="J355" s="1002"/>
      <c r="K355" s="1002"/>
      <c r="L355" s="1002"/>
      <c r="M355" s="1002"/>
      <c r="N355" s="1002"/>
      <c r="O355" s="1002"/>
      <c r="P355" s="1002"/>
      <c r="Q355" s="1002"/>
      <c r="R355" s="1002"/>
      <c r="S355" s="1003"/>
      <c r="T355" s="994" t="s">
        <v>7</v>
      </c>
      <c r="U355" s="995"/>
      <c r="V355" s="701" t="str">
        <f>IF(B355=0,"",VLOOKUP(B355,APU!B85:G325,3,FALSE))</f>
        <v>M3</v>
      </c>
    </row>
    <row r="356" spans="2:22" s="197" customFormat="1" x14ac:dyDescent="0.3">
      <c r="B356" s="237"/>
      <c r="C356" s="237"/>
      <c r="D356" s="237"/>
      <c r="E356" s="237"/>
      <c r="F356" s="237"/>
      <c r="G356" s="237"/>
      <c r="H356" s="237"/>
      <c r="I356" s="237"/>
      <c r="J356" s="237"/>
      <c r="K356" s="237"/>
      <c r="L356" s="237"/>
      <c r="M356" s="237"/>
      <c r="N356" s="237"/>
      <c r="O356" s="237"/>
      <c r="P356" s="237"/>
      <c r="Q356" s="237"/>
      <c r="R356" s="237"/>
      <c r="S356" s="229"/>
      <c r="T356" s="238"/>
      <c r="U356" s="238"/>
      <c r="V356" s="239"/>
    </row>
    <row r="357" spans="2:22" s="197" customFormat="1" ht="25.5" customHeight="1" x14ac:dyDescent="0.3">
      <c r="B357" s="240" t="s">
        <v>288</v>
      </c>
      <c r="C357" s="240"/>
      <c r="D357" s="240"/>
      <c r="E357" s="240"/>
      <c r="F357" s="240"/>
      <c r="G357" s="240"/>
      <c r="H357" s="958" t="s">
        <v>289</v>
      </c>
      <c r="I357" s="958"/>
      <c r="J357" s="958"/>
      <c r="K357" s="959" t="s">
        <v>290</v>
      </c>
      <c r="L357" s="960"/>
      <c r="M357" s="959" t="s">
        <v>291</v>
      </c>
      <c r="N357" s="960"/>
      <c r="O357" s="961"/>
      <c r="P357" s="959" t="s">
        <v>292</v>
      </c>
      <c r="Q357" s="960"/>
      <c r="R357" s="961"/>
      <c r="S357" s="656" t="s">
        <v>293</v>
      </c>
      <c r="T357" s="996" t="s">
        <v>262</v>
      </c>
      <c r="U357" s="996"/>
      <c r="V357" s="996"/>
    </row>
    <row r="358" spans="2:22" s="197" customFormat="1" ht="12.75" customHeight="1" x14ac:dyDescent="0.3">
      <c r="B358" s="1011" t="s">
        <v>5818</v>
      </c>
      <c r="C358" s="1012"/>
      <c r="D358" s="1012"/>
      <c r="E358" s="1012"/>
      <c r="F358" s="1012"/>
      <c r="G358" s="1012"/>
      <c r="H358" s="972">
        <f>+H301</f>
        <v>7.4</v>
      </c>
      <c r="I358" s="973"/>
      <c r="J358" s="1010"/>
      <c r="K358" s="972"/>
      <c r="L358" s="1010"/>
      <c r="M358" s="972"/>
      <c r="N358" s="973"/>
      <c r="O358" s="1010"/>
      <c r="P358" s="972">
        <f>+PRODUCT(H358:O360)</f>
        <v>4.3955999999999991</v>
      </c>
      <c r="Q358" s="973"/>
      <c r="R358" s="1010"/>
      <c r="S358" s="660">
        <v>1</v>
      </c>
      <c r="T358" s="972">
        <f>P358*S358</f>
        <v>4.3955999999999991</v>
      </c>
      <c r="U358" s="973"/>
      <c r="V358" s="974"/>
    </row>
    <row r="359" spans="2:22" s="197" customFormat="1" ht="12.75" customHeight="1" x14ac:dyDescent="0.3">
      <c r="B359" s="1013" t="s">
        <v>5802</v>
      </c>
      <c r="C359" s="1014"/>
      <c r="D359" s="1014"/>
      <c r="E359" s="1014"/>
      <c r="F359" s="1014"/>
      <c r="G359" s="1014"/>
      <c r="H359" s="951"/>
      <c r="I359" s="950"/>
      <c r="J359" s="952"/>
      <c r="K359" s="951">
        <f>+K302</f>
        <v>3.3</v>
      </c>
      <c r="L359" s="952"/>
      <c r="M359" s="951"/>
      <c r="N359" s="950"/>
      <c r="O359" s="952"/>
      <c r="P359" s="951"/>
      <c r="Q359" s="950"/>
      <c r="R359" s="952"/>
      <c r="S359" s="661"/>
      <c r="T359" s="951">
        <f t="shared" ref="T359:T361" si="179">P359*S359</f>
        <v>0</v>
      </c>
      <c r="U359" s="950"/>
      <c r="V359" s="953"/>
    </row>
    <row r="360" spans="2:22" s="197" customFormat="1" ht="12.75" customHeight="1" x14ac:dyDescent="0.3">
      <c r="B360" s="1004" t="s">
        <v>5820</v>
      </c>
      <c r="C360" s="1005"/>
      <c r="D360" s="1005"/>
      <c r="E360" s="1005"/>
      <c r="F360" s="1005"/>
      <c r="G360" s="1006"/>
      <c r="H360" s="940"/>
      <c r="I360" s="965"/>
      <c r="J360" s="941"/>
      <c r="K360" s="940"/>
      <c r="L360" s="941"/>
      <c r="M360" s="940">
        <f>+$K$63</f>
        <v>0.18</v>
      </c>
      <c r="N360" s="965"/>
      <c r="O360" s="941"/>
      <c r="P360" s="940"/>
      <c r="Q360" s="965"/>
      <c r="R360" s="941"/>
      <c r="S360" s="659"/>
      <c r="T360" s="940">
        <f t="shared" si="179"/>
        <v>0</v>
      </c>
      <c r="U360" s="965"/>
      <c r="V360" s="967"/>
    </row>
    <row r="361" spans="2:22" s="197" customFormat="1" ht="12.75" customHeight="1" x14ac:dyDescent="0.3">
      <c r="B361" s="1011" t="s">
        <v>5846</v>
      </c>
      <c r="C361" s="1012"/>
      <c r="D361" s="1012"/>
      <c r="E361" s="1012"/>
      <c r="F361" s="1012"/>
      <c r="G361" s="1012"/>
      <c r="H361" s="972">
        <f t="shared" ref="H361" si="180">+H304</f>
        <v>12.200000000000001</v>
      </c>
      <c r="I361" s="973"/>
      <c r="J361" s="1010"/>
      <c r="K361" s="972"/>
      <c r="L361" s="1010"/>
      <c r="M361" s="972"/>
      <c r="N361" s="973"/>
      <c r="O361" s="1010"/>
      <c r="P361" s="972">
        <f t="shared" ref="P361" si="181">+PRODUCT(H361:O363)</f>
        <v>14.317919999999999</v>
      </c>
      <c r="Q361" s="973"/>
      <c r="R361" s="1010"/>
      <c r="S361" s="699">
        <v>1</v>
      </c>
      <c r="T361" s="972">
        <f t="shared" si="179"/>
        <v>14.317919999999999</v>
      </c>
      <c r="U361" s="973"/>
      <c r="V361" s="974"/>
    </row>
    <row r="362" spans="2:22" s="197" customFormat="1" ht="12.75" customHeight="1" x14ac:dyDescent="0.3">
      <c r="B362" s="1013" t="s">
        <v>5838</v>
      </c>
      <c r="C362" s="1014"/>
      <c r="D362" s="1014"/>
      <c r="E362" s="1014"/>
      <c r="F362" s="1014"/>
      <c r="G362" s="1014"/>
      <c r="H362" s="951"/>
      <c r="I362" s="950"/>
      <c r="J362" s="952"/>
      <c r="K362" s="951">
        <f t="shared" ref="K362" si="182">+K305</f>
        <v>6.52</v>
      </c>
      <c r="L362" s="952"/>
      <c r="M362" s="951"/>
      <c r="N362" s="950"/>
      <c r="O362" s="952"/>
      <c r="P362" s="951"/>
      <c r="Q362" s="950"/>
      <c r="R362" s="952"/>
      <c r="S362" s="700"/>
      <c r="T362" s="951">
        <f t="shared" ref="T362:T384" si="183">P362*S362</f>
        <v>0</v>
      </c>
      <c r="U362" s="950"/>
      <c r="V362" s="953"/>
    </row>
    <row r="363" spans="2:22" s="197" customFormat="1" ht="12.75" customHeight="1" x14ac:dyDescent="0.3">
      <c r="B363" s="1004" t="s">
        <v>5847</v>
      </c>
      <c r="C363" s="1005"/>
      <c r="D363" s="1005"/>
      <c r="E363" s="1005"/>
      <c r="F363" s="1005"/>
      <c r="G363" s="1006"/>
      <c r="H363" s="940"/>
      <c r="I363" s="965"/>
      <c r="J363" s="941"/>
      <c r="K363" s="940"/>
      <c r="L363" s="941"/>
      <c r="M363" s="940">
        <f t="shared" ref="M363" si="184">+$K$63</f>
        <v>0.18</v>
      </c>
      <c r="N363" s="965"/>
      <c r="O363" s="941"/>
      <c r="P363" s="940"/>
      <c r="Q363" s="965"/>
      <c r="R363" s="941"/>
      <c r="S363" s="697"/>
      <c r="T363" s="940">
        <f t="shared" si="183"/>
        <v>0</v>
      </c>
      <c r="U363" s="965"/>
      <c r="V363" s="967"/>
    </row>
    <row r="364" spans="2:22" s="197" customFormat="1" ht="12.75" customHeight="1" x14ac:dyDescent="0.3">
      <c r="B364" s="1011" t="s">
        <v>5803</v>
      </c>
      <c r="C364" s="1012"/>
      <c r="D364" s="1012"/>
      <c r="E364" s="1012"/>
      <c r="F364" s="1012"/>
      <c r="G364" s="1012"/>
      <c r="H364" s="972">
        <f t="shared" ref="H364" si="185">+H307</f>
        <v>21.700000000000003</v>
      </c>
      <c r="I364" s="973"/>
      <c r="J364" s="1010"/>
      <c r="K364" s="972"/>
      <c r="L364" s="1010"/>
      <c r="M364" s="972"/>
      <c r="N364" s="973"/>
      <c r="O364" s="1010"/>
      <c r="P364" s="972">
        <f t="shared" ref="P364" si="186">+PRODUCT(H364:O366)</f>
        <v>25.467120000000001</v>
      </c>
      <c r="Q364" s="973"/>
      <c r="R364" s="1010"/>
      <c r="S364" s="713">
        <v>1</v>
      </c>
      <c r="T364" s="972">
        <f t="shared" si="183"/>
        <v>25.467120000000001</v>
      </c>
      <c r="U364" s="973"/>
      <c r="V364" s="974"/>
    </row>
    <row r="365" spans="2:22" s="197" customFormat="1" ht="12.75" customHeight="1" x14ac:dyDescent="0.3">
      <c r="B365" s="1013" t="s">
        <v>5804</v>
      </c>
      <c r="C365" s="1014"/>
      <c r="D365" s="1014"/>
      <c r="E365" s="1014"/>
      <c r="F365" s="1014"/>
      <c r="G365" s="1014"/>
      <c r="H365" s="951"/>
      <c r="I365" s="950"/>
      <c r="J365" s="952"/>
      <c r="K365" s="951">
        <f t="shared" ref="K365" si="187">+K308</f>
        <v>6.52</v>
      </c>
      <c r="L365" s="952"/>
      <c r="M365" s="951"/>
      <c r="N365" s="950"/>
      <c r="O365" s="952"/>
      <c r="P365" s="951"/>
      <c r="Q365" s="950"/>
      <c r="R365" s="952"/>
      <c r="S365" s="711"/>
      <c r="T365" s="951">
        <f t="shared" si="183"/>
        <v>0</v>
      </c>
      <c r="U365" s="950"/>
      <c r="V365" s="953"/>
    </row>
    <row r="366" spans="2:22" s="197" customFormat="1" ht="12.75" customHeight="1" x14ac:dyDescent="0.3">
      <c r="B366" s="1004" t="s">
        <v>5821</v>
      </c>
      <c r="C366" s="1005"/>
      <c r="D366" s="1005"/>
      <c r="E366" s="1005"/>
      <c r="F366" s="1005"/>
      <c r="G366" s="1006"/>
      <c r="H366" s="940"/>
      <c r="I366" s="965"/>
      <c r="J366" s="941"/>
      <c r="K366" s="940"/>
      <c r="L366" s="941"/>
      <c r="M366" s="940">
        <f t="shared" ref="M366" si="188">+$K$63</f>
        <v>0.18</v>
      </c>
      <c r="N366" s="965"/>
      <c r="O366" s="941"/>
      <c r="P366" s="940"/>
      <c r="Q366" s="965"/>
      <c r="R366" s="941"/>
      <c r="S366" s="712"/>
      <c r="T366" s="940">
        <f t="shared" si="183"/>
        <v>0</v>
      </c>
      <c r="U366" s="965"/>
      <c r="V366" s="967"/>
    </row>
    <row r="367" spans="2:22" s="197" customFormat="1" ht="12.75" customHeight="1" x14ac:dyDescent="0.3">
      <c r="B367" s="1011" t="s">
        <v>5805</v>
      </c>
      <c r="C367" s="1012"/>
      <c r="D367" s="1012"/>
      <c r="E367" s="1012"/>
      <c r="F367" s="1012"/>
      <c r="G367" s="1012"/>
      <c r="H367" s="972">
        <f>+H310</f>
        <v>6.5</v>
      </c>
      <c r="I367" s="973"/>
      <c r="J367" s="1010"/>
      <c r="K367" s="972"/>
      <c r="L367" s="1010"/>
      <c r="M367" s="972"/>
      <c r="N367" s="973"/>
      <c r="O367" s="1010"/>
      <c r="P367" s="972">
        <f>+PRODUCT(H367:O369)</f>
        <v>7.4879999999999995</v>
      </c>
      <c r="Q367" s="973"/>
      <c r="R367" s="1010"/>
      <c r="S367" s="713">
        <v>1</v>
      </c>
      <c r="T367" s="972">
        <f t="shared" si="183"/>
        <v>7.4879999999999995</v>
      </c>
      <c r="U367" s="973"/>
      <c r="V367" s="974"/>
    </row>
    <row r="368" spans="2:22" s="197" customFormat="1" ht="12.75" customHeight="1" x14ac:dyDescent="0.3">
      <c r="B368" s="1013" t="s">
        <v>5806</v>
      </c>
      <c r="C368" s="1014"/>
      <c r="D368" s="1014"/>
      <c r="E368" s="1014"/>
      <c r="F368" s="1014"/>
      <c r="G368" s="1014"/>
      <c r="H368" s="951"/>
      <c r="I368" s="950"/>
      <c r="J368" s="952"/>
      <c r="K368" s="951">
        <f t="shared" ref="K368" si="189">+K311</f>
        <v>6.4</v>
      </c>
      <c r="L368" s="952"/>
      <c r="M368" s="951"/>
      <c r="N368" s="950"/>
      <c r="O368" s="952"/>
      <c r="P368" s="951"/>
      <c r="Q368" s="950"/>
      <c r="R368" s="952"/>
      <c r="S368" s="711"/>
      <c r="T368" s="951">
        <f t="shared" si="183"/>
        <v>0</v>
      </c>
      <c r="U368" s="950"/>
      <c r="V368" s="953"/>
    </row>
    <row r="369" spans="2:22" s="197" customFormat="1" ht="12.75" customHeight="1" x14ac:dyDescent="0.3">
      <c r="B369" s="1004" t="s">
        <v>5819</v>
      </c>
      <c r="C369" s="1005"/>
      <c r="D369" s="1005"/>
      <c r="E369" s="1005"/>
      <c r="F369" s="1005"/>
      <c r="G369" s="1006"/>
      <c r="H369" s="940"/>
      <c r="I369" s="965"/>
      <c r="J369" s="941"/>
      <c r="K369" s="940"/>
      <c r="L369" s="941"/>
      <c r="M369" s="940">
        <f t="shared" ref="M369" si="190">+$K$63</f>
        <v>0.18</v>
      </c>
      <c r="N369" s="965"/>
      <c r="O369" s="941"/>
      <c r="P369" s="940"/>
      <c r="Q369" s="965"/>
      <c r="R369" s="941"/>
      <c r="S369" s="712"/>
      <c r="T369" s="940">
        <f t="shared" si="183"/>
        <v>0</v>
      </c>
      <c r="U369" s="965"/>
      <c r="V369" s="967"/>
    </row>
    <row r="370" spans="2:22" s="197" customFormat="1" ht="12.75" customHeight="1" x14ac:dyDescent="0.3">
      <c r="B370" s="1011" t="s">
        <v>5807</v>
      </c>
      <c r="C370" s="1012"/>
      <c r="D370" s="1012"/>
      <c r="E370" s="1012"/>
      <c r="F370" s="1012"/>
      <c r="G370" s="1012"/>
      <c r="H370" s="972">
        <f t="shared" ref="H370" si="191">+H313</f>
        <v>27.7</v>
      </c>
      <c r="I370" s="973"/>
      <c r="J370" s="1010"/>
      <c r="K370" s="972"/>
      <c r="L370" s="1010"/>
      <c r="M370" s="972"/>
      <c r="N370" s="973"/>
      <c r="O370" s="1010"/>
      <c r="P370" s="972">
        <f t="shared" ref="P370" si="192">+PRODUCT(H370:O372)</f>
        <v>33.605640000000001</v>
      </c>
      <c r="Q370" s="973"/>
      <c r="R370" s="1010"/>
      <c r="S370" s="713">
        <v>1</v>
      </c>
      <c r="T370" s="972">
        <f>P370*S370</f>
        <v>33.605640000000001</v>
      </c>
      <c r="U370" s="973"/>
      <c r="V370" s="974"/>
    </row>
    <row r="371" spans="2:22" s="197" customFormat="1" ht="12.75" customHeight="1" x14ac:dyDescent="0.3">
      <c r="B371" s="1013" t="s">
        <v>5808</v>
      </c>
      <c r="C371" s="1014"/>
      <c r="D371" s="1014"/>
      <c r="E371" s="1014"/>
      <c r="F371" s="1014"/>
      <c r="G371" s="1014"/>
      <c r="H371" s="951"/>
      <c r="I371" s="950"/>
      <c r="J371" s="952"/>
      <c r="K371" s="951">
        <f t="shared" ref="K371" si="193">+K314</f>
        <v>6.74</v>
      </c>
      <c r="L371" s="952"/>
      <c r="M371" s="951"/>
      <c r="N371" s="950"/>
      <c r="O371" s="952"/>
      <c r="P371" s="951"/>
      <c r="Q371" s="950"/>
      <c r="R371" s="952"/>
      <c r="S371" s="711"/>
      <c r="T371" s="951">
        <f t="shared" si="183"/>
        <v>0</v>
      </c>
      <c r="U371" s="950"/>
      <c r="V371" s="953"/>
    </row>
    <row r="372" spans="2:22" s="197" customFormat="1" ht="12.75" customHeight="1" x14ac:dyDescent="0.3">
      <c r="B372" s="1004" t="s">
        <v>5822</v>
      </c>
      <c r="C372" s="1005"/>
      <c r="D372" s="1005"/>
      <c r="E372" s="1005"/>
      <c r="F372" s="1005"/>
      <c r="G372" s="1006"/>
      <c r="H372" s="940"/>
      <c r="I372" s="965"/>
      <c r="J372" s="941"/>
      <c r="K372" s="940"/>
      <c r="L372" s="941"/>
      <c r="M372" s="940">
        <f t="shared" ref="M372" si="194">+$K$63</f>
        <v>0.18</v>
      </c>
      <c r="N372" s="965"/>
      <c r="O372" s="941"/>
      <c r="P372" s="940"/>
      <c r="Q372" s="965"/>
      <c r="R372" s="941"/>
      <c r="S372" s="712"/>
      <c r="T372" s="940">
        <f t="shared" si="183"/>
        <v>0</v>
      </c>
      <c r="U372" s="965"/>
      <c r="V372" s="967"/>
    </row>
    <row r="373" spans="2:22" s="197" customFormat="1" ht="12.75" customHeight="1" x14ac:dyDescent="0.3">
      <c r="B373" s="1011" t="s">
        <v>5839</v>
      </c>
      <c r="C373" s="1012"/>
      <c r="D373" s="1012"/>
      <c r="E373" s="1012"/>
      <c r="F373" s="1012"/>
      <c r="G373" s="1012"/>
      <c r="H373" s="972">
        <f t="shared" ref="H373" si="195">+H316</f>
        <v>21.7</v>
      </c>
      <c r="I373" s="973"/>
      <c r="J373" s="1010"/>
      <c r="K373" s="972"/>
      <c r="L373" s="1010"/>
      <c r="M373" s="972"/>
      <c r="N373" s="973"/>
      <c r="O373" s="1010"/>
      <c r="P373" s="972">
        <f t="shared" ref="P373" si="196">+PRODUCT(H373:O375)</f>
        <v>26.326440000000002</v>
      </c>
      <c r="Q373" s="973"/>
      <c r="R373" s="1010"/>
      <c r="S373" s="721">
        <v>1</v>
      </c>
      <c r="T373" s="972">
        <f t="shared" si="183"/>
        <v>26.326440000000002</v>
      </c>
      <c r="U373" s="973"/>
      <c r="V373" s="974"/>
    </row>
    <row r="374" spans="2:22" s="197" customFormat="1" ht="12.75" customHeight="1" x14ac:dyDescent="0.3">
      <c r="B374" s="1013" t="s">
        <v>5840</v>
      </c>
      <c r="C374" s="1014"/>
      <c r="D374" s="1014"/>
      <c r="E374" s="1014"/>
      <c r="F374" s="1014"/>
      <c r="G374" s="1014"/>
      <c r="H374" s="951"/>
      <c r="I374" s="950"/>
      <c r="J374" s="952"/>
      <c r="K374" s="951">
        <f t="shared" ref="K374" si="197">+K317</f>
        <v>6.74</v>
      </c>
      <c r="L374" s="952"/>
      <c r="M374" s="951"/>
      <c r="N374" s="950"/>
      <c r="O374" s="952"/>
      <c r="P374" s="951"/>
      <c r="Q374" s="950"/>
      <c r="R374" s="952"/>
      <c r="S374" s="722"/>
      <c r="T374" s="951">
        <f t="shared" si="183"/>
        <v>0</v>
      </c>
      <c r="U374" s="950"/>
      <c r="V374" s="953"/>
    </row>
    <row r="375" spans="2:22" s="197" customFormat="1" ht="12.75" customHeight="1" x14ac:dyDescent="0.3">
      <c r="B375" s="1004" t="s">
        <v>5848</v>
      </c>
      <c r="C375" s="1005"/>
      <c r="D375" s="1005"/>
      <c r="E375" s="1005"/>
      <c r="F375" s="1005"/>
      <c r="G375" s="1006"/>
      <c r="H375" s="940"/>
      <c r="I375" s="965"/>
      <c r="J375" s="941"/>
      <c r="K375" s="940"/>
      <c r="L375" s="941"/>
      <c r="M375" s="940">
        <f t="shared" ref="M375" si="198">+$K$63</f>
        <v>0.18</v>
      </c>
      <c r="N375" s="965"/>
      <c r="O375" s="941"/>
      <c r="P375" s="940"/>
      <c r="Q375" s="965"/>
      <c r="R375" s="941"/>
      <c r="S375" s="723"/>
      <c r="T375" s="940">
        <f t="shared" si="183"/>
        <v>0</v>
      </c>
      <c r="U375" s="965"/>
      <c r="V375" s="967"/>
    </row>
    <row r="376" spans="2:22" s="197" customFormat="1" ht="12.75" customHeight="1" x14ac:dyDescent="0.3">
      <c r="B376" s="1011" t="s">
        <v>5809</v>
      </c>
      <c r="C376" s="1012"/>
      <c r="D376" s="1012"/>
      <c r="E376" s="1012"/>
      <c r="F376" s="1012"/>
      <c r="G376" s="1012"/>
      <c r="H376" s="972">
        <f t="shared" ref="H376" si="199">+H319</f>
        <v>0</v>
      </c>
      <c r="I376" s="973"/>
      <c r="J376" s="1010"/>
      <c r="K376" s="972"/>
      <c r="L376" s="1010"/>
      <c r="M376" s="972"/>
      <c r="N376" s="973"/>
      <c r="O376" s="1010"/>
      <c r="P376" s="972">
        <f t="shared" ref="P376" si="200">+PRODUCT(H376:O378)</f>
        <v>0</v>
      </c>
      <c r="Q376" s="973"/>
      <c r="R376" s="1010"/>
      <c r="S376" s="721">
        <v>1</v>
      </c>
      <c r="T376" s="972">
        <f t="shared" si="183"/>
        <v>0</v>
      </c>
      <c r="U376" s="973"/>
      <c r="V376" s="974"/>
    </row>
    <row r="377" spans="2:22" s="197" customFormat="1" ht="12.75" customHeight="1" x14ac:dyDescent="0.3">
      <c r="B377" s="1013" t="s">
        <v>5810</v>
      </c>
      <c r="C377" s="1014"/>
      <c r="D377" s="1014"/>
      <c r="E377" s="1014"/>
      <c r="F377" s="1014"/>
      <c r="G377" s="1014"/>
      <c r="H377" s="951"/>
      <c r="I377" s="950"/>
      <c r="J377" s="952"/>
      <c r="K377" s="951">
        <f t="shared" ref="K377" si="201">+K320</f>
        <v>0</v>
      </c>
      <c r="L377" s="952"/>
      <c r="M377" s="951"/>
      <c r="N377" s="950"/>
      <c r="O377" s="952"/>
      <c r="P377" s="951"/>
      <c r="Q377" s="950"/>
      <c r="R377" s="952"/>
      <c r="S377" s="722"/>
      <c r="T377" s="951">
        <f t="shared" si="183"/>
        <v>0</v>
      </c>
      <c r="U377" s="950"/>
      <c r="V377" s="953"/>
    </row>
    <row r="378" spans="2:22" s="197" customFormat="1" ht="12.75" customHeight="1" x14ac:dyDescent="0.3">
      <c r="B378" s="1004" t="s">
        <v>5823</v>
      </c>
      <c r="C378" s="1005"/>
      <c r="D378" s="1005"/>
      <c r="E378" s="1005"/>
      <c r="F378" s="1005"/>
      <c r="G378" s="1006"/>
      <c r="H378" s="940"/>
      <c r="I378" s="965"/>
      <c r="J378" s="941"/>
      <c r="K378" s="940"/>
      <c r="L378" s="941"/>
      <c r="M378" s="940">
        <f t="shared" ref="M378" si="202">+$K$63</f>
        <v>0.18</v>
      </c>
      <c r="N378" s="965"/>
      <c r="O378" s="941"/>
      <c r="P378" s="940"/>
      <c r="Q378" s="965"/>
      <c r="R378" s="941"/>
      <c r="S378" s="723"/>
      <c r="T378" s="940">
        <f t="shared" si="183"/>
        <v>0</v>
      </c>
      <c r="U378" s="965"/>
      <c r="V378" s="967"/>
    </row>
    <row r="379" spans="2:22" s="197" customFormat="1" ht="12.75" customHeight="1" x14ac:dyDescent="0.3">
      <c r="B379" s="1011" t="s">
        <v>5811</v>
      </c>
      <c r="C379" s="1012"/>
      <c r="D379" s="1012"/>
      <c r="E379" s="1012"/>
      <c r="F379" s="1012"/>
      <c r="G379" s="1012"/>
      <c r="H379" s="972">
        <f t="shared" ref="H379" si="203">+H322</f>
        <v>31.7</v>
      </c>
      <c r="I379" s="973"/>
      <c r="J379" s="1010"/>
      <c r="K379" s="972"/>
      <c r="L379" s="1010"/>
      <c r="M379" s="972"/>
      <c r="N379" s="973"/>
      <c r="O379" s="1010"/>
      <c r="P379" s="972">
        <f>+PRODUCT(H379:O381)</f>
        <v>18.829799999999995</v>
      </c>
      <c r="Q379" s="973"/>
      <c r="R379" s="1010"/>
      <c r="S379" s="721">
        <v>1</v>
      </c>
      <c r="T379" s="972">
        <f t="shared" si="183"/>
        <v>18.829799999999995</v>
      </c>
      <c r="U379" s="973"/>
      <c r="V379" s="974"/>
    </row>
    <row r="380" spans="2:22" s="197" customFormat="1" ht="12.75" customHeight="1" x14ac:dyDescent="0.3">
      <c r="B380" s="1013" t="s">
        <v>5812</v>
      </c>
      <c r="C380" s="1014"/>
      <c r="D380" s="1014"/>
      <c r="E380" s="1014"/>
      <c r="F380" s="1014"/>
      <c r="G380" s="1014"/>
      <c r="H380" s="951"/>
      <c r="I380" s="950"/>
      <c r="J380" s="952"/>
      <c r="K380" s="951">
        <f t="shared" ref="K380" si="204">+K323</f>
        <v>3.3</v>
      </c>
      <c r="L380" s="952"/>
      <c r="M380" s="951"/>
      <c r="N380" s="950"/>
      <c r="O380" s="952"/>
      <c r="P380" s="951"/>
      <c r="Q380" s="950"/>
      <c r="R380" s="952"/>
      <c r="S380" s="722"/>
      <c r="T380" s="951">
        <f t="shared" si="183"/>
        <v>0</v>
      </c>
      <c r="U380" s="950"/>
      <c r="V380" s="953"/>
    </row>
    <row r="381" spans="2:22" s="197" customFormat="1" ht="12.75" customHeight="1" x14ac:dyDescent="0.3">
      <c r="B381" s="1004" t="s">
        <v>5824</v>
      </c>
      <c r="C381" s="1005"/>
      <c r="D381" s="1005"/>
      <c r="E381" s="1005"/>
      <c r="F381" s="1005"/>
      <c r="G381" s="1006"/>
      <c r="H381" s="940"/>
      <c r="I381" s="965"/>
      <c r="J381" s="941"/>
      <c r="K381" s="940"/>
      <c r="L381" s="941"/>
      <c r="M381" s="940">
        <f t="shared" ref="M381" si="205">+$K$63</f>
        <v>0.18</v>
      </c>
      <c r="N381" s="965"/>
      <c r="O381" s="941"/>
      <c r="P381" s="940"/>
      <c r="Q381" s="965"/>
      <c r="R381" s="941"/>
      <c r="S381" s="723"/>
      <c r="T381" s="940">
        <f t="shared" si="183"/>
        <v>0</v>
      </c>
      <c r="U381" s="965"/>
      <c r="V381" s="967"/>
    </row>
    <row r="382" spans="2:22" s="197" customFormat="1" ht="12.75" customHeight="1" x14ac:dyDescent="0.3">
      <c r="B382" s="1011" t="s">
        <v>5841</v>
      </c>
      <c r="C382" s="1012"/>
      <c r="D382" s="1012"/>
      <c r="E382" s="1012"/>
      <c r="F382" s="1012"/>
      <c r="G382" s="1012"/>
      <c r="H382" s="972">
        <f t="shared" ref="H382" si="206">+H325</f>
        <v>0</v>
      </c>
      <c r="I382" s="973"/>
      <c r="J382" s="1010"/>
      <c r="K382" s="972"/>
      <c r="L382" s="1010"/>
      <c r="M382" s="972"/>
      <c r="N382" s="973"/>
      <c r="O382" s="1010"/>
      <c r="P382" s="972">
        <f t="shared" ref="P382" si="207">+PRODUCT(H382:O384)</f>
        <v>0</v>
      </c>
      <c r="Q382" s="973"/>
      <c r="R382" s="1010"/>
      <c r="S382" s="713">
        <v>1</v>
      </c>
      <c r="T382" s="972">
        <f t="shared" si="183"/>
        <v>0</v>
      </c>
      <c r="U382" s="973"/>
      <c r="V382" s="974"/>
    </row>
    <row r="383" spans="2:22" s="197" customFormat="1" ht="12.75" customHeight="1" x14ac:dyDescent="0.3">
      <c r="B383" s="1013" t="s">
        <v>5842</v>
      </c>
      <c r="C383" s="1014"/>
      <c r="D383" s="1014"/>
      <c r="E383" s="1014"/>
      <c r="F383" s="1014"/>
      <c r="G383" s="1014"/>
      <c r="H383" s="951"/>
      <c r="I383" s="950"/>
      <c r="J383" s="952"/>
      <c r="K383" s="951">
        <f>+Memorias_tramos!D54</f>
        <v>0</v>
      </c>
      <c r="L383" s="952"/>
      <c r="M383" s="951"/>
      <c r="N383" s="950"/>
      <c r="O383" s="952"/>
      <c r="P383" s="951"/>
      <c r="Q383" s="950"/>
      <c r="R383" s="952"/>
      <c r="S383" s="711"/>
      <c r="T383" s="951">
        <f t="shared" si="183"/>
        <v>0</v>
      </c>
      <c r="U383" s="950"/>
      <c r="V383" s="953"/>
    </row>
    <row r="384" spans="2:22" s="197" customFormat="1" ht="12.75" customHeight="1" x14ac:dyDescent="0.3">
      <c r="B384" s="1004" t="s">
        <v>5849</v>
      </c>
      <c r="C384" s="1005"/>
      <c r="D384" s="1005"/>
      <c r="E384" s="1005"/>
      <c r="F384" s="1005"/>
      <c r="G384" s="1006"/>
      <c r="H384" s="940"/>
      <c r="I384" s="965"/>
      <c r="J384" s="941"/>
      <c r="K384" s="940"/>
      <c r="L384" s="941"/>
      <c r="M384" s="940">
        <f t="shared" ref="M384" si="208">+$K$63</f>
        <v>0.18</v>
      </c>
      <c r="N384" s="965"/>
      <c r="O384" s="941"/>
      <c r="P384" s="940"/>
      <c r="Q384" s="965"/>
      <c r="R384" s="941"/>
      <c r="S384" s="712"/>
      <c r="T384" s="940">
        <f t="shared" si="183"/>
        <v>0</v>
      </c>
      <c r="U384" s="965"/>
      <c r="V384" s="967"/>
    </row>
    <row r="385" spans="2:22" s="197" customFormat="1" ht="15" x14ac:dyDescent="0.3">
      <c r="B385" s="243"/>
      <c r="C385" s="244"/>
      <c r="D385" s="244"/>
      <c r="E385" s="244"/>
      <c r="F385" s="244"/>
      <c r="G385" s="244"/>
      <c r="H385" s="244"/>
      <c r="I385" s="244"/>
      <c r="J385" s="244"/>
      <c r="K385" s="244"/>
      <c r="L385" s="244"/>
      <c r="M385" s="244"/>
      <c r="N385" s="244"/>
      <c r="O385" s="244"/>
      <c r="P385" s="244"/>
      <c r="Q385" s="244"/>
      <c r="R385" s="244"/>
      <c r="S385" s="244"/>
      <c r="T385" s="975">
        <f>ROUNDUP(SUM(T358:V384),0)</f>
        <v>131</v>
      </c>
      <c r="U385" s="976"/>
      <c r="V385" s="977"/>
    </row>
    <row r="386" spans="2:22" s="197" customFormat="1" x14ac:dyDescent="0.3">
      <c r="B386" s="243"/>
      <c r="C386" s="244"/>
      <c r="D386" s="244"/>
      <c r="E386" s="244"/>
      <c r="F386" s="244"/>
      <c r="G386" s="244"/>
      <c r="H386" s="244"/>
      <c r="I386" s="244"/>
      <c r="J386" s="244"/>
      <c r="K386" s="244"/>
      <c r="L386" s="244"/>
      <c r="M386" s="244"/>
      <c r="N386" s="244"/>
      <c r="O386" s="244"/>
      <c r="P386" s="244"/>
      <c r="Q386" s="244"/>
      <c r="R386" s="244"/>
      <c r="S386" s="244"/>
      <c r="T386" s="244"/>
      <c r="U386" s="244"/>
      <c r="V386" s="244"/>
    </row>
    <row r="387" spans="2:22" s="197" customFormat="1" ht="12.75" customHeight="1" x14ac:dyDescent="0.3">
      <c r="B387" s="243"/>
      <c r="C387" s="244"/>
      <c r="D387" s="244"/>
      <c r="E387" s="244"/>
      <c r="F387" s="244"/>
      <c r="G387" s="244"/>
      <c r="H387" s="244"/>
      <c r="I387" s="244"/>
      <c r="J387" s="244"/>
      <c r="K387" s="244"/>
      <c r="L387" s="244"/>
      <c r="M387" s="244"/>
      <c r="N387" s="244"/>
      <c r="O387" s="244"/>
      <c r="P387" s="244"/>
      <c r="Q387" s="244"/>
      <c r="R387" s="244"/>
      <c r="S387" s="244"/>
      <c r="T387" s="244"/>
      <c r="U387" s="244"/>
      <c r="V387" s="244"/>
    </row>
    <row r="388" spans="2:22" s="197" customFormat="1" ht="12.75" customHeight="1" x14ac:dyDescent="0.3">
      <c r="B388" s="994" t="s">
        <v>5747</v>
      </c>
      <c r="C388" s="997"/>
      <c r="D388" s="997"/>
      <c r="E388" s="997"/>
      <c r="F388" s="997"/>
      <c r="G388" s="995"/>
      <c r="H388" s="1001" t="str">
        <f>IF(B388=0,"",VLOOKUP(B388,APU!B37:G276,2,FALSE))</f>
        <v>SUMINISTRO, TRANSPORTE E INSTALACION SARDINEL ANCHO = 20 CM H =  ENTRE  17 Y 24 CM  EN CONCRETO 3000 PSI</v>
      </c>
      <c r="I388" s="1002"/>
      <c r="J388" s="1002"/>
      <c r="K388" s="1002"/>
      <c r="L388" s="1002"/>
      <c r="M388" s="1002"/>
      <c r="N388" s="1002"/>
      <c r="O388" s="1002"/>
      <c r="P388" s="1002"/>
      <c r="Q388" s="1002"/>
      <c r="R388" s="1002"/>
      <c r="S388" s="1003"/>
      <c r="T388" s="994" t="s">
        <v>7</v>
      </c>
      <c r="U388" s="995"/>
      <c r="V388" s="701" t="str">
        <f>IF(B388=0,"",VLOOKUP(B388,APU!B106:G339,3,FALSE))</f>
        <v>ML</v>
      </c>
    </row>
    <row r="389" spans="2:22" s="197" customFormat="1" ht="12.75" customHeight="1" x14ac:dyDescent="0.3">
      <c r="B389" s="237"/>
      <c r="C389" s="237"/>
      <c r="D389" s="237"/>
      <c r="E389" s="237"/>
      <c r="F389" s="237"/>
      <c r="G389" s="237"/>
      <c r="H389" s="237"/>
      <c r="I389" s="237"/>
      <c r="J389" s="237"/>
      <c r="K389" s="237"/>
      <c r="L389" s="237"/>
      <c r="M389" s="237"/>
      <c r="N389" s="237"/>
      <c r="O389" s="237"/>
      <c r="P389" s="237"/>
      <c r="Q389" s="237"/>
      <c r="R389" s="237"/>
      <c r="S389" s="229"/>
      <c r="T389" s="238"/>
      <c r="U389" s="238"/>
      <c r="V389" s="239"/>
    </row>
    <row r="390" spans="2:22" s="197" customFormat="1" ht="12.75" customHeight="1" x14ac:dyDescent="0.3">
      <c r="B390" s="240" t="s">
        <v>288</v>
      </c>
      <c r="C390" s="240"/>
      <c r="D390" s="240"/>
      <c r="E390" s="240"/>
      <c r="F390" s="240"/>
      <c r="G390" s="240"/>
      <c r="H390" s="958" t="s">
        <v>289</v>
      </c>
      <c r="I390" s="958"/>
      <c r="J390" s="958"/>
      <c r="K390" s="959" t="s">
        <v>290</v>
      </c>
      <c r="L390" s="960"/>
      <c r="M390" s="959" t="s">
        <v>5684</v>
      </c>
      <c r="N390" s="960"/>
      <c r="O390" s="961"/>
      <c r="P390" s="959" t="s">
        <v>292</v>
      </c>
      <c r="Q390" s="960"/>
      <c r="R390" s="961"/>
      <c r="S390" s="698" t="s">
        <v>293</v>
      </c>
      <c r="T390" s="996" t="s">
        <v>262</v>
      </c>
      <c r="U390" s="996"/>
      <c r="V390" s="996"/>
    </row>
    <row r="391" spans="2:22" s="197" customFormat="1" ht="14.4" customHeight="1" x14ac:dyDescent="0.3">
      <c r="B391" s="1015" t="s">
        <v>5825</v>
      </c>
      <c r="C391" s="1016"/>
      <c r="D391" s="1016"/>
      <c r="E391" s="1016"/>
      <c r="F391" s="1016"/>
      <c r="G391" s="1016"/>
      <c r="H391" s="944">
        <v>7.4</v>
      </c>
      <c r="I391" s="945"/>
      <c r="J391" s="964"/>
      <c r="K391" s="944"/>
      <c r="L391" s="964"/>
      <c r="M391" s="944"/>
      <c r="N391" s="945"/>
      <c r="O391" s="964"/>
      <c r="P391" s="944">
        <f>+H391</f>
        <v>7.4</v>
      </c>
      <c r="Q391" s="945"/>
      <c r="R391" s="964"/>
      <c r="S391" s="715">
        <v>1</v>
      </c>
      <c r="T391" s="944">
        <f t="shared" ref="T391:T399" si="209">P391*S391</f>
        <v>7.4</v>
      </c>
      <c r="U391" s="945"/>
      <c r="V391" s="946"/>
    </row>
    <row r="392" spans="2:22" s="197" customFormat="1" ht="14.4" customHeight="1" x14ac:dyDescent="0.3">
      <c r="B392" s="1015" t="s">
        <v>5850</v>
      </c>
      <c r="C392" s="1016"/>
      <c r="D392" s="1016"/>
      <c r="E392" s="1016"/>
      <c r="F392" s="1016"/>
      <c r="G392" s="1016"/>
      <c r="H392" s="944">
        <v>12.200000000000001</v>
      </c>
      <c r="I392" s="945"/>
      <c r="J392" s="964"/>
      <c r="K392" s="944"/>
      <c r="L392" s="964"/>
      <c r="M392" s="944"/>
      <c r="N392" s="945"/>
      <c r="O392" s="964"/>
      <c r="P392" s="944">
        <f t="shared" ref="P392:P399" si="210">+H392</f>
        <v>12.200000000000001</v>
      </c>
      <c r="Q392" s="945"/>
      <c r="R392" s="964"/>
      <c r="S392" s="715">
        <v>2</v>
      </c>
      <c r="T392" s="944">
        <f t="shared" si="209"/>
        <v>24.400000000000002</v>
      </c>
      <c r="U392" s="945"/>
      <c r="V392" s="946"/>
    </row>
    <row r="393" spans="2:22" s="197" customFormat="1" ht="14.4" customHeight="1" x14ac:dyDescent="0.3">
      <c r="B393" s="1015" t="s">
        <v>5826</v>
      </c>
      <c r="C393" s="1016"/>
      <c r="D393" s="1016"/>
      <c r="E393" s="1016"/>
      <c r="F393" s="1016"/>
      <c r="G393" s="1016"/>
      <c r="H393" s="944">
        <v>21.700000000000003</v>
      </c>
      <c r="I393" s="945"/>
      <c r="J393" s="964"/>
      <c r="K393" s="944"/>
      <c r="L393" s="964"/>
      <c r="M393" s="944"/>
      <c r="N393" s="945"/>
      <c r="O393" s="964"/>
      <c r="P393" s="944">
        <f t="shared" si="210"/>
        <v>21.700000000000003</v>
      </c>
      <c r="Q393" s="945"/>
      <c r="R393" s="964"/>
      <c r="S393" s="715">
        <v>2</v>
      </c>
      <c r="T393" s="944">
        <f t="shared" si="209"/>
        <v>43.400000000000006</v>
      </c>
      <c r="U393" s="945"/>
      <c r="V393" s="946"/>
    </row>
    <row r="394" spans="2:22" s="197" customFormat="1" ht="14.4" customHeight="1" x14ac:dyDescent="0.3">
      <c r="B394" s="1015" t="s">
        <v>5827</v>
      </c>
      <c r="C394" s="1016"/>
      <c r="D394" s="1016"/>
      <c r="E394" s="1016"/>
      <c r="F394" s="1016"/>
      <c r="G394" s="1016"/>
      <c r="H394" s="944">
        <v>0</v>
      </c>
      <c r="I394" s="945"/>
      <c r="J394" s="964"/>
      <c r="K394" s="944"/>
      <c r="L394" s="964"/>
      <c r="M394" s="944"/>
      <c r="N394" s="945"/>
      <c r="O394" s="964"/>
      <c r="P394" s="944">
        <f t="shared" si="210"/>
        <v>0</v>
      </c>
      <c r="Q394" s="945"/>
      <c r="R394" s="964"/>
      <c r="S394" s="715">
        <v>0</v>
      </c>
      <c r="T394" s="944">
        <f t="shared" si="209"/>
        <v>0</v>
      </c>
      <c r="U394" s="945"/>
      <c r="V394" s="946"/>
    </row>
    <row r="395" spans="2:22" s="197" customFormat="1" ht="14.4" customHeight="1" x14ac:dyDescent="0.3">
      <c r="B395" s="1015" t="s">
        <v>5828</v>
      </c>
      <c r="C395" s="1016"/>
      <c r="D395" s="1016"/>
      <c r="E395" s="1016"/>
      <c r="F395" s="1016"/>
      <c r="G395" s="1016"/>
      <c r="H395" s="944">
        <v>27.7</v>
      </c>
      <c r="I395" s="945"/>
      <c r="J395" s="964"/>
      <c r="K395" s="944"/>
      <c r="L395" s="964"/>
      <c r="M395" s="944"/>
      <c r="N395" s="945"/>
      <c r="O395" s="964"/>
      <c r="P395" s="944">
        <f t="shared" si="210"/>
        <v>27.7</v>
      </c>
      <c r="Q395" s="945"/>
      <c r="R395" s="964"/>
      <c r="S395" s="715">
        <v>2</v>
      </c>
      <c r="T395" s="944">
        <f t="shared" si="209"/>
        <v>55.4</v>
      </c>
      <c r="U395" s="945"/>
      <c r="V395" s="946"/>
    </row>
    <row r="396" spans="2:22" s="197" customFormat="1" ht="14.4" customHeight="1" x14ac:dyDescent="0.3">
      <c r="B396" s="1015" t="s">
        <v>5851</v>
      </c>
      <c r="C396" s="1016"/>
      <c r="D396" s="1016"/>
      <c r="E396" s="1016"/>
      <c r="F396" s="1016"/>
      <c r="G396" s="1016"/>
      <c r="H396" s="944">
        <v>21.7</v>
      </c>
      <c r="I396" s="945"/>
      <c r="J396" s="964"/>
      <c r="K396" s="944"/>
      <c r="L396" s="964"/>
      <c r="M396" s="944"/>
      <c r="N396" s="945"/>
      <c r="O396" s="964"/>
      <c r="P396" s="944">
        <f t="shared" si="210"/>
        <v>21.7</v>
      </c>
      <c r="Q396" s="945"/>
      <c r="R396" s="964"/>
      <c r="S396" s="715">
        <v>2</v>
      </c>
      <c r="T396" s="944">
        <f t="shared" si="209"/>
        <v>43.4</v>
      </c>
      <c r="U396" s="945"/>
      <c r="V396" s="946"/>
    </row>
    <row r="397" spans="2:22" s="197" customFormat="1" ht="14.4" customHeight="1" x14ac:dyDescent="0.3">
      <c r="B397" s="1015" t="s">
        <v>5829</v>
      </c>
      <c r="C397" s="1016"/>
      <c r="D397" s="1016"/>
      <c r="E397" s="1016"/>
      <c r="F397" s="1016"/>
      <c r="G397" s="1016"/>
      <c r="H397" s="944">
        <v>11.7</v>
      </c>
      <c r="I397" s="945"/>
      <c r="J397" s="964"/>
      <c r="K397" s="944"/>
      <c r="L397" s="964"/>
      <c r="M397" s="944"/>
      <c r="N397" s="945"/>
      <c r="O397" s="964"/>
      <c r="P397" s="944">
        <f t="shared" si="210"/>
        <v>11.7</v>
      </c>
      <c r="Q397" s="945"/>
      <c r="R397" s="964"/>
      <c r="S397" s="715">
        <v>1</v>
      </c>
      <c r="T397" s="944">
        <f t="shared" si="209"/>
        <v>11.7</v>
      </c>
      <c r="U397" s="945"/>
      <c r="V397" s="946"/>
    </row>
    <row r="398" spans="2:22" s="197" customFormat="1" ht="14.4" customHeight="1" x14ac:dyDescent="0.3">
      <c r="B398" s="1015" t="s">
        <v>5830</v>
      </c>
      <c r="C398" s="1016"/>
      <c r="D398" s="1016"/>
      <c r="E398" s="1016"/>
      <c r="F398" s="1016"/>
      <c r="G398" s="1016"/>
      <c r="H398" s="944">
        <v>12.45</v>
      </c>
      <c r="I398" s="945"/>
      <c r="J398" s="964"/>
      <c r="K398" s="944"/>
      <c r="L398" s="964"/>
      <c r="M398" s="944"/>
      <c r="N398" s="945"/>
      <c r="O398" s="964"/>
      <c r="P398" s="944">
        <f t="shared" si="210"/>
        <v>12.45</v>
      </c>
      <c r="Q398" s="945"/>
      <c r="R398" s="964"/>
      <c r="S398" s="715">
        <v>1</v>
      </c>
      <c r="T398" s="944">
        <f t="shared" si="209"/>
        <v>12.45</v>
      </c>
      <c r="U398" s="945"/>
      <c r="V398" s="946"/>
    </row>
    <row r="399" spans="2:22" s="197" customFormat="1" ht="14.4" customHeight="1" x14ac:dyDescent="0.3">
      <c r="B399" s="1015" t="s">
        <v>5852</v>
      </c>
      <c r="C399" s="1016"/>
      <c r="D399" s="1016"/>
      <c r="E399" s="1016"/>
      <c r="F399" s="1016"/>
      <c r="G399" s="1016"/>
      <c r="H399" s="944">
        <v>19.100000000000001</v>
      </c>
      <c r="I399" s="945"/>
      <c r="J399" s="964"/>
      <c r="K399" s="944"/>
      <c r="L399" s="964"/>
      <c r="M399" s="944"/>
      <c r="N399" s="945"/>
      <c r="O399" s="964"/>
      <c r="P399" s="944">
        <f t="shared" si="210"/>
        <v>19.100000000000001</v>
      </c>
      <c r="Q399" s="945"/>
      <c r="R399" s="964"/>
      <c r="S399" s="715">
        <v>1</v>
      </c>
      <c r="T399" s="944">
        <f t="shared" si="209"/>
        <v>19.100000000000001</v>
      </c>
      <c r="U399" s="945"/>
      <c r="V399" s="946"/>
    </row>
    <row r="400" spans="2:22" s="197" customFormat="1" ht="12.75" customHeight="1" x14ac:dyDescent="0.3">
      <c r="B400" s="243"/>
      <c r="C400" s="244"/>
      <c r="D400" s="244"/>
      <c r="E400" s="244"/>
      <c r="F400" s="244"/>
      <c r="G400" s="244"/>
      <c r="H400" s="244"/>
      <c r="I400" s="244"/>
      <c r="J400" s="244"/>
      <c r="K400" s="244"/>
      <c r="L400" s="244"/>
      <c r="M400" s="244"/>
      <c r="N400" s="244"/>
      <c r="O400" s="244"/>
      <c r="P400" s="244"/>
      <c r="Q400" s="244"/>
      <c r="R400" s="244"/>
      <c r="S400" s="244"/>
      <c r="T400" s="975">
        <f>ROUNDUP(SUM(T391:V399),0)</f>
        <v>218</v>
      </c>
      <c r="U400" s="976"/>
      <c r="V400" s="977"/>
    </row>
    <row r="401" spans="2:22" s="197" customFormat="1" x14ac:dyDescent="0.3">
      <c r="C401" s="244"/>
      <c r="D401" s="244"/>
      <c r="E401" s="244"/>
      <c r="F401" s="244"/>
      <c r="G401" s="244"/>
      <c r="H401" s="244"/>
      <c r="I401" s="244"/>
      <c r="J401" s="244"/>
      <c r="K401" s="244"/>
      <c r="L401" s="244"/>
      <c r="M401" s="244"/>
      <c r="N401" s="244"/>
      <c r="O401" s="244"/>
      <c r="P401" s="244"/>
      <c r="Q401" s="244"/>
      <c r="R401" s="244"/>
      <c r="S401" s="244"/>
      <c r="T401" s="244"/>
      <c r="U401" s="244"/>
      <c r="V401" s="244"/>
    </row>
    <row r="402" spans="2:22" s="197" customFormat="1" x14ac:dyDescent="0.3">
      <c r="B402" s="994" t="s">
        <v>5760</v>
      </c>
      <c r="C402" s="997"/>
      <c r="D402" s="997"/>
      <c r="E402" s="997"/>
      <c r="F402" s="997"/>
      <c r="G402" s="995"/>
      <c r="H402" s="1001" t="str">
        <f>IF(B402=0,"",VLOOKUP(B402,APU!B37:G278,2,FALSE))</f>
        <v>CORTE MECANIZADO DE PAVIMENTO 6 mm</v>
      </c>
      <c r="I402" s="1002"/>
      <c r="J402" s="1002"/>
      <c r="K402" s="1002"/>
      <c r="L402" s="1002"/>
      <c r="M402" s="1002"/>
      <c r="N402" s="1002"/>
      <c r="O402" s="1002"/>
      <c r="P402" s="1002"/>
      <c r="Q402" s="1002"/>
      <c r="R402" s="1002"/>
      <c r="S402" s="1003"/>
      <c r="T402" s="994" t="s">
        <v>7</v>
      </c>
      <c r="U402" s="995"/>
      <c r="V402" s="236" t="str">
        <f>IF(B402=0,"",VLOOKUP(B402,APU!B108:G341,3,FALSE))</f>
        <v>ML</v>
      </c>
    </row>
    <row r="403" spans="2:22" s="197" customFormat="1" x14ac:dyDescent="0.3">
      <c r="B403" s="237"/>
      <c r="C403" s="237"/>
      <c r="D403" s="237"/>
      <c r="E403" s="237"/>
      <c r="F403" s="237"/>
      <c r="G403" s="237"/>
      <c r="H403" s="237"/>
      <c r="I403" s="237"/>
      <c r="J403" s="237"/>
      <c r="K403" s="237"/>
      <c r="L403" s="237"/>
      <c r="M403" s="237"/>
      <c r="N403" s="237"/>
      <c r="O403" s="237"/>
      <c r="P403" s="237"/>
      <c r="Q403" s="237"/>
      <c r="R403" s="237"/>
      <c r="S403" s="229"/>
      <c r="T403" s="238"/>
      <c r="U403" s="238"/>
      <c r="V403" s="239"/>
    </row>
    <row r="404" spans="2:22" s="197" customFormat="1" ht="25.5" customHeight="1" x14ac:dyDescent="0.3">
      <c r="B404" s="240" t="s">
        <v>288</v>
      </c>
      <c r="C404" s="240"/>
      <c r="D404" s="240"/>
      <c r="E404" s="240"/>
      <c r="F404" s="240"/>
      <c r="G404" s="240"/>
      <c r="H404" s="958" t="s">
        <v>5685</v>
      </c>
      <c r="I404" s="958"/>
      <c r="J404" s="958"/>
      <c r="K404" s="959" t="s">
        <v>290</v>
      </c>
      <c r="L404" s="960"/>
      <c r="M404" s="959" t="s">
        <v>5687</v>
      </c>
      <c r="N404" s="960"/>
      <c r="O404" s="961"/>
      <c r="P404" s="959" t="s">
        <v>292</v>
      </c>
      <c r="Q404" s="960"/>
      <c r="R404" s="961"/>
      <c r="S404" s="656" t="s">
        <v>293</v>
      </c>
      <c r="T404" s="996" t="s">
        <v>262</v>
      </c>
      <c r="U404" s="996"/>
      <c r="V404" s="996"/>
    </row>
    <row r="405" spans="2:22" s="197" customFormat="1" ht="12.75" customHeight="1" x14ac:dyDescent="0.3">
      <c r="B405" s="1011" t="s">
        <v>5818</v>
      </c>
      <c r="C405" s="1012"/>
      <c r="D405" s="1012"/>
      <c r="E405" s="1012"/>
      <c r="F405" s="1012"/>
      <c r="G405" s="1012"/>
      <c r="H405" s="972">
        <f>+H358</f>
        <v>7.4</v>
      </c>
      <c r="I405" s="973"/>
      <c r="J405" s="1010"/>
      <c r="K405" s="972"/>
      <c r="L405" s="1010"/>
      <c r="M405" s="972"/>
      <c r="N405" s="973"/>
      <c r="O405" s="1010"/>
      <c r="P405" s="972">
        <f>+Memorias_tramos!B8+Memorias_tramos!B9</f>
        <v>17.299999999999997</v>
      </c>
      <c r="Q405" s="973"/>
      <c r="R405" s="1010"/>
      <c r="S405" s="713"/>
      <c r="T405" s="972">
        <f>+P405</f>
        <v>17.299999999999997</v>
      </c>
      <c r="U405" s="973"/>
      <c r="V405" s="974"/>
    </row>
    <row r="406" spans="2:22" s="197" customFormat="1" ht="12.75" customHeight="1" x14ac:dyDescent="0.3">
      <c r="B406" s="1013" t="s">
        <v>5802</v>
      </c>
      <c r="C406" s="1014"/>
      <c r="D406" s="1014"/>
      <c r="E406" s="1014"/>
      <c r="F406" s="1014"/>
      <c r="G406" s="1014"/>
      <c r="H406" s="951"/>
      <c r="I406" s="950"/>
      <c r="J406" s="952"/>
      <c r="K406" s="951">
        <f>+K359</f>
        <v>3.3</v>
      </c>
      <c r="L406" s="952"/>
      <c r="M406" s="951"/>
      <c r="N406" s="950"/>
      <c r="O406" s="952"/>
      <c r="P406" s="951"/>
      <c r="Q406" s="950"/>
      <c r="R406" s="952"/>
      <c r="S406" s="711"/>
      <c r="T406" s="951">
        <f>P406*S406</f>
        <v>0</v>
      </c>
      <c r="U406" s="950"/>
      <c r="V406" s="953"/>
    </row>
    <row r="407" spans="2:22" s="197" customFormat="1" ht="13.95" customHeight="1" x14ac:dyDescent="0.3">
      <c r="B407" s="1004" t="s">
        <v>5820</v>
      </c>
      <c r="C407" s="1005"/>
      <c r="D407" s="1005"/>
      <c r="E407" s="1005"/>
      <c r="F407" s="1005"/>
      <c r="G407" s="1006"/>
      <c r="H407" s="940"/>
      <c r="I407" s="965"/>
      <c r="J407" s="941"/>
      <c r="K407" s="940"/>
      <c r="L407" s="941"/>
      <c r="M407" s="940"/>
      <c r="N407" s="965"/>
      <c r="O407" s="941"/>
      <c r="P407" s="940"/>
      <c r="Q407" s="965"/>
      <c r="R407" s="941"/>
      <c r="S407" s="712"/>
      <c r="T407" s="940">
        <f t="shared" ref="T407" si="211">P407*S407</f>
        <v>0</v>
      </c>
      <c r="U407" s="965"/>
      <c r="V407" s="967"/>
    </row>
    <row r="408" spans="2:22" s="197" customFormat="1" ht="13.95" customHeight="1" x14ac:dyDescent="0.3">
      <c r="B408" s="1011" t="s">
        <v>5846</v>
      </c>
      <c r="C408" s="1012"/>
      <c r="D408" s="1012"/>
      <c r="E408" s="1012"/>
      <c r="F408" s="1012"/>
      <c r="G408" s="1012"/>
      <c r="H408" s="972">
        <f t="shared" ref="H408" si="212">+H361</f>
        <v>12.200000000000001</v>
      </c>
      <c r="I408" s="973"/>
      <c r="J408" s="1010"/>
      <c r="K408" s="972"/>
      <c r="L408" s="1010"/>
      <c r="M408" s="972"/>
      <c r="N408" s="973"/>
      <c r="O408" s="1010"/>
      <c r="P408" s="972">
        <f>+Memorias_tramos!D8+Memorias_tramos!D9</f>
        <v>44.8</v>
      </c>
      <c r="Q408" s="973"/>
      <c r="R408" s="1010"/>
      <c r="S408" s="721"/>
      <c r="T408" s="972">
        <f t="shared" ref="T408" si="213">+P408</f>
        <v>44.8</v>
      </c>
      <c r="U408" s="973"/>
      <c r="V408" s="974"/>
    </row>
    <row r="409" spans="2:22" s="197" customFormat="1" ht="13.95" customHeight="1" x14ac:dyDescent="0.3">
      <c r="B409" s="1013" t="s">
        <v>5838</v>
      </c>
      <c r="C409" s="1014"/>
      <c r="D409" s="1014"/>
      <c r="E409" s="1014"/>
      <c r="F409" s="1014"/>
      <c r="G409" s="1014"/>
      <c r="H409" s="951"/>
      <c r="I409" s="950"/>
      <c r="J409" s="952"/>
      <c r="K409" s="951">
        <f t="shared" ref="K409" si="214">+K362</f>
        <v>6.52</v>
      </c>
      <c r="L409" s="952"/>
      <c r="M409" s="951"/>
      <c r="N409" s="950"/>
      <c r="O409" s="952"/>
      <c r="P409" s="951"/>
      <c r="Q409" s="950"/>
      <c r="R409" s="952"/>
      <c r="S409" s="722"/>
      <c r="T409" s="951">
        <f t="shared" ref="T409:T410" si="215">P409*S409</f>
        <v>0</v>
      </c>
      <c r="U409" s="950"/>
      <c r="V409" s="953"/>
    </row>
    <row r="410" spans="2:22" s="197" customFormat="1" ht="13.95" customHeight="1" x14ac:dyDescent="0.3">
      <c r="B410" s="1004" t="s">
        <v>5847</v>
      </c>
      <c r="C410" s="1005"/>
      <c r="D410" s="1005"/>
      <c r="E410" s="1005"/>
      <c r="F410" s="1005"/>
      <c r="G410" s="1006"/>
      <c r="H410" s="940"/>
      <c r="I410" s="965"/>
      <c r="J410" s="941"/>
      <c r="K410" s="940"/>
      <c r="L410" s="941"/>
      <c r="M410" s="940"/>
      <c r="N410" s="965"/>
      <c r="O410" s="941"/>
      <c r="P410" s="940"/>
      <c r="Q410" s="965"/>
      <c r="R410" s="941"/>
      <c r="S410" s="723"/>
      <c r="T410" s="940">
        <f t="shared" si="215"/>
        <v>0</v>
      </c>
      <c r="U410" s="965"/>
      <c r="V410" s="967"/>
    </row>
    <row r="411" spans="2:22" s="197" customFormat="1" ht="13.95" customHeight="1" x14ac:dyDescent="0.3">
      <c r="B411" s="1011" t="s">
        <v>5803</v>
      </c>
      <c r="C411" s="1012"/>
      <c r="D411" s="1012"/>
      <c r="E411" s="1012"/>
      <c r="F411" s="1012"/>
      <c r="G411" s="1012"/>
      <c r="H411" s="972">
        <f t="shared" ref="H411" si="216">+H364</f>
        <v>21.700000000000003</v>
      </c>
      <c r="I411" s="973"/>
      <c r="J411" s="1010"/>
      <c r="K411" s="972"/>
      <c r="L411" s="1010"/>
      <c r="M411" s="972"/>
      <c r="N411" s="973"/>
      <c r="O411" s="1010"/>
      <c r="P411" s="972">
        <f>+Memorias_tramos!B18+Memorias_tramos!B19</f>
        <v>67.34</v>
      </c>
      <c r="Q411" s="973"/>
      <c r="R411" s="1010"/>
      <c r="S411" s="721"/>
      <c r="T411" s="972">
        <f t="shared" ref="T411" si="217">+P411</f>
        <v>67.34</v>
      </c>
      <c r="U411" s="973"/>
      <c r="V411" s="974"/>
    </row>
    <row r="412" spans="2:22" s="197" customFormat="1" ht="13.95" customHeight="1" x14ac:dyDescent="0.3">
      <c r="B412" s="1013" t="s">
        <v>5804</v>
      </c>
      <c r="C412" s="1014"/>
      <c r="D412" s="1014"/>
      <c r="E412" s="1014"/>
      <c r="F412" s="1014"/>
      <c r="G412" s="1014"/>
      <c r="H412" s="951"/>
      <c r="I412" s="950"/>
      <c r="J412" s="952"/>
      <c r="K412" s="951">
        <f t="shared" ref="K412" si="218">+K365</f>
        <v>6.52</v>
      </c>
      <c r="L412" s="952"/>
      <c r="M412" s="951"/>
      <c r="N412" s="950"/>
      <c r="O412" s="952"/>
      <c r="P412" s="951"/>
      <c r="Q412" s="950"/>
      <c r="R412" s="952"/>
      <c r="S412" s="722"/>
      <c r="T412" s="951">
        <f t="shared" ref="T412:T413" si="219">P412*S412</f>
        <v>0</v>
      </c>
      <c r="U412" s="950"/>
      <c r="V412" s="953"/>
    </row>
    <row r="413" spans="2:22" s="197" customFormat="1" ht="13.95" customHeight="1" x14ac:dyDescent="0.3">
      <c r="B413" s="1004" t="s">
        <v>5821</v>
      </c>
      <c r="C413" s="1005"/>
      <c r="D413" s="1005"/>
      <c r="E413" s="1005"/>
      <c r="F413" s="1005"/>
      <c r="G413" s="1006"/>
      <c r="H413" s="940"/>
      <c r="I413" s="965"/>
      <c r="J413" s="941"/>
      <c r="K413" s="940"/>
      <c r="L413" s="941"/>
      <c r="M413" s="940"/>
      <c r="N413" s="965"/>
      <c r="O413" s="941"/>
      <c r="P413" s="940"/>
      <c r="Q413" s="965"/>
      <c r="R413" s="941"/>
      <c r="S413" s="723"/>
      <c r="T413" s="940">
        <f t="shared" si="219"/>
        <v>0</v>
      </c>
      <c r="U413" s="965"/>
      <c r="V413" s="967"/>
    </row>
    <row r="414" spans="2:22" s="197" customFormat="1" ht="13.95" customHeight="1" x14ac:dyDescent="0.3">
      <c r="B414" s="1011" t="s">
        <v>5805</v>
      </c>
      <c r="C414" s="1012"/>
      <c r="D414" s="1012"/>
      <c r="E414" s="1012"/>
      <c r="F414" s="1012"/>
      <c r="G414" s="1012"/>
      <c r="H414" s="972">
        <f>+H367</f>
        <v>6.5</v>
      </c>
      <c r="I414" s="973"/>
      <c r="J414" s="1010"/>
      <c r="K414" s="972"/>
      <c r="L414" s="1010"/>
      <c r="M414" s="972"/>
      <c r="N414" s="973"/>
      <c r="O414" s="1010"/>
      <c r="P414" s="972">
        <f>+Memorias_tramos!B28+Memorias_tramos!B29</f>
        <v>38.700000000000003</v>
      </c>
      <c r="Q414" s="973"/>
      <c r="R414" s="1010"/>
      <c r="S414" s="721"/>
      <c r="T414" s="972">
        <f t="shared" ref="T414" si="220">+P414</f>
        <v>38.700000000000003</v>
      </c>
      <c r="U414" s="973"/>
      <c r="V414" s="974"/>
    </row>
    <row r="415" spans="2:22" s="197" customFormat="1" ht="13.95" customHeight="1" x14ac:dyDescent="0.3">
      <c r="B415" s="1013" t="s">
        <v>5806</v>
      </c>
      <c r="C415" s="1014"/>
      <c r="D415" s="1014"/>
      <c r="E415" s="1014"/>
      <c r="F415" s="1014"/>
      <c r="G415" s="1014"/>
      <c r="H415" s="951"/>
      <c r="I415" s="950"/>
      <c r="J415" s="952"/>
      <c r="K415" s="951">
        <f t="shared" ref="K415" si="221">+K368</f>
        <v>6.4</v>
      </c>
      <c r="L415" s="952"/>
      <c r="M415" s="951"/>
      <c r="N415" s="950"/>
      <c r="O415" s="952"/>
      <c r="P415" s="951"/>
      <c r="Q415" s="950"/>
      <c r="R415" s="952"/>
      <c r="S415" s="722"/>
      <c r="T415" s="951">
        <f t="shared" ref="T415:T416" si="222">P415*S415</f>
        <v>0</v>
      </c>
      <c r="U415" s="950"/>
      <c r="V415" s="953"/>
    </row>
    <row r="416" spans="2:22" s="197" customFormat="1" ht="13.95" customHeight="1" x14ac:dyDescent="0.3">
      <c r="B416" s="1004" t="s">
        <v>5819</v>
      </c>
      <c r="C416" s="1005"/>
      <c r="D416" s="1005"/>
      <c r="E416" s="1005"/>
      <c r="F416" s="1005"/>
      <c r="G416" s="1006"/>
      <c r="H416" s="940"/>
      <c r="I416" s="965"/>
      <c r="J416" s="941"/>
      <c r="K416" s="940"/>
      <c r="L416" s="941"/>
      <c r="M416" s="940"/>
      <c r="N416" s="965"/>
      <c r="O416" s="941"/>
      <c r="P416" s="940"/>
      <c r="Q416" s="965"/>
      <c r="R416" s="941"/>
      <c r="S416" s="723"/>
      <c r="T416" s="940">
        <f t="shared" si="222"/>
        <v>0</v>
      </c>
      <c r="U416" s="965"/>
      <c r="V416" s="967"/>
    </row>
    <row r="417" spans="2:22" s="197" customFormat="1" ht="15.6" customHeight="1" x14ac:dyDescent="0.3">
      <c r="B417" s="1011" t="s">
        <v>5807</v>
      </c>
      <c r="C417" s="1012"/>
      <c r="D417" s="1012"/>
      <c r="E417" s="1012"/>
      <c r="F417" s="1012"/>
      <c r="G417" s="1012"/>
      <c r="H417" s="972">
        <f t="shared" ref="H417" si="223">+H370</f>
        <v>27.7</v>
      </c>
      <c r="I417" s="973"/>
      <c r="J417" s="1010"/>
      <c r="K417" s="972"/>
      <c r="L417" s="1010"/>
      <c r="M417" s="972"/>
      <c r="N417" s="973"/>
      <c r="O417" s="1010"/>
      <c r="P417" s="972">
        <f>+Memorias_tramos!B38+Memorias_tramos!B39</f>
        <v>88.36</v>
      </c>
      <c r="Q417" s="973"/>
      <c r="R417" s="1010"/>
      <c r="S417" s="721"/>
      <c r="T417" s="972">
        <f t="shared" ref="T417" si="224">+P417</f>
        <v>88.36</v>
      </c>
      <c r="U417" s="973"/>
      <c r="V417" s="974"/>
    </row>
    <row r="418" spans="2:22" s="197" customFormat="1" ht="15.6" customHeight="1" x14ac:dyDescent="0.3">
      <c r="B418" s="1013" t="s">
        <v>5808</v>
      </c>
      <c r="C418" s="1014"/>
      <c r="D418" s="1014"/>
      <c r="E418" s="1014"/>
      <c r="F418" s="1014"/>
      <c r="G418" s="1014"/>
      <c r="H418" s="951"/>
      <c r="I418" s="950"/>
      <c r="J418" s="952"/>
      <c r="K418" s="951">
        <f t="shared" ref="K418" si="225">+K371</f>
        <v>6.74</v>
      </c>
      <c r="L418" s="952"/>
      <c r="M418" s="951"/>
      <c r="N418" s="950"/>
      <c r="O418" s="952"/>
      <c r="P418" s="951"/>
      <c r="Q418" s="950"/>
      <c r="R418" s="952"/>
      <c r="S418" s="722"/>
      <c r="T418" s="951">
        <f t="shared" ref="T418:T419" si="226">P418*S418</f>
        <v>0</v>
      </c>
      <c r="U418" s="950"/>
      <c r="V418" s="953"/>
    </row>
    <row r="419" spans="2:22" s="197" customFormat="1" ht="15.6" customHeight="1" x14ac:dyDescent="0.3">
      <c r="B419" s="1004" t="s">
        <v>5822</v>
      </c>
      <c r="C419" s="1005"/>
      <c r="D419" s="1005"/>
      <c r="E419" s="1005"/>
      <c r="F419" s="1005"/>
      <c r="G419" s="1006"/>
      <c r="H419" s="940"/>
      <c r="I419" s="965"/>
      <c r="J419" s="941"/>
      <c r="K419" s="940"/>
      <c r="L419" s="941"/>
      <c r="M419" s="940"/>
      <c r="N419" s="965"/>
      <c r="O419" s="941"/>
      <c r="P419" s="940"/>
      <c r="Q419" s="965"/>
      <c r="R419" s="941"/>
      <c r="S419" s="723"/>
      <c r="T419" s="940">
        <f t="shared" si="226"/>
        <v>0</v>
      </c>
      <c r="U419" s="965"/>
      <c r="V419" s="967"/>
    </row>
    <row r="420" spans="2:22" s="197" customFormat="1" ht="15.6" customHeight="1" x14ac:dyDescent="0.3">
      <c r="B420" s="1011" t="s">
        <v>5839</v>
      </c>
      <c r="C420" s="1012"/>
      <c r="D420" s="1012"/>
      <c r="E420" s="1012"/>
      <c r="F420" s="1012"/>
      <c r="G420" s="1012"/>
      <c r="H420" s="972">
        <f t="shared" ref="H420" si="227">+H373</f>
        <v>21.7</v>
      </c>
      <c r="I420" s="973"/>
      <c r="J420" s="1010"/>
      <c r="K420" s="972"/>
      <c r="L420" s="1010"/>
      <c r="M420" s="972"/>
      <c r="N420" s="973"/>
      <c r="O420" s="1010"/>
      <c r="P420" s="972">
        <f>+Memorias_tramos!D38+Memorias_tramos!D39</f>
        <v>68.88</v>
      </c>
      <c r="Q420" s="973"/>
      <c r="R420" s="1010"/>
      <c r="S420" s="721"/>
      <c r="T420" s="972">
        <f t="shared" ref="T420" si="228">+P420</f>
        <v>68.88</v>
      </c>
      <c r="U420" s="973"/>
      <c r="V420" s="974"/>
    </row>
    <row r="421" spans="2:22" s="197" customFormat="1" ht="15.6" customHeight="1" x14ac:dyDescent="0.3">
      <c r="B421" s="1013" t="s">
        <v>5840</v>
      </c>
      <c r="C421" s="1014"/>
      <c r="D421" s="1014"/>
      <c r="E421" s="1014"/>
      <c r="F421" s="1014"/>
      <c r="G421" s="1014"/>
      <c r="H421" s="951"/>
      <c r="I421" s="950"/>
      <c r="J421" s="952"/>
      <c r="K421" s="951">
        <f t="shared" ref="K421" si="229">+K374</f>
        <v>6.74</v>
      </c>
      <c r="L421" s="952"/>
      <c r="M421" s="951"/>
      <c r="N421" s="950"/>
      <c r="O421" s="952"/>
      <c r="P421" s="951"/>
      <c r="Q421" s="950"/>
      <c r="R421" s="952"/>
      <c r="S421" s="722"/>
      <c r="T421" s="951">
        <f t="shared" ref="T421:T422" si="230">P421*S421</f>
        <v>0</v>
      </c>
      <c r="U421" s="950"/>
      <c r="V421" s="953"/>
    </row>
    <row r="422" spans="2:22" s="197" customFormat="1" ht="15.6" customHeight="1" x14ac:dyDescent="0.3">
      <c r="B422" s="1004" t="s">
        <v>5848</v>
      </c>
      <c r="C422" s="1005"/>
      <c r="D422" s="1005"/>
      <c r="E422" s="1005"/>
      <c r="F422" s="1005"/>
      <c r="G422" s="1006"/>
      <c r="H422" s="940"/>
      <c r="I422" s="965"/>
      <c r="J422" s="941"/>
      <c r="K422" s="940"/>
      <c r="L422" s="941"/>
      <c r="M422" s="940"/>
      <c r="N422" s="965"/>
      <c r="O422" s="941"/>
      <c r="P422" s="940"/>
      <c r="Q422" s="965"/>
      <c r="R422" s="941"/>
      <c r="S422" s="723"/>
      <c r="T422" s="940">
        <f t="shared" si="230"/>
        <v>0</v>
      </c>
      <c r="U422" s="965"/>
      <c r="V422" s="967"/>
    </row>
    <row r="423" spans="2:22" s="197" customFormat="1" ht="15.6" customHeight="1" x14ac:dyDescent="0.3">
      <c r="B423" s="1011" t="s">
        <v>5809</v>
      </c>
      <c r="C423" s="1012"/>
      <c r="D423" s="1012"/>
      <c r="E423" s="1012"/>
      <c r="F423" s="1012"/>
      <c r="G423" s="1012"/>
      <c r="H423" s="972">
        <f t="shared" ref="H423" si="231">+H376</f>
        <v>0</v>
      </c>
      <c r="I423" s="973"/>
      <c r="J423" s="1010"/>
      <c r="K423" s="972"/>
      <c r="L423" s="1010"/>
      <c r="M423" s="972"/>
      <c r="N423" s="973"/>
      <c r="O423" s="1010"/>
      <c r="P423" s="972">
        <f>++Memorias_tramos!B48+Memorias_tramos!B49</f>
        <v>0</v>
      </c>
      <c r="Q423" s="973"/>
      <c r="R423" s="1010"/>
      <c r="S423" s="721"/>
      <c r="T423" s="972">
        <f t="shared" ref="T423" si="232">+P423</f>
        <v>0</v>
      </c>
      <c r="U423" s="973"/>
      <c r="V423" s="974"/>
    </row>
    <row r="424" spans="2:22" s="197" customFormat="1" ht="15.6" customHeight="1" x14ac:dyDescent="0.3">
      <c r="B424" s="1013" t="s">
        <v>5810</v>
      </c>
      <c r="C424" s="1014"/>
      <c r="D424" s="1014"/>
      <c r="E424" s="1014"/>
      <c r="F424" s="1014"/>
      <c r="G424" s="1014"/>
      <c r="H424" s="951"/>
      <c r="I424" s="950"/>
      <c r="J424" s="952"/>
      <c r="K424" s="951">
        <f t="shared" ref="K424" si="233">+K377</f>
        <v>0</v>
      </c>
      <c r="L424" s="952"/>
      <c r="M424" s="951"/>
      <c r="N424" s="950"/>
      <c r="O424" s="952"/>
      <c r="P424" s="951"/>
      <c r="Q424" s="950"/>
      <c r="R424" s="952"/>
      <c r="S424" s="722"/>
      <c r="T424" s="951">
        <f t="shared" ref="T424:T425" si="234">P424*S424</f>
        <v>0</v>
      </c>
      <c r="U424" s="950"/>
      <c r="V424" s="953"/>
    </row>
    <row r="425" spans="2:22" s="197" customFormat="1" ht="15.6" customHeight="1" x14ac:dyDescent="0.3">
      <c r="B425" s="1004" t="s">
        <v>5823</v>
      </c>
      <c r="C425" s="1005"/>
      <c r="D425" s="1005"/>
      <c r="E425" s="1005"/>
      <c r="F425" s="1005"/>
      <c r="G425" s="1006"/>
      <c r="H425" s="940"/>
      <c r="I425" s="965"/>
      <c r="J425" s="941"/>
      <c r="K425" s="940"/>
      <c r="L425" s="941"/>
      <c r="M425" s="940"/>
      <c r="N425" s="965"/>
      <c r="O425" s="941"/>
      <c r="P425" s="940"/>
      <c r="Q425" s="965"/>
      <c r="R425" s="941"/>
      <c r="S425" s="723"/>
      <c r="T425" s="940">
        <f t="shared" si="234"/>
        <v>0</v>
      </c>
      <c r="U425" s="965"/>
      <c r="V425" s="967"/>
    </row>
    <row r="426" spans="2:22" s="197" customFormat="1" ht="15.6" customHeight="1" x14ac:dyDescent="0.3">
      <c r="B426" s="1011" t="s">
        <v>5811</v>
      </c>
      <c r="C426" s="1012"/>
      <c r="D426" s="1012"/>
      <c r="E426" s="1012"/>
      <c r="F426" s="1012"/>
      <c r="G426" s="1012"/>
      <c r="H426" s="972">
        <f t="shared" ref="H426" si="235">+H379</f>
        <v>31.7</v>
      </c>
      <c r="I426" s="973"/>
      <c r="J426" s="1010"/>
      <c r="K426" s="972"/>
      <c r="L426" s="1010"/>
      <c r="M426" s="972"/>
      <c r="N426" s="973"/>
      <c r="O426" s="1010"/>
      <c r="P426" s="972">
        <f>+Memorias_tramos!B58+Memorias_tramos!B59</f>
        <v>48.2</v>
      </c>
      <c r="Q426" s="973"/>
      <c r="R426" s="1010"/>
      <c r="S426" s="721"/>
      <c r="T426" s="972">
        <f t="shared" ref="T426" si="236">+P426</f>
        <v>48.2</v>
      </c>
      <c r="U426" s="973"/>
      <c r="V426" s="974"/>
    </row>
    <row r="427" spans="2:22" s="197" customFormat="1" ht="15.6" customHeight="1" x14ac:dyDescent="0.3">
      <c r="B427" s="1013" t="s">
        <v>5812</v>
      </c>
      <c r="C427" s="1014"/>
      <c r="D427" s="1014"/>
      <c r="E427" s="1014"/>
      <c r="F427" s="1014"/>
      <c r="G427" s="1014"/>
      <c r="H427" s="951"/>
      <c r="I427" s="950"/>
      <c r="J427" s="952"/>
      <c r="K427" s="951">
        <f t="shared" ref="K427" si="237">+K380</f>
        <v>3.3</v>
      </c>
      <c r="L427" s="952"/>
      <c r="M427" s="951"/>
      <c r="N427" s="950"/>
      <c r="O427" s="952"/>
      <c r="P427" s="951"/>
      <c r="Q427" s="950"/>
      <c r="R427" s="952"/>
      <c r="S427" s="722"/>
      <c r="T427" s="951">
        <f t="shared" ref="T427:T428" si="238">P427*S427</f>
        <v>0</v>
      </c>
      <c r="U427" s="950"/>
      <c r="V427" s="953"/>
    </row>
    <row r="428" spans="2:22" s="197" customFormat="1" ht="15.6" customHeight="1" x14ac:dyDescent="0.3">
      <c r="B428" s="1004" t="s">
        <v>5824</v>
      </c>
      <c r="C428" s="1005"/>
      <c r="D428" s="1005"/>
      <c r="E428" s="1005"/>
      <c r="F428" s="1005"/>
      <c r="G428" s="1006"/>
      <c r="H428" s="940"/>
      <c r="I428" s="965"/>
      <c r="J428" s="941"/>
      <c r="K428" s="940"/>
      <c r="L428" s="941"/>
      <c r="M428" s="940"/>
      <c r="N428" s="965"/>
      <c r="O428" s="941"/>
      <c r="P428" s="940"/>
      <c r="Q428" s="965"/>
      <c r="R428" s="941"/>
      <c r="S428" s="723"/>
      <c r="T428" s="940">
        <f t="shared" si="238"/>
        <v>0</v>
      </c>
      <c r="U428" s="965"/>
      <c r="V428" s="967"/>
    </row>
    <row r="429" spans="2:22" s="197" customFormat="1" ht="15.6" customHeight="1" x14ac:dyDescent="0.3">
      <c r="B429" s="1011" t="s">
        <v>5841</v>
      </c>
      <c r="C429" s="1012"/>
      <c r="D429" s="1012"/>
      <c r="E429" s="1012"/>
      <c r="F429" s="1012"/>
      <c r="G429" s="1012"/>
      <c r="H429" s="972">
        <f t="shared" ref="H429" si="239">+H382</f>
        <v>0</v>
      </c>
      <c r="I429" s="973"/>
      <c r="J429" s="1010"/>
      <c r="K429" s="972"/>
      <c r="L429" s="1010"/>
      <c r="M429" s="972"/>
      <c r="N429" s="973"/>
      <c r="O429" s="1010"/>
      <c r="P429" s="972">
        <f>+Memorias_tramos!D58+Memorias_tramos!D59</f>
        <v>0</v>
      </c>
      <c r="Q429" s="973"/>
      <c r="R429" s="1010"/>
      <c r="S429" s="721"/>
      <c r="T429" s="972">
        <f t="shared" ref="T429" si="240">+P429</f>
        <v>0</v>
      </c>
      <c r="U429" s="973"/>
      <c r="V429" s="974"/>
    </row>
    <row r="430" spans="2:22" s="197" customFormat="1" ht="15.6" customHeight="1" x14ac:dyDescent="0.3">
      <c r="B430" s="1013" t="s">
        <v>5842</v>
      </c>
      <c r="C430" s="1014"/>
      <c r="D430" s="1014"/>
      <c r="E430" s="1014"/>
      <c r="F430" s="1014"/>
      <c r="G430" s="1014"/>
      <c r="H430" s="951"/>
      <c r="I430" s="950"/>
      <c r="J430" s="952"/>
      <c r="K430" s="951">
        <f t="shared" ref="K430" si="241">+K383</f>
        <v>0</v>
      </c>
      <c r="L430" s="952"/>
      <c r="M430" s="951"/>
      <c r="N430" s="950"/>
      <c r="O430" s="952"/>
      <c r="P430" s="951"/>
      <c r="Q430" s="950"/>
      <c r="R430" s="952"/>
      <c r="S430" s="722"/>
      <c r="T430" s="951">
        <f t="shared" ref="T430:T431" si="242">P430*S430</f>
        <v>0</v>
      </c>
      <c r="U430" s="950"/>
      <c r="V430" s="953"/>
    </row>
    <row r="431" spans="2:22" s="197" customFormat="1" ht="15.6" customHeight="1" x14ac:dyDescent="0.3">
      <c r="B431" s="1004" t="s">
        <v>5849</v>
      </c>
      <c r="C431" s="1005"/>
      <c r="D431" s="1005"/>
      <c r="E431" s="1005"/>
      <c r="F431" s="1005"/>
      <c r="G431" s="1006"/>
      <c r="H431" s="940"/>
      <c r="I431" s="965"/>
      <c r="J431" s="941"/>
      <c r="K431" s="940"/>
      <c r="L431" s="941"/>
      <c r="M431" s="940"/>
      <c r="N431" s="965"/>
      <c r="O431" s="941"/>
      <c r="P431" s="940"/>
      <c r="Q431" s="965"/>
      <c r="R431" s="941"/>
      <c r="S431" s="723"/>
      <c r="T431" s="940">
        <f t="shared" si="242"/>
        <v>0</v>
      </c>
      <c r="U431" s="965"/>
      <c r="V431" s="967"/>
    </row>
    <row r="432" spans="2:22" s="197" customFormat="1" ht="12.75" customHeight="1" x14ac:dyDescent="0.3">
      <c r="B432" s="242"/>
      <c r="C432" s="647"/>
      <c r="D432" s="647"/>
      <c r="E432" s="647"/>
      <c r="F432" s="647"/>
      <c r="G432" s="647"/>
      <c r="H432" s="647"/>
      <c r="I432" s="647"/>
      <c r="J432" s="647"/>
      <c r="K432" s="647"/>
      <c r="L432" s="647"/>
      <c r="M432" s="647"/>
      <c r="N432" s="647"/>
      <c r="O432" s="647"/>
      <c r="P432" s="647"/>
      <c r="Q432" s="647"/>
      <c r="R432" s="647"/>
      <c r="S432" s="647"/>
      <c r="T432" s="1093">
        <f>ROUNDUP(SUM(T405:V431),0)</f>
        <v>374</v>
      </c>
      <c r="U432" s="1094"/>
      <c r="V432" s="1095"/>
    </row>
    <row r="433" spans="2:22" s="197" customFormat="1" ht="13.95" customHeight="1" x14ac:dyDescent="0.3">
      <c r="C433" s="244"/>
      <c r="D433" s="244"/>
      <c r="E433" s="244"/>
      <c r="F433" s="244"/>
      <c r="G433" s="244"/>
      <c r="H433" s="244"/>
      <c r="I433" s="244"/>
      <c r="J433" s="244"/>
      <c r="K433" s="244"/>
      <c r="L433" s="244"/>
      <c r="M433" s="244"/>
      <c r="N433" s="244"/>
      <c r="O433" s="244"/>
      <c r="P433" s="244"/>
      <c r="Q433" s="244"/>
      <c r="R433" s="244"/>
      <c r="S433" s="244"/>
      <c r="T433" s="244"/>
      <c r="U433" s="244"/>
      <c r="V433" s="244"/>
    </row>
    <row r="434" spans="2:22" s="197" customFormat="1" x14ac:dyDescent="0.3">
      <c r="C434" s="244"/>
      <c r="D434" s="244"/>
      <c r="E434" s="244"/>
      <c r="F434" s="244"/>
      <c r="G434" s="244"/>
      <c r="H434" s="244"/>
      <c r="I434" s="244"/>
      <c r="J434" s="244"/>
      <c r="K434" s="244"/>
      <c r="L434" s="244"/>
      <c r="M434" s="244"/>
      <c r="N434" s="244"/>
      <c r="O434" s="244"/>
      <c r="P434" s="244"/>
      <c r="Q434" s="244"/>
      <c r="R434" s="244"/>
      <c r="S434" s="244"/>
      <c r="T434" s="244"/>
      <c r="U434" s="244"/>
      <c r="V434" s="244"/>
    </row>
    <row r="435" spans="2:22" s="197" customFormat="1" x14ac:dyDescent="0.3">
      <c r="B435" s="994" t="s">
        <v>5761</v>
      </c>
      <c r="C435" s="997"/>
      <c r="D435" s="997"/>
      <c r="E435" s="997"/>
      <c r="F435" s="997"/>
      <c r="G435" s="995"/>
      <c r="H435" s="1001" t="str">
        <f>IF(B435=0,"",VLOOKUP(B435,APU!B49:G294,2,FALSE))</f>
        <v>SUMINISTRO, TRANSPORTE E INSTALACION SELLO DE JUNTA ELASTOMERICO EN PAVIMENTO RIGIDO 6mm</v>
      </c>
      <c r="I435" s="1002"/>
      <c r="J435" s="1002"/>
      <c r="K435" s="1002"/>
      <c r="L435" s="1002"/>
      <c r="M435" s="1002"/>
      <c r="N435" s="1002"/>
      <c r="O435" s="1002"/>
      <c r="P435" s="1002"/>
      <c r="Q435" s="1002"/>
      <c r="R435" s="1002"/>
      <c r="S435" s="1003"/>
      <c r="T435" s="994" t="s">
        <v>7</v>
      </c>
      <c r="U435" s="995"/>
      <c r="V435" s="236" t="str">
        <f>IF(B435=0,"",VLOOKUP(B435,APU!B123:G357,3,FALSE))</f>
        <v>ML</v>
      </c>
    </row>
    <row r="436" spans="2:22" s="197" customFormat="1" x14ac:dyDescent="0.3">
      <c r="B436" s="237"/>
      <c r="C436" s="237"/>
      <c r="D436" s="237"/>
      <c r="E436" s="237"/>
      <c r="F436" s="237"/>
      <c r="G436" s="237"/>
      <c r="H436" s="237"/>
      <c r="I436" s="237"/>
      <c r="J436" s="237"/>
      <c r="K436" s="237"/>
      <c r="L436" s="237"/>
      <c r="M436" s="237"/>
      <c r="N436" s="237"/>
      <c r="O436" s="237"/>
      <c r="P436" s="237"/>
      <c r="Q436" s="237"/>
      <c r="R436" s="237"/>
      <c r="S436" s="229"/>
      <c r="T436" s="238"/>
      <c r="U436" s="238"/>
      <c r="V436" s="239"/>
    </row>
    <row r="437" spans="2:22" s="197" customFormat="1" ht="25.5" customHeight="1" x14ac:dyDescent="0.3">
      <c r="B437" s="240" t="s">
        <v>288</v>
      </c>
      <c r="C437" s="240"/>
      <c r="D437" s="240"/>
      <c r="E437" s="240"/>
      <c r="F437" s="240"/>
      <c r="G437" s="240"/>
      <c r="H437" s="958" t="s">
        <v>5685</v>
      </c>
      <c r="I437" s="958"/>
      <c r="J437" s="958"/>
      <c r="K437" s="959" t="s">
        <v>290</v>
      </c>
      <c r="L437" s="960"/>
      <c r="M437" s="959" t="s">
        <v>5752</v>
      </c>
      <c r="N437" s="960"/>
      <c r="O437" s="961"/>
      <c r="P437" s="959" t="s">
        <v>292</v>
      </c>
      <c r="Q437" s="960"/>
      <c r="R437" s="961"/>
      <c r="S437" s="656" t="s">
        <v>293</v>
      </c>
      <c r="T437" s="996" t="s">
        <v>262</v>
      </c>
      <c r="U437" s="996"/>
      <c r="V437" s="996"/>
    </row>
    <row r="438" spans="2:22" s="197" customFormat="1" ht="12.75" customHeight="1" x14ac:dyDescent="0.3">
      <c r="B438" s="1011" t="s">
        <v>5818</v>
      </c>
      <c r="C438" s="1012"/>
      <c r="D438" s="1012"/>
      <c r="E438" s="1012"/>
      <c r="F438" s="1012"/>
      <c r="G438" s="1012"/>
      <c r="H438" s="972">
        <f>+H405</f>
        <v>7.4</v>
      </c>
      <c r="I438" s="973"/>
      <c r="J438" s="1010"/>
      <c r="K438" s="972"/>
      <c r="L438" s="1010"/>
      <c r="M438" s="972"/>
      <c r="N438" s="973"/>
      <c r="O438" s="1010"/>
      <c r="P438" s="972">
        <f>+P405</f>
        <v>17.299999999999997</v>
      </c>
      <c r="Q438" s="973"/>
      <c r="R438" s="1010"/>
      <c r="S438" s="721"/>
      <c r="T438" s="972">
        <f>+P438</f>
        <v>17.299999999999997</v>
      </c>
      <c r="U438" s="973"/>
      <c r="V438" s="974"/>
    </row>
    <row r="439" spans="2:22" s="197" customFormat="1" ht="12.75" customHeight="1" x14ac:dyDescent="0.3">
      <c r="B439" s="1013" t="s">
        <v>5802</v>
      </c>
      <c r="C439" s="1014"/>
      <c r="D439" s="1014"/>
      <c r="E439" s="1014"/>
      <c r="F439" s="1014"/>
      <c r="G439" s="1014"/>
      <c r="H439" s="951"/>
      <c r="I439" s="950"/>
      <c r="J439" s="952"/>
      <c r="K439" s="951">
        <f>+K406</f>
        <v>3.3</v>
      </c>
      <c r="L439" s="952"/>
      <c r="M439" s="951"/>
      <c r="N439" s="950"/>
      <c r="O439" s="952"/>
      <c r="P439" s="951"/>
      <c r="Q439" s="950"/>
      <c r="R439" s="952"/>
      <c r="S439" s="722"/>
      <c r="T439" s="951">
        <f>P439*S439</f>
        <v>0</v>
      </c>
      <c r="U439" s="950"/>
      <c r="V439" s="953"/>
    </row>
    <row r="440" spans="2:22" s="197" customFormat="1" ht="12.75" customHeight="1" x14ac:dyDescent="0.3">
      <c r="B440" s="1004" t="s">
        <v>5820</v>
      </c>
      <c r="C440" s="1005"/>
      <c r="D440" s="1005"/>
      <c r="E440" s="1005"/>
      <c r="F440" s="1005"/>
      <c r="G440" s="1006"/>
      <c r="H440" s="940"/>
      <c r="I440" s="965"/>
      <c r="J440" s="941"/>
      <c r="K440" s="940"/>
      <c r="L440" s="941"/>
      <c r="M440" s="940"/>
      <c r="N440" s="965"/>
      <c r="O440" s="941"/>
      <c r="P440" s="940"/>
      <c r="Q440" s="965"/>
      <c r="R440" s="941"/>
      <c r="S440" s="723"/>
      <c r="T440" s="940">
        <f t="shared" ref="T440" si="243">P440*S440</f>
        <v>0</v>
      </c>
      <c r="U440" s="965"/>
      <c r="V440" s="967"/>
    </row>
    <row r="441" spans="2:22" s="197" customFormat="1" ht="12.75" customHeight="1" x14ac:dyDescent="0.3">
      <c r="B441" s="1011" t="s">
        <v>5846</v>
      </c>
      <c r="C441" s="1012"/>
      <c r="D441" s="1012"/>
      <c r="E441" s="1012"/>
      <c r="F441" s="1012"/>
      <c r="G441" s="1012"/>
      <c r="H441" s="972">
        <f>+H408</f>
        <v>12.200000000000001</v>
      </c>
      <c r="I441" s="973"/>
      <c r="J441" s="1010"/>
      <c r="K441" s="972"/>
      <c r="L441" s="1010"/>
      <c r="M441" s="972"/>
      <c r="N441" s="973"/>
      <c r="O441" s="1010"/>
      <c r="P441" s="972">
        <f>+P408</f>
        <v>44.8</v>
      </c>
      <c r="Q441" s="973"/>
      <c r="R441" s="1010"/>
      <c r="S441" s="721"/>
      <c r="T441" s="972">
        <f t="shared" ref="T441" si="244">+P441</f>
        <v>44.8</v>
      </c>
      <c r="U441" s="973"/>
      <c r="V441" s="974"/>
    </row>
    <row r="442" spans="2:22" s="197" customFormat="1" ht="12.75" customHeight="1" x14ac:dyDescent="0.3">
      <c r="B442" s="1013" t="s">
        <v>5838</v>
      </c>
      <c r="C442" s="1014"/>
      <c r="D442" s="1014"/>
      <c r="E442" s="1014"/>
      <c r="F442" s="1014"/>
      <c r="G442" s="1014"/>
      <c r="H442" s="951"/>
      <c r="I442" s="950"/>
      <c r="J442" s="952"/>
      <c r="K442" s="951">
        <f>+K409</f>
        <v>6.52</v>
      </c>
      <c r="L442" s="952"/>
      <c r="M442" s="951"/>
      <c r="N442" s="950"/>
      <c r="O442" s="952"/>
      <c r="P442" s="951"/>
      <c r="Q442" s="950"/>
      <c r="R442" s="952"/>
      <c r="S442" s="722"/>
      <c r="T442" s="951">
        <f t="shared" ref="T442:T443" si="245">P442*S442</f>
        <v>0</v>
      </c>
      <c r="U442" s="950"/>
      <c r="V442" s="953"/>
    </row>
    <row r="443" spans="2:22" s="197" customFormat="1" ht="12.75" customHeight="1" x14ac:dyDescent="0.3">
      <c r="B443" s="1004" t="s">
        <v>5847</v>
      </c>
      <c r="C443" s="1005"/>
      <c r="D443" s="1005"/>
      <c r="E443" s="1005"/>
      <c r="F443" s="1005"/>
      <c r="G443" s="1006"/>
      <c r="H443" s="940"/>
      <c r="I443" s="965"/>
      <c r="J443" s="941"/>
      <c r="K443" s="940"/>
      <c r="L443" s="941"/>
      <c r="M443" s="940"/>
      <c r="N443" s="965"/>
      <c r="O443" s="941"/>
      <c r="P443" s="940"/>
      <c r="Q443" s="965"/>
      <c r="R443" s="941"/>
      <c r="S443" s="723"/>
      <c r="T443" s="940">
        <f t="shared" si="245"/>
        <v>0</v>
      </c>
      <c r="U443" s="965"/>
      <c r="V443" s="967"/>
    </row>
    <row r="444" spans="2:22" s="197" customFormat="1" ht="12.75" customHeight="1" x14ac:dyDescent="0.3">
      <c r="B444" s="1011" t="s">
        <v>5803</v>
      </c>
      <c r="C444" s="1012"/>
      <c r="D444" s="1012"/>
      <c r="E444" s="1012"/>
      <c r="F444" s="1012"/>
      <c r="G444" s="1012"/>
      <c r="H444" s="972">
        <f>+H411</f>
        <v>21.700000000000003</v>
      </c>
      <c r="I444" s="973"/>
      <c r="J444" s="1010"/>
      <c r="K444" s="972"/>
      <c r="L444" s="1010"/>
      <c r="M444" s="972"/>
      <c r="N444" s="973"/>
      <c r="O444" s="1010"/>
      <c r="P444" s="972">
        <f>+P411</f>
        <v>67.34</v>
      </c>
      <c r="Q444" s="973"/>
      <c r="R444" s="1010"/>
      <c r="S444" s="721"/>
      <c r="T444" s="972">
        <f t="shared" ref="T444" si="246">+P444</f>
        <v>67.34</v>
      </c>
      <c r="U444" s="973"/>
      <c r="V444" s="974"/>
    </row>
    <row r="445" spans="2:22" s="197" customFormat="1" ht="12.75" customHeight="1" x14ac:dyDescent="0.3">
      <c r="B445" s="1013" t="s">
        <v>5804</v>
      </c>
      <c r="C445" s="1014"/>
      <c r="D445" s="1014"/>
      <c r="E445" s="1014"/>
      <c r="F445" s="1014"/>
      <c r="G445" s="1014"/>
      <c r="H445" s="951"/>
      <c r="I445" s="950"/>
      <c r="J445" s="952"/>
      <c r="K445" s="951">
        <f>+K412</f>
        <v>6.52</v>
      </c>
      <c r="L445" s="952"/>
      <c r="M445" s="951"/>
      <c r="N445" s="950"/>
      <c r="O445" s="952"/>
      <c r="P445" s="951"/>
      <c r="Q445" s="950"/>
      <c r="R445" s="952"/>
      <c r="S445" s="722"/>
      <c r="T445" s="951">
        <f t="shared" ref="T445:T446" si="247">P445*S445</f>
        <v>0</v>
      </c>
      <c r="U445" s="950"/>
      <c r="V445" s="953"/>
    </row>
    <row r="446" spans="2:22" s="197" customFormat="1" ht="12.75" customHeight="1" x14ac:dyDescent="0.3">
      <c r="B446" s="1004" t="s">
        <v>5821</v>
      </c>
      <c r="C446" s="1005"/>
      <c r="D446" s="1005"/>
      <c r="E446" s="1005"/>
      <c r="F446" s="1005"/>
      <c r="G446" s="1006"/>
      <c r="H446" s="940"/>
      <c r="I446" s="965"/>
      <c r="J446" s="941"/>
      <c r="K446" s="940"/>
      <c r="L446" s="941"/>
      <c r="M446" s="940"/>
      <c r="N446" s="965"/>
      <c r="O446" s="941"/>
      <c r="P446" s="940"/>
      <c r="Q446" s="965"/>
      <c r="R446" s="941"/>
      <c r="S446" s="723"/>
      <c r="T446" s="940">
        <f t="shared" si="247"/>
        <v>0</v>
      </c>
      <c r="U446" s="965"/>
      <c r="V446" s="967"/>
    </row>
    <row r="447" spans="2:22" s="197" customFormat="1" ht="12.75" customHeight="1" x14ac:dyDescent="0.3">
      <c r="B447" s="1011" t="s">
        <v>5805</v>
      </c>
      <c r="C447" s="1012"/>
      <c r="D447" s="1012"/>
      <c r="E447" s="1012"/>
      <c r="F447" s="1012"/>
      <c r="G447" s="1012"/>
      <c r="H447" s="972">
        <f>+H414</f>
        <v>6.5</v>
      </c>
      <c r="I447" s="973"/>
      <c r="J447" s="1010"/>
      <c r="K447" s="972"/>
      <c r="L447" s="1010"/>
      <c r="M447" s="972"/>
      <c r="N447" s="973"/>
      <c r="O447" s="1010"/>
      <c r="P447" s="972">
        <f>+P414</f>
        <v>38.700000000000003</v>
      </c>
      <c r="Q447" s="973"/>
      <c r="R447" s="1010"/>
      <c r="S447" s="721"/>
      <c r="T447" s="972">
        <f t="shared" ref="T447" si="248">+P447</f>
        <v>38.700000000000003</v>
      </c>
      <c r="U447" s="973"/>
      <c r="V447" s="974"/>
    </row>
    <row r="448" spans="2:22" s="197" customFormat="1" ht="12.75" customHeight="1" x14ac:dyDescent="0.3">
      <c r="B448" s="1013" t="s">
        <v>5806</v>
      </c>
      <c r="C448" s="1014"/>
      <c r="D448" s="1014"/>
      <c r="E448" s="1014"/>
      <c r="F448" s="1014"/>
      <c r="G448" s="1014"/>
      <c r="H448" s="951"/>
      <c r="I448" s="950"/>
      <c r="J448" s="952"/>
      <c r="K448" s="951">
        <f>+K415</f>
        <v>6.4</v>
      </c>
      <c r="L448" s="952"/>
      <c r="M448" s="951"/>
      <c r="N448" s="950"/>
      <c r="O448" s="952"/>
      <c r="P448" s="951"/>
      <c r="Q448" s="950"/>
      <c r="R448" s="952"/>
      <c r="S448" s="722"/>
      <c r="T448" s="951">
        <f t="shared" ref="T448:T449" si="249">P448*S448</f>
        <v>0</v>
      </c>
      <c r="U448" s="950"/>
      <c r="V448" s="953"/>
    </row>
    <row r="449" spans="2:22" s="197" customFormat="1" ht="12.75" customHeight="1" x14ac:dyDescent="0.3">
      <c r="B449" s="1004" t="s">
        <v>5819</v>
      </c>
      <c r="C449" s="1005"/>
      <c r="D449" s="1005"/>
      <c r="E449" s="1005"/>
      <c r="F449" s="1005"/>
      <c r="G449" s="1006"/>
      <c r="H449" s="940"/>
      <c r="I449" s="965"/>
      <c r="J449" s="941"/>
      <c r="K449" s="940"/>
      <c r="L449" s="941"/>
      <c r="M449" s="940"/>
      <c r="N449" s="965"/>
      <c r="O449" s="941"/>
      <c r="P449" s="940"/>
      <c r="Q449" s="965"/>
      <c r="R449" s="941"/>
      <c r="S449" s="723"/>
      <c r="T449" s="940">
        <f t="shared" si="249"/>
        <v>0</v>
      </c>
      <c r="U449" s="965"/>
      <c r="V449" s="967"/>
    </row>
    <row r="450" spans="2:22" s="197" customFormat="1" ht="12.75" customHeight="1" x14ac:dyDescent="0.3">
      <c r="B450" s="1011" t="s">
        <v>5807</v>
      </c>
      <c r="C450" s="1012"/>
      <c r="D450" s="1012"/>
      <c r="E450" s="1012"/>
      <c r="F450" s="1012"/>
      <c r="G450" s="1012"/>
      <c r="H450" s="972">
        <f>+H417</f>
        <v>27.7</v>
      </c>
      <c r="I450" s="973"/>
      <c r="J450" s="1010"/>
      <c r="K450" s="972"/>
      <c r="L450" s="1010"/>
      <c r="M450" s="972"/>
      <c r="N450" s="973"/>
      <c r="O450" s="1010"/>
      <c r="P450" s="972">
        <f>+P417</f>
        <v>88.36</v>
      </c>
      <c r="Q450" s="973"/>
      <c r="R450" s="1010"/>
      <c r="S450" s="721"/>
      <c r="T450" s="972">
        <f t="shared" ref="T450" si="250">+P450</f>
        <v>88.36</v>
      </c>
      <c r="U450" s="973"/>
      <c r="V450" s="974"/>
    </row>
    <row r="451" spans="2:22" s="197" customFormat="1" ht="12.75" customHeight="1" x14ac:dyDescent="0.3">
      <c r="B451" s="1013" t="s">
        <v>5808</v>
      </c>
      <c r="C451" s="1014"/>
      <c r="D451" s="1014"/>
      <c r="E451" s="1014"/>
      <c r="F451" s="1014"/>
      <c r="G451" s="1014"/>
      <c r="H451" s="951"/>
      <c r="I451" s="950"/>
      <c r="J451" s="952"/>
      <c r="K451" s="951">
        <f>+K418</f>
        <v>6.74</v>
      </c>
      <c r="L451" s="952"/>
      <c r="M451" s="951"/>
      <c r="N451" s="950"/>
      <c r="O451" s="952"/>
      <c r="P451" s="951"/>
      <c r="Q451" s="950"/>
      <c r="R451" s="952"/>
      <c r="S451" s="722"/>
      <c r="T451" s="951">
        <f t="shared" ref="T451:T452" si="251">P451*S451</f>
        <v>0</v>
      </c>
      <c r="U451" s="950"/>
      <c r="V451" s="953"/>
    </row>
    <row r="452" spans="2:22" s="197" customFormat="1" ht="12.75" customHeight="1" x14ac:dyDescent="0.3">
      <c r="B452" s="1004" t="s">
        <v>5822</v>
      </c>
      <c r="C452" s="1005"/>
      <c r="D452" s="1005"/>
      <c r="E452" s="1005"/>
      <c r="F452" s="1005"/>
      <c r="G452" s="1006"/>
      <c r="H452" s="940"/>
      <c r="I452" s="965"/>
      <c r="J452" s="941"/>
      <c r="K452" s="940"/>
      <c r="L452" s="941"/>
      <c r="M452" s="940"/>
      <c r="N452" s="965"/>
      <c r="O452" s="941"/>
      <c r="P452" s="940"/>
      <c r="Q452" s="965"/>
      <c r="R452" s="941"/>
      <c r="S452" s="723"/>
      <c r="T452" s="940">
        <f t="shared" si="251"/>
        <v>0</v>
      </c>
      <c r="U452" s="965"/>
      <c r="V452" s="967"/>
    </row>
    <row r="453" spans="2:22" s="197" customFormat="1" ht="12.75" customHeight="1" x14ac:dyDescent="0.3">
      <c r="B453" s="1011" t="s">
        <v>5839</v>
      </c>
      <c r="C453" s="1012"/>
      <c r="D453" s="1012"/>
      <c r="E453" s="1012"/>
      <c r="F453" s="1012"/>
      <c r="G453" s="1012"/>
      <c r="H453" s="972">
        <f>+H420</f>
        <v>21.7</v>
      </c>
      <c r="I453" s="973"/>
      <c r="J453" s="1010"/>
      <c r="K453" s="972"/>
      <c r="L453" s="1010"/>
      <c r="M453" s="972"/>
      <c r="N453" s="973"/>
      <c r="O453" s="1010"/>
      <c r="P453" s="972">
        <f>+P420</f>
        <v>68.88</v>
      </c>
      <c r="Q453" s="973"/>
      <c r="R453" s="1010"/>
      <c r="S453" s="721"/>
      <c r="T453" s="972">
        <f t="shared" ref="T453" si="252">+P453</f>
        <v>68.88</v>
      </c>
      <c r="U453" s="973"/>
      <c r="V453" s="974"/>
    </row>
    <row r="454" spans="2:22" s="197" customFormat="1" ht="12.75" customHeight="1" x14ac:dyDescent="0.3">
      <c r="B454" s="1013" t="s">
        <v>5840</v>
      </c>
      <c r="C454" s="1014"/>
      <c r="D454" s="1014"/>
      <c r="E454" s="1014"/>
      <c r="F454" s="1014"/>
      <c r="G454" s="1014"/>
      <c r="H454" s="951"/>
      <c r="I454" s="950"/>
      <c r="J454" s="952"/>
      <c r="K454" s="951">
        <f>+K421</f>
        <v>6.74</v>
      </c>
      <c r="L454" s="952"/>
      <c r="M454" s="951"/>
      <c r="N454" s="950"/>
      <c r="O454" s="952"/>
      <c r="P454" s="951"/>
      <c r="Q454" s="950"/>
      <c r="R454" s="952"/>
      <c r="S454" s="722"/>
      <c r="T454" s="951">
        <f t="shared" ref="T454:T455" si="253">P454*S454</f>
        <v>0</v>
      </c>
      <c r="U454" s="950"/>
      <c r="V454" s="953"/>
    </row>
    <row r="455" spans="2:22" s="197" customFormat="1" ht="12.75" customHeight="1" x14ac:dyDescent="0.3">
      <c r="B455" s="1004" t="s">
        <v>5848</v>
      </c>
      <c r="C455" s="1005"/>
      <c r="D455" s="1005"/>
      <c r="E455" s="1005"/>
      <c r="F455" s="1005"/>
      <c r="G455" s="1006"/>
      <c r="H455" s="940"/>
      <c r="I455" s="965"/>
      <c r="J455" s="941"/>
      <c r="K455" s="940"/>
      <c r="L455" s="941"/>
      <c r="M455" s="940"/>
      <c r="N455" s="965"/>
      <c r="O455" s="941"/>
      <c r="P455" s="940"/>
      <c r="Q455" s="965"/>
      <c r="R455" s="941"/>
      <c r="S455" s="723"/>
      <c r="T455" s="940">
        <f t="shared" si="253"/>
        <v>0</v>
      </c>
      <c r="U455" s="965"/>
      <c r="V455" s="967"/>
    </row>
    <row r="456" spans="2:22" s="197" customFormat="1" ht="12.75" customHeight="1" x14ac:dyDescent="0.3">
      <c r="B456" s="1011" t="s">
        <v>5809</v>
      </c>
      <c r="C456" s="1012"/>
      <c r="D456" s="1012"/>
      <c r="E456" s="1012"/>
      <c r="F456" s="1012"/>
      <c r="G456" s="1012"/>
      <c r="H456" s="972">
        <f>+H423</f>
        <v>0</v>
      </c>
      <c r="I456" s="973"/>
      <c r="J456" s="1010"/>
      <c r="K456" s="972"/>
      <c r="L456" s="1010"/>
      <c r="M456" s="972"/>
      <c r="N456" s="973"/>
      <c r="O456" s="1010"/>
      <c r="P456" s="972">
        <f>+P423</f>
        <v>0</v>
      </c>
      <c r="Q456" s="973"/>
      <c r="R456" s="1010"/>
      <c r="S456" s="721"/>
      <c r="T456" s="972">
        <f t="shared" ref="T456" si="254">+P456</f>
        <v>0</v>
      </c>
      <c r="U456" s="973"/>
      <c r="V456" s="974"/>
    </row>
    <row r="457" spans="2:22" s="197" customFormat="1" ht="12.75" customHeight="1" x14ac:dyDescent="0.3">
      <c r="B457" s="1013" t="s">
        <v>5810</v>
      </c>
      <c r="C457" s="1014"/>
      <c r="D457" s="1014"/>
      <c r="E457" s="1014"/>
      <c r="F457" s="1014"/>
      <c r="G457" s="1014"/>
      <c r="H457" s="951"/>
      <c r="I457" s="950"/>
      <c r="J457" s="952"/>
      <c r="K457" s="951">
        <f>+K424</f>
        <v>0</v>
      </c>
      <c r="L457" s="952"/>
      <c r="M457" s="951"/>
      <c r="N457" s="950"/>
      <c r="O457" s="952"/>
      <c r="P457" s="951"/>
      <c r="Q457" s="950"/>
      <c r="R457" s="952"/>
      <c r="S457" s="722"/>
      <c r="T457" s="951">
        <f t="shared" ref="T457:T458" si="255">P457*S457</f>
        <v>0</v>
      </c>
      <c r="U457" s="950"/>
      <c r="V457" s="953"/>
    </row>
    <row r="458" spans="2:22" s="197" customFormat="1" ht="12.75" customHeight="1" x14ac:dyDescent="0.3">
      <c r="B458" s="1004" t="s">
        <v>5823</v>
      </c>
      <c r="C458" s="1005"/>
      <c r="D458" s="1005"/>
      <c r="E458" s="1005"/>
      <c r="F458" s="1005"/>
      <c r="G458" s="1006"/>
      <c r="H458" s="940"/>
      <c r="I458" s="965"/>
      <c r="J458" s="941"/>
      <c r="K458" s="940"/>
      <c r="L458" s="941"/>
      <c r="M458" s="940"/>
      <c r="N458" s="965"/>
      <c r="O458" s="941"/>
      <c r="P458" s="940"/>
      <c r="Q458" s="965"/>
      <c r="R458" s="941"/>
      <c r="S458" s="723"/>
      <c r="T458" s="940">
        <f t="shared" si="255"/>
        <v>0</v>
      </c>
      <c r="U458" s="965"/>
      <c r="V458" s="967"/>
    </row>
    <row r="459" spans="2:22" s="197" customFormat="1" ht="12.75" customHeight="1" x14ac:dyDescent="0.3">
      <c r="B459" s="1011" t="s">
        <v>5811</v>
      </c>
      <c r="C459" s="1012"/>
      <c r="D459" s="1012"/>
      <c r="E459" s="1012"/>
      <c r="F459" s="1012"/>
      <c r="G459" s="1012"/>
      <c r="H459" s="972">
        <f>+H426</f>
        <v>31.7</v>
      </c>
      <c r="I459" s="973"/>
      <c r="J459" s="1010"/>
      <c r="K459" s="972"/>
      <c r="L459" s="1010"/>
      <c r="M459" s="972"/>
      <c r="N459" s="973"/>
      <c r="O459" s="1010"/>
      <c r="P459" s="972">
        <f>+P426</f>
        <v>48.2</v>
      </c>
      <c r="Q459" s="973"/>
      <c r="R459" s="1010"/>
      <c r="S459" s="721"/>
      <c r="T459" s="972">
        <f t="shared" ref="T459" si="256">+P459</f>
        <v>48.2</v>
      </c>
      <c r="U459" s="973"/>
      <c r="V459" s="974"/>
    </row>
    <row r="460" spans="2:22" s="197" customFormat="1" ht="12.75" customHeight="1" x14ac:dyDescent="0.3">
      <c r="B460" s="1013" t="s">
        <v>5812</v>
      </c>
      <c r="C460" s="1014"/>
      <c r="D460" s="1014"/>
      <c r="E460" s="1014"/>
      <c r="F460" s="1014"/>
      <c r="G460" s="1014"/>
      <c r="H460" s="951"/>
      <c r="I460" s="950"/>
      <c r="J460" s="952"/>
      <c r="K460" s="951">
        <f>+K427</f>
        <v>3.3</v>
      </c>
      <c r="L460" s="952"/>
      <c r="M460" s="951"/>
      <c r="N460" s="950"/>
      <c r="O460" s="952"/>
      <c r="P460" s="951"/>
      <c r="Q460" s="950"/>
      <c r="R460" s="952"/>
      <c r="S460" s="722"/>
      <c r="T460" s="951">
        <f t="shared" ref="T460:T461" si="257">P460*S460</f>
        <v>0</v>
      </c>
      <c r="U460" s="950"/>
      <c r="V460" s="953"/>
    </row>
    <row r="461" spans="2:22" s="197" customFormat="1" ht="12.75" customHeight="1" x14ac:dyDescent="0.3">
      <c r="B461" s="1004" t="s">
        <v>5824</v>
      </c>
      <c r="C461" s="1005"/>
      <c r="D461" s="1005"/>
      <c r="E461" s="1005"/>
      <c r="F461" s="1005"/>
      <c r="G461" s="1006"/>
      <c r="H461" s="940"/>
      <c r="I461" s="965"/>
      <c r="J461" s="941"/>
      <c r="K461" s="940"/>
      <c r="L461" s="941"/>
      <c r="M461" s="940"/>
      <c r="N461" s="965"/>
      <c r="O461" s="941"/>
      <c r="P461" s="940"/>
      <c r="Q461" s="965"/>
      <c r="R461" s="941"/>
      <c r="S461" s="723"/>
      <c r="T461" s="940">
        <f t="shared" si="257"/>
        <v>0</v>
      </c>
      <c r="U461" s="965"/>
      <c r="V461" s="967"/>
    </row>
    <row r="462" spans="2:22" s="197" customFormat="1" ht="12.75" customHeight="1" x14ac:dyDescent="0.3">
      <c r="B462" s="1011" t="s">
        <v>5841</v>
      </c>
      <c r="C462" s="1012"/>
      <c r="D462" s="1012"/>
      <c r="E462" s="1012"/>
      <c r="F462" s="1012"/>
      <c r="G462" s="1012"/>
      <c r="H462" s="972">
        <f>+H429</f>
        <v>0</v>
      </c>
      <c r="I462" s="973"/>
      <c r="J462" s="1010"/>
      <c r="K462" s="972"/>
      <c r="L462" s="1010"/>
      <c r="M462" s="972"/>
      <c r="N462" s="973"/>
      <c r="O462" s="1010"/>
      <c r="P462" s="972">
        <f>+P429</f>
        <v>0</v>
      </c>
      <c r="Q462" s="973"/>
      <c r="R462" s="1010"/>
      <c r="S462" s="721"/>
      <c r="T462" s="972">
        <f t="shared" ref="T462" si="258">+P462</f>
        <v>0</v>
      </c>
      <c r="U462" s="973"/>
      <c r="V462" s="974"/>
    </row>
    <row r="463" spans="2:22" s="197" customFormat="1" ht="12.75" customHeight="1" x14ac:dyDescent="0.3">
      <c r="B463" s="1013" t="s">
        <v>5842</v>
      </c>
      <c r="C463" s="1014"/>
      <c r="D463" s="1014"/>
      <c r="E463" s="1014"/>
      <c r="F463" s="1014"/>
      <c r="G463" s="1014"/>
      <c r="H463" s="951"/>
      <c r="I463" s="950"/>
      <c r="J463" s="952"/>
      <c r="K463" s="951">
        <f>+K430</f>
        <v>0</v>
      </c>
      <c r="L463" s="952"/>
      <c r="M463" s="951"/>
      <c r="N463" s="950"/>
      <c r="O463" s="952"/>
      <c r="P463" s="951"/>
      <c r="Q463" s="950"/>
      <c r="R463" s="952"/>
      <c r="S463" s="722"/>
      <c r="T463" s="951">
        <f t="shared" ref="T463:T464" si="259">P463*S463</f>
        <v>0</v>
      </c>
      <c r="U463" s="950"/>
      <c r="V463" s="953"/>
    </row>
    <row r="464" spans="2:22" s="197" customFormat="1" ht="12.75" customHeight="1" x14ac:dyDescent="0.3">
      <c r="B464" s="1004" t="s">
        <v>5849</v>
      </c>
      <c r="C464" s="1005"/>
      <c r="D464" s="1005"/>
      <c r="E464" s="1005"/>
      <c r="F464" s="1005"/>
      <c r="G464" s="1006"/>
      <c r="H464" s="940"/>
      <c r="I464" s="965"/>
      <c r="J464" s="941"/>
      <c r="K464" s="940"/>
      <c r="L464" s="941"/>
      <c r="M464" s="940"/>
      <c r="N464" s="965"/>
      <c r="O464" s="941"/>
      <c r="P464" s="940"/>
      <c r="Q464" s="965"/>
      <c r="R464" s="941"/>
      <c r="S464" s="723"/>
      <c r="T464" s="940">
        <f t="shared" si="259"/>
        <v>0</v>
      </c>
      <c r="U464" s="965"/>
      <c r="V464" s="967"/>
    </row>
    <row r="465" spans="2:22" s="197" customFormat="1" ht="15" x14ac:dyDescent="0.3">
      <c r="B465" s="242"/>
      <c r="C465" s="647"/>
      <c r="D465" s="647"/>
      <c r="E465" s="647"/>
      <c r="F465" s="647"/>
      <c r="G465" s="647"/>
      <c r="H465" s="647"/>
      <c r="I465" s="647"/>
      <c r="J465" s="647"/>
      <c r="K465" s="647"/>
      <c r="L465" s="647"/>
      <c r="M465" s="647"/>
      <c r="N465" s="647"/>
      <c r="O465" s="647"/>
      <c r="P465" s="647"/>
      <c r="Q465" s="647"/>
      <c r="R465" s="647"/>
      <c r="S465" s="647"/>
      <c r="T465" s="975">
        <f>ROUNDUP(SUM(T438:V464),0)</f>
        <v>374</v>
      </c>
      <c r="U465" s="976"/>
      <c r="V465" s="977"/>
    </row>
    <row r="466" spans="2:22" s="197" customFormat="1" x14ac:dyDescent="0.3">
      <c r="C466" s="244"/>
      <c r="D466" s="244"/>
      <c r="E466" s="244"/>
      <c r="F466" s="244"/>
      <c r="G466" s="244"/>
      <c r="H466" s="244"/>
      <c r="I466" s="244"/>
      <c r="J466" s="244"/>
      <c r="K466" s="244"/>
      <c r="L466" s="244"/>
      <c r="M466" s="244"/>
      <c r="N466" s="244"/>
      <c r="O466" s="244"/>
      <c r="P466" s="244"/>
      <c r="Q466" s="244"/>
      <c r="R466" s="244"/>
      <c r="S466" s="244"/>
      <c r="T466" s="244"/>
      <c r="U466" s="244"/>
      <c r="V466" s="244"/>
    </row>
    <row r="467" spans="2:22" s="197" customFormat="1" x14ac:dyDescent="0.3">
      <c r="B467" s="994" t="s">
        <v>5762</v>
      </c>
      <c r="C467" s="997"/>
      <c r="D467" s="997"/>
      <c r="E467" s="997"/>
      <c r="F467" s="997"/>
      <c r="G467" s="995"/>
      <c r="H467" s="1001" t="str">
        <f>IF(B467=0,"",VLOOKUP(B467,APU!B49:G302,2,FALSE))</f>
        <v>SUMINISTRO, TRANSPORTE E INSTALACIÓN DE ANTISOL PARA LOSA DE CONCRETO.</v>
      </c>
      <c r="I467" s="1002"/>
      <c r="J467" s="1002"/>
      <c r="K467" s="1002"/>
      <c r="L467" s="1002"/>
      <c r="M467" s="1002"/>
      <c r="N467" s="1002"/>
      <c r="O467" s="1002"/>
      <c r="P467" s="1002"/>
      <c r="Q467" s="1002"/>
      <c r="R467" s="1002"/>
      <c r="S467" s="1003"/>
      <c r="T467" s="994" t="s">
        <v>7</v>
      </c>
      <c r="U467" s="995"/>
      <c r="V467" s="236" t="str">
        <f>IF(B467=0,"",VLOOKUP(B467,APU!B128:G365,3,FALSE))</f>
        <v>M2</v>
      </c>
    </row>
    <row r="468" spans="2:22" s="197" customFormat="1" x14ac:dyDescent="0.3">
      <c r="B468" s="237"/>
      <c r="C468" s="237"/>
      <c r="D468" s="237"/>
      <c r="E468" s="237"/>
      <c r="F468" s="237"/>
      <c r="G468" s="237"/>
      <c r="H468" s="237"/>
      <c r="I468" s="237"/>
      <c r="J468" s="237"/>
      <c r="K468" s="237"/>
      <c r="L468" s="237"/>
      <c r="M468" s="237"/>
      <c r="N468" s="237"/>
      <c r="O468" s="237"/>
      <c r="P468" s="237"/>
      <c r="Q468" s="237"/>
      <c r="R468" s="237"/>
      <c r="S468" s="229"/>
      <c r="T468" s="238"/>
      <c r="U468" s="238"/>
      <c r="V468" s="239"/>
    </row>
    <row r="469" spans="2:22" s="197" customFormat="1" ht="25.5" customHeight="1" x14ac:dyDescent="0.3">
      <c r="B469" s="240" t="s">
        <v>288</v>
      </c>
      <c r="C469" s="240"/>
      <c r="D469" s="240"/>
      <c r="E469" s="240"/>
      <c r="F469" s="240"/>
      <c r="G469" s="240"/>
      <c r="H469" s="958" t="s">
        <v>5685</v>
      </c>
      <c r="I469" s="958"/>
      <c r="J469" s="958"/>
      <c r="K469" s="959" t="s">
        <v>290</v>
      </c>
      <c r="L469" s="960"/>
      <c r="M469" s="959" t="s">
        <v>291</v>
      </c>
      <c r="N469" s="960"/>
      <c r="O469" s="961"/>
      <c r="P469" s="959" t="s">
        <v>292</v>
      </c>
      <c r="Q469" s="960"/>
      <c r="R469" s="961"/>
      <c r="S469" s="656" t="s">
        <v>293</v>
      </c>
      <c r="T469" s="996" t="s">
        <v>262</v>
      </c>
      <c r="U469" s="996"/>
      <c r="V469" s="996"/>
    </row>
    <row r="470" spans="2:22" s="197" customFormat="1" ht="12.75" customHeight="1" x14ac:dyDescent="0.3">
      <c r="B470" s="1007" t="s">
        <v>5801</v>
      </c>
      <c r="C470" s="1008"/>
      <c r="D470" s="1008"/>
      <c r="E470" s="1008"/>
      <c r="F470" s="1008"/>
      <c r="G470" s="1009"/>
      <c r="H470" s="972">
        <f>+H161</f>
        <v>7.4</v>
      </c>
      <c r="I470" s="973"/>
      <c r="J470" s="1010"/>
      <c r="K470" s="972"/>
      <c r="L470" s="1010"/>
      <c r="M470" s="972"/>
      <c r="N470" s="973"/>
      <c r="O470" s="1010"/>
      <c r="P470" s="972">
        <f>+H470*K471</f>
        <v>24.419999999999998</v>
      </c>
      <c r="Q470" s="973"/>
      <c r="R470" s="1010"/>
      <c r="S470" s="672">
        <v>1</v>
      </c>
      <c r="T470" s="972">
        <f>P470*S470</f>
        <v>24.419999999999998</v>
      </c>
      <c r="U470" s="973"/>
      <c r="V470" s="974"/>
    </row>
    <row r="471" spans="2:22" s="197" customFormat="1" ht="12.75" customHeight="1" x14ac:dyDescent="0.3">
      <c r="B471" s="1004" t="s">
        <v>5802</v>
      </c>
      <c r="C471" s="1005"/>
      <c r="D471" s="1005"/>
      <c r="E471" s="1005"/>
      <c r="F471" s="1005"/>
      <c r="G471" s="1006"/>
      <c r="H471" s="940"/>
      <c r="I471" s="965"/>
      <c r="J471" s="941"/>
      <c r="K471" s="940">
        <f>+K162</f>
        <v>3.3</v>
      </c>
      <c r="L471" s="941"/>
      <c r="M471" s="940"/>
      <c r="N471" s="965"/>
      <c r="O471" s="941"/>
      <c r="P471" s="940"/>
      <c r="Q471" s="965"/>
      <c r="R471" s="941"/>
      <c r="S471" s="674"/>
      <c r="T471" s="940">
        <f>P471*S471</f>
        <v>0</v>
      </c>
      <c r="U471" s="965"/>
      <c r="V471" s="967"/>
    </row>
    <row r="472" spans="2:22" s="197" customFormat="1" ht="12.75" customHeight="1" x14ac:dyDescent="0.3">
      <c r="B472" s="1007" t="s">
        <v>5837</v>
      </c>
      <c r="C472" s="1008"/>
      <c r="D472" s="1008"/>
      <c r="E472" s="1008"/>
      <c r="F472" s="1008"/>
      <c r="G472" s="1009"/>
      <c r="H472" s="972">
        <f>+H163</f>
        <v>12.200000000000001</v>
      </c>
      <c r="I472" s="973"/>
      <c r="J472" s="1010"/>
      <c r="K472" s="972"/>
      <c r="L472" s="1010"/>
      <c r="M472" s="972"/>
      <c r="N472" s="973"/>
      <c r="O472" s="1010"/>
      <c r="P472" s="972">
        <f t="shared" ref="P472" si="260">+H472*K473</f>
        <v>79.543999999999997</v>
      </c>
      <c r="Q472" s="973"/>
      <c r="R472" s="1010"/>
      <c r="S472" s="721">
        <v>1</v>
      </c>
      <c r="T472" s="972">
        <f t="shared" ref="T472" si="261">P472*S472</f>
        <v>79.543999999999997</v>
      </c>
      <c r="U472" s="973"/>
      <c r="V472" s="974"/>
    </row>
    <row r="473" spans="2:22" s="197" customFormat="1" ht="12.75" customHeight="1" x14ac:dyDescent="0.3">
      <c r="B473" s="1004" t="s">
        <v>5838</v>
      </c>
      <c r="C473" s="1005"/>
      <c r="D473" s="1005"/>
      <c r="E473" s="1005"/>
      <c r="F473" s="1005"/>
      <c r="G473" s="1006"/>
      <c r="H473" s="940"/>
      <c r="I473" s="965"/>
      <c r="J473" s="941"/>
      <c r="K473" s="940">
        <f>+K164</f>
        <v>6.52</v>
      </c>
      <c r="L473" s="941"/>
      <c r="M473" s="940"/>
      <c r="N473" s="965"/>
      <c r="O473" s="941"/>
      <c r="P473" s="940"/>
      <c r="Q473" s="965"/>
      <c r="R473" s="941"/>
      <c r="S473" s="723"/>
      <c r="T473" s="940">
        <f t="shared" ref="T473:T487" si="262">P473*S473</f>
        <v>0</v>
      </c>
      <c r="U473" s="965"/>
      <c r="V473" s="967"/>
    </row>
    <row r="474" spans="2:22" s="197" customFormat="1" ht="12.75" customHeight="1" x14ac:dyDescent="0.3">
      <c r="B474" s="1007" t="s">
        <v>5803</v>
      </c>
      <c r="C474" s="1008"/>
      <c r="D474" s="1008"/>
      <c r="E474" s="1008"/>
      <c r="F474" s="1008"/>
      <c r="G474" s="1009"/>
      <c r="H474" s="972">
        <f>+H165</f>
        <v>21.700000000000003</v>
      </c>
      <c r="I474" s="973"/>
      <c r="J474" s="1010"/>
      <c r="K474" s="972"/>
      <c r="L474" s="1010"/>
      <c r="M474" s="972"/>
      <c r="N474" s="973"/>
      <c r="O474" s="1010"/>
      <c r="P474" s="972">
        <f t="shared" ref="P474" si="263">+H474*K475</f>
        <v>141.48400000000001</v>
      </c>
      <c r="Q474" s="973"/>
      <c r="R474" s="1010"/>
      <c r="S474" s="721">
        <v>1</v>
      </c>
      <c r="T474" s="972">
        <f t="shared" si="262"/>
        <v>141.48400000000001</v>
      </c>
      <c r="U474" s="973"/>
      <c r="V474" s="974"/>
    </row>
    <row r="475" spans="2:22" s="197" customFormat="1" ht="12.75" customHeight="1" x14ac:dyDescent="0.3">
      <c r="B475" s="1004" t="s">
        <v>5804</v>
      </c>
      <c r="C475" s="1005"/>
      <c r="D475" s="1005"/>
      <c r="E475" s="1005"/>
      <c r="F475" s="1005"/>
      <c r="G475" s="1006"/>
      <c r="H475" s="940"/>
      <c r="I475" s="965"/>
      <c r="J475" s="941"/>
      <c r="K475" s="940">
        <f>+K166</f>
        <v>6.52</v>
      </c>
      <c r="L475" s="941"/>
      <c r="M475" s="940"/>
      <c r="N475" s="965"/>
      <c r="O475" s="941"/>
      <c r="P475" s="940"/>
      <c r="Q475" s="965"/>
      <c r="R475" s="941"/>
      <c r="S475" s="723"/>
      <c r="T475" s="940">
        <f t="shared" si="262"/>
        <v>0</v>
      </c>
      <c r="U475" s="965"/>
      <c r="V475" s="967"/>
    </row>
    <row r="476" spans="2:22" s="197" customFormat="1" ht="12.75" customHeight="1" x14ac:dyDescent="0.3">
      <c r="B476" s="1007" t="s">
        <v>5805</v>
      </c>
      <c r="C476" s="1008"/>
      <c r="D476" s="1008"/>
      <c r="E476" s="1008"/>
      <c r="F476" s="1008"/>
      <c r="G476" s="1009"/>
      <c r="H476" s="972">
        <f>+H167</f>
        <v>6.5</v>
      </c>
      <c r="I476" s="973"/>
      <c r="J476" s="1010"/>
      <c r="K476" s="972"/>
      <c r="L476" s="1010"/>
      <c r="M476" s="972"/>
      <c r="N476" s="973"/>
      <c r="O476" s="1010"/>
      <c r="P476" s="972">
        <f t="shared" ref="P476" si="264">+H476*K477</f>
        <v>41.6</v>
      </c>
      <c r="Q476" s="973"/>
      <c r="R476" s="1010"/>
      <c r="S476" s="721">
        <v>1</v>
      </c>
      <c r="T476" s="972">
        <f t="shared" si="262"/>
        <v>41.6</v>
      </c>
      <c r="U476" s="973"/>
      <c r="V476" s="974"/>
    </row>
    <row r="477" spans="2:22" s="197" customFormat="1" ht="12.75" customHeight="1" x14ac:dyDescent="0.3">
      <c r="B477" s="1004" t="s">
        <v>5806</v>
      </c>
      <c r="C477" s="1005"/>
      <c r="D477" s="1005"/>
      <c r="E477" s="1005"/>
      <c r="F477" s="1005"/>
      <c r="G477" s="1006"/>
      <c r="H477" s="940"/>
      <c r="I477" s="965"/>
      <c r="J477" s="941"/>
      <c r="K477" s="940">
        <f>+K168</f>
        <v>6.4</v>
      </c>
      <c r="L477" s="941"/>
      <c r="M477" s="940"/>
      <c r="N477" s="965"/>
      <c r="O477" s="941"/>
      <c r="P477" s="940"/>
      <c r="Q477" s="965"/>
      <c r="R477" s="941"/>
      <c r="S477" s="723"/>
      <c r="T477" s="940">
        <f t="shared" si="262"/>
        <v>0</v>
      </c>
      <c r="U477" s="965"/>
      <c r="V477" s="967"/>
    </row>
    <row r="478" spans="2:22" s="197" customFormat="1" ht="12.75" customHeight="1" x14ac:dyDescent="0.3">
      <c r="B478" s="1007" t="s">
        <v>5807</v>
      </c>
      <c r="C478" s="1008"/>
      <c r="D478" s="1008"/>
      <c r="E478" s="1008"/>
      <c r="F478" s="1008"/>
      <c r="G478" s="1009"/>
      <c r="H478" s="972">
        <f>+H169</f>
        <v>27.7</v>
      </c>
      <c r="I478" s="973"/>
      <c r="J478" s="1010"/>
      <c r="K478" s="972"/>
      <c r="L478" s="1010"/>
      <c r="M478" s="972"/>
      <c r="N478" s="973"/>
      <c r="O478" s="1010"/>
      <c r="P478" s="972">
        <f>+H478*K479</f>
        <v>186.69800000000001</v>
      </c>
      <c r="Q478" s="973"/>
      <c r="R478" s="1010"/>
      <c r="S478" s="721">
        <v>1</v>
      </c>
      <c r="T478" s="972">
        <f t="shared" si="262"/>
        <v>186.69800000000001</v>
      </c>
      <c r="U478" s="973"/>
      <c r="V478" s="974"/>
    </row>
    <row r="479" spans="2:22" s="197" customFormat="1" ht="12.75" customHeight="1" x14ac:dyDescent="0.3">
      <c r="B479" s="1004" t="s">
        <v>5808</v>
      </c>
      <c r="C479" s="1005"/>
      <c r="D479" s="1005"/>
      <c r="E479" s="1005"/>
      <c r="F479" s="1005"/>
      <c r="G479" s="1006"/>
      <c r="H479" s="940"/>
      <c r="I479" s="965"/>
      <c r="J479" s="941"/>
      <c r="K479" s="940">
        <f>+K170</f>
        <v>6.74</v>
      </c>
      <c r="L479" s="941"/>
      <c r="M479" s="940"/>
      <c r="N479" s="965"/>
      <c r="O479" s="941"/>
      <c r="P479" s="940"/>
      <c r="Q479" s="965"/>
      <c r="R479" s="941"/>
      <c r="S479" s="723"/>
      <c r="T479" s="940">
        <f t="shared" si="262"/>
        <v>0</v>
      </c>
      <c r="U479" s="965"/>
      <c r="V479" s="967"/>
    </row>
    <row r="480" spans="2:22" s="197" customFormat="1" ht="12.75" customHeight="1" x14ac:dyDescent="0.3">
      <c r="B480" s="1007" t="s">
        <v>5839</v>
      </c>
      <c r="C480" s="1008"/>
      <c r="D480" s="1008"/>
      <c r="E480" s="1008"/>
      <c r="F480" s="1008"/>
      <c r="G480" s="1009"/>
      <c r="H480" s="972">
        <f>+H171</f>
        <v>21.7</v>
      </c>
      <c r="I480" s="973"/>
      <c r="J480" s="1010"/>
      <c r="K480" s="972"/>
      <c r="L480" s="1010"/>
      <c r="M480" s="972"/>
      <c r="N480" s="973"/>
      <c r="O480" s="1010"/>
      <c r="P480" s="972">
        <f t="shared" ref="P480" si="265">+H480*K481</f>
        <v>146.25800000000001</v>
      </c>
      <c r="Q480" s="973"/>
      <c r="R480" s="1010"/>
      <c r="S480" s="721">
        <v>1</v>
      </c>
      <c r="T480" s="972">
        <f t="shared" si="262"/>
        <v>146.25800000000001</v>
      </c>
      <c r="U480" s="973"/>
      <c r="V480" s="974"/>
    </row>
    <row r="481" spans="2:22" s="197" customFormat="1" ht="12.75" customHeight="1" x14ac:dyDescent="0.3">
      <c r="B481" s="1004" t="s">
        <v>5840</v>
      </c>
      <c r="C481" s="1005"/>
      <c r="D481" s="1005"/>
      <c r="E481" s="1005"/>
      <c r="F481" s="1005"/>
      <c r="G481" s="1006"/>
      <c r="H481" s="940"/>
      <c r="I481" s="965"/>
      <c r="J481" s="941"/>
      <c r="K481" s="940">
        <f>+K172</f>
        <v>6.74</v>
      </c>
      <c r="L481" s="941"/>
      <c r="M481" s="940"/>
      <c r="N481" s="965"/>
      <c r="O481" s="941"/>
      <c r="P481" s="940"/>
      <c r="Q481" s="965"/>
      <c r="R481" s="941"/>
      <c r="S481" s="723"/>
      <c r="T481" s="940">
        <f t="shared" si="262"/>
        <v>0</v>
      </c>
      <c r="U481" s="965"/>
      <c r="V481" s="967"/>
    </row>
    <row r="482" spans="2:22" s="197" customFormat="1" ht="12.75" customHeight="1" x14ac:dyDescent="0.3">
      <c r="B482" s="1007" t="s">
        <v>5809</v>
      </c>
      <c r="C482" s="1008"/>
      <c r="D482" s="1008"/>
      <c r="E482" s="1008"/>
      <c r="F482" s="1008"/>
      <c r="G482" s="1009"/>
      <c r="H482" s="972">
        <f>+H173</f>
        <v>0</v>
      </c>
      <c r="I482" s="973"/>
      <c r="J482" s="1010"/>
      <c r="K482" s="972"/>
      <c r="L482" s="1010"/>
      <c r="M482" s="972"/>
      <c r="N482" s="973"/>
      <c r="O482" s="1010"/>
      <c r="P482" s="972">
        <f t="shared" ref="P482" si="266">+H482*K483</f>
        <v>0</v>
      </c>
      <c r="Q482" s="973"/>
      <c r="R482" s="1010"/>
      <c r="S482" s="721">
        <v>1</v>
      </c>
      <c r="T482" s="972">
        <f t="shared" si="262"/>
        <v>0</v>
      </c>
      <c r="U482" s="973"/>
      <c r="V482" s="974"/>
    </row>
    <row r="483" spans="2:22" s="197" customFormat="1" ht="12.75" customHeight="1" x14ac:dyDescent="0.3">
      <c r="B483" s="1004" t="s">
        <v>5810</v>
      </c>
      <c r="C483" s="1005"/>
      <c r="D483" s="1005"/>
      <c r="E483" s="1005"/>
      <c r="F483" s="1005"/>
      <c r="G483" s="1006"/>
      <c r="H483" s="940"/>
      <c r="I483" s="965"/>
      <c r="J483" s="941"/>
      <c r="K483" s="940">
        <f>+K174</f>
        <v>0</v>
      </c>
      <c r="L483" s="941"/>
      <c r="M483" s="940"/>
      <c r="N483" s="965"/>
      <c r="O483" s="941"/>
      <c r="P483" s="940"/>
      <c r="Q483" s="965"/>
      <c r="R483" s="941"/>
      <c r="S483" s="723"/>
      <c r="T483" s="940">
        <f t="shared" si="262"/>
        <v>0</v>
      </c>
      <c r="U483" s="965"/>
      <c r="V483" s="967"/>
    </row>
    <row r="484" spans="2:22" s="197" customFormat="1" ht="12.75" customHeight="1" x14ac:dyDescent="0.3">
      <c r="B484" s="1007" t="s">
        <v>5811</v>
      </c>
      <c r="C484" s="1008"/>
      <c r="D484" s="1008"/>
      <c r="E484" s="1008"/>
      <c r="F484" s="1008"/>
      <c r="G484" s="1009"/>
      <c r="H484" s="972">
        <f>+H175</f>
        <v>31.7</v>
      </c>
      <c r="I484" s="973"/>
      <c r="J484" s="1010"/>
      <c r="K484" s="972"/>
      <c r="L484" s="1010"/>
      <c r="M484" s="972"/>
      <c r="N484" s="973"/>
      <c r="O484" s="1010"/>
      <c r="P484" s="972">
        <f t="shared" ref="P484" si="267">+H484*K485</f>
        <v>104.60999999999999</v>
      </c>
      <c r="Q484" s="973"/>
      <c r="R484" s="1010"/>
      <c r="S484" s="721">
        <v>1</v>
      </c>
      <c r="T484" s="972">
        <f t="shared" si="262"/>
        <v>104.60999999999999</v>
      </c>
      <c r="U484" s="973"/>
      <c r="V484" s="974"/>
    </row>
    <row r="485" spans="2:22" s="197" customFormat="1" ht="12.75" customHeight="1" x14ac:dyDescent="0.3">
      <c r="B485" s="1004" t="s">
        <v>5812</v>
      </c>
      <c r="C485" s="1005"/>
      <c r="D485" s="1005"/>
      <c r="E485" s="1005"/>
      <c r="F485" s="1005"/>
      <c r="G485" s="1006"/>
      <c r="H485" s="940"/>
      <c r="I485" s="965"/>
      <c r="J485" s="941"/>
      <c r="K485" s="940">
        <f>+K176</f>
        <v>3.3</v>
      </c>
      <c r="L485" s="941"/>
      <c r="M485" s="940"/>
      <c r="N485" s="965"/>
      <c r="O485" s="941"/>
      <c r="P485" s="940"/>
      <c r="Q485" s="965"/>
      <c r="R485" s="941"/>
      <c r="S485" s="723"/>
      <c r="T485" s="940">
        <f t="shared" si="262"/>
        <v>0</v>
      </c>
      <c r="U485" s="965"/>
      <c r="V485" s="967"/>
    </row>
    <row r="486" spans="2:22" s="197" customFormat="1" ht="12.75" customHeight="1" x14ac:dyDescent="0.3">
      <c r="B486" s="1007" t="s">
        <v>5841</v>
      </c>
      <c r="C486" s="1008"/>
      <c r="D486" s="1008"/>
      <c r="E486" s="1008"/>
      <c r="F486" s="1008"/>
      <c r="G486" s="1009"/>
      <c r="H486" s="972">
        <f>+H177</f>
        <v>0</v>
      </c>
      <c r="I486" s="973"/>
      <c r="J486" s="1010"/>
      <c r="K486" s="972"/>
      <c r="L486" s="1010"/>
      <c r="M486" s="972"/>
      <c r="N486" s="973"/>
      <c r="O486" s="1010"/>
      <c r="P486" s="972">
        <f t="shared" ref="P486" si="268">+H486*K487</f>
        <v>0</v>
      </c>
      <c r="Q486" s="973"/>
      <c r="R486" s="1010"/>
      <c r="S486" s="721">
        <v>1</v>
      </c>
      <c r="T486" s="972">
        <f t="shared" si="262"/>
        <v>0</v>
      </c>
      <c r="U486" s="973"/>
      <c r="V486" s="974"/>
    </row>
    <row r="487" spans="2:22" s="197" customFormat="1" ht="12.75" customHeight="1" x14ac:dyDescent="0.3">
      <c r="B487" s="1004" t="s">
        <v>5842</v>
      </c>
      <c r="C487" s="1005"/>
      <c r="D487" s="1005"/>
      <c r="E487" s="1005"/>
      <c r="F487" s="1005"/>
      <c r="G487" s="1006"/>
      <c r="H487" s="940"/>
      <c r="I487" s="965"/>
      <c r="J487" s="941"/>
      <c r="K487" s="940">
        <f>+K178</f>
        <v>0</v>
      </c>
      <c r="L487" s="941"/>
      <c r="M487" s="940"/>
      <c r="N487" s="965"/>
      <c r="O487" s="941"/>
      <c r="P487" s="940"/>
      <c r="Q487" s="965"/>
      <c r="R487" s="941"/>
      <c r="S487" s="723"/>
      <c r="T487" s="940">
        <f t="shared" si="262"/>
        <v>0</v>
      </c>
      <c r="U487" s="965"/>
      <c r="V487" s="967"/>
    </row>
    <row r="488" spans="2:22" s="197" customFormat="1" ht="15" x14ac:dyDescent="0.3">
      <c r="C488" s="244"/>
      <c r="D488" s="244"/>
      <c r="E488" s="244"/>
      <c r="F488" s="244"/>
      <c r="G488" s="244"/>
      <c r="H488" s="244"/>
      <c r="I488" s="244"/>
      <c r="J488" s="244"/>
      <c r="K488" s="244"/>
      <c r="L488" s="244"/>
      <c r="M488" s="244"/>
      <c r="N488" s="244"/>
      <c r="O488" s="244"/>
      <c r="P488" s="244"/>
      <c r="Q488" s="244"/>
      <c r="R488" s="244"/>
      <c r="S488" s="244"/>
      <c r="T488" s="975">
        <f>ROUNDUP(SUM(T470:V487),0)</f>
        <v>725</v>
      </c>
      <c r="U488" s="976"/>
      <c r="V488" s="977"/>
    </row>
    <row r="489" spans="2:22" s="197" customFormat="1" x14ac:dyDescent="0.3">
      <c r="C489" s="244"/>
      <c r="D489" s="244"/>
      <c r="E489" s="244"/>
      <c r="F489" s="244"/>
      <c r="G489" s="244"/>
      <c r="H489" s="244"/>
      <c r="I489" s="244"/>
      <c r="J489" s="244"/>
      <c r="K489" s="244"/>
      <c r="L489" s="244"/>
      <c r="M489" s="244"/>
      <c r="N489" s="244"/>
      <c r="O489" s="244"/>
      <c r="P489" s="244"/>
      <c r="Q489" s="244"/>
      <c r="R489" s="244"/>
      <c r="S489" s="244"/>
      <c r="T489" s="244"/>
      <c r="U489" s="244"/>
      <c r="V489" s="244"/>
    </row>
    <row r="490" spans="2:22" s="197" customFormat="1" x14ac:dyDescent="0.3">
      <c r="B490" s="994" t="s">
        <v>5763</v>
      </c>
      <c r="C490" s="997"/>
      <c r="D490" s="997"/>
      <c r="E490" s="997"/>
      <c r="F490" s="997"/>
      <c r="G490" s="995"/>
      <c r="H490" s="1001" t="str">
        <f>+APU!C142</f>
        <v>SUMINISTRO, TRANSPORTE E INSTALACIÓN DE ACELERANTE A 7 DIAS PARA CONCRETO MR 42</v>
      </c>
      <c r="I490" s="1002"/>
      <c r="J490" s="1002"/>
      <c r="K490" s="1002"/>
      <c r="L490" s="1002"/>
      <c r="M490" s="1002"/>
      <c r="N490" s="1002"/>
      <c r="O490" s="1002"/>
      <c r="P490" s="1002"/>
      <c r="Q490" s="1002"/>
      <c r="R490" s="1002"/>
      <c r="S490" s="1003"/>
      <c r="T490" s="994" t="s">
        <v>7</v>
      </c>
      <c r="U490" s="995"/>
      <c r="V490" s="236" t="str">
        <f>IF(B490=0,"",VLOOKUP(B490,APU!B139:G379,3,FALSE))</f>
        <v>M3</v>
      </c>
    </row>
    <row r="491" spans="2:22" s="197" customFormat="1" x14ac:dyDescent="0.3">
      <c r="B491" s="237"/>
      <c r="C491" s="237"/>
      <c r="D491" s="237"/>
      <c r="E491" s="237"/>
      <c r="F491" s="237"/>
      <c r="G491" s="237"/>
      <c r="H491" s="237"/>
      <c r="I491" s="237"/>
      <c r="J491" s="237"/>
      <c r="K491" s="237"/>
      <c r="L491" s="237"/>
      <c r="M491" s="237"/>
      <c r="N491" s="237"/>
      <c r="O491" s="237"/>
      <c r="P491" s="237"/>
      <c r="Q491" s="237"/>
      <c r="R491" s="237"/>
      <c r="S491" s="229"/>
      <c r="T491" s="238"/>
      <c r="U491" s="238"/>
      <c r="V491" s="239"/>
    </row>
    <row r="492" spans="2:22" s="197" customFormat="1" ht="27.6" x14ac:dyDescent="0.3">
      <c r="B492" s="240" t="s">
        <v>288</v>
      </c>
      <c r="C492" s="240"/>
      <c r="D492" s="240"/>
      <c r="E492" s="240"/>
      <c r="F492" s="240"/>
      <c r="G492" s="240"/>
      <c r="H492" s="958" t="s">
        <v>5685</v>
      </c>
      <c r="I492" s="958"/>
      <c r="J492" s="958"/>
      <c r="K492" s="959" t="s">
        <v>290</v>
      </c>
      <c r="L492" s="960"/>
      <c r="M492" s="959" t="s">
        <v>291</v>
      </c>
      <c r="N492" s="960"/>
      <c r="O492" s="961"/>
      <c r="P492" s="959" t="s">
        <v>292</v>
      </c>
      <c r="Q492" s="960"/>
      <c r="R492" s="961"/>
      <c r="S492" s="678" t="s">
        <v>293</v>
      </c>
      <c r="T492" s="996" t="s">
        <v>262</v>
      </c>
      <c r="U492" s="996"/>
      <c r="V492" s="996"/>
    </row>
    <row r="493" spans="2:22" s="197" customFormat="1" ht="15" customHeight="1" x14ac:dyDescent="0.3">
      <c r="B493" s="1007" t="s">
        <v>5801</v>
      </c>
      <c r="C493" s="1008"/>
      <c r="D493" s="1008"/>
      <c r="E493" s="1008"/>
      <c r="F493" s="1008"/>
      <c r="G493" s="1009"/>
      <c r="H493" s="972">
        <f>+H470</f>
        <v>7.4</v>
      </c>
      <c r="I493" s="973"/>
      <c r="J493" s="1010"/>
      <c r="K493" s="972"/>
      <c r="L493" s="1010"/>
      <c r="M493" s="972"/>
      <c r="N493" s="973"/>
      <c r="O493" s="1010"/>
      <c r="P493" s="972">
        <f>+H493*K494*M494</f>
        <v>4.3955999999999991</v>
      </c>
      <c r="Q493" s="973"/>
      <c r="R493" s="1010"/>
      <c r="S493" s="721">
        <v>1</v>
      </c>
      <c r="T493" s="972">
        <f>+P493</f>
        <v>4.3955999999999991</v>
      </c>
      <c r="U493" s="973"/>
      <c r="V493" s="974"/>
    </row>
    <row r="494" spans="2:22" s="197" customFormat="1" ht="15" customHeight="1" x14ac:dyDescent="0.3">
      <c r="B494" s="1004" t="s">
        <v>5802</v>
      </c>
      <c r="C494" s="1005"/>
      <c r="D494" s="1005"/>
      <c r="E494" s="1005"/>
      <c r="F494" s="1005"/>
      <c r="G494" s="1006"/>
      <c r="H494" s="940"/>
      <c r="I494" s="965"/>
      <c r="J494" s="941"/>
      <c r="K494" s="940">
        <f>+K471</f>
        <v>3.3</v>
      </c>
      <c r="L494" s="941"/>
      <c r="M494" s="940">
        <v>0.18</v>
      </c>
      <c r="N494" s="965"/>
      <c r="O494" s="941"/>
      <c r="P494" s="940"/>
      <c r="Q494" s="965"/>
      <c r="R494" s="941"/>
      <c r="S494" s="723"/>
      <c r="T494" s="940">
        <f t="shared" ref="T494" si="269">P494*S494</f>
        <v>0</v>
      </c>
      <c r="U494" s="965"/>
      <c r="V494" s="967"/>
    </row>
    <row r="495" spans="2:22" s="197" customFormat="1" ht="15" customHeight="1" x14ac:dyDescent="0.3">
      <c r="B495" s="1007" t="s">
        <v>5837</v>
      </c>
      <c r="C495" s="1008"/>
      <c r="D495" s="1008"/>
      <c r="E495" s="1008"/>
      <c r="F495" s="1008"/>
      <c r="G495" s="1009"/>
      <c r="H495" s="972">
        <f t="shared" ref="H495" si="270">+H472</f>
        <v>12.200000000000001</v>
      </c>
      <c r="I495" s="973"/>
      <c r="J495" s="1010"/>
      <c r="K495" s="972"/>
      <c r="L495" s="1010"/>
      <c r="M495" s="972"/>
      <c r="N495" s="973"/>
      <c r="O495" s="1010"/>
      <c r="P495" s="972">
        <f>+H495*K496*M496</f>
        <v>14.317919999999999</v>
      </c>
      <c r="Q495" s="973"/>
      <c r="R495" s="1010"/>
      <c r="S495" s="721">
        <v>1</v>
      </c>
      <c r="T495" s="972">
        <f t="shared" ref="T495" si="271">+P495</f>
        <v>14.317919999999999</v>
      </c>
      <c r="U495" s="973"/>
      <c r="V495" s="974"/>
    </row>
    <row r="496" spans="2:22" s="197" customFormat="1" ht="15" customHeight="1" x14ac:dyDescent="0.3">
      <c r="B496" s="1004" t="s">
        <v>5838</v>
      </c>
      <c r="C496" s="1005"/>
      <c r="D496" s="1005"/>
      <c r="E496" s="1005"/>
      <c r="F496" s="1005"/>
      <c r="G496" s="1006"/>
      <c r="H496" s="940"/>
      <c r="I496" s="965"/>
      <c r="J496" s="941"/>
      <c r="K496" s="940">
        <f t="shared" ref="K496" si="272">+K473</f>
        <v>6.52</v>
      </c>
      <c r="L496" s="941"/>
      <c r="M496" s="940">
        <v>0.18</v>
      </c>
      <c r="N496" s="965"/>
      <c r="O496" s="941"/>
      <c r="P496" s="940"/>
      <c r="Q496" s="965"/>
      <c r="R496" s="941"/>
      <c r="S496" s="723"/>
      <c r="T496" s="940">
        <f t="shared" ref="T496" si="273">P496*S496</f>
        <v>0</v>
      </c>
      <c r="U496" s="965"/>
      <c r="V496" s="967"/>
    </row>
    <row r="497" spans="2:22" s="197" customFormat="1" ht="15" customHeight="1" x14ac:dyDescent="0.3">
      <c r="B497" s="1007" t="s">
        <v>5803</v>
      </c>
      <c r="C497" s="1008"/>
      <c r="D497" s="1008"/>
      <c r="E497" s="1008"/>
      <c r="F497" s="1008"/>
      <c r="G497" s="1009"/>
      <c r="H497" s="972">
        <f t="shared" ref="H497" si="274">+H474</f>
        <v>21.700000000000003</v>
      </c>
      <c r="I497" s="973"/>
      <c r="J497" s="1010"/>
      <c r="K497" s="972"/>
      <c r="L497" s="1010"/>
      <c r="M497" s="972"/>
      <c r="N497" s="973"/>
      <c r="O497" s="1010"/>
      <c r="P497" s="972">
        <f t="shared" ref="P497" si="275">+H497*K498*M498</f>
        <v>25.467120000000001</v>
      </c>
      <c r="Q497" s="973"/>
      <c r="R497" s="1010"/>
      <c r="S497" s="721">
        <v>1</v>
      </c>
      <c r="T497" s="972">
        <f t="shared" ref="T497" si="276">+P497</f>
        <v>25.467120000000001</v>
      </c>
      <c r="U497" s="973"/>
      <c r="V497" s="974"/>
    </row>
    <row r="498" spans="2:22" s="197" customFormat="1" ht="15" customHeight="1" x14ac:dyDescent="0.3">
      <c r="B498" s="1004" t="s">
        <v>5804</v>
      </c>
      <c r="C498" s="1005"/>
      <c r="D498" s="1005"/>
      <c r="E498" s="1005"/>
      <c r="F498" s="1005"/>
      <c r="G498" s="1006"/>
      <c r="H498" s="940"/>
      <c r="I498" s="965"/>
      <c r="J498" s="941"/>
      <c r="K498" s="940">
        <f t="shared" ref="K498" si="277">+K475</f>
        <v>6.52</v>
      </c>
      <c r="L498" s="941"/>
      <c r="M498" s="940">
        <v>0.18</v>
      </c>
      <c r="N498" s="965"/>
      <c r="O498" s="941"/>
      <c r="P498" s="940"/>
      <c r="Q498" s="965"/>
      <c r="R498" s="941"/>
      <c r="S498" s="723"/>
      <c r="T498" s="940">
        <f t="shared" ref="T498" si="278">P498*S498</f>
        <v>0</v>
      </c>
      <c r="U498" s="965"/>
      <c r="V498" s="967"/>
    </row>
    <row r="499" spans="2:22" s="197" customFormat="1" ht="15" customHeight="1" x14ac:dyDescent="0.3">
      <c r="B499" s="1007" t="s">
        <v>5805</v>
      </c>
      <c r="C499" s="1008"/>
      <c r="D499" s="1008"/>
      <c r="E499" s="1008"/>
      <c r="F499" s="1008"/>
      <c r="G499" s="1009"/>
      <c r="H499" s="972">
        <f t="shared" ref="H499" si="279">+H476</f>
        <v>6.5</v>
      </c>
      <c r="I499" s="973"/>
      <c r="J499" s="1010"/>
      <c r="K499" s="972"/>
      <c r="L499" s="1010"/>
      <c r="M499" s="972"/>
      <c r="N499" s="973"/>
      <c r="O499" s="1010"/>
      <c r="P499" s="972">
        <f t="shared" ref="P499" si="280">+H499*K500*M500</f>
        <v>7.4879999999999995</v>
      </c>
      <c r="Q499" s="973"/>
      <c r="R499" s="1010"/>
      <c r="S499" s="721">
        <v>1</v>
      </c>
      <c r="T499" s="972">
        <f t="shared" ref="T499" si="281">+P499</f>
        <v>7.4879999999999995</v>
      </c>
      <c r="U499" s="973"/>
      <c r="V499" s="974"/>
    </row>
    <row r="500" spans="2:22" s="197" customFormat="1" ht="15" customHeight="1" x14ac:dyDescent="0.3">
      <c r="B500" s="1004" t="s">
        <v>5806</v>
      </c>
      <c r="C500" s="1005"/>
      <c r="D500" s="1005"/>
      <c r="E500" s="1005"/>
      <c r="F500" s="1005"/>
      <c r="G500" s="1006"/>
      <c r="H500" s="940"/>
      <c r="I500" s="965"/>
      <c r="J500" s="941"/>
      <c r="K500" s="940">
        <f t="shared" ref="K500" si="282">+K477</f>
        <v>6.4</v>
      </c>
      <c r="L500" s="941"/>
      <c r="M500" s="940">
        <v>0.18</v>
      </c>
      <c r="N500" s="965"/>
      <c r="O500" s="941"/>
      <c r="P500" s="940"/>
      <c r="Q500" s="965"/>
      <c r="R500" s="941"/>
      <c r="S500" s="723"/>
      <c r="T500" s="940">
        <f t="shared" ref="T500" si="283">P500*S500</f>
        <v>0</v>
      </c>
      <c r="U500" s="965"/>
      <c r="V500" s="967"/>
    </row>
    <row r="501" spans="2:22" s="197" customFormat="1" ht="15" x14ac:dyDescent="0.3">
      <c r="B501" s="1007" t="s">
        <v>5807</v>
      </c>
      <c r="C501" s="1008"/>
      <c r="D501" s="1008"/>
      <c r="E501" s="1008"/>
      <c r="F501" s="1008"/>
      <c r="G501" s="1009"/>
      <c r="H501" s="972">
        <f t="shared" ref="H501" si="284">+H478</f>
        <v>27.7</v>
      </c>
      <c r="I501" s="973"/>
      <c r="J501" s="1010"/>
      <c r="K501" s="972"/>
      <c r="L501" s="1010"/>
      <c r="M501" s="972"/>
      <c r="N501" s="973"/>
      <c r="O501" s="1010"/>
      <c r="P501" s="972">
        <f t="shared" ref="P501" si="285">+H501*K502*M502</f>
        <v>33.605640000000001</v>
      </c>
      <c r="Q501" s="973"/>
      <c r="R501" s="1010"/>
      <c r="S501" s="721">
        <v>1</v>
      </c>
      <c r="T501" s="972">
        <f t="shared" ref="T501" si="286">+P501</f>
        <v>33.605640000000001</v>
      </c>
      <c r="U501" s="973"/>
      <c r="V501" s="974"/>
    </row>
    <row r="502" spans="2:22" s="197" customFormat="1" ht="15" x14ac:dyDescent="0.3">
      <c r="B502" s="1004" t="s">
        <v>5808</v>
      </c>
      <c r="C502" s="1005"/>
      <c r="D502" s="1005"/>
      <c r="E502" s="1005"/>
      <c r="F502" s="1005"/>
      <c r="G502" s="1006"/>
      <c r="H502" s="940"/>
      <c r="I502" s="965"/>
      <c r="J502" s="941"/>
      <c r="K502" s="940">
        <f t="shared" ref="K502" si="287">+K479</f>
        <v>6.74</v>
      </c>
      <c r="L502" s="941"/>
      <c r="M502" s="940">
        <v>0.18</v>
      </c>
      <c r="N502" s="965"/>
      <c r="O502" s="941"/>
      <c r="P502" s="940"/>
      <c r="Q502" s="965"/>
      <c r="R502" s="941"/>
      <c r="S502" s="723"/>
      <c r="T502" s="940">
        <f t="shared" ref="T502" si="288">P502*S502</f>
        <v>0</v>
      </c>
      <c r="U502" s="965"/>
      <c r="V502" s="967"/>
    </row>
    <row r="503" spans="2:22" s="197" customFormat="1" ht="15" x14ac:dyDescent="0.3">
      <c r="B503" s="1007" t="s">
        <v>5839</v>
      </c>
      <c r="C503" s="1008"/>
      <c r="D503" s="1008"/>
      <c r="E503" s="1008"/>
      <c r="F503" s="1008"/>
      <c r="G503" s="1009"/>
      <c r="H503" s="972">
        <f t="shared" ref="H503" si="289">+H480</f>
        <v>21.7</v>
      </c>
      <c r="I503" s="973"/>
      <c r="J503" s="1010"/>
      <c r="K503" s="972"/>
      <c r="L503" s="1010"/>
      <c r="M503" s="972"/>
      <c r="N503" s="973"/>
      <c r="O503" s="1010"/>
      <c r="P503" s="972">
        <f t="shared" ref="P503" si="290">+H503*K504*M504</f>
        <v>26.326440000000002</v>
      </c>
      <c r="Q503" s="973"/>
      <c r="R503" s="1010"/>
      <c r="S503" s="721">
        <v>1</v>
      </c>
      <c r="T503" s="972">
        <f t="shared" ref="T503" si="291">+P503</f>
        <v>26.326440000000002</v>
      </c>
      <c r="U503" s="973"/>
      <c r="V503" s="974"/>
    </row>
    <row r="504" spans="2:22" s="197" customFormat="1" ht="15" x14ac:dyDescent="0.3">
      <c r="B504" s="1004" t="s">
        <v>5840</v>
      </c>
      <c r="C504" s="1005"/>
      <c r="D504" s="1005"/>
      <c r="E504" s="1005"/>
      <c r="F504" s="1005"/>
      <c r="G504" s="1006"/>
      <c r="H504" s="940"/>
      <c r="I504" s="965"/>
      <c r="J504" s="941"/>
      <c r="K504" s="940">
        <f t="shared" ref="K504" si="292">+K481</f>
        <v>6.74</v>
      </c>
      <c r="L504" s="941"/>
      <c r="M504" s="940">
        <v>0.18</v>
      </c>
      <c r="N504" s="965"/>
      <c r="O504" s="941"/>
      <c r="P504" s="940"/>
      <c r="Q504" s="965"/>
      <c r="R504" s="941"/>
      <c r="S504" s="723"/>
      <c r="T504" s="940">
        <f t="shared" ref="T504" si="293">P504*S504</f>
        <v>0</v>
      </c>
      <c r="U504" s="965"/>
      <c r="V504" s="967"/>
    </row>
    <row r="505" spans="2:22" s="197" customFormat="1" ht="15" x14ac:dyDescent="0.3">
      <c r="B505" s="1007" t="s">
        <v>5809</v>
      </c>
      <c r="C505" s="1008"/>
      <c r="D505" s="1008"/>
      <c r="E505" s="1008"/>
      <c r="F505" s="1008"/>
      <c r="G505" s="1009"/>
      <c r="H505" s="972">
        <f t="shared" ref="H505" si="294">+H482</f>
        <v>0</v>
      </c>
      <c r="I505" s="973"/>
      <c r="J505" s="1010"/>
      <c r="K505" s="972"/>
      <c r="L505" s="1010"/>
      <c r="M505" s="972"/>
      <c r="N505" s="973"/>
      <c r="O505" s="1010"/>
      <c r="P505" s="972">
        <f t="shared" ref="P505" si="295">+H505*K506*M506</f>
        <v>0</v>
      </c>
      <c r="Q505" s="973"/>
      <c r="R505" s="1010"/>
      <c r="S505" s="721">
        <v>1</v>
      </c>
      <c r="T505" s="972">
        <f t="shared" ref="T505" si="296">+P505</f>
        <v>0</v>
      </c>
      <c r="U505" s="973"/>
      <c r="V505" s="974"/>
    </row>
    <row r="506" spans="2:22" s="197" customFormat="1" ht="15" x14ac:dyDescent="0.3">
      <c r="B506" s="1004" t="s">
        <v>5810</v>
      </c>
      <c r="C506" s="1005"/>
      <c r="D506" s="1005"/>
      <c r="E506" s="1005"/>
      <c r="F506" s="1005"/>
      <c r="G506" s="1006"/>
      <c r="H506" s="940"/>
      <c r="I506" s="965"/>
      <c r="J506" s="941"/>
      <c r="K506" s="940">
        <f t="shared" ref="K506" si="297">+K483</f>
        <v>0</v>
      </c>
      <c r="L506" s="941"/>
      <c r="M506" s="940">
        <v>0.18</v>
      </c>
      <c r="N506" s="965"/>
      <c r="O506" s="941"/>
      <c r="P506" s="940"/>
      <c r="Q506" s="965"/>
      <c r="R506" s="941"/>
      <c r="S506" s="723"/>
      <c r="T506" s="940">
        <f t="shared" ref="T506" si="298">P506*S506</f>
        <v>0</v>
      </c>
      <c r="U506" s="965"/>
      <c r="V506" s="967"/>
    </row>
    <row r="507" spans="2:22" s="197" customFormat="1" ht="15" customHeight="1" x14ac:dyDescent="0.3">
      <c r="B507" s="1007" t="s">
        <v>5811</v>
      </c>
      <c r="C507" s="1008"/>
      <c r="D507" s="1008"/>
      <c r="E507" s="1008"/>
      <c r="F507" s="1008"/>
      <c r="G507" s="1009"/>
      <c r="H507" s="972">
        <f t="shared" ref="H507" si="299">+H484</f>
        <v>31.7</v>
      </c>
      <c r="I507" s="973"/>
      <c r="J507" s="1010"/>
      <c r="K507" s="972"/>
      <c r="L507" s="1010"/>
      <c r="M507" s="972"/>
      <c r="N507" s="973"/>
      <c r="O507" s="1010"/>
      <c r="P507" s="972">
        <f t="shared" ref="P507" si="300">+H507*K508*M508</f>
        <v>18.829799999999995</v>
      </c>
      <c r="Q507" s="973"/>
      <c r="R507" s="1010"/>
      <c r="S507" s="721">
        <v>1</v>
      </c>
      <c r="T507" s="972">
        <f t="shared" ref="T507" si="301">+P507</f>
        <v>18.829799999999995</v>
      </c>
      <c r="U507" s="973"/>
      <c r="V507" s="974"/>
    </row>
    <row r="508" spans="2:22" s="197" customFormat="1" ht="15" customHeight="1" x14ac:dyDescent="0.3">
      <c r="B508" s="1004" t="s">
        <v>5812</v>
      </c>
      <c r="C508" s="1005"/>
      <c r="D508" s="1005"/>
      <c r="E508" s="1005"/>
      <c r="F508" s="1005"/>
      <c r="G508" s="1006"/>
      <c r="H508" s="940"/>
      <c r="I508" s="965"/>
      <c r="J508" s="941"/>
      <c r="K508" s="940">
        <f t="shared" ref="K508" si="302">+K485</f>
        <v>3.3</v>
      </c>
      <c r="L508" s="941"/>
      <c r="M508" s="940">
        <v>0.18</v>
      </c>
      <c r="N508" s="965"/>
      <c r="O508" s="941"/>
      <c r="P508" s="940"/>
      <c r="Q508" s="965"/>
      <c r="R508" s="941"/>
      <c r="S508" s="723"/>
      <c r="T508" s="940">
        <f t="shared" ref="T508" si="303">P508*S508</f>
        <v>0</v>
      </c>
      <c r="U508" s="965"/>
      <c r="V508" s="967"/>
    </row>
    <row r="509" spans="2:22" s="197" customFormat="1" ht="15" customHeight="1" x14ac:dyDescent="0.3">
      <c r="B509" s="1007" t="s">
        <v>5841</v>
      </c>
      <c r="C509" s="1008"/>
      <c r="D509" s="1008"/>
      <c r="E509" s="1008"/>
      <c r="F509" s="1008"/>
      <c r="G509" s="1009"/>
      <c r="H509" s="972">
        <f t="shared" ref="H509" si="304">+H486</f>
        <v>0</v>
      </c>
      <c r="I509" s="973"/>
      <c r="J509" s="1010"/>
      <c r="K509" s="972"/>
      <c r="L509" s="1010"/>
      <c r="M509" s="972"/>
      <c r="N509" s="973"/>
      <c r="O509" s="1010"/>
      <c r="P509" s="972">
        <f t="shared" ref="P509" si="305">+H509*K510*M510</f>
        <v>0</v>
      </c>
      <c r="Q509" s="973"/>
      <c r="R509" s="1010"/>
      <c r="S509" s="721">
        <v>1</v>
      </c>
      <c r="T509" s="972">
        <f t="shared" ref="T509" si="306">+P509</f>
        <v>0</v>
      </c>
      <c r="U509" s="973"/>
      <c r="V509" s="974"/>
    </row>
    <row r="510" spans="2:22" s="197" customFormat="1" ht="15" customHeight="1" x14ac:dyDescent="0.3">
      <c r="B510" s="1004" t="s">
        <v>5842</v>
      </c>
      <c r="C510" s="1005"/>
      <c r="D510" s="1005"/>
      <c r="E510" s="1005"/>
      <c r="F510" s="1005"/>
      <c r="G510" s="1006"/>
      <c r="H510" s="940"/>
      <c r="I510" s="965"/>
      <c r="J510" s="941"/>
      <c r="K510" s="940">
        <f>+K487</f>
        <v>0</v>
      </c>
      <c r="L510" s="941"/>
      <c r="M510" s="940">
        <v>0.18</v>
      </c>
      <c r="N510" s="965"/>
      <c r="O510" s="941"/>
      <c r="P510" s="940"/>
      <c r="Q510" s="965"/>
      <c r="R510" s="941"/>
      <c r="S510" s="723"/>
      <c r="T510" s="940">
        <f t="shared" ref="T510" si="307">P510*S510</f>
        <v>0</v>
      </c>
      <c r="U510" s="965"/>
      <c r="V510" s="967"/>
    </row>
    <row r="511" spans="2:22" s="197" customFormat="1" ht="15" x14ac:dyDescent="0.3">
      <c r="C511" s="244"/>
      <c r="D511" s="244"/>
      <c r="E511" s="244"/>
      <c r="F511" s="244"/>
      <c r="G511" s="244"/>
      <c r="H511" s="244"/>
      <c r="I511" s="244"/>
      <c r="J511" s="244"/>
      <c r="K511" s="244"/>
      <c r="L511" s="244"/>
      <c r="M511" s="244"/>
      <c r="N511" s="244"/>
      <c r="O511" s="244"/>
      <c r="P511" s="244"/>
      <c r="Q511" s="244"/>
      <c r="R511" s="244"/>
      <c r="S511" s="244"/>
      <c r="T511" s="998">
        <f>ROUNDUP(SUM(T493:V510),0)</f>
        <v>131</v>
      </c>
      <c r="U511" s="999"/>
      <c r="V511" s="1000"/>
    </row>
    <row r="512" spans="2:22" s="197" customFormat="1" x14ac:dyDescent="0.3">
      <c r="C512" s="244"/>
      <c r="D512" s="244"/>
      <c r="E512" s="244"/>
      <c r="F512" s="244"/>
      <c r="G512" s="244"/>
      <c r="H512" s="244"/>
      <c r="I512" s="244"/>
      <c r="J512" s="244"/>
      <c r="K512" s="244"/>
      <c r="L512" s="244"/>
      <c r="M512" s="244"/>
      <c r="N512" s="244"/>
      <c r="O512" s="244"/>
      <c r="P512" s="244"/>
      <c r="Q512" s="244"/>
      <c r="R512" s="244"/>
      <c r="S512" s="244"/>
      <c r="T512" s="244"/>
      <c r="U512" s="244"/>
      <c r="V512" s="244"/>
    </row>
    <row r="513" spans="2:22" s="197" customFormat="1" ht="25.95" customHeight="1" x14ac:dyDescent="0.3">
      <c r="B513" s="994" t="s">
        <v>5764</v>
      </c>
      <c r="C513" s="997"/>
      <c r="D513" s="997"/>
      <c r="E513" s="997"/>
      <c r="F513" s="997"/>
      <c r="G513" s="995"/>
      <c r="H513" s="1001" t="str">
        <f>+APU!C149</f>
        <v>SUMINISTRO TRANSPORTE E INSTALACION DE ICOPOR PARA DILATACION EN ESTRUCTURAS - (PAV ANTIGUO CON NUEVO)</v>
      </c>
      <c r="I513" s="1002"/>
      <c r="J513" s="1002"/>
      <c r="K513" s="1002"/>
      <c r="L513" s="1002"/>
      <c r="M513" s="1002"/>
      <c r="N513" s="1002"/>
      <c r="O513" s="1002"/>
      <c r="P513" s="1002"/>
      <c r="Q513" s="1002"/>
      <c r="R513" s="1002"/>
      <c r="S513" s="1003"/>
      <c r="T513" s="994" t="s">
        <v>7</v>
      </c>
      <c r="U513" s="995"/>
      <c r="V513" s="236" t="str">
        <f>IF(B513=0,"",VLOOKUP(B513,APU!B141:G386,3,FALSE))</f>
        <v>ML</v>
      </c>
    </row>
    <row r="514" spans="2:22" s="197" customFormat="1" ht="13.95" customHeight="1" x14ac:dyDescent="0.3">
      <c r="B514" s="237"/>
      <c r="C514" s="237"/>
      <c r="D514" s="237"/>
      <c r="E514" s="237"/>
      <c r="F514" s="237"/>
      <c r="G514" s="237"/>
      <c r="H514" s="237"/>
      <c r="I514" s="237"/>
      <c r="J514" s="237"/>
      <c r="K514" s="237"/>
      <c r="L514" s="237"/>
      <c r="M514" s="237"/>
      <c r="N514" s="237"/>
      <c r="O514" s="237"/>
      <c r="P514" s="237"/>
      <c r="Q514" s="237"/>
      <c r="R514" s="237"/>
      <c r="S514" s="229"/>
      <c r="T514" s="238"/>
      <c r="U514" s="238"/>
      <c r="V514" s="239"/>
    </row>
    <row r="515" spans="2:22" s="197" customFormat="1" ht="27.6" x14ac:dyDescent="0.3">
      <c r="B515" s="240" t="s">
        <v>288</v>
      </c>
      <c r="C515" s="240"/>
      <c r="D515" s="240"/>
      <c r="E515" s="240"/>
      <c r="F515" s="240"/>
      <c r="G515" s="240"/>
      <c r="H515" s="958" t="s">
        <v>5685</v>
      </c>
      <c r="I515" s="958"/>
      <c r="J515" s="958"/>
      <c r="K515" s="959" t="s">
        <v>290</v>
      </c>
      <c r="L515" s="960"/>
      <c r="M515" s="959" t="s">
        <v>291</v>
      </c>
      <c r="N515" s="960"/>
      <c r="O515" s="961"/>
      <c r="P515" s="959" t="s">
        <v>292</v>
      </c>
      <c r="Q515" s="960"/>
      <c r="R515" s="961"/>
      <c r="S515" s="682" t="s">
        <v>293</v>
      </c>
      <c r="T515" s="996" t="s">
        <v>262</v>
      </c>
      <c r="U515" s="996"/>
      <c r="V515" s="996"/>
    </row>
    <row r="516" spans="2:22" s="197" customFormat="1" ht="22.95" customHeight="1" x14ac:dyDescent="0.3">
      <c r="B516" s="985" t="s">
        <v>5831</v>
      </c>
      <c r="C516" s="986"/>
      <c r="D516" s="986"/>
      <c r="E516" s="986"/>
      <c r="F516" s="986"/>
      <c r="G516" s="987"/>
      <c r="H516" s="944"/>
      <c r="I516" s="945"/>
      <c r="J516" s="964"/>
      <c r="K516" s="944">
        <f>+Memorias_tramos!B4</f>
        <v>3.3</v>
      </c>
      <c r="L516" s="964"/>
      <c r="M516" s="944"/>
      <c r="N516" s="945"/>
      <c r="O516" s="964"/>
      <c r="P516" s="944">
        <f>+K516</f>
        <v>3.3</v>
      </c>
      <c r="Q516" s="945"/>
      <c r="R516" s="964"/>
      <c r="S516" s="685">
        <v>1</v>
      </c>
      <c r="T516" s="944">
        <f>P516*S516</f>
        <v>3.3</v>
      </c>
      <c r="U516" s="945"/>
      <c r="V516" s="946"/>
    </row>
    <row r="517" spans="2:22" s="197" customFormat="1" ht="22.95" customHeight="1" x14ac:dyDescent="0.3">
      <c r="B517" s="985" t="s">
        <v>5853</v>
      </c>
      <c r="C517" s="986"/>
      <c r="D517" s="986"/>
      <c r="E517" s="986"/>
      <c r="F517" s="986"/>
      <c r="G517" s="987"/>
      <c r="H517" s="718"/>
      <c r="I517" s="719"/>
      <c r="J517" s="720"/>
      <c r="K517" s="944">
        <f>+Memorias_tramos!D4</f>
        <v>6.52</v>
      </c>
      <c r="L517" s="964"/>
      <c r="M517" s="718"/>
      <c r="N517" s="719"/>
      <c r="O517" s="720"/>
      <c r="P517" s="944">
        <f t="shared" ref="P517:P524" si="308">+K517</f>
        <v>6.52</v>
      </c>
      <c r="Q517" s="945"/>
      <c r="R517" s="964"/>
      <c r="S517" s="715">
        <v>1</v>
      </c>
      <c r="T517" s="944">
        <f t="shared" ref="T517:T524" si="309">P517*S517</f>
        <v>6.52</v>
      </c>
      <c r="U517" s="945"/>
      <c r="V517" s="946"/>
    </row>
    <row r="518" spans="2:22" s="197" customFormat="1" ht="22.95" customHeight="1" x14ac:dyDescent="0.3">
      <c r="B518" s="985" t="s">
        <v>5832</v>
      </c>
      <c r="C518" s="986"/>
      <c r="D518" s="986"/>
      <c r="E518" s="986"/>
      <c r="F518" s="986"/>
      <c r="G518" s="987"/>
      <c r="H518" s="718"/>
      <c r="I518" s="719"/>
      <c r="J518" s="720"/>
      <c r="K518" s="944">
        <f>+Memorias_tramos!B14</f>
        <v>6.52</v>
      </c>
      <c r="L518" s="964"/>
      <c r="M518" s="718"/>
      <c r="N518" s="719"/>
      <c r="O518" s="720"/>
      <c r="P518" s="944">
        <f t="shared" si="308"/>
        <v>6.52</v>
      </c>
      <c r="Q518" s="945"/>
      <c r="R518" s="964"/>
      <c r="S518" s="715">
        <v>2</v>
      </c>
      <c r="T518" s="944">
        <f t="shared" si="309"/>
        <v>13.04</v>
      </c>
      <c r="U518" s="945"/>
      <c r="V518" s="946"/>
    </row>
    <row r="519" spans="2:22" s="197" customFormat="1" ht="22.95" customHeight="1" x14ac:dyDescent="0.3">
      <c r="B519" s="985" t="s">
        <v>5833</v>
      </c>
      <c r="C519" s="986"/>
      <c r="D519" s="986"/>
      <c r="E519" s="986"/>
      <c r="F519" s="986"/>
      <c r="G519" s="987"/>
      <c r="H519" s="944"/>
      <c r="I519" s="945"/>
      <c r="J519" s="964"/>
      <c r="K519" s="944">
        <f>+Memorias_tramos!B24</f>
        <v>6.4</v>
      </c>
      <c r="L519" s="964"/>
      <c r="M519" s="944"/>
      <c r="N519" s="945"/>
      <c r="O519" s="964"/>
      <c r="P519" s="944">
        <f t="shared" si="308"/>
        <v>6.4</v>
      </c>
      <c r="Q519" s="945"/>
      <c r="R519" s="964"/>
      <c r="S519" s="710">
        <v>4</v>
      </c>
      <c r="T519" s="944">
        <f t="shared" si="309"/>
        <v>25.6</v>
      </c>
      <c r="U519" s="945"/>
      <c r="V519" s="946"/>
    </row>
    <row r="520" spans="2:22" s="197" customFormat="1" ht="22.95" customHeight="1" x14ac:dyDescent="0.3">
      <c r="B520" s="985" t="s">
        <v>5834</v>
      </c>
      <c r="C520" s="986"/>
      <c r="D520" s="986"/>
      <c r="E520" s="986"/>
      <c r="F520" s="986"/>
      <c r="G520" s="987"/>
      <c r="H520" s="944"/>
      <c r="I520" s="945"/>
      <c r="J520" s="964"/>
      <c r="K520" s="944">
        <f>+Memorias_tramos!B34</f>
        <v>6.74</v>
      </c>
      <c r="L520" s="964"/>
      <c r="M520" s="944"/>
      <c r="N520" s="945"/>
      <c r="O520" s="964"/>
      <c r="P520" s="944">
        <f t="shared" si="308"/>
        <v>6.74</v>
      </c>
      <c r="Q520" s="945"/>
      <c r="R520" s="964"/>
      <c r="S520" s="710">
        <v>2</v>
      </c>
      <c r="T520" s="944">
        <f t="shared" si="309"/>
        <v>13.48</v>
      </c>
      <c r="U520" s="945"/>
      <c r="V520" s="946"/>
    </row>
    <row r="521" spans="2:22" s="197" customFormat="1" ht="22.95" customHeight="1" x14ac:dyDescent="0.3">
      <c r="B521" s="985" t="s">
        <v>5854</v>
      </c>
      <c r="C521" s="986"/>
      <c r="D521" s="986"/>
      <c r="E521" s="986"/>
      <c r="F521" s="986"/>
      <c r="G521" s="987"/>
      <c r="H521" s="944"/>
      <c r="I521" s="945"/>
      <c r="J521" s="964"/>
      <c r="K521" s="944">
        <f>+Memorias_tramos!D34</f>
        <v>6.74</v>
      </c>
      <c r="L521" s="964"/>
      <c r="M521" s="944"/>
      <c r="N521" s="945"/>
      <c r="O521" s="964"/>
      <c r="P521" s="944">
        <f t="shared" si="308"/>
        <v>6.74</v>
      </c>
      <c r="Q521" s="945"/>
      <c r="R521" s="964"/>
      <c r="S521" s="710">
        <v>2</v>
      </c>
      <c r="T521" s="944">
        <f t="shared" si="309"/>
        <v>13.48</v>
      </c>
      <c r="U521" s="945"/>
      <c r="V521" s="946"/>
    </row>
    <row r="522" spans="2:22" s="197" customFormat="1" ht="22.95" customHeight="1" x14ac:dyDescent="0.3">
      <c r="B522" s="985" t="s">
        <v>5835</v>
      </c>
      <c r="C522" s="986"/>
      <c r="D522" s="986"/>
      <c r="E522" s="986"/>
      <c r="F522" s="986"/>
      <c r="G522" s="987"/>
      <c r="H522" s="944"/>
      <c r="I522" s="945"/>
      <c r="J522" s="964"/>
      <c r="K522" s="944">
        <f>+Memorias_tramos!B44</f>
        <v>0</v>
      </c>
      <c r="L522" s="964"/>
      <c r="M522" s="944"/>
      <c r="N522" s="945"/>
      <c r="O522" s="964"/>
      <c r="P522" s="944">
        <f t="shared" si="308"/>
        <v>0</v>
      </c>
      <c r="Q522" s="945"/>
      <c r="R522" s="964"/>
      <c r="S522" s="710">
        <v>4</v>
      </c>
      <c r="T522" s="944">
        <f t="shared" si="309"/>
        <v>0</v>
      </c>
      <c r="U522" s="945"/>
      <c r="V522" s="946"/>
    </row>
    <row r="523" spans="2:22" s="197" customFormat="1" ht="22.95" customHeight="1" x14ac:dyDescent="0.3">
      <c r="B523" s="985" t="s">
        <v>5836</v>
      </c>
      <c r="C523" s="986"/>
      <c r="D523" s="986"/>
      <c r="E523" s="986"/>
      <c r="F523" s="986"/>
      <c r="G523" s="987"/>
      <c r="H523" s="944"/>
      <c r="I523" s="945"/>
      <c r="J523" s="964"/>
      <c r="K523" s="944">
        <f>+Memorias_tramos!B54</f>
        <v>3.3</v>
      </c>
      <c r="L523" s="964"/>
      <c r="M523" s="944"/>
      <c r="N523" s="945"/>
      <c r="O523" s="964"/>
      <c r="P523" s="944">
        <f t="shared" si="308"/>
        <v>3.3</v>
      </c>
      <c r="Q523" s="945"/>
      <c r="R523" s="964"/>
      <c r="S523" s="710">
        <v>1</v>
      </c>
      <c r="T523" s="944">
        <f t="shared" si="309"/>
        <v>3.3</v>
      </c>
      <c r="U523" s="945"/>
      <c r="V523" s="946"/>
    </row>
    <row r="524" spans="2:22" s="197" customFormat="1" ht="22.95" customHeight="1" x14ac:dyDescent="0.3">
      <c r="B524" s="985" t="s">
        <v>5855</v>
      </c>
      <c r="C524" s="986"/>
      <c r="D524" s="986"/>
      <c r="E524" s="986"/>
      <c r="F524" s="986"/>
      <c r="G524" s="987"/>
      <c r="H524" s="944"/>
      <c r="I524" s="945"/>
      <c r="J524" s="964"/>
      <c r="K524" s="944">
        <f>+Memorias_tramos!D54</f>
        <v>0</v>
      </c>
      <c r="L524" s="964"/>
      <c r="M524" s="944"/>
      <c r="N524" s="945"/>
      <c r="O524" s="964"/>
      <c r="P524" s="944">
        <f t="shared" si="308"/>
        <v>0</v>
      </c>
      <c r="Q524" s="945"/>
      <c r="R524" s="964"/>
      <c r="S524" s="745">
        <v>1</v>
      </c>
      <c r="T524" s="944">
        <f t="shared" si="309"/>
        <v>0</v>
      </c>
      <c r="U524" s="945"/>
      <c r="V524" s="946"/>
    </row>
    <row r="525" spans="2:22" s="197" customFormat="1" ht="13.95" customHeight="1" x14ac:dyDescent="0.3">
      <c r="C525" s="244"/>
      <c r="D525" s="244"/>
      <c r="E525" s="244"/>
      <c r="F525" s="244"/>
      <c r="G525" s="244"/>
      <c r="H525" s="244"/>
      <c r="I525" s="244"/>
      <c r="J525" s="244"/>
      <c r="K525" s="244"/>
      <c r="L525" s="244"/>
      <c r="M525" s="244"/>
      <c r="N525" s="244"/>
      <c r="O525" s="244"/>
      <c r="P525" s="244"/>
      <c r="Q525" s="244"/>
      <c r="R525" s="244"/>
      <c r="S525" s="244"/>
      <c r="T525" s="975">
        <f>ROUNDUP(SUM(T516:V524),0)</f>
        <v>79</v>
      </c>
      <c r="U525" s="976"/>
      <c r="V525" s="977"/>
    </row>
    <row r="526" spans="2:22" s="197" customFormat="1" x14ac:dyDescent="0.3">
      <c r="C526" s="244"/>
      <c r="D526" s="244"/>
      <c r="E526" s="244"/>
      <c r="F526" s="244"/>
      <c r="G526" s="244"/>
      <c r="H526" s="244"/>
      <c r="I526" s="244"/>
      <c r="J526" s="244"/>
      <c r="K526" s="244"/>
      <c r="L526" s="244"/>
      <c r="M526" s="244"/>
      <c r="N526" s="244"/>
      <c r="O526" s="244"/>
      <c r="P526" s="244"/>
      <c r="Q526" s="244"/>
      <c r="R526" s="244"/>
      <c r="S526" s="244"/>
      <c r="T526" s="244"/>
      <c r="U526" s="244"/>
      <c r="V526" s="244"/>
    </row>
    <row r="527" spans="2:22" s="197" customFormat="1" ht="24.75" customHeight="1" x14ac:dyDescent="0.3">
      <c r="B527" s="994" t="s">
        <v>5765</v>
      </c>
      <c r="C527" s="997"/>
      <c r="D527" s="997"/>
      <c r="E527" s="997"/>
      <c r="F527" s="997"/>
      <c r="G527" s="995"/>
      <c r="H527" s="1001" t="str">
        <f>+APU!C154</f>
        <v>SUMINISTRO, TRANSPORTE E INSTALACION ANCLAJE EPOXICO 1/2" L=15 cm (Incluye perforación y adhesivo epóxico)</v>
      </c>
      <c r="I527" s="1002"/>
      <c r="J527" s="1002"/>
      <c r="K527" s="1002"/>
      <c r="L527" s="1002"/>
      <c r="M527" s="1002"/>
      <c r="N527" s="1002"/>
      <c r="O527" s="1002"/>
      <c r="P527" s="1002"/>
      <c r="Q527" s="1002"/>
      <c r="R527" s="1002"/>
      <c r="S527" s="1003"/>
      <c r="T527" s="994" t="s">
        <v>7</v>
      </c>
      <c r="U527" s="995"/>
      <c r="V527" s="747" t="str">
        <f>+APU!D154</f>
        <v>UND</v>
      </c>
    </row>
    <row r="528" spans="2:22" s="197" customFormat="1" x14ac:dyDescent="0.3">
      <c r="B528" s="237"/>
      <c r="C528" s="237"/>
      <c r="D528" s="237"/>
      <c r="E528" s="237"/>
      <c r="F528" s="237"/>
      <c r="G528" s="237"/>
      <c r="H528" s="237"/>
      <c r="I528" s="237"/>
      <c r="J528" s="237"/>
      <c r="K528" s="237"/>
      <c r="L528" s="237"/>
      <c r="M528" s="237"/>
      <c r="N528" s="237"/>
      <c r="O528" s="237"/>
      <c r="P528" s="237"/>
      <c r="Q528" s="237"/>
      <c r="R528" s="237"/>
      <c r="S528" s="748"/>
      <c r="T528" s="238"/>
      <c r="U528" s="238"/>
      <c r="V528" s="239"/>
    </row>
    <row r="529" spans="2:22" s="197" customFormat="1" x14ac:dyDescent="0.3">
      <c r="B529" s="240" t="s">
        <v>288</v>
      </c>
      <c r="C529" s="240"/>
      <c r="D529" s="240"/>
      <c r="E529" s="240"/>
      <c r="F529" s="240"/>
      <c r="G529" s="240"/>
      <c r="H529" s="958" t="s">
        <v>5685</v>
      </c>
      <c r="I529" s="958"/>
      <c r="J529" s="958"/>
      <c r="K529" s="959" t="s">
        <v>5744</v>
      </c>
      <c r="L529" s="960"/>
      <c r="M529" s="959" t="s">
        <v>233</v>
      </c>
      <c r="N529" s="960"/>
      <c r="O529" s="961"/>
      <c r="P529" s="959" t="s">
        <v>292</v>
      </c>
      <c r="Q529" s="960"/>
      <c r="R529" s="961"/>
      <c r="S529" s="746" t="s">
        <v>5875</v>
      </c>
      <c r="T529" s="996" t="s">
        <v>262</v>
      </c>
      <c r="U529" s="996"/>
      <c r="V529" s="996"/>
    </row>
    <row r="530" spans="2:22" s="197" customFormat="1" ht="15" x14ac:dyDescent="0.3">
      <c r="B530" s="985" t="s">
        <v>5831</v>
      </c>
      <c r="C530" s="986"/>
      <c r="D530" s="986"/>
      <c r="E530" s="986"/>
      <c r="F530" s="986"/>
      <c r="G530" s="987"/>
      <c r="H530" s="944">
        <f>+Memorias_tramos!B3</f>
        <v>7.4</v>
      </c>
      <c r="I530" s="945"/>
      <c r="J530" s="964"/>
      <c r="K530" s="944">
        <v>1.2</v>
      </c>
      <c r="L530" s="964"/>
      <c r="M530" s="944">
        <f>+ROUND(H530/K530,0)-1</f>
        <v>5</v>
      </c>
      <c r="N530" s="945"/>
      <c r="O530" s="964"/>
      <c r="P530" s="944"/>
      <c r="Q530" s="945"/>
      <c r="R530" s="945"/>
      <c r="S530" s="762">
        <v>0.99399999999999999</v>
      </c>
      <c r="T530" s="945">
        <f>+M530</f>
        <v>5</v>
      </c>
      <c r="U530" s="945"/>
      <c r="V530" s="946"/>
    </row>
    <row r="531" spans="2:22" s="197" customFormat="1" ht="15" x14ac:dyDescent="0.3">
      <c r="B531" s="985" t="s">
        <v>5853</v>
      </c>
      <c r="C531" s="986"/>
      <c r="D531" s="986"/>
      <c r="E531" s="986"/>
      <c r="F531" s="986"/>
      <c r="G531" s="987"/>
      <c r="H531" s="944"/>
      <c r="I531" s="945"/>
      <c r="J531" s="964"/>
      <c r="K531" s="944">
        <v>1.2</v>
      </c>
      <c r="L531" s="964"/>
      <c r="M531" s="732"/>
      <c r="N531" s="733"/>
      <c r="O531" s="734"/>
      <c r="P531" s="944"/>
      <c r="Q531" s="945"/>
      <c r="R531" s="945"/>
      <c r="S531" s="762">
        <v>0.99399999999999999</v>
      </c>
      <c r="T531" s="945">
        <f t="shared" ref="T531:T538" si="310">+M531</f>
        <v>0</v>
      </c>
      <c r="U531" s="945"/>
      <c r="V531" s="946"/>
    </row>
    <row r="532" spans="2:22" s="197" customFormat="1" ht="15" x14ac:dyDescent="0.3">
      <c r="B532" s="985" t="s">
        <v>5832</v>
      </c>
      <c r="C532" s="986"/>
      <c r="D532" s="986"/>
      <c r="E532" s="986"/>
      <c r="F532" s="986"/>
      <c r="G532" s="987"/>
      <c r="H532" s="944"/>
      <c r="I532" s="945"/>
      <c r="J532" s="964"/>
      <c r="K532" s="944">
        <v>1.2</v>
      </c>
      <c r="L532" s="964"/>
      <c r="M532" s="732"/>
      <c r="N532" s="733"/>
      <c r="O532" s="734"/>
      <c r="P532" s="944"/>
      <c r="Q532" s="945"/>
      <c r="R532" s="945"/>
      <c r="S532" s="762">
        <v>0.99399999999999999</v>
      </c>
      <c r="T532" s="945">
        <f t="shared" si="310"/>
        <v>0</v>
      </c>
      <c r="U532" s="945"/>
      <c r="V532" s="946"/>
    </row>
    <row r="533" spans="2:22" s="197" customFormat="1" ht="15" x14ac:dyDescent="0.3">
      <c r="B533" s="985" t="s">
        <v>5833</v>
      </c>
      <c r="C533" s="986"/>
      <c r="D533" s="986"/>
      <c r="E533" s="986"/>
      <c r="F533" s="986"/>
      <c r="G533" s="987"/>
      <c r="H533" s="944">
        <f>+Memorias_tramos!B23+Memorias_tramos!B24</f>
        <v>12.9</v>
      </c>
      <c r="I533" s="945"/>
      <c r="J533" s="964"/>
      <c r="K533" s="944">
        <v>1.2</v>
      </c>
      <c r="L533" s="964"/>
      <c r="M533" s="944">
        <f>+ROUND(H533/K533,0)-1</f>
        <v>10</v>
      </c>
      <c r="N533" s="945"/>
      <c r="O533" s="964"/>
      <c r="P533" s="944"/>
      <c r="Q533" s="945"/>
      <c r="R533" s="945"/>
      <c r="S533" s="762">
        <v>0.99399999999999999</v>
      </c>
      <c r="T533" s="945">
        <f t="shared" si="310"/>
        <v>10</v>
      </c>
      <c r="U533" s="945"/>
      <c r="V533" s="946"/>
    </row>
    <row r="534" spans="2:22" s="197" customFormat="1" ht="15" x14ac:dyDescent="0.3">
      <c r="B534" s="985" t="s">
        <v>5834</v>
      </c>
      <c r="C534" s="986"/>
      <c r="D534" s="986"/>
      <c r="E534" s="986"/>
      <c r="F534" s="986"/>
      <c r="G534" s="987"/>
      <c r="H534" s="944"/>
      <c r="I534" s="945"/>
      <c r="J534" s="964"/>
      <c r="K534" s="944">
        <v>1.2</v>
      </c>
      <c r="L534" s="964"/>
      <c r="M534" s="944"/>
      <c r="N534" s="945"/>
      <c r="O534" s="964"/>
      <c r="P534" s="944"/>
      <c r="Q534" s="945"/>
      <c r="R534" s="945"/>
      <c r="S534" s="762">
        <v>0.99399999999999999</v>
      </c>
      <c r="T534" s="945">
        <f t="shared" si="310"/>
        <v>0</v>
      </c>
      <c r="U534" s="945"/>
      <c r="V534" s="946"/>
    </row>
    <row r="535" spans="2:22" s="197" customFormat="1" ht="15" x14ac:dyDescent="0.3">
      <c r="B535" s="985" t="s">
        <v>5854</v>
      </c>
      <c r="C535" s="986"/>
      <c r="D535" s="986"/>
      <c r="E535" s="986"/>
      <c r="F535" s="986"/>
      <c r="G535" s="987"/>
      <c r="H535" s="944"/>
      <c r="I535" s="945"/>
      <c r="J535" s="964"/>
      <c r="K535" s="944">
        <v>1.2</v>
      </c>
      <c r="L535" s="964"/>
      <c r="M535" s="944"/>
      <c r="N535" s="945"/>
      <c r="O535" s="964"/>
      <c r="P535" s="944"/>
      <c r="Q535" s="945"/>
      <c r="R535" s="945"/>
      <c r="S535" s="762">
        <v>0.99399999999999999</v>
      </c>
      <c r="T535" s="945">
        <f t="shared" si="310"/>
        <v>0</v>
      </c>
      <c r="U535" s="945"/>
      <c r="V535" s="946"/>
    </row>
    <row r="536" spans="2:22" s="197" customFormat="1" ht="15" x14ac:dyDescent="0.3">
      <c r="B536" s="985" t="s">
        <v>5835</v>
      </c>
      <c r="C536" s="986"/>
      <c r="D536" s="986"/>
      <c r="E536" s="986"/>
      <c r="F536" s="986"/>
      <c r="G536" s="987"/>
      <c r="H536" s="944"/>
      <c r="I536" s="945"/>
      <c r="J536" s="964"/>
      <c r="K536" s="944"/>
      <c r="L536" s="964"/>
      <c r="M536" s="944"/>
      <c r="N536" s="945"/>
      <c r="O536" s="964"/>
      <c r="P536" s="944"/>
      <c r="Q536" s="945"/>
      <c r="R536" s="945"/>
      <c r="S536" s="762"/>
      <c r="T536" s="945"/>
      <c r="U536" s="945"/>
      <c r="V536" s="946"/>
    </row>
    <row r="537" spans="2:22" s="197" customFormat="1" ht="15" x14ac:dyDescent="0.3">
      <c r="B537" s="985" t="s">
        <v>5836</v>
      </c>
      <c r="C537" s="986"/>
      <c r="D537" s="986"/>
      <c r="E537" s="986"/>
      <c r="F537" s="986"/>
      <c r="G537" s="987"/>
      <c r="H537" s="944">
        <f>+Memorias_tramos!B53</f>
        <v>31.7</v>
      </c>
      <c r="I537" s="945"/>
      <c r="J537" s="964"/>
      <c r="K537" s="944">
        <v>1.2</v>
      </c>
      <c r="L537" s="964"/>
      <c r="M537" s="944">
        <f>+ROUND(H537/K537,0)-1</f>
        <v>25</v>
      </c>
      <c r="N537" s="945"/>
      <c r="O537" s="964"/>
      <c r="P537" s="944"/>
      <c r="Q537" s="945"/>
      <c r="R537" s="945"/>
      <c r="S537" s="762">
        <v>0.99399999999999999</v>
      </c>
      <c r="T537" s="945">
        <f t="shared" si="310"/>
        <v>25</v>
      </c>
      <c r="U537" s="945"/>
      <c r="V537" s="946"/>
    </row>
    <row r="538" spans="2:22" s="197" customFormat="1" ht="15" x14ac:dyDescent="0.3">
      <c r="B538" s="985" t="s">
        <v>5855</v>
      </c>
      <c r="C538" s="986"/>
      <c r="D538" s="986"/>
      <c r="E538" s="986"/>
      <c r="F538" s="986"/>
      <c r="G538" s="987"/>
      <c r="H538" s="944"/>
      <c r="I538" s="945"/>
      <c r="J538" s="964"/>
      <c r="K538" s="944">
        <v>1.2</v>
      </c>
      <c r="L538" s="964"/>
      <c r="M538" s="944"/>
      <c r="N538" s="945"/>
      <c r="O538" s="964"/>
      <c r="P538" s="944"/>
      <c r="Q538" s="945"/>
      <c r="R538" s="945"/>
      <c r="S538" s="762">
        <v>0.99399999999999999</v>
      </c>
      <c r="T538" s="945">
        <f t="shared" si="310"/>
        <v>0</v>
      </c>
      <c r="U538" s="945"/>
      <c r="V538" s="946"/>
    </row>
    <row r="539" spans="2:22" s="197" customFormat="1" ht="15" x14ac:dyDescent="0.3">
      <c r="C539" s="244"/>
      <c r="D539" s="244"/>
      <c r="E539" s="244"/>
      <c r="F539" s="244"/>
      <c r="G539" s="244"/>
      <c r="H539" s="244"/>
      <c r="I539" s="244"/>
      <c r="J539" s="244"/>
      <c r="K539" s="244"/>
      <c r="L539" s="244"/>
      <c r="M539" s="244"/>
      <c r="N539" s="244"/>
      <c r="O539" s="244"/>
      <c r="P539" s="244"/>
      <c r="Q539" s="244"/>
      <c r="R539" s="244"/>
      <c r="S539" s="244"/>
      <c r="T539" s="975">
        <f>ROUNDUP(SUM(T530:V538),0)</f>
        <v>40</v>
      </c>
      <c r="U539" s="976"/>
      <c r="V539" s="977"/>
    </row>
    <row r="540" spans="2:22" s="197" customFormat="1" x14ac:dyDescent="0.3">
      <c r="C540" s="244"/>
      <c r="D540" s="244"/>
      <c r="E540" s="244"/>
      <c r="F540" s="244"/>
      <c r="G540" s="244"/>
      <c r="H540" s="244"/>
      <c r="I540" s="244"/>
      <c r="J540" s="244"/>
      <c r="K540" s="244"/>
      <c r="L540" s="244"/>
      <c r="M540" s="244"/>
      <c r="N540" s="244"/>
      <c r="O540" s="244"/>
      <c r="P540" s="244"/>
      <c r="Q540" s="244"/>
      <c r="R540" s="244"/>
      <c r="S540" s="244"/>
      <c r="T540" s="244"/>
      <c r="U540" s="244"/>
      <c r="V540" s="244"/>
    </row>
    <row r="541" spans="2:22" s="197" customFormat="1" x14ac:dyDescent="0.3">
      <c r="C541" s="244"/>
      <c r="D541" s="244"/>
      <c r="E541" s="244"/>
      <c r="F541" s="244"/>
      <c r="G541" s="244"/>
      <c r="H541" s="244"/>
      <c r="I541" s="244"/>
      <c r="J541" s="244"/>
      <c r="K541" s="244"/>
      <c r="L541" s="244"/>
      <c r="M541" s="244"/>
      <c r="N541" s="244"/>
      <c r="O541" s="244"/>
      <c r="P541" s="244"/>
      <c r="Q541" s="244"/>
      <c r="R541" s="244"/>
      <c r="S541" s="244"/>
      <c r="T541" s="244"/>
      <c r="U541" s="244"/>
      <c r="V541" s="244"/>
    </row>
    <row r="542" spans="2:22" s="197" customFormat="1" ht="14.4" x14ac:dyDescent="0.3">
      <c r="B542" s="1046" t="s">
        <v>5706</v>
      </c>
      <c r="C542" s="1047"/>
      <c r="D542" s="1047"/>
      <c r="E542" s="1047"/>
      <c r="F542" s="1047"/>
      <c r="G542" s="1048"/>
      <c r="H542" s="1037" t="str">
        <f>+APU!C165</f>
        <v>ACERO DE REFUERZO</v>
      </c>
      <c r="I542" s="1041"/>
      <c r="J542" s="1041"/>
      <c r="K542" s="1041"/>
      <c r="L542" s="1041"/>
      <c r="M542" s="1041"/>
      <c r="N542" s="1041"/>
      <c r="O542" s="1041"/>
      <c r="P542" s="1041"/>
      <c r="Q542" s="1041"/>
      <c r="R542" s="1041"/>
      <c r="S542" s="1041"/>
      <c r="T542" s="1041"/>
      <c r="U542" s="1041"/>
      <c r="V542" s="1042"/>
    </row>
    <row r="543" spans="2:22" s="197" customFormat="1" x14ac:dyDescent="0.3">
      <c r="B543" s="231"/>
      <c r="C543" s="231"/>
      <c r="D543" s="231"/>
      <c r="E543" s="231"/>
      <c r="F543" s="231"/>
      <c r="G543" s="231"/>
      <c r="H543" s="232"/>
      <c r="I543" s="232"/>
      <c r="J543" s="232"/>
      <c r="K543" s="232"/>
      <c r="L543" s="232"/>
      <c r="M543" s="232"/>
      <c r="N543" s="232"/>
      <c r="O543" s="232"/>
      <c r="P543" s="232"/>
      <c r="Q543" s="232"/>
      <c r="R543" s="232"/>
      <c r="S543" s="233"/>
      <c r="T543" s="234"/>
      <c r="U543" s="234"/>
      <c r="V543" s="235"/>
    </row>
    <row r="544" spans="2:22" s="197" customFormat="1" ht="35.25" customHeight="1" x14ac:dyDescent="0.3">
      <c r="B544" s="994" t="s">
        <v>5697</v>
      </c>
      <c r="C544" s="997"/>
      <c r="D544" s="997"/>
      <c r="E544" s="997"/>
      <c r="F544" s="997"/>
      <c r="G544" s="995"/>
      <c r="H544" s="1001" t="str">
        <f>IF(B544=0,"",VLOOKUP(B544,APU!B51:G313,2,FALSE))</f>
        <v>SUMINISTRO, TRANSPORTE E INSTALACIÓN DE ACERO DE REFUERZO FY = 60.000 PSI = 420 MPA (INCLUYE ALAMBRE NEGRO Y FIGURACIÓN)</v>
      </c>
      <c r="I544" s="1002"/>
      <c r="J544" s="1002"/>
      <c r="K544" s="1002"/>
      <c r="L544" s="1002"/>
      <c r="M544" s="1002"/>
      <c r="N544" s="1002"/>
      <c r="O544" s="1002"/>
      <c r="P544" s="1002"/>
      <c r="Q544" s="1002"/>
      <c r="R544" s="1002"/>
      <c r="S544" s="1003"/>
      <c r="T544" s="994" t="s">
        <v>7</v>
      </c>
      <c r="U544" s="995"/>
      <c r="V544" s="236" t="str">
        <f>IF(B544=0,"",VLOOKUP(B544,APU!B136:G376,3,FALSE))</f>
        <v>KG</v>
      </c>
    </row>
    <row r="545" spans="2:22" s="197" customFormat="1" x14ac:dyDescent="0.3">
      <c r="B545" s="237"/>
      <c r="C545" s="237"/>
      <c r="D545" s="237"/>
      <c r="E545" s="237"/>
      <c r="F545" s="237"/>
      <c r="G545" s="237"/>
      <c r="H545" s="237"/>
      <c r="I545" s="237"/>
      <c r="J545" s="237"/>
      <c r="K545" s="237"/>
      <c r="L545" s="237"/>
      <c r="M545" s="237"/>
      <c r="N545" s="237"/>
      <c r="O545" s="237"/>
      <c r="P545" s="237"/>
      <c r="Q545" s="237"/>
      <c r="R545" s="237"/>
      <c r="S545" s="229"/>
      <c r="T545" s="238"/>
      <c r="U545" s="238"/>
      <c r="V545" s="239"/>
    </row>
    <row r="546" spans="2:22" s="197" customFormat="1" ht="16.5" customHeight="1" x14ac:dyDescent="0.3">
      <c r="B546" s="954" t="s">
        <v>294</v>
      </c>
      <c r="C546" s="955"/>
      <c r="D546" s="955"/>
      <c r="E546" s="955"/>
      <c r="F546" s="955"/>
      <c r="G546" s="962"/>
      <c r="H546" s="958" t="s">
        <v>7</v>
      </c>
      <c r="I546" s="958"/>
      <c r="J546" s="958"/>
      <c r="K546" s="958"/>
      <c r="L546" s="958"/>
      <c r="M546" s="959" t="s">
        <v>5722</v>
      </c>
      <c r="N546" s="960"/>
      <c r="O546" s="960"/>
      <c r="P546" s="960"/>
      <c r="Q546" s="960"/>
      <c r="R546" s="960"/>
      <c r="S546" s="961"/>
      <c r="T546" s="988" t="s">
        <v>262</v>
      </c>
      <c r="U546" s="989"/>
      <c r="V546" s="990"/>
    </row>
    <row r="547" spans="2:22" s="197" customFormat="1" ht="16.5" customHeight="1" x14ac:dyDescent="0.3">
      <c r="B547" s="956"/>
      <c r="C547" s="957"/>
      <c r="D547" s="957"/>
      <c r="E547" s="957"/>
      <c r="F547" s="957"/>
      <c r="G547" s="963"/>
      <c r="H547" s="958" t="s">
        <v>5744</v>
      </c>
      <c r="I547" s="958"/>
      <c r="J547" s="675" t="s">
        <v>5746</v>
      </c>
      <c r="K547" s="959" t="s">
        <v>5781</v>
      </c>
      <c r="L547" s="961"/>
      <c r="M547" s="959" t="s">
        <v>5745</v>
      </c>
      <c r="N547" s="960"/>
      <c r="O547" s="960"/>
      <c r="P547" s="960" t="s">
        <v>5877</v>
      </c>
      <c r="Q547" s="960"/>
      <c r="R547" s="961"/>
      <c r="S547" s="675" t="s">
        <v>5727</v>
      </c>
      <c r="T547" s="991"/>
      <c r="U547" s="992"/>
      <c r="V547" s="993"/>
    </row>
    <row r="548" spans="2:22" s="197" customFormat="1" ht="23.25" customHeight="1" x14ac:dyDescent="0.3">
      <c r="B548" s="978" t="s">
        <v>5672</v>
      </c>
      <c r="C548" s="979"/>
      <c r="D548" s="979"/>
      <c r="E548" s="979"/>
      <c r="F548" s="979"/>
      <c r="G548" s="980"/>
      <c r="H548" s="737"/>
      <c r="I548" s="737"/>
      <c r="J548" s="738"/>
      <c r="K548" s="972"/>
      <c r="L548" s="1010"/>
      <c r="M548" s="972"/>
      <c r="N548" s="973"/>
      <c r="O548" s="1010"/>
      <c r="P548" s="972"/>
      <c r="Q548" s="973"/>
      <c r="R548" s="1010"/>
      <c r="S548" s="744"/>
      <c r="T548" s="972"/>
      <c r="U548" s="973"/>
      <c r="V548" s="974"/>
    </row>
    <row r="549" spans="2:22" s="197" customFormat="1" ht="12.75" customHeight="1" x14ac:dyDescent="0.3">
      <c r="B549" s="947" t="s">
        <v>5856</v>
      </c>
      <c r="C549" s="948"/>
      <c r="D549" s="948"/>
      <c r="E549" s="948"/>
      <c r="F549" s="948"/>
      <c r="G549" s="949"/>
      <c r="H549" s="950">
        <v>1.2</v>
      </c>
      <c r="I549" s="950"/>
      <c r="J549" s="742">
        <f>+Memorias_tramos!B3</f>
        <v>7.4</v>
      </c>
      <c r="K549" s="951">
        <v>0.5</v>
      </c>
      <c r="L549" s="952"/>
      <c r="M549" s="951">
        <f t="shared" ref="M549" si="311">+ROUND(J549/H549,0)-1</f>
        <v>5</v>
      </c>
      <c r="N549" s="950"/>
      <c r="O549" s="952"/>
      <c r="P549" s="951"/>
      <c r="Q549" s="950"/>
      <c r="R549" s="952"/>
      <c r="S549" s="677">
        <v>0.99399999999999999</v>
      </c>
      <c r="T549" s="951">
        <f t="shared" ref="T549" si="312">+S549*M549*K549</f>
        <v>2.4849999999999999</v>
      </c>
      <c r="U549" s="950"/>
      <c r="V549" s="953"/>
    </row>
    <row r="550" spans="2:22" s="197" customFormat="1" ht="12.75" customHeight="1" x14ac:dyDescent="0.3">
      <c r="B550" s="947" t="s">
        <v>5861</v>
      </c>
      <c r="C550" s="948"/>
      <c r="D550" s="948"/>
      <c r="E550" s="948"/>
      <c r="F550" s="948"/>
      <c r="G550" s="949"/>
      <c r="H550" s="950">
        <v>1.2</v>
      </c>
      <c r="I550" s="950"/>
      <c r="J550" s="742">
        <f>+Memorias_tramos!D3</f>
        <v>12.200000000000001</v>
      </c>
      <c r="K550" s="951">
        <v>0.85</v>
      </c>
      <c r="L550" s="952"/>
      <c r="M550" s="951">
        <f t="shared" ref="M550:M557" si="313">+ROUND(J550/H550,0)-1</f>
        <v>9</v>
      </c>
      <c r="N550" s="950"/>
      <c r="O550" s="952"/>
      <c r="P550" s="951"/>
      <c r="Q550" s="950"/>
      <c r="R550" s="952"/>
      <c r="S550" s="677">
        <v>0.99399999999999999</v>
      </c>
      <c r="T550" s="951">
        <f t="shared" ref="T550:T554" si="314">+S550*M550*K550</f>
        <v>7.6040999999999999</v>
      </c>
      <c r="U550" s="950"/>
      <c r="V550" s="953"/>
    </row>
    <row r="551" spans="2:22" s="197" customFormat="1" ht="12.75" customHeight="1" x14ac:dyDescent="0.3">
      <c r="B551" s="947" t="s">
        <v>5857</v>
      </c>
      <c r="C551" s="948"/>
      <c r="D551" s="948"/>
      <c r="E551" s="948"/>
      <c r="F551" s="948"/>
      <c r="G551" s="949"/>
      <c r="H551" s="950">
        <v>1.2</v>
      </c>
      <c r="I551" s="950"/>
      <c r="J551" s="742">
        <f>+Memorias_tramos!B13</f>
        <v>21.700000000000003</v>
      </c>
      <c r="K551" s="951">
        <v>0.85</v>
      </c>
      <c r="L551" s="952"/>
      <c r="M551" s="951">
        <f t="shared" si="313"/>
        <v>17</v>
      </c>
      <c r="N551" s="950"/>
      <c r="O551" s="952"/>
      <c r="P551" s="951"/>
      <c r="Q551" s="950"/>
      <c r="R551" s="952"/>
      <c r="S551" s="677">
        <v>0.99399999999999999</v>
      </c>
      <c r="T551" s="951">
        <f t="shared" si="314"/>
        <v>14.363299999999999</v>
      </c>
      <c r="U551" s="950"/>
      <c r="V551" s="953"/>
    </row>
    <row r="552" spans="2:22" s="197" customFormat="1" ht="12.75" customHeight="1" x14ac:dyDescent="0.3">
      <c r="B552" s="947" t="s">
        <v>5858</v>
      </c>
      <c r="C552" s="948"/>
      <c r="D552" s="948"/>
      <c r="E552" s="948"/>
      <c r="F552" s="948"/>
      <c r="G552" s="949"/>
      <c r="H552" s="950">
        <v>1.2</v>
      </c>
      <c r="I552" s="950"/>
      <c r="J552" s="742">
        <f>+Memorias_tramos!B23</f>
        <v>6.5</v>
      </c>
      <c r="K552" s="951">
        <v>0.85</v>
      </c>
      <c r="L552" s="952"/>
      <c r="M552" s="951">
        <f t="shared" si="313"/>
        <v>4</v>
      </c>
      <c r="N552" s="950"/>
      <c r="O552" s="952"/>
      <c r="P552" s="951"/>
      <c r="Q552" s="950"/>
      <c r="R552" s="952"/>
      <c r="S552" s="677">
        <v>0.99399999999999999</v>
      </c>
      <c r="T552" s="951">
        <f t="shared" si="314"/>
        <v>3.3795999999999999</v>
      </c>
      <c r="U552" s="950"/>
      <c r="V552" s="953"/>
    </row>
    <row r="553" spans="2:22" s="197" customFormat="1" ht="12.75" customHeight="1" x14ac:dyDescent="0.3">
      <c r="B553" s="947" t="s">
        <v>5859</v>
      </c>
      <c r="C553" s="948"/>
      <c r="D553" s="948"/>
      <c r="E553" s="948"/>
      <c r="F553" s="948"/>
      <c r="G553" s="949"/>
      <c r="H553" s="950">
        <v>1.2</v>
      </c>
      <c r="I553" s="950"/>
      <c r="J553" s="742">
        <f>+Memorias_tramos!B33</f>
        <v>27.7</v>
      </c>
      <c r="K553" s="951">
        <v>0.85</v>
      </c>
      <c r="L553" s="952"/>
      <c r="M553" s="951">
        <f t="shared" si="313"/>
        <v>22</v>
      </c>
      <c r="N553" s="950"/>
      <c r="O553" s="952"/>
      <c r="P553" s="951"/>
      <c r="Q553" s="950"/>
      <c r="R553" s="952"/>
      <c r="S553" s="677">
        <v>0.99399999999999999</v>
      </c>
      <c r="T553" s="951">
        <f t="shared" si="314"/>
        <v>18.587799999999998</v>
      </c>
      <c r="U553" s="950"/>
      <c r="V553" s="953"/>
    </row>
    <row r="554" spans="2:22" s="197" customFormat="1" ht="12.75" customHeight="1" x14ac:dyDescent="0.3">
      <c r="B554" s="947" t="s">
        <v>5863</v>
      </c>
      <c r="C554" s="948"/>
      <c r="D554" s="948"/>
      <c r="E554" s="948"/>
      <c r="F554" s="948"/>
      <c r="G554" s="949"/>
      <c r="H554" s="950">
        <v>1.2</v>
      </c>
      <c r="I554" s="950"/>
      <c r="J554" s="742">
        <f>+Memorias_tramos!D33</f>
        <v>21.7</v>
      </c>
      <c r="K554" s="951">
        <v>0.85</v>
      </c>
      <c r="L554" s="952"/>
      <c r="M554" s="951">
        <f t="shared" si="313"/>
        <v>17</v>
      </c>
      <c r="N554" s="950"/>
      <c r="O554" s="952"/>
      <c r="P554" s="951"/>
      <c r="Q554" s="950"/>
      <c r="R554" s="952"/>
      <c r="S554" s="677">
        <v>0.99399999999999999</v>
      </c>
      <c r="T554" s="951">
        <f t="shared" si="314"/>
        <v>14.363299999999999</v>
      </c>
      <c r="U554" s="950"/>
      <c r="V554" s="953"/>
    </row>
    <row r="555" spans="2:22" s="197" customFormat="1" ht="12.75" customHeight="1" x14ac:dyDescent="0.3">
      <c r="B555" s="947" t="s">
        <v>5860</v>
      </c>
      <c r="C555" s="948"/>
      <c r="D555" s="948"/>
      <c r="E555" s="948"/>
      <c r="F555" s="948"/>
      <c r="G555" s="949"/>
      <c r="H555" s="950"/>
      <c r="I555" s="950"/>
      <c r="J555" s="742"/>
      <c r="K555" s="951"/>
      <c r="L555" s="952"/>
      <c r="M555" s="951"/>
      <c r="N555" s="950"/>
      <c r="O555" s="952"/>
      <c r="P555" s="951"/>
      <c r="Q555" s="950"/>
      <c r="R555" s="952"/>
      <c r="S555" s="677"/>
      <c r="T555" s="951"/>
      <c r="U555" s="950"/>
      <c r="V555" s="953"/>
    </row>
    <row r="556" spans="2:22" s="197" customFormat="1" ht="12.75" customHeight="1" x14ac:dyDescent="0.3">
      <c r="B556" s="947" t="s">
        <v>5862</v>
      </c>
      <c r="C556" s="948"/>
      <c r="D556" s="948"/>
      <c r="E556" s="948"/>
      <c r="F556" s="948"/>
      <c r="G556" s="949"/>
      <c r="H556" s="950">
        <v>1.2</v>
      </c>
      <c r="I556" s="950"/>
      <c r="J556" s="742">
        <f>+Memorias_tramos!B53</f>
        <v>31.7</v>
      </c>
      <c r="K556" s="951">
        <v>0.5</v>
      </c>
      <c r="L556" s="952"/>
      <c r="M556" s="951">
        <f t="shared" ref="M556" si="315">+ROUND(J556/H556,0)-1</f>
        <v>25</v>
      </c>
      <c r="N556" s="950"/>
      <c r="O556" s="952"/>
      <c r="P556" s="951"/>
      <c r="Q556" s="950"/>
      <c r="R556" s="952"/>
      <c r="S556" s="677">
        <v>0.99399999999999999</v>
      </c>
      <c r="T556" s="951">
        <f>+S556*M556*K556</f>
        <v>12.425000000000001</v>
      </c>
      <c r="U556" s="950"/>
      <c r="V556" s="953"/>
    </row>
    <row r="557" spans="2:22" s="197" customFormat="1" ht="12.75" customHeight="1" x14ac:dyDescent="0.3">
      <c r="B557" s="982" t="s">
        <v>5864</v>
      </c>
      <c r="C557" s="983"/>
      <c r="D557" s="983"/>
      <c r="E557" s="983"/>
      <c r="F557" s="983"/>
      <c r="G557" s="984"/>
      <c r="H557" s="965">
        <v>1.2</v>
      </c>
      <c r="I557" s="965"/>
      <c r="J557" s="735">
        <f>+Memorias_tramos!D53</f>
        <v>0</v>
      </c>
      <c r="K557" s="940">
        <v>0.85</v>
      </c>
      <c r="L557" s="941"/>
      <c r="M557" s="940">
        <f t="shared" si="313"/>
        <v>-1</v>
      </c>
      <c r="N557" s="965"/>
      <c r="O557" s="941"/>
      <c r="P557" s="940"/>
      <c r="Q557" s="965"/>
      <c r="R557" s="941"/>
      <c r="S557" s="761">
        <v>0.99399999999999999</v>
      </c>
      <c r="T557" s="940"/>
      <c r="U557" s="965"/>
      <c r="V557" s="967"/>
    </row>
    <row r="558" spans="2:22" s="197" customFormat="1" ht="12.75" customHeight="1" x14ac:dyDescent="0.3">
      <c r="B558" s="759"/>
      <c r="C558" s="748"/>
      <c r="D558" s="748"/>
      <c r="E558" s="748"/>
      <c r="F558" s="748"/>
      <c r="G558" s="760"/>
      <c r="H558" s="750"/>
      <c r="I558" s="750"/>
      <c r="J558" s="751"/>
      <c r="K558" s="749"/>
      <c r="L558" s="751"/>
      <c r="M558" s="749"/>
      <c r="N558" s="750"/>
      <c r="O558" s="751"/>
      <c r="P558" s="749"/>
      <c r="Q558" s="750"/>
      <c r="R558" s="751"/>
      <c r="S558" s="754"/>
      <c r="T558" s="749"/>
      <c r="U558" s="750"/>
      <c r="V558" s="763"/>
    </row>
    <row r="559" spans="2:22" s="197" customFormat="1" ht="12.75" customHeight="1" x14ac:dyDescent="0.3">
      <c r="B559" s="978" t="s">
        <v>5876</v>
      </c>
      <c r="C559" s="979"/>
      <c r="D559" s="979"/>
      <c r="E559" s="979"/>
      <c r="F559" s="979"/>
      <c r="G559" s="980"/>
      <c r="H559" s="737"/>
      <c r="I559" s="737"/>
      <c r="J559" s="738"/>
      <c r="K559" s="736"/>
      <c r="L559" s="738"/>
      <c r="M559" s="736"/>
      <c r="N559" s="737"/>
      <c r="O559" s="738"/>
      <c r="P559" s="736"/>
      <c r="Q559" s="737"/>
      <c r="R559" s="738"/>
      <c r="S559" s="764"/>
      <c r="T559" s="736"/>
      <c r="U559" s="737"/>
      <c r="V559" s="739"/>
    </row>
    <row r="560" spans="2:22" s="197" customFormat="1" ht="12.75" customHeight="1" x14ac:dyDescent="0.3">
      <c r="B560" s="947" t="s">
        <v>5865</v>
      </c>
      <c r="C560" s="948"/>
      <c r="D560" s="948"/>
      <c r="E560" s="948"/>
      <c r="F560" s="948"/>
      <c r="G560" s="949"/>
      <c r="H560" s="966">
        <v>0.2</v>
      </c>
      <c r="I560" s="950"/>
      <c r="J560" s="742">
        <f>+H391</f>
        <v>7.4</v>
      </c>
      <c r="K560" s="951">
        <v>0.25</v>
      </c>
      <c r="L560" s="952"/>
      <c r="M560" s="951">
        <f>+ROUND(J560/H560,0)-1</f>
        <v>36</v>
      </c>
      <c r="N560" s="950"/>
      <c r="O560" s="952"/>
      <c r="P560" s="951">
        <v>1</v>
      </c>
      <c r="Q560" s="950"/>
      <c r="R560" s="952"/>
      <c r="S560" s="677">
        <v>0.56000000000000005</v>
      </c>
      <c r="T560" s="951">
        <f>+S560*M560*K560*P560</f>
        <v>5.0400000000000009</v>
      </c>
      <c r="U560" s="950"/>
      <c r="V560" s="953"/>
    </row>
    <row r="561" spans="2:22" s="197" customFormat="1" ht="12.75" customHeight="1" x14ac:dyDescent="0.3">
      <c r="B561" s="947" t="s">
        <v>5866</v>
      </c>
      <c r="C561" s="948"/>
      <c r="D561" s="948"/>
      <c r="E561" s="948"/>
      <c r="F561" s="948"/>
      <c r="G561" s="949"/>
      <c r="H561" s="966">
        <v>0.2</v>
      </c>
      <c r="I561" s="950"/>
      <c r="J561" s="742">
        <f>+H392</f>
        <v>12.200000000000001</v>
      </c>
      <c r="K561" s="951">
        <v>0.25</v>
      </c>
      <c r="L561" s="952"/>
      <c r="M561" s="951">
        <f t="shared" ref="M561:M568" si="316">+ROUND(J561/H561,0)-1</f>
        <v>60</v>
      </c>
      <c r="N561" s="950"/>
      <c r="O561" s="952"/>
      <c r="P561" s="951">
        <v>2</v>
      </c>
      <c r="Q561" s="950"/>
      <c r="R561" s="952"/>
      <c r="S561" s="677">
        <v>0.56000000000000005</v>
      </c>
      <c r="T561" s="951">
        <f t="shared" ref="T561:T568" si="317">+S561*M561*K561*P561</f>
        <v>16.8</v>
      </c>
      <c r="U561" s="950"/>
      <c r="V561" s="953"/>
    </row>
    <row r="562" spans="2:22" s="197" customFormat="1" ht="12.75" customHeight="1" x14ac:dyDescent="0.3">
      <c r="B562" s="947" t="s">
        <v>5867</v>
      </c>
      <c r="C562" s="948"/>
      <c r="D562" s="948"/>
      <c r="E562" s="948"/>
      <c r="F562" s="948"/>
      <c r="G562" s="949"/>
      <c r="H562" s="966">
        <v>0.2</v>
      </c>
      <c r="I562" s="950"/>
      <c r="J562" s="742">
        <f>+H393</f>
        <v>21.700000000000003</v>
      </c>
      <c r="K562" s="951">
        <v>0.25</v>
      </c>
      <c r="L562" s="952"/>
      <c r="M562" s="951">
        <f t="shared" si="316"/>
        <v>108</v>
      </c>
      <c r="N562" s="950"/>
      <c r="O562" s="952"/>
      <c r="P562" s="951">
        <v>2</v>
      </c>
      <c r="Q562" s="950"/>
      <c r="R562" s="952"/>
      <c r="S562" s="677">
        <v>0.56000000000000005</v>
      </c>
      <c r="T562" s="951">
        <f t="shared" si="317"/>
        <v>30.240000000000002</v>
      </c>
      <c r="U562" s="950"/>
      <c r="V562" s="953"/>
    </row>
    <row r="563" spans="2:22" s="197" customFormat="1" ht="12.75" customHeight="1" x14ac:dyDescent="0.3">
      <c r="B563" s="947" t="s">
        <v>5868</v>
      </c>
      <c r="C563" s="948"/>
      <c r="D563" s="948"/>
      <c r="E563" s="948"/>
      <c r="F563" s="948"/>
      <c r="G563" s="949"/>
      <c r="H563" s="966"/>
      <c r="I563" s="950"/>
      <c r="J563" s="742"/>
      <c r="K563" s="951"/>
      <c r="L563" s="952"/>
      <c r="M563" s="951"/>
      <c r="N563" s="950"/>
      <c r="O563" s="952"/>
      <c r="P563" s="951"/>
      <c r="Q563" s="950"/>
      <c r="R563" s="952"/>
      <c r="S563" s="677"/>
      <c r="T563" s="951"/>
      <c r="U563" s="950"/>
      <c r="V563" s="953"/>
    </row>
    <row r="564" spans="2:22" s="197" customFormat="1" ht="12.75" customHeight="1" x14ac:dyDescent="0.3">
      <c r="B564" s="947" t="s">
        <v>5869</v>
      </c>
      <c r="C564" s="948"/>
      <c r="D564" s="948"/>
      <c r="E564" s="948"/>
      <c r="F564" s="948"/>
      <c r="G564" s="949"/>
      <c r="H564" s="966">
        <v>0.2</v>
      </c>
      <c r="I564" s="950"/>
      <c r="J564" s="742">
        <f>+H395</f>
        <v>27.7</v>
      </c>
      <c r="K564" s="951">
        <v>0.25</v>
      </c>
      <c r="L564" s="952"/>
      <c r="M564" s="951">
        <f t="shared" si="316"/>
        <v>138</v>
      </c>
      <c r="N564" s="950"/>
      <c r="O564" s="952"/>
      <c r="P564" s="951">
        <v>2</v>
      </c>
      <c r="Q564" s="950"/>
      <c r="R564" s="952"/>
      <c r="S564" s="677">
        <v>0.56000000000000005</v>
      </c>
      <c r="T564" s="951">
        <f t="shared" si="317"/>
        <v>38.64</v>
      </c>
      <c r="U564" s="950"/>
      <c r="V564" s="953"/>
    </row>
    <row r="565" spans="2:22" s="197" customFormat="1" ht="12.75" customHeight="1" x14ac:dyDescent="0.3">
      <c r="B565" s="947" t="s">
        <v>5870</v>
      </c>
      <c r="C565" s="948"/>
      <c r="D565" s="948"/>
      <c r="E565" s="948"/>
      <c r="F565" s="948"/>
      <c r="G565" s="949"/>
      <c r="H565" s="966">
        <v>0.2</v>
      </c>
      <c r="I565" s="950"/>
      <c r="J565" s="742">
        <f>+H396</f>
        <v>21.7</v>
      </c>
      <c r="K565" s="951">
        <v>0.25</v>
      </c>
      <c r="L565" s="952"/>
      <c r="M565" s="951">
        <f t="shared" si="316"/>
        <v>108</v>
      </c>
      <c r="N565" s="950"/>
      <c r="O565" s="952"/>
      <c r="P565" s="951">
        <v>2</v>
      </c>
      <c r="Q565" s="950"/>
      <c r="R565" s="952"/>
      <c r="S565" s="677">
        <v>0.56000000000000005</v>
      </c>
      <c r="T565" s="951">
        <f t="shared" si="317"/>
        <v>30.240000000000002</v>
      </c>
      <c r="U565" s="950"/>
      <c r="V565" s="953"/>
    </row>
    <row r="566" spans="2:22" s="197" customFormat="1" ht="12.75" customHeight="1" x14ac:dyDescent="0.3">
      <c r="B566" s="947" t="s">
        <v>5871</v>
      </c>
      <c r="C566" s="948"/>
      <c r="D566" s="948"/>
      <c r="E566" s="948"/>
      <c r="F566" s="948"/>
      <c r="G566" s="949"/>
      <c r="H566" s="966">
        <v>0.2</v>
      </c>
      <c r="I566" s="950"/>
      <c r="J566" s="742">
        <f>+H397</f>
        <v>11.7</v>
      </c>
      <c r="K566" s="951">
        <v>0.25</v>
      </c>
      <c r="L566" s="952"/>
      <c r="M566" s="951">
        <f t="shared" si="316"/>
        <v>58</v>
      </c>
      <c r="N566" s="950"/>
      <c r="O566" s="952"/>
      <c r="P566" s="951">
        <v>1</v>
      </c>
      <c r="Q566" s="950"/>
      <c r="R566" s="952"/>
      <c r="S566" s="677">
        <v>0.56000000000000005</v>
      </c>
      <c r="T566" s="951">
        <f t="shared" si="317"/>
        <v>8.120000000000001</v>
      </c>
      <c r="U566" s="950"/>
      <c r="V566" s="953"/>
    </row>
    <row r="567" spans="2:22" s="197" customFormat="1" ht="15" x14ac:dyDescent="0.3">
      <c r="B567" s="947" t="s">
        <v>5872</v>
      </c>
      <c r="C567" s="948"/>
      <c r="D567" s="948"/>
      <c r="E567" s="948"/>
      <c r="F567" s="948"/>
      <c r="G567" s="949"/>
      <c r="H567" s="966">
        <v>0.2</v>
      </c>
      <c r="I567" s="950"/>
      <c r="J567" s="742">
        <f>+H398</f>
        <v>12.45</v>
      </c>
      <c r="K567" s="951">
        <v>0.25</v>
      </c>
      <c r="L567" s="952"/>
      <c r="M567" s="951">
        <f t="shared" si="316"/>
        <v>61</v>
      </c>
      <c r="N567" s="950"/>
      <c r="O567" s="952"/>
      <c r="P567" s="951">
        <v>1</v>
      </c>
      <c r="Q567" s="950"/>
      <c r="R567" s="952"/>
      <c r="S567" s="677">
        <v>0.56000000000000005</v>
      </c>
      <c r="T567" s="951">
        <f t="shared" si="317"/>
        <v>8.5400000000000009</v>
      </c>
      <c r="U567" s="950"/>
      <c r="V567" s="953"/>
    </row>
    <row r="568" spans="2:22" s="197" customFormat="1" ht="15" x14ac:dyDescent="0.3">
      <c r="B568" s="982" t="s">
        <v>5873</v>
      </c>
      <c r="C568" s="983"/>
      <c r="D568" s="983"/>
      <c r="E568" s="983"/>
      <c r="F568" s="983"/>
      <c r="G568" s="984"/>
      <c r="H568" s="981">
        <v>0.2</v>
      </c>
      <c r="I568" s="965"/>
      <c r="J568" s="735">
        <f>+H399</f>
        <v>19.100000000000001</v>
      </c>
      <c r="K568" s="940">
        <v>0.25</v>
      </c>
      <c r="L568" s="941"/>
      <c r="M568" s="940">
        <f t="shared" si="316"/>
        <v>95</v>
      </c>
      <c r="N568" s="965"/>
      <c r="O568" s="941"/>
      <c r="P568" s="940">
        <v>1</v>
      </c>
      <c r="Q568" s="965"/>
      <c r="R568" s="941"/>
      <c r="S568" s="761">
        <v>0.56000000000000005</v>
      </c>
      <c r="T568" s="940">
        <f t="shared" si="317"/>
        <v>13.3</v>
      </c>
      <c r="U568" s="965"/>
      <c r="V568" s="967"/>
    </row>
    <row r="569" spans="2:22" s="197" customFormat="1" ht="15" x14ac:dyDescent="0.3">
      <c r="B569" s="759"/>
      <c r="C569" s="748"/>
      <c r="D569" s="748"/>
      <c r="E569" s="748"/>
      <c r="F569" s="748"/>
      <c r="G569" s="760"/>
      <c r="H569" s="750"/>
      <c r="I569" s="750"/>
      <c r="J569" s="751"/>
      <c r="K569" s="749"/>
      <c r="L569" s="751"/>
      <c r="M569" s="749"/>
      <c r="N569" s="750"/>
      <c r="O569" s="751"/>
      <c r="P569" s="749"/>
      <c r="Q569" s="750"/>
      <c r="R569" s="751"/>
      <c r="S569" s="752"/>
      <c r="T569" s="749"/>
      <c r="U569" s="750"/>
      <c r="V569" s="763"/>
    </row>
    <row r="570" spans="2:22" s="197" customFormat="1" ht="51.6" customHeight="1" x14ac:dyDescent="0.3">
      <c r="B570" s="1096" t="s">
        <v>5879</v>
      </c>
      <c r="C570" s="1072"/>
      <c r="D570" s="1072"/>
      <c r="E570" s="1072"/>
      <c r="F570" s="1072"/>
      <c r="G570" s="1097"/>
      <c r="H570" s="969"/>
      <c r="I570" s="969"/>
      <c r="J570" s="704"/>
      <c r="K570" s="968"/>
      <c r="L570" s="970"/>
      <c r="M570" s="968"/>
      <c r="N570" s="969"/>
      <c r="O570" s="970"/>
      <c r="P570" s="968"/>
      <c r="Q570" s="969"/>
      <c r="R570" s="970"/>
      <c r="S570" s="695"/>
      <c r="T570" s="968"/>
      <c r="U570" s="969"/>
      <c r="V570" s="971"/>
    </row>
    <row r="571" spans="2:22" s="197" customFormat="1" ht="12.75" customHeight="1" x14ac:dyDescent="0.3">
      <c r="B571" s="947" t="s">
        <v>5856</v>
      </c>
      <c r="C571" s="948"/>
      <c r="D571" s="948"/>
      <c r="E571" s="948"/>
      <c r="F571" s="948"/>
      <c r="G571" s="949"/>
      <c r="H571" s="950">
        <v>0.2</v>
      </c>
      <c r="I571" s="950"/>
      <c r="J571" s="742">
        <v>3.5</v>
      </c>
      <c r="K571" s="951">
        <v>3.1</v>
      </c>
      <c r="L571" s="952"/>
      <c r="M571" s="951">
        <f>+ROUND(K571/H571,0)-1</f>
        <v>15</v>
      </c>
      <c r="N571" s="950"/>
      <c r="O571" s="952"/>
      <c r="P571" s="951">
        <v>1</v>
      </c>
      <c r="Q571" s="950"/>
      <c r="R571" s="952"/>
      <c r="S571" s="677">
        <v>0.99399999999999999</v>
      </c>
      <c r="T571" s="951">
        <f>+P571*M571*S571*J571</f>
        <v>52.185000000000002</v>
      </c>
      <c r="U571" s="950"/>
      <c r="V571" s="953"/>
    </row>
    <row r="572" spans="2:22" s="197" customFormat="1" ht="12.75" customHeight="1" x14ac:dyDescent="0.3">
      <c r="B572" s="947" t="s">
        <v>5856</v>
      </c>
      <c r="C572" s="948"/>
      <c r="D572" s="948"/>
      <c r="E572" s="948"/>
      <c r="F572" s="948"/>
      <c r="G572" s="949"/>
      <c r="H572" s="950">
        <v>0.2</v>
      </c>
      <c r="I572" s="950"/>
      <c r="J572" s="742">
        <v>3.5</v>
      </c>
      <c r="K572" s="951">
        <v>3.1</v>
      </c>
      <c r="L572" s="952"/>
      <c r="M572" s="951">
        <f>+ROUND(J572/H572,0)-1</f>
        <v>17</v>
      </c>
      <c r="N572" s="950"/>
      <c r="O572" s="952"/>
      <c r="P572" s="951">
        <v>1</v>
      </c>
      <c r="Q572" s="950"/>
      <c r="R572" s="952"/>
      <c r="S572" s="677">
        <v>0.99399999999999999</v>
      </c>
      <c r="T572" s="951">
        <f>+P572*M572*S572*J572</f>
        <v>59.143000000000001</v>
      </c>
      <c r="U572" s="950"/>
      <c r="V572" s="953"/>
    </row>
    <row r="573" spans="2:22" s="197" customFormat="1" ht="12.75" customHeight="1" x14ac:dyDescent="0.3">
      <c r="B573" s="755"/>
      <c r="C573" s="756"/>
      <c r="D573" s="756"/>
      <c r="E573" s="756"/>
      <c r="F573" s="756"/>
      <c r="G573" s="765"/>
      <c r="H573" s="741"/>
      <c r="I573" s="741"/>
      <c r="J573" s="742"/>
      <c r="K573" s="740"/>
      <c r="L573" s="742"/>
      <c r="M573" s="740"/>
      <c r="N573" s="741"/>
      <c r="O573" s="742"/>
      <c r="P573" s="740"/>
      <c r="Q573" s="741"/>
      <c r="R573" s="742"/>
      <c r="S573" s="677"/>
      <c r="T573" s="740"/>
      <c r="U573" s="741"/>
      <c r="V573" s="743"/>
    </row>
    <row r="574" spans="2:22" s="197" customFormat="1" ht="12.75" customHeight="1" x14ac:dyDescent="0.3">
      <c r="B574" s="947" t="s">
        <v>5858</v>
      </c>
      <c r="C574" s="948"/>
      <c r="D574" s="948"/>
      <c r="E574" s="948"/>
      <c r="F574" s="948"/>
      <c r="G574" s="949"/>
      <c r="H574" s="950">
        <v>0.2</v>
      </c>
      <c r="I574" s="950"/>
      <c r="J574" s="742">
        <v>3</v>
      </c>
      <c r="K574" s="951">
        <v>3</v>
      </c>
      <c r="L574" s="952"/>
      <c r="M574" s="951">
        <f>+ROUND(K574/H574,0)-1</f>
        <v>14</v>
      </c>
      <c r="N574" s="950"/>
      <c r="O574" s="952"/>
      <c r="P574" s="951">
        <v>2</v>
      </c>
      <c r="Q574" s="950"/>
      <c r="R574" s="952"/>
      <c r="S574" s="677">
        <v>0.99399999999999999</v>
      </c>
      <c r="T574" s="951">
        <f t="shared" ref="T574:T575" si="318">+P574*M574*S574*J574</f>
        <v>83.496000000000009</v>
      </c>
      <c r="U574" s="950"/>
      <c r="V574" s="953"/>
    </row>
    <row r="575" spans="2:22" s="197" customFormat="1" ht="12.75" customHeight="1" x14ac:dyDescent="0.3">
      <c r="B575" s="947" t="s">
        <v>5858</v>
      </c>
      <c r="C575" s="948"/>
      <c r="D575" s="948"/>
      <c r="E575" s="948"/>
      <c r="F575" s="948"/>
      <c r="G575" s="949"/>
      <c r="H575" s="950">
        <v>0.2</v>
      </c>
      <c r="I575" s="950"/>
      <c r="J575" s="742">
        <v>3</v>
      </c>
      <c r="K575" s="951">
        <v>3</v>
      </c>
      <c r="L575" s="952"/>
      <c r="M575" s="951">
        <f>+ROUND(K575/H575,0)-1</f>
        <v>14</v>
      </c>
      <c r="N575" s="950"/>
      <c r="O575" s="952"/>
      <c r="P575" s="951">
        <v>2</v>
      </c>
      <c r="Q575" s="950"/>
      <c r="R575" s="952"/>
      <c r="S575" s="677">
        <v>0.99399999999999999</v>
      </c>
      <c r="T575" s="951">
        <f t="shared" si="318"/>
        <v>83.496000000000009</v>
      </c>
      <c r="U575" s="950"/>
      <c r="V575" s="953"/>
    </row>
    <row r="576" spans="2:22" s="197" customFormat="1" ht="12.75" customHeight="1" x14ac:dyDescent="0.3">
      <c r="B576" s="755"/>
      <c r="C576" s="756"/>
      <c r="D576" s="756"/>
      <c r="E576" s="756"/>
      <c r="F576" s="756"/>
      <c r="G576" s="765"/>
      <c r="H576" s="741"/>
      <c r="I576" s="741"/>
      <c r="J576" s="742"/>
      <c r="K576" s="740"/>
      <c r="L576" s="742"/>
      <c r="M576" s="740"/>
      <c r="N576" s="741"/>
      <c r="O576" s="742"/>
      <c r="P576" s="740"/>
      <c r="Q576" s="741"/>
      <c r="R576" s="742"/>
      <c r="S576" s="677"/>
      <c r="T576" s="740"/>
      <c r="U576" s="741"/>
      <c r="V576" s="743"/>
    </row>
    <row r="577" spans="2:22" s="197" customFormat="1" ht="12.75" customHeight="1" x14ac:dyDescent="0.3">
      <c r="B577" s="947" t="s">
        <v>5859</v>
      </c>
      <c r="C577" s="948"/>
      <c r="D577" s="948"/>
      <c r="E577" s="948"/>
      <c r="F577" s="948"/>
      <c r="G577" s="949"/>
      <c r="H577" s="950">
        <v>0.2</v>
      </c>
      <c r="I577" s="950"/>
      <c r="J577" s="742">
        <v>4.2</v>
      </c>
      <c r="K577" s="951">
        <v>3.2</v>
      </c>
      <c r="L577" s="952"/>
      <c r="M577" s="951">
        <f>+ROUND(K577/H577,0)-1</f>
        <v>15</v>
      </c>
      <c r="N577" s="950"/>
      <c r="O577" s="952"/>
      <c r="P577" s="951">
        <v>1</v>
      </c>
      <c r="Q577" s="950"/>
      <c r="R577" s="952"/>
      <c r="S577" s="677">
        <v>0.99399999999999999</v>
      </c>
      <c r="T577" s="951">
        <f t="shared" ref="T577:T578" si="319">+P577*M577*S577*J577</f>
        <v>62.622</v>
      </c>
      <c r="U577" s="950"/>
      <c r="V577" s="953"/>
    </row>
    <row r="578" spans="2:22" s="197" customFormat="1" ht="12.75" customHeight="1" x14ac:dyDescent="0.3">
      <c r="B578" s="947" t="s">
        <v>5859</v>
      </c>
      <c r="C578" s="948"/>
      <c r="D578" s="948"/>
      <c r="E578" s="948"/>
      <c r="F578" s="948"/>
      <c r="G578" s="949"/>
      <c r="H578" s="950">
        <v>0.2</v>
      </c>
      <c r="I578" s="950"/>
      <c r="J578" s="742">
        <v>4.2</v>
      </c>
      <c r="K578" s="951">
        <v>3.2</v>
      </c>
      <c r="L578" s="952"/>
      <c r="M578" s="951">
        <f>+ROUND(J578/H578,0)-1</f>
        <v>20</v>
      </c>
      <c r="N578" s="950"/>
      <c r="O578" s="952"/>
      <c r="P578" s="951">
        <v>1</v>
      </c>
      <c r="Q578" s="950"/>
      <c r="R578" s="952"/>
      <c r="S578" s="677">
        <v>0.99399999999999999</v>
      </c>
      <c r="T578" s="951">
        <f t="shared" si="319"/>
        <v>83.495999999999995</v>
      </c>
      <c r="U578" s="950"/>
      <c r="V578" s="953"/>
    </row>
    <row r="579" spans="2:22" s="197" customFormat="1" ht="12.75" customHeight="1" x14ac:dyDescent="0.3">
      <c r="B579" s="755"/>
      <c r="C579" s="756"/>
      <c r="D579" s="756"/>
      <c r="E579" s="756"/>
      <c r="F579" s="756"/>
      <c r="G579" s="765"/>
      <c r="H579" s="741"/>
      <c r="I579" s="741"/>
      <c r="J579" s="742"/>
      <c r="K579" s="740"/>
      <c r="L579" s="742"/>
      <c r="M579" s="740"/>
      <c r="N579" s="741"/>
      <c r="O579" s="742"/>
      <c r="P579" s="740"/>
      <c r="Q579" s="741"/>
      <c r="R579" s="742"/>
      <c r="S579" s="677"/>
      <c r="T579" s="740"/>
      <c r="U579" s="741"/>
      <c r="V579" s="743"/>
    </row>
    <row r="580" spans="2:22" s="197" customFormat="1" ht="12.75" customHeight="1" x14ac:dyDescent="0.3">
      <c r="B580" s="947" t="s">
        <v>5863</v>
      </c>
      <c r="C580" s="948"/>
      <c r="D580" s="948"/>
      <c r="E580" s="948"/>
      <c r="F580" s="948"/>
      <c r="G580" s="949"/>
      <c r="H580" s="950">
        <v>0.2</v>
      </c>
      <c r="I580" s="950"/>
      <c r="J580" s="742">
        <v>3</v>
      </c>
      <c r="K580" s="951">
        <v>3</v>
      </c>
      <c r="L580" s="952"/>
      <c r="M580" s="951">
        <f>+ROUND(K580/H580,0)-1</f>
        <v>14</v>
      </c>
      <c r="N580" s="950"/>
      <c r="O580" s="952"/>
      <c r="P580" s="951">
        <v>2</v>
      </c>
      <c r="Q580" s="950"/>
      <c r="R580" s="952"/>
      <c r="S580" s="677">
        <v>0.99399999999999999</v>
      </c>
      <c r="T580" s="951">
        <f>+P580*M580*S580*J580</f>
        <v>83.496000000000009</v>
      </c>
      <c r="U580" s="950"/>
      <c r="V580" s="953"/>
    </row>
    <row r="581" spans="2:22" s="197" customFormat="1" ht="12.75" customHeight="1" x14ac:dyDescent="0.3">
      <c r="B581" s="947" t="s">
        <v>5863</v>
      </c>
      <c r="C581" s="948"/>
      <c r="D581" s="948"/>
      <c r="E581" s="948"/>
      <c r="F581" s="948"/>
      <c r="G581" s="949"/>
      <c r="H581" s="950">
        <v>0.2</v>
      </c>
      <c r="I581" s="950"/>
      <c r="J581" s="742">
        <v>3</v>
      </c>
      <c r="K581" s="951">
        <f>+J574</f>
        <v>3</v>
      </c>
      <c r="L581" s="952"/>
      <c r="M581" s="951">
        <f>+ROUND(K581/H581,0)-1</f>
        <v>14</v>
      </c>
      <c r="N581" s="950"/>
      <c r="O581" s="952"/>
      <c r="P581" s="951">
        <v>2</v>
      </c>
      <c r="Q581" s="950"/>
      <c r="R581" s="952"/>
      <c r="S581" s="677">
        <v>0.99399999999999999</v>
      </c>
      <c r="T581" s="951">
        <f>+P581*M581*S581*J581</f>
        <v>83.496000000000009</v>
      </c>
      <c r="U581" s="950"/>
      <c r="V581" s="953"/>
    </row>
    <row r="582" spans="2:22" s="197" customFormat="1" ht="12.75" customHeight="1" x14ac:dyDescent="0.3">
      <c r="B582" s="755"/>
      <c r="C582" s="756"/>
      <c r="D582" s="756"/>
      <c r="E582" s="756"/>
      <c r="F582" s="756"/>
      <c r="G582" s="765"/>
      <c r="H582" s="741"/>
      <c r="I582" s="741"/>
      <c r="J582" s="742"/>
      <c r="K582" s="740"/>
      <c r="L582" s="742"/>
      <c r="M582" s="740"/>
      <c r="N582" s="741"/>
      <c r="O582" s="742"/>
      <c r="P582" s="740"/>
      <c r="Q582" s="741"/>
      <c r="R582" s="742"/>
      <c r="S582" s="677"/>
      <c r="T582" s="740"/>
      <c r="U582" s="741"/>
      <c r="V582" s="743"/>
    </row>
    <row r="583" spans="2:22" s="197" customFormat="1" ht="12.75" customHeight="1" x14ac:dyDescent="0.3">
      <c r="B583" s="947" t="s">
        <v>5863</v>
      </c>
      <c r="C583" s="948"/>
      <c r="D583" s="948"/>
      <c r="E583" s="948"/>
      <c r="F583" s="948"/>
      <c r="G583" s="949"/>
      <c r="H583" s="950">
        <v>0.2</v>
      </c>
      <c r="I583" s="950"/>
      <c r="J583" s="742">
        <v>4.05</v>
      </c>
      <c r="K583" s="951">
        <v>3.1</v>
      </c>
      <c r="L583" s="952"/>
      <c r="M583" s="951">
        <f>+ROUND(K583/H583,0)-1</f>
        <v>15</v>
      </c>
      <c r="N583" s="950"/>
      <c r="O583" s="952"/>
      <c r="P583" s="951">
        <v>1</v>
      </c>
      <c r="Q583" s="950"/>
      <c r="R583" s="952"/>
      <c r="S583" s="677">
        <v>0.99399999999999999</v>
      </c>
      <c r="T583" s="951">
        <f>+P583*M583*S583*J583</f>
        <v>60.3855</v>
      </c>
      <c r="U583" s="950"/>
      <c r="V583" s="953"/>
    </row>
    <row r="584" spans="2:22" s="197" customFormat="1" ht="12.75" customHeight="1" x14ac:dyDescent="0.3">
      <c r="B584" s="947" t="s">
        <v>5863</v>
      </c>
      <c r="C584" s="948"/>
      <c r="D584" s="948"/>
      <c r="E584" s="948"/>
      <c r="F584" s="948"/>
      <c r="G584" s="949"/>
      <c r="H584" s="950">
        <v>0.2</v>
      </c>
      <c r="I584" s="950"/>
      <c r="J584" s="742">
        <v>4.05</v>
      </c>
      <c r="K584" s="951">
        <v>3.1</v>
      </c>
      <c r="L584" s="952"/>
      <c r="M584" s="951">
        <f>+ROUND(J584/H584,0)-1</f>
        <v>19</v>
      </c>
      <c r="N584" s="950"/>
      <c r="O584" s="952"/>
      <c r="P584" s="951">
        <v>1</v>
      </c>
      <c r="Q584" s="950"/>
      <c r="R584" s="952"/>
      <c r="S584" s="677">
        <v>0.99399999999999999</v>
      </c>
      <c r="T584" s="951">
        <f>+P584*M584*S584*J584</f>
        <v>76.488299999999995</v>
      </c>
      <c r="U584" s="950"/>
      <c r="V584" s="953"/>
    </row>
    <row r="585" spans="2:22" s="197" customFormat="1" ht="12.75" customHeight="1" x14ac:dyDescent="0.3">
      <c r="B585" s="757"/>
      <c r="C585" s="758"/>
      <c r="D585" s="758"/>
      <c r="E585" s="758"/>
      <c r="F585" s="758"/>
      <c r="G585" s="766"/>
      <c r="H585" s="741"/>
      <c r="I585" s="741"/>
      <c r="J585" s="742"/>
      <c r="K585" s="740"/>
      <c r="L585" s="742"/>
      <c r="M585" s="740"/>
      <c r="N585" s="741"/>
      <c r="O585" s="742"/>
      <c r="P585" s="740"/>
      <c r="Q585" s="741"/>
      <c r="R585" s="742"/>
      <c r="S585" s="677"/>
      <c r="T585" s="740"/>
      <c r="U585" s="741"/>
      <c r="V585" s="743"/>
    </row>
    <row r="586" spans="2:22" s="197" customFormat="1" ht="12.75" customHeight="1" x14ac:dyDescent="0.3">
      <c r="B586" s="947" t="s">
        <v>5860</v>
      </c>
      <c r="C586" s="948"/>
      <c r="D586" s="948"/>
      <c r="E586" s="948"/>
      <c r="F586" s="948"/>
      <c r="G586" s="949"/>
      <c r="H586" s="950"/>
      <c r="I586" s="950"/>
      <c r="J586" s="742"/>
      <c r="K586" s="951"/>
      <c r="L586" s="952"/>
      <c r="M586" s="951"/>
      <c r="N586" s="950"/>
      <c r="O586" s="952"/>
      <c r="P586" s="951"/>
      <c r="Q586" s="950"/>
      <c r="R586" s="952"/>
      <c r="S586" s="677"/>
      <c r="T586" s="951"/>
      <c r="U586" s="950"/>
      <c r="V586" s="953"/>
    </row>
    <row r="587" spans="2:22" s="197" customFormat="1" ht="12.75" customHeight="1" x14ac:dyDescent="0.3">
      <c r="B587" s="947" t="s">
        <v>5860</v>
      </c>
      <c r="C587" s="948"/>
      <c r="D587" s="948"/>
      <c r="E587" s="948"/>
      <c r="F587" s="948"/>
      <c r="G587" s="949"/>
      <c r="H587" s="950"/>
      <c r="I587" s="950"/>
      <c r="J587" s="742"/>
      <c r="K587" s="951"/>
      <c r="L587" s="952"/>
      <c r="M587" s="951"/>
      <c r="N587" s="950"/>
      <c r="O587" s="952"/>
      <c r="P587" s="951"/>
      <c r="Q587" s="950"/>
      <c r="R587" s="952"/>
      <c r="S587" s="677"/>
      <c r="T587" s="951"/>
      <c r="U587" s="950"/>
      <c r="V587" s="953"/>
    </row>
    <row r="588" spans="2:22" s="197" customFormat="1" ht="12.75" customHeight="1" x14ac:dyDescent="0.3">
      <c r="B588" s="757"/>
      <c r="C588" s="758"/>
      <c r="D588" s="758"/>
      <c r="E588" s="758"/>
      <c r="F588" s="758"/>
      <c r="G588" s="766"/>
      <c r="H588" s="741"/>
      <c r="I588" s="741"/>
      <c r="J588" s="742"/>
      <c r="K588" s="740"/>
      <c r="L588" s="742"/>
      <c r="M588" s="740"/>
      <c r="N588" s="741"/>
      <c r="O588" s="742"/>
      <c r="P588" s="740"/>
      <c r="Q588" s="741"/>
      <c r="R588" s="742"/>
      <c r="S588" s="677"/>
      <c r="T588" s="740"/>
      <c r="U588" s="741"/>
      <c r="V588" s="743"/>
    </row>
    <row r="589" spans="2:22" s="197" customFormat="1" ht="12.75" customHeight="1" x14ac:dyDescent="0.3">
      <c r="B589" s="947" t="s">
        <v>5864</v>
      </c>
      <c r="C589" s="948"/>
      <c r="D589" s="948"/>
      <c r="E589" s="948"/>
      <c r="F589" s="948"/>
      <c r="G589" s="949"/>
      <c r="H589" s="950"/>
      <c r="I589" s="950"/>
      <c r="J589" s="742"/>
      <c r="K589" s="951"/>
      <c r="L589" s="952"/>
      <c r="M589" s="951"/>
      <c r="N589" s="950"/>
      <c r="O589" s="952"/>
      <c r="P589" s="951"/>
      <c r="Q589" s="950"/>
      <c r="R589" s="952"/>
      <c r="S589" s="677"/>
      <c r="T589" s="951"/>
      <c r="U589" s="950"/>
      <c r="V589" s="953"/>
    </row>
    <row r="590" spans="2:22" s="197" customFormat="1" ht="12.75" customHeight="1" x14ac:dyDescent="0.3">
      <c r="B590" s="947" t="s">
        <v>5864</v>
      </c>
      <c r="C590" s="948"/>
      <c r="D590" s="948"/>
      <c r="E590" s="948"/>
      <c r="F590" s="948"/>
      <c r="G590" s="949"/>
      <c r="H590" s="950"/>
      <c r="I590" s="950"/>
      <c r="J590" s="742"/>
      <c r="K590" s="951"/>
      <c r="L590" s="952"/>
      <c r="M590" s="951"/>
      <c r="N590" s="950"/>
      <c r="O590" s="952"/>
      <c r="P590" s="951"/>
      <c r="Q590" s="950"/>
      <c r="R590" s="952"/>
      <c r="S590" s="677"/>
      <c r="T590" s="951"/>
      <c r="U590" s="950"/>
      <c r="V590" s="953"/>
    </row>
    <row r="591" spans="2:22" s="197" customFormat="1" ht="12.75" customHeight="1" x14ac:dyDescent="0.3">
      <c r="B591" s="947" t="s">
        <v>5864</v>
      </c>
      <c r="C591" s="948"/>
      <c r="D591" s="948"/>
      <c r="E591" s="948"/>
      <c r="F591" s="948"/>
      <c r="G591" s="949"/>
      <c r="H591" s="950"/>
      <c r="I591" s="950"/>
      <c r="J591" s="742"/>
      <c r="K591" s="951"/>
      <c r="L591" s="952"/>
      <c r="M591" s="951"/>
      <c r="N591" s="950"/>
      <c r="O591" s="952"/>
      <c r="P591" s="951"/>
      <c r="Q591" s="950"/>
      <c r="R591" s="952"/>
      <c r="S591" s="677"/>
      <c r="T591" s="951"/>
      <c r="U591" s="950"/>
      <c r="V591" s="953"/>
    </row>
    <row r="592" spans="2:22" s="197" customFormat="1" ht="12.75" customHeight="1" x14ac:dyDescent="0.3">
      <c r="B592" s="947" t="s">
        <v>5864</v>
      </c>
      <c r="C592" s="948"/>
      <c r="D592" s="948"/>
      <c r="E592" s="948"/>
      <c r="F592" s="948"/>
      <c r="G592" s="949"/>
      <c r="H592" s="950"/>
      <c r="I592" s="950"/>
      <c r="J592" s="742"/>
      <c r="K592" s="951"/>
      <c r="L592" s="952"/>
      <c r="M592" s="951"/>
      <c r="N592" s="950"/>
      <c r="O592" s="952"/>
      <c r="P592" s="951"/>
      <c r="Q592" s="950"/>
      <c r="R592" s="952"/>
      <c r="S592" s="677"/>
      <c r="T592" s="951"/>
      <c r="U592" s="950"/>
      <c r="V592" s="953"/>
    </row>
    <row r="593" spans="2:22" s="197" customFormat="1" ht="12.75" customHeight="1" x14ac:dyDescent="0.3">
      <c r="T593" s="975">
        <f>ROUNDUP(SUM(T548:V592),0)</f>
        <v>953</v>
      </c>
      <c r="U593" s="976"/>
      <c r="V593" s="977"/>
    </row>
    <row r="594" spans="2:22" s="197" customFormat="1" x14ac:dyDescent="0.3">
      <c r="C594" s="647"/>
      <c r="D594" s="647"/>
      <c r="E594" s="647"/>
      <c r="F594" s="647"/>
      <c r="G594" s="647"/>
      <c r="H594" s="647"/>
      <c r="I594" s="647"/>
      <c r="J594" s="647"/>
      <c r="K594" s="647"/>
      <c r="L594" s="688"/>
      <c r="M594" s="647"/>
      <c r="N594" s="647"/>
      <c r="O594" s="647"/>
      <c r="P594" s="647"/>
      <c r="Q594" s="647"/>
      <c r="R594" s="647"/>
      <c r="S594" s="647"/>
    </row>
    <row r="595" spans="2:22" s="197" customFormat="1" x14ac:dyDescent="0.3">
      <c r="C595" s="244"/>
      <c r="D595" s="244"/>
      <c r="E595" s="244"/>
      <c r="F595" s="244"/>
      <c r="G595" s="244"/>
      <c r="H595" s="244"/>
      <c r="I595" s="244"/>
      <c r="J595" s="244"/>
      <c r="K595" s="244"/>
      <c r="L595" s="244"/>
      <c r="M595" s="244"/>
      <c r="N595" s="244"/>
      <c r="O595" s="244"/>
      <c r="P595" s="244"/>
      <c r="Q595" s="244"/>
      <c r="R595" s="244"/>
      <c r="S595" s="244"/>
      <c r="T595" s="244"/>
      <c r="U595" s="244"/>
      <c r="V595" s="244"/>
    </row>
    <row r="596" spans="2:22" s="197" customFormat="1" ht="21.75" customHeight="1" x14ac:dyDescent="0.3">
      <c r="B596" s="994" t="s">
        <v>5766</v>
      </c>
      <c r="C596" s="997"/>
      <c r="D596" s="997"/>
      <c r="E596" s="997"/>
      <c r="F596" s="997"/>
      <c r="G596" s="995"/>
      <c r="H596" s="1001" t="str">
        <f>IF(B596=0,"",VLOOKUP(B596,APU!B33:G260,2,FALSE))</f>
        <v>CANASTILLA DE SOPORTE DE DOVELAS EN HIERRO 3/8" Y 1/4"</v>
      </c>
      <c r="I596" s="1002"/>
      <c r="J596" s="1002"/>
      <c r="K596" s="1002"/>
      <c r="L596" s="1002"/>
      <c r="M596" s="1002"/>
      <c r="N596" s="1002"/>
      <c r="O596" s="1002"/>
      <c r="P596" s="1002"/>
      <c r="Q596" s="1002"/>
      <c r="R596" s="1002"/>
      <c r="S596" s="1003"/>
      <c r="T596" s="994" t="s">
        <v>7</v>
      </c>
      <c r="U596" s="995"/>
      <c r="V596" s="236" t="str">
        <f>IF(B596=0,"",VLOOKUP(B596,APU!B132:G309,3,FALSE))</f>
        <v>ML</v>
      </c>
    </row>
    <row r="597" spans="2:22" s="221" customFormat="1" ht="3.9" customHeight="1" x14ac:dyDescent="0.3">
      <c r="B597" s="237"/>
      <c r="C597" s="237"/>
      <c r="D597" s="237"/>
      <c r="E597" s="237"/>
      <c r="F597" s="237"/>
      <c r="G597" s="237"/>
      <c r="H597" s="237"/>
      <c r="I597" s="237"/>
      <c r="J597" s="237"/>
      <c r="K597" s="237"/>
      <c r="L597" s="237"/>
      <c r="M597" s="237"/>
      <c r="N597" s="237"/>
      <c r="O597" s="237"/>
      <c r="P597" s="237"/>
      <c r="Q597" s="237"/>
      <c r="R597" s="237"/>
      <c r="S597" s="229"/>
      <c r="T597" s="238"/>
      <c r="U597" s="238"/>
      <c r="V597" s="239"/>
    </row>
    <row r="598" spans="2:22" s="197" customFormat="1" ht="15" customHeight="1" x14ac:dyDescent="0.3">
      <c r="B598" s="954" t="s">
        <v>294</v>
      </c>
      <c r="C598" s="955"/>
      <c r="D598" s="955"/>
      <c r="E598" s="955"/>
      <c r="F598" s="955"/>
      <c r="G598" s="962"/>
      <c r="H598" s="958" t="s">
        <v>7</v>
      </c>
      <c r="I598" s="958"/>
      <c r="J598" s="958"/>
      <c r="K598" s="958"/>
      <c r="L598" s="958"/>
      <c r="M598" s="959" t="s">
        <v>5722</v>
      </c>
      <c r="N598" s="960"/>
      <c r="O598" s="960"/>
      <c r="P598" s="960"/>
      <c r="Q598" s="960"/>
      <c r="R598" s="960"/>
      <c r="S598" s="961"/>
      <c r="T598" s="988" t="s">
        <v>5723</v>
      </c>
      <c r="U598" s="989"/>
      <c r="V598" s="990"/>
    </row>
    <row r="599" spans="2:22" ht="15" customHeight="1" x14ac:dyDescent="0.3">
      <c r="B599" s="956"/>
      <c r="C599" s="957"/>
      <c r="D599" s="957"/>
      <c r="E599" s="957"/>
      <c r="F599" s="957"/>
      <c r="G599" s="963"/>
      <c r="H599" s="958" t="s">
        <v>5665</v>
      </c>
      <c r="I599" s="958"/>
      <c r="J599" s="682" t="s">
        <v>5709</v>
      </c>
      <c r="K599" s="958" t="s">
        <v>5671</v>
      </c>
      <c r="L599" s="958"/>
      <c r="M599" s="958" t="s">
        <v>5728</v>
      </c>
      <c r="N599" s="958"/>
      <c r="O599" s="958"/>
      <c r="P599" s="958"/>
      <c r="Q599" s="958" t="s">
        <v>5724</v>
      </c>
      <c r="R599" s="958"/>
      <c r="S599" s="682" t="s">
        <v>5729</v>
      </c>
      <c r="T599" s="991"/>
      <c r="U599" s="992"/>
      <c r="V599" s="993"/>
    </row>
    <row r="600" spans="2:22" ht="23.25" customHeight="1" x14ac:dyDescent="0.3">
      <c r="B600" s="985" t="s">
        <v>5831</v>
      </c>
      <c r="C600" s="986"/>
      <c r="D600" s="986"/>
      <c r="E600" s="986"/>
      <c r="F600" s="986"/>
      <c r="G600" s="987"/>
      <c r="H600" s="944"/>
      <c r="I600" s="945"/>
      <c r="J600" s="681"/>
      <c r="K600" s="944">
        <v>3.1</v>
      </c>
      <c r="L600" s="964"/>
      <c r="M600" s="944"/>
      <c r="N600" s="945"/>
      <c r="O600" s="945"/>
      <c r="P600" s="964"/>
      <c r="Q600" s="944">
        <v>2</v>
      </c>
      <c r="R600" s="945"/>
      <c r="S600" s="681"/>
      <c r="T600" s="944">
        <f>+Q600*K600</f>
        <v>6.2</v>
      </c>
      <c r="U600" s="945"/>
      <c r="V600" s="946"/>
    </row>
    <row r="601" spans="2:22" ht="23.25" customHeight="1" x14ac:dyDescent="0.3">
      <c r="B601" s="985" t="s">
        <v>5853</v>
      </c>
      <c r="C601" s="986"/>
      <c r="D601" s="986"/>
      <c r="E601" s="986"/>
      <c r="F601" s="986"/>
      <c r="G601" s="987"/>
      <c r="H601" s="944"/>
      <c r="I601" s="945"/>
      <c r="J601" s="734"/>
      <c r="K601" s="944">
        <f>3.1*2</f>
        <v>6.2</v>
      </c>
      <c r="L601" s="964"/>
      <c r="M601" s="732"/>
      <c r="N601" s="733"/>
      <c r="O601" s="733"/>
      <c r="P601" s="734"/>
      <c r="Q601" s="944">
        <v>3</v>
      </c>
      <c r="R601" s="945"/>
      <c r="S601" s="734"/>
      <c r="T601" s="944">
        <f t="shared" ref="T601:T607" si="320">+Q601*K601</f>
        <v>18.600000000000001</v>
      </c>
      <c r="U601" s="945"/>
      <c r="V601" s="946"/>
    </row>
    <row r="602" spans="2:22" ht="23.25" customHeight="1" x14ac:dyDescent="0.3">
      <c r="B602" s="985" t="s">
        <v>5832</v>
      </c>
      <c r="C602" s="986"/>
      <c r="D602" s="986"/>
      <c r="E602" s="986"/>
      <c r="F602" s="986"/>
      <c r="G602" s="987"/>
      <c r="H602" s="944"/>
      <c r="I602" s="945"/>
      <c r="J602" s="734"/>
      <c r="K602" s="944">
        <v>6.2</v>
      </c>
      <c r="L602" s="964"/>
      <c r="M602" s="732"/>
      <c r="N602" s="733"/>
      <c r="O602" s="733"/>
      <c r="P602" s="734"/>
      <c r="Q602" s="944">
        <v>5</v>
      </c>
      <c r="R602" s="945"/>
      <c r="S602" s="734"/>
      <c r="T602" s="944">
        <f t="shared" si="320"/>
        <v>31</v>
      </c>
      <c r="U602" s="945"/>
      <c r="V602" s="946"/>
    </row>
    <row r="603" spans="2:22" ht="23.25" customHeight="1" x14ac:dyDescent="0.3">
      <c r="B603" s="985" t="s">
        <v>5833</v>
      </c>
      <c r="C603" s="986"/>
      <c r="D603" s="986"/>
      <c r="E603" s="986"/>
      <c r="F603" s="986"/>
      <c r="G603" s="987"/>
      <c r="H603" s="944"/>
      <c r="I603" s="945"/>
      <c r="J603" s="734"/>
      <c r="K603" s="944">
        <v>6</v>
      </c>
      <c r="L603" s="964"/>
      <c r="M603" s="732"/>
      <c r="N603" s="733"/>
      <c r="O603" s="733"/>
      <c r="P603" s="734"/>
      <c r="Q603" s="944">
        <v>1</v>
      </c>
      <c r="R603" s="945"/>
      <c r="S603" s="734"/>
      <c r="T603" s="944">
        <f t="shared" si="320"/>
        <v>6</v>
      </c>
      <c r="U603" s="945"/>
      <c r="V603" s="946"/>
    </row>
    <row r="604" spans="2:22" ht="23.25" customHeight="1" x14ac:dyDescent="0.3">
      <c r="B604" s="985" t="s">
        <v>5834</v>
      </c>
      <c r="C604" s="986"/>
      <c r="D604" s="986"/>
      <c r="E604" s="986"/>
      <c r="F604" s="986"/>
      <c r="G604" s="987"/>
      <c r="H604" s="944"/>
      <c r="I604" s="945"/>
      <c r="J604" s="734"/>
      <c r="K604" s="944">
        <f>3.1*2</f>
        <v>6.2</v>
      </c>
      <c r="L604" s="964"/>
      <c r="M604" s="732"/>
      <c r="N604" s="733"/>
      <c r="O604" s="733"/>
      <c r="P604" s="734"/>
      <c r="Q604" s="944">
        <f>7</f>
        <v>7</v>
      </c>
      <c r="R604" s="945"/>
      <c r="S604" s="734"/>
      <c r="T604" s="944">
        <f t="shared" si="320"/>
        <v>43.4</v>
      </c>
      <c r="U604" s="945"/>
      <c r="V604" s="946"/>
    </row>
    <row r="605" spans="2:22" ht="23.25" customHeight="1" x14ac:dyDescent="0.3">
      <c r="B605" s="985" t="s">
        <v>5854</v>
      </c>
      <c r="C605" s="986"/>
      <c r="D605" s="986"/>
      <c r="E605" s="986"/>
      <c r="F605" s="986"/>
      <c r="G605" s="987"/>
      <c r="H605" s="944"/>
      <c r="I605" s="945"/>
      <c r="J605" s="734"/>
      <c r="K605" s="944">
        <v>6.2</v>
      </c>
      <c r="L605" s="964"/>
      <c r="M605" s="732"/>
      <c r="N605" s="733"/>
      <c r="O605" s="733"/>
      <c r="P605" s="734"/>
      <c r="Q605" s="944">
        <v>5</v>
      </c>
      <c r="R605" s="945"/>
      <c r="S605" s="734"/>
      <c r="T605" s="944">
        <f t="shared" si="320"/>
        <v>31</v>
      </c>
      <c r="U605" s="945"/>
      <c r="V605" s="946"/>
    </row>
    <row r="606" spans="2:22" ht="23.25" customHeight="1" x14ac:dyDescent="0.3">
      <c r="B606" s="985" t="s">
        <v>5835</v>
      </c>
      <c r="C606" s="986"/>
      <c r="D606" s="986"/>
      <c r="E606" s="986"/>
      <c r="F606" s="986"/>
      <c r="G606" s="987"/>
      <c r="H606" s="944"/>
      <c r="I606" s="945"/>
      <c r="J606" s="734"/>
      <c r="K606" s="944"/>
      <c r="L606" s="964"/>
      <c r="M606" s="732"/>
      <c r="N606" s="733"/>
      <c r="O606" s="733"/>
      <c r="P606" s="734"/>
      <c r="Q606" s="944"/>
      <c r="R606" s="945"/>
      <c r="S606" s="734"/>
      <c r="T606" s="944">
        <f t="shared" si="320"/>
        <v>0</v>
      </c>
      <c r="U606" s="945"/>
      <c r="V606" s="946"/>
    </row>
    <row r="607" spans="2:22" ht="23.25" customHeight="1" x14ac:dyDescent="0.3">
      <c r="B607" s="985" t="s">
        <v>5836</v>
      </c>
      <c r="C607" s="986"/>
      <c r="D607" s="986"/>
      <c r="E607" s="986"/>
      <c r="F607" s="986"/>
      <c r="G607" s="987"/>
      <c r="H607" s="944"/>
      <c r="I607" s="945"/>
      <c r="J607" s="734"/>
      <c r="K607" s="944">
        <v>3.1</v>
      </c>
      <c r="L607" s="964"/>
      <c r="M607" s="732"/>
      <c r="N607" s="733"/>
      <c r="O607" s="733"/>
      <c r="P607" s="734"/>
      <c r="Q607" s="944">
        <v>8</v>
      </c>
      <c r="R607" s="945"/>
      <c r="S607" s="734"/>
      <c r="T607" s="944">
        <f t="shared" si="320"/>
        <v>24.8</v>
      </c>
      <c r="U607" s="945"/>
      <c r="V607" s="946"/>
    </row>
    <row r="608" spans="2:22" ht="23.25" customHeight="1" x14ac:dyDescent="0.3">
      <c r="B608" s="985" t="s">
        <v>5855</v>
      </c>
      <c r="C608" s="986"/>
      <c r="D608" s="986"/>
      <c r="E608" s="986"/>
      <c r="F608" s="986"/>
      <c r="G608" s="987"/>
      <c r="H608" s="944"/>
      <c r="I608" s="945"/>
      <c r="J608" s="702"/>
      <c r="K608" s="944"/>
      <c r="L608" s="964"/>
      <c r="M608" s="944"/>
      <c r="N608" s="945"/>
      <c r="O608" s="945"/>
      <c r="P608" s="964"/>
      <c r="Q608" s="944"/>
      <c r="R608" s="945"/>
      <c r="S608" s="702"/>
      <c r="T608" s="944"/>
      <c r="U608" s="945"/>
      <c r="V608" s="946"/>
    </row>
    <row r="609" spans="2:22" s="197" customFormat="1" ht="12.75" customHeight="1" x14ac:dyDescent="0.3">
      <c r="C609" s="244"/>
      <c r="D609" s="244"/>
      <c r="E609" s="244"/>
      <c r="F609" s="244"/>
      <c r="G609" s="244"/>
      <c r="H609" s="244"/>
      <c r="I609" s="244"/>
      <c r="J609" s="244"/>
      <c r="K609" s="244"/>
      <c r="L609" s="244"/>
      <c r="M609" s="244"/>
      <c r="N609" s="244"/>
      <c r="O609" s="244"/>
      <c r="P609" s="244"/>
      <c r="Q609" s="244"/>
      <c r="R609" s="244"/>
      <c r="S609" s="244"/>
      <c r="T609" s="975">
        <f>+SUM(T600:V608)</f>
        <v>161</v>
      </c>
      <c r="U609" s="976"/>
      <c r="V609" s="977"/>
    </row>
    <row r="610" spans="2:22" s="197" customFormat="1" ht="12.75" customHeight="1" x14ac:dyDescent="0.3">
      <c r="C610" s="244"/>
      <c r="D610" s="244"/>
      <c r="E610" s="244"/>
      <c r="F610" s="244"/>
      <c r="G610" s="244"/>
      <c r="H610" s="244"/>
      <c r="I610" s="244"/>
      <c r="J610" s="244"/>
      <c r="K610" s="244"/>
      <c r="L610" s="244"/>
      <c r="M610" s="244"/>
      <c r="N610" s="244"/>
      <c r="O610" s="244"/>
      <c r="P610" s="244"/>
      <c r="Q610" s="244"/>
      <c r="R610" s="244"/>
      <c r="S610" s="244"/>
      <c r="T610" s="244"/>
      <c r="U610" s="244"/>
      <c r="V610" s="244"/>
    </row>
    <row r="611" spans="2:22" s="197" customFormat="1" ht="23.4" customHeight="1" x14ac:dyDescent="0.3">
      <c r="B611" s="994" t="s">
        <v>5698</v>
      </c>
      <c r="C611" s="997"/>
      <c r="D611" s="997"/>
      <c r="E611" s="997"/>
      <c r="F611" s="997"/>
      <c r="G611" s="995"/>
      <c r="H611" s="1001" t="str">
        <f>IF(B611=0,"",VLOOKUP(B611,APU!B37:G266,2,FALSE))</f>
        <v>DOVELAS DE ACERO LISO 60000 PSI PARA PAVIMENTOS</v>
      </c>
      <c r="I611" s="1002"/>
      <c r="J611" s="1002"/>
      <c r="K611" s="1002"/>
      <c r="L611" s="1002"/>
      <c r="M611" s="1002"/>
      <c r="N611" s="1002"/>
      <c r="O611" s="1002"/>
      <c r="P611" s="1002"/>
      <c r="Q611" s="1002"/>
      <c r="R611" s="1002"/>
      <c r="S611" s="1003"/>
      <c r="T611" s="994" t="s">
        <v>7</v>
      </c>
      <c r="U611" s="995"/>
      <c r="V611" s="236" t="str">
        <f>IF(B611=0,"",VLOOKUP(B611,APU!B138:G315,3,FALSE))</f>
        <v>KG</v>
      </c>
    </row>
    <row r="612" spans="2:22" s="221" customFormat="1" ht="3.9" customHeight="1" x14ac:dyDescent="0.3">
      <c r="B612" s="644"/>
      <c r="C612" s="644"/>
      <c r="D612" s="644"/>
      <c r="E612" s="644"/>
      <c r="F612" s="644"/>
      <c r="G612" s="644"/>
      <c r="H612" s="644"/>
      <c r="I612" s="644"/>
      <c r="J612" s="644"/>
      <c r="K612" s="644"/>
      <c r="L612" s="644"/>
      <c r="M612" s="644"/>
      <c r="N612" s="644"/>
      <c r="O612" s="644"/>
      <c r="P612" s="644"/>
      <c r="Q612" s="644"/>
      <c r="R612" s="644"/>
      <c r="S612" s="645"/>
      <c r="T612" s="238"/>
      <c r="U612" s="238"/>
      <c r="V612" s="239"/>
    </row>
    <row r="613" spans="2:22" s="197" customFormat="1" ht="25.5" customHeight="1" x14ac:dyDescent="0.3">
      <c r="B613" s="954" t="s">
        <v>294</v>
      </c>
      <c r="C613" s="955"/>
      <c r="D613" s="955"/>
      <c r="E613" s="955"/>
      <c r="F613" s="955"/>
      <c r="G613" s="955"/>
      <c r="H613" s="958" t="s">
        <v>7</v>
      </c>
      <c r="I613" s="958"/>
      <c r="J613" s="958"/>
      <c r="K613" s="958"/>
      <c r="L613" s="958"/>
      <c r="M613" s="959" t="s">
        <v>5722</v>
      </c>
      <c r="N613" s="960"/>
      <c r="O613" s="960"/>
      <c r="P613" s="960"/>
      <c r="Q613" s="960"/>
      <c r="R613" s="960"/>
      <c r="S613" s="961"/>
      <c r="T613" s="988" t="s">
        <v>5723</v>
      </c>
      <c r="U613" s="989"/>
      <c r="V613" s="990"/>
    </row>
    <row r="614" spans="2:22" ht="12.75" customHeight="1" x14ac:dyDescent="0.3">
      <c r="B614" s="956"/>
      <c r="C614" s="957"/>
      <c r="D614" s="957"/>
      <c r="E614" s="957"/>
      <c r="F614" s="957"/>
      <c r="G614" s="957"/>
      <c r="H614" s="958" t="s">
        <v>5724</v>
      </c>
      <c r="I614" s="958"/>
      <c r="J614" s="671" t="s">
        <v>5671</v>
      </c>
      <c r="K614" s="959" t="s">
        <v>5665</v>
      </c>
      <c r="L614" s="961"/>
      <c r="M614" s="959" t="s">
        <v>5725</v>
      </c>
      <c r="N614" s="960"/>
      <c r="O614" s="960"/>
      <c r="P614" s="960"/>
      <c r="Q614" s="959" t="s">
        <v>5726</v>
      </c>
      <c r="R614" s="960"/>
      <c r="S614" s="671" t="s">
        <v>5727</v>
      </c>
      <c r="T614" s="991"/>
      <c r="U614" s="992"/>
      <c r="V614" s="993"/>
    </row>
    <row r="615" spans="2:22" ht="26.25" customHeight="1" x14ac:dyDescent="0.3">
      <c r="B615" s="937" t="s">
        <v>5880</v>
      </c>
      <c r="C615" s="938"/>
      <c r="D615" s="938"/>
      <c r="E615" s="938"/>
      <c r="F615" s="938"/>
      <c r="G615" s="939"/>
      <c r="H615" s="940">
        <f>+Q600</f>
        <v>2</v>
      </c>
      <c r="I615" s="941"/>
      <c r="J615" s="673">
        <f>+K600</f>
        <v>3.1</v>
      </c>
      <c r="K615" s="940">
        <f>+ROUND((J615/0.3)+1,0)</f>
        <v>11</v>
      </c>
      <c r="L615" s="941"/>
      <c r="M615" s="942">
        <v>0.32</v>
      </c>
      <c r="N615" s="943"/>
      <c r="O615" s="943"/>
      <c r="P615" s="943"/>
      <c r="Q615" s="943">
        <f>+H615*K615*M615</f>
        <v>7.04</v>
      </c>
      <c r="R615" s="943"/>
      <c r="S615" s="676">
        <v>3.0419999999999998</v>
      </c>
      <c r="T615" s="944">
        <f>+Q615*S615</f>
        <v>21.415679999999998</v>
      </c>
      <c r="U615" s="945"/>
      <c r="V615" s="946"/>
    </row>
    <row r="616" spans="2:22" ht="26.25" customHeight="1" x14ac:dyDescent="0.3">
      <c r="B616" s="937" t="s">
        <v>5881</v>
      </c>
      <c r="C616" s="938"/>
      <c r="D616" s="938"/>
      <c r="E616" s="938"/>
      <c r="F616" s="938"/>
      <c r="G616" s="939"/>
      <c r="H616" s="940">
        <f>+Q601</f>
        <v>3</v>
      </c>
      <c r="I616" s="941"/>
      <c r="J616" s="753">
        <f t="shared" ref="J616:J620" si="321">+K601</f>
        <v>6.2</v>
      </c>
      <c r="K616" s="940">
        <f t="shared" ref="K616:K620" si="322">+ROUND((J616/0.3)+1,0)</f>
        <v>22</v>
      </c>
      <c r="L616" s="941"/>
      <c r="M616" s="942">
        <v>0.32</v>
      </c>
      <c r="N616" s="943"/>
      <c r="O616" s="943"/>
      <c r="P616" s="943"/>
      <c r="Q616" s="943">
        <f t="shared" ref="Q616:Q622" si="323">+H616*K616*M616</f>
        <v>21.12</v>
      </c>
      <c r="R616" s="943"/>
      <c r="S616" s="676">
        <v>3.0419999999999998</v>
      </c>
      <c r="T616" s="944">
        <f>+Q616*S616</f>
        <v>64.247039999999998</v>
      </c>
      <c r="U616" s="945"/>
      <c r="V616" s="946"/>
    </row>
    <row r="617" spans="2:22" ht="26.25" customHeight="1" x14ac:dyDescent="0.3">
      <c r="B617" s="937" t="s">
        <v>5882</v>
      </c>
      <c r="C617" s="938"/>
      <c r="D617" s="938"/>
      <c r="E617" s="938"/>
      <c r="F617" s="938"/>
      <c r="G617" s="939"/>
      <c r="H617" s="940">
        <f t="shared" ref="H617:H622" si="324">+Q602</f>
        <v>5</v>
      </c>
      <c r="I617" s="941"/>
      <c r="J617" s="753">
        <f t="shared" si="321"/>
        <v>6.2</v>
      </c>
      <c r="K617" s="940">
        <f t="shared" si="322"/>
        <v>22</v>
      </c>
      <c r="L617" s="941"/>
      <c r="M617" s="942">
        <v>0.32</v>
      </c>
      <c r="N617" s="943"/>
      <c r="O617" s="943"/>
      <c r="P617" s="943"/>
      <c r="Q617" s="943">
        <f t="shared" si="323"/>
        <v>35.200000000000003</v>
      </c>
      <c r="R617" s="943"/>
      <c r="S617" s="676">
        <v>3.0419999999999998</v>
      </c>
      <c r="T617" s="944">
        <f t="shared" ref="T617:T620" si="325">+Q617*S617</f>
        <v>107.0784</v>
      </c>
      <c r="U617" s="945"/>
      <c r="V617" s="946"/>
    </row>
    <row r="618" spans="2:22" ht="26.25" customHeight="1" x14ac:dyDescent="0.3">
      <c r="B618" s="937" t="s">
        <v>5883</v>
      </c>
      <c r="C618" s="938"/>
      <c r="D618" s="938"/>
      <c r="E618" s="938"/>
      <c r="F618" s="938"/>
      <c r="G618" s="939"/>
      <c r="H618" s="940">
        <f t="shared" si="324"/>
        <v>1</v>
      </c>
      <c r="I618" s="941"/>
      <c r="J618" s="753">
        <f t="shared" si="321"/>
        <v>6</v>
      </c>
      <c r="K618" s="940">
        <f t="shared" si="322"/>
        <v>21</v>
      </c>
      <c r="L618" s="941"/>
      <c r="M618" s="942">
        <v>0.32</v>
      </c>
      <c r="N618" s="943"/>
      <c r="O618" s="943"/>
      <c r="P618" s="943"/>
      <c r="Q618" s="943">
        <f t="shared" si="323"/>
        <v>6.72</v>
      </c>
      <c r="R618" s="943"/>
      <c r="S618" s="676">
        <v>3.0419999999999998</v>
      </c>
      <c r="T618" s="944">
        <f t="shared" si="325"/>
        <v>20.442239999999998</v>
      </c>
      <c r="U618" s="945"/>
      <c r="V618" s="946"/>
    </row>
    <row r="619" spans="2:22" ht="26.25" customHeight="1" x14ac:dyDescent="0.3">
      <c r="B619" s="937" t="s">
        <v>5884</v>
      </c>
      <c r="C619" s="938"/>
      <c r="D619" s="938"/>
      <c r="E619" s="938"/>
      <c r="F619" s="938"/>
      <c r="G619" s="939"/>
      <c r="H619" s="940">
        <f t="shared" si="324"/>
        <v>7</v>
      </c>
      <c r="I619" s="941"/>
      <c r="J619" s="753">
        <f t="shared" si="321"/>
        <v>6.2</v>
      </c>
      <c r="K619" s="940">
        <f t="shared" si="322"/>
        <v>22</v>
      </c>
      <c r="L619" s="941"/>
      <c r="M619" s="942">
        <v>0.32</v>
      </c>
      <c r="N619" s="943"/>
      <c r="O619" s="943"/>
      <c r="P619" s="943"/>
      <c r="Q619" s="943">
        <f t="shared" si="323"/>
        <v>49.28</v>
      </c>
      <c r="R619" s="943"/>
      <c r="S619" s="676">
        <v>3.0419999999999998</v>
      </c>
      <c r="T619" s="944">
        <f t="shared" si="325"/>
        <v>149.90976000000001</v>
      </c>
      <c r="U619" s="945"/>
      <c r="V619" s="946"/>
    </row>
    <row r="620" spans="2:22" ht="26.25" customHeight="1" x14ac:dyDescent="0.3">
      <c r="B620" s="937" t="s">
        <v>5886</v>
      </c>
      <c r="C620" s="938"/>
      <c r="D620" s="938"/>
      <c r="E620" s="938"/>
      <c r="F620" s="938"/>
      <c r="G620" s="939"/>
      <c r="H620" s="940">
        <f t="shared" si="324"/>
        <v>5</v>
      </c>
      <c r="I620" s="941"/>
      <c r="J620" s="753">
        <f t="shared" si="321"/>
        <v>6.2</v>
      </c>
      <c r="K620" s="940">
        <f t="shared" si="322"/>
        <v>22</v>
      </c>
      <c r="L620" s="941"/>
      <c r="M620" s="942">
        <v>0.32</v>
      </c>
      <c r="N620" s="943"/>
      <c r="O620" s="943"/>
      <c r="P620" s="943"/>
      <c r="Q620" s="943">
        <f t="shared" si="323"/>
        <v>35.200000000000003</v>
      </c>
      <c r="R620" s="943"/>
      <c r="S620" s="676">
        <v>3.0419999999999998</v>
      </c>
      <c r="T620" s="944">
        <f t="shared" si="325"/>
        <v>107.0784</v>
      </c>
      <c r="U620" s="945"/>
      <c r="V620" s="946"/>
    </row>
    <row r="621" spans="2:22" ht="26.25" customHeight="1" x14ac:dyDescent="0.3">
      <c r="B621" s="937" t="s">
        <v>5885</v>
      </c>
      <c r="C621" s="938"/>
      <c r="D621" s="938"/>
      <c r="E621" s="938"/>
      <c r="F621" s="938"/>
      <c r="G621" s="939"/>
      <c r="H621" s="940"/>
      <c r="I621" s="941"/>
      <c r="J621" s="753"/>
      <c r="K621" s="940"/>
      <c r="L621" s="941"/>
      <c r="M621" s="942"/>
      <c r="N621" s="943"/>
      <c r="O621" s="943"/>
      <c r="P621" s="943"/>
      <c r="Q621" s="943"/>
      <c r="R621" s="943"/>
      <c r="S621" s="676"/>
      <c r="T621" s="944"/>
      <c r="U621" s="945"/>
      <c r="V621" s="946"/>
    </row>
    <row r="622" spans="2:22" ht="26.25" customHeight="1" x14ac:dyDescent="0.3">
      <c r="B622" s="937" t="s">
        <v>5887</v>
      </c>
      <c r="C622" s="938"/>
      <c r="D622" s="938"/>
      <c r="E622" s="938"/>
      <c r="F622" s="938"/>
      <c r="G622" s="939"/>
      <c r="H622" s="940">
        <f t="shared" si="324"/>
        <v>8</v>
      </c>
      <c r="I622" s="941"/>
      <c r="J622" s="753">
        <f>+K607</f>
        <v>3.1</v>
      </c>
      <c r="K622" s="940">
        <f>+ROUND((J622/0.3)+1,0)</f>
        <v>11</v>
      </c>
      <c r="L622" s="941"/>
      <c r="M622" s="942">
        <v>0.32</v>
      </c>
      <c r="N622" s="943"/>
      <c r="O622" s="943"/>
      <c r="P622" s="943"/>
      <c r="Q622" s="943">
        <f t="shared" si="323"/>
        <v>28.16</v>
      </c>
      <c r="R622" s="943"/>
      <c r="S622" s="676">
        <v>3.0419999999999998</v>
      </c>
      <c r="T622" s="944">
        <f>+Q622*S622</f>
        <v>85.662719999999993</v>
      </c>
      <c r="U622" s="945"/>
      <c r="V622" s="946"/>
    </row>
    <row r="623" spans="2:22" ht="26.25" customHeight="1" x14ac:dyDescent="0.3">
      <c r="B623" s="937" t="s">
        <v>5888</v>
      </c>
      <c r="C623" s="938"/>
      <c r="D623" s="938"/>
      <c r="E623" s="938"/>
      <c r="F623" s="938"/>
      <c r="G623" s="939"/>
      <c r="H623" s="940"/>
      <c r="I623" s="941"/>
      <c r="J623" s="753"/>
      <c r="K623" s="940"/>
      <c r="L623" s="941"/>
      <c r="M623" s="942"/>
      <c r="N623" s="943"/>
      <c r="O623" s="943"/>
      <c r="P623" s="943"/>
      <c r="Q623" s="943"/>
      <c r="R623" s="943"/>
      <c r="S623" s="676"/>
      <c r="T623" s="944"/>
      <c r="U623" s="945"/>
      <c r="V623" s="946"/>
    </row>
    <row r="624" spans="2:22" s="197" customFormat="1" ht="15" x14ac:dyDescent="0.3">
      <c r="C624" s="647"/>
      <c r="D624" s="647"/>
      <c r="E624" s="647"/>
      <c r="F624" s="647"/>
      <c r="G624" s="647"/>
      <c r="H624" s="647"/>
      <c r="I624" s="647"/>
      <c r="J624" s="647"/>
      <c r="K624" s="647"/>
      <c r="L624" s="647"/>
      <c r="M624" s="647"/>
      <c r="N624" s="647"/>
      <c r="O624" s="647"/>
      <c r="P624" s="647"/>
      <c r="Q624" s="647"/>
      <c r="R624" s="647"/>
      <c r="S624" s="647"/>
      <c r="T624" s="975">
        <f>ROUNDUP(SUM(T615:V623),0)</f>
        <v>556</v>
      </c>
      <c r="U624" s="976"/>
      <c r="V624" s="977"/>
    </row>
    <row r="625" spans="2:23" s="197" customFormat="1" x14ac:dyDescent="0.3">
      <c r="C625" s="647"/>
      <c r="D625" s="647"/>
      <c r="E625" s="647"/>
      <c r="F625" s="647"/>
      <c r="G625" s="647"/>
      <c r="H625" s="647"/>
      <c r="I625" s="647"/>
      <c r="J625" s="647"/>
      <c r="K625" s="647"/>
      <c r="L625" s="647"/>
      <c r="M625" s="647"/>
      <c r="N625" s="647"/>
      <c r="O625" s="647"/>
      <c r="P625" s="647"/>
      <c r="Q625" s="647"/>
      <c r="R625" s="647"/>
      <c r="S625" s="647"/>
      <c r="T625" s="647"/>
      <c r="U625" s="647"/>
      <c r="V625" s="647"/>
      <c r="W625" s="647"/>
    </row>
    <row r="626" spans="2:23" s="197" customFormat="1" x14ac:dyDescent="0.3">
      <c r="C626" s="244"/>
      <c r="D626" s="244"/>
      <c r="E626" s="244"/>
      <c r="F626" s="244"/>
      <c r="G626" s="244"/>
      <c r="H626" s="244"/>
      <c r="I626" s="244"/>
      <c r="J626" s="244"/>
      <c r="K626" s="244"/>
      <c r="L626" s="244"/>
      <c r="M626" s="244"/>
      <c r="N626" s="244"/>
      <c r="O626" s="244"/>
      <c r="P626" s="244"/>
      <c r="Q626" s="244"/>
      <c r="R626" s="244"/>
      <c r="S626" s="244"/>
      <c r="T626" s="244"/>
      <c r="U626" s="244"/>
      <c r="V626" s="244"/>
      <c r="W626" s="244"/>
    </row>
    <row r="627" spans="2:23" s="197" customFormat="1" ht="14.4" x14ac:dyDescent="0.3">
      <c r="B627" s="1046" t="s">
        <v>5707</v>
      </c>
      <c r="C627" s="1047"/>
      <c r="D627" s="1047"/>
      <c r="E627" s="1047"/>
      <c r="F627" s="1047"/>
      <c r="G627" s="1048"/>
      <c r="H627" s="1037" t="str">
        <f>+APU!C186</f>
        <v>OBRAS EXTERIORES</v>
      </c>
      <c r="I627" s="1041"/>
      <c r="J627" s="1041"/>
      <c r="K627" s="1041"/>
      <c r="L627" s="1041"/>
      <c r="M627" s="1041"/>
      <c r="N627" s="1041"/>
      <c r="O627" s="1041"/>
      <c r="P627" s="1041"/>
      <c r="Q627" s="1041"/>
      <c r="R627" s="1041"/>
      <c r="S627" s="1041"/>
      <c r="T627" s="1041"/>
      <c r="U627" s="1041"/>
      <c r="V627" s="1042"/>
      <c r="W627" s="244"/>
    </row>
    <row r="628" spans="2:23" s="197" customFormat="1" x14ac:dyDescent="0.3">
      <c r="B628" s="231"/>
      <c r="C628" s="231"/>
      <c r="D628" s="231"/>
      <c r="E628" s="231"/>
      <c r="F628" s="231"/>
      <c r="G628" s="231"/>
      <c r="H628" s="232"/>
      <c r="I628" s="232"/>
      <c r="J628" s="232"/>
      <c r="K628" s="232"/>
      <c r="L628" s="232"/>
      <c r="M628" s="232"/>
      <c r="N628" s="232"/>
      <c r="O628" s="232"/>
      <c r="P628" s="232"/>
      <c r="Q628" s="232"/>
      <c r="R628" s="232"/>
      <c r="S628" s="233"/>
      <c r="T628" s="234"/>
      <c r="U628" s="234"/>
      <c r="V628" s="235"/>
      <c r="W628" s="244"/>
    </row>
    <row r="629" spans="2:23" s="197" customFormat="1" x14ac:dyDescent="0.3">
      <c r="B629" s="994" t="s">
        <v>5699</v>
      </c>
      <c r="C629" s="997"/>
      <c r="D629" s="997"/>
      <c r="E629" s="997"/>
      <c r="F629" s="997"/>
      <c r="G629" s="995"/>
      <c r="H629" s="1001" t="str">
        <f>IF(B629=0,"",VLOOKUP(B629,APU!B73:G336,2,FALSE))</f>
        <v xml:space="preserve">ARO TAPA HF D=0.68 M. P/CÁMARA DE INSPECCIÓN                                                         </v>
      </c>
      <c r="I629" s="1002"/>
      <c r="J629" s="1002"/>
      <c r="K629" s="1002"/>
      <c r="L629" s="1002"/>
      <c r="M629" s="1002"/>
      <c r="N629" s="1002"/>
      <c r="O629" s="1002"/>
      <c r="P629" s="1002"/>
      <c r="Q629" s="1002"/>
      <c r="R629" s="1002"/>
      <c r="S629" s="1003"/>
      <c r="T629" s="994" t="s">
        <v>7</v>
      </c>
      <c r="U629" s="995"/>
      <c r="V629" s="236" t="str">
        <f>IF(B629=0,"",VLOOKUP(B629,APU!B181:G399,3,FALSE))</f>
        <v>UND</v>
      </c>
      <c r="W629" s="244"/>
    </row>
    <row r="630" spans="2:23" s="197" customFormat="1" x14ac:dyDescent="0.3">
      <c r="B630" s="237"/>
      <c r="C630" s="237"/>
      <c r="D630" s="237"/>
      <c r="E630" s="237"/>
      <c r="F630" s="237"/>
      <c r="G630" s="237"/>
      <c r="H630" s="237"/>
      <c r="I630" s="237"/>
      <c r="J630" s="237"/>
      <c r="K630" s="237"/>
      <c r="L630" s="237"/>
      <c r="M630" s="237"/>
      <c r="N630" s="237"/>
      <c r="O630" s="237"/>
      <c r="P630" s="237"/>
      <c r="Q630" s="237"/>
      <c r="R630" s="237"/>
      <c r="S630" s="229"/>
      <c r="T630" s="238"/>
      <c r="U630" s="238"/>
      <c r="V630" s="239"/>
      <c r="W630" s="244"/>
    </row>
    <row r="631" spans="2:23" s="197" customFormat="1" ht="25.5" customHeight="1" x14ac:dyDescent="0.3">
      <c r="B631" s="240" t="s">
        <v>288</v>
      </c>
      <c r="C631" s="240"/>
      <c r="D631" s="240"/>
      <c r="E631" s="240"/>
      <c r="F631" s="240"/>
      <c r="G631" s="240"/>
      <c r="H631" s="958" t="s">
        <v>289</v>
      </c>
      <c r="I631" s="958"/>
      <c r="J631" s="958"/>
      <c r="K631" s="959" t="s">
        <v>290</v>
      </c>
      <c r="L631" s="960"/>
      <c r="M631" s="959" t="s">
        <v>291</v>
      </c>
      <c r="N631" s="960"/>
      <c r="O631" s="961"/>
      <c r="P631" s="959" t="s">
        <v>292</v>
      </c>
      <c r="Q631" s="960"/>
      <c r="R631" s="961"/>
      <c r="S631" s="656" t="s">
        <v>293</v>
      </c>
      <c r="T631" s="996" t="s">
        <v>262</v>
      </c>
      <c r="U631" s="996"/>
      <c r="V631" s="996"/>
      <c r="W631" s="244"/>
    </row>
    <row r="632" spans="2:23" s="197" customFormat="1" ht="23.25" customHeight="1" x14ac:dyDescent="0.3">
      <c r="B632" s="1064" t="str">
        <f>+H629</f>
        <v xml:space="preserve">ARO TAPA HF D=0.68 M. P/CÁMARA DE INSPECCIÓN                                                         </v>
      </c>
      <c r="C632" s="1065"/>
      <c r="D632" s="1065"/>
      <c r="E632" s="1065"/>
      <c r="F632" s="1065"/>
      <c r="G632" s="1065"/>
      <c r="H632" s="1062"/>
      <c r="I632" s="1062"/>
      <c r="J632" s="1062"/>
      <c r="K632" s="1062"/>
      <c r="L632" s="1062"/>
      <c r="M632" s="1062"/>
      <c r="N632" s="1062"/>
      <c r="O632" s="1062"/>
      <c r="P632" s="1062"/>
      <c r="Q632" s="1062"/>
      <c r="R632" s="1062"/>
      <c r="S632" s="657">
        <v>1</v>
      </c>
      <c r="T632" s="1062">
        <f>+S632</f>
        <v>1</v>
      </c>
      <c r="U632" s="1062"/>
      <c r="V632" s="1063"/>
      <c r="W632" s="244"/>
    </row>
    <row r="633" spans="2:23" s="197" customFormat="1" ht="12.75" customHeight="1" x14ac:dyDescent="0.3">
      <c r="B633" s="242"/>
      <c r="C633" s="647"/>
      <c r="D633" s="647"/>
      <c r="E633" s="647"/>
      <c r="F633" s="647"/>
      <c r="G633" s="647"/>
      <c r="H633" s="647"/>
      <c r="I633" s="647"/>
      <c r="J633" s="647"/>
      <c r="K633" s="647"/>
      <c r="L633" s="647"/>
      <c r="M633" s="647"/>
      <c r="N633" s="647"/>
      <c r="O633" s="647"/>
      <c r="P633" s="647"/>
      <c r="Q633" s="647"/>
      <c r="R633" s="647"/>
      <c r="S633" s="647"/>
      <c r="T633" s="975">
        <f>ROUND(SUM(T632:V632),0)</f>
        <v>1</v>
      </c>
      <c r="U633" s="976"/>
      <c r="V633" s="977"/>
      <c r="W633" s="244"/>
    </row>
    <row r="634" spans="2:23" s="197" customFormat="1" x14ac:dyDescent="0.3">
      <c r="C634" s="244"/>
      <c r="D634" s="244"/>
      <c r="E634" s="244"/>
      <c r="F634" s="244"/>
      <c r="G634" s="244"/>
      <c r="H634" s="244"/>
      <c r="I634" s="244"/>
      <c r="J634" s="244"/>
      <c r="K634" s="244"/>
      <c r="L634" s="244"/>
      <c r="M634" s="244"/>
      <c r="N634" s="244"/>
      <c r="O634" s="244"/>
      <c r="P634" s="244"/>
      <c r="Q634" s="244"/>
      <c r="R634" s="244"/>
      <c r="S634" s="244"/>
      <c r="T634" s="244"/>
      <c r="U634" s="244"/>
      <c r="V634" s="244"/>
      <c r="W634" s="244"/>
    </row>
    <row r="635" spans="2:23" s="197" customFormat="1" x14ac:dyDescent="0.3">
      <c r="B635" s="994" t="s">
        <v>5700</v>
      </c>
      <c r="C635" s="997"/>
      <c r="D635" s="997"/>
      <c r="E635" s="997"/>
      <c r="F635" s="997"/>
      <c r="G635" s="995"/>
      <c r="H635" s="1001" t="str">
        <f>IF(B635=0,"",VLOOKUP(B635,APU!B195:G377,2,FALSE))</f>
        <v xml:space="preserve">PLAN DE MANEJO DE TRÁNSITO </v>
      </c>
      <c r="I635" s="1002"/>
      <c r="J635" s="1002"/>
      <c r="K635" s="1002"/>
      <c r="L635" s="1002"/>
      <c r="M635" s="1002"/>
      <c r="N635" s="1002"/>
      <c r="O635" s="1002"/>
      <c r="P635" s="1002"/>
      <c r="Q635" s="1002"/>
      <c r="R635" s="1002"/>
      <c r="S635" s="1003"/>
      <c r="T635" s="994" t="s">
        <v>7</v>
      </c>
      <c r="U635" s="995"/>
      <c r="V635" s="236" t="str">
        <f>IF(B635=0,"",VLOOKUP(B635,APU!B195:G377,3,FALSE))</f>
        <v>GLB</v>
      </c>
      <c r="W635" s="244"/>
    </row>
    <row r="636" spans="2:23" s="197" customFormat="1" x14ac:dyDescent="0.3">
      <c r="B636" s="237"/>
      <c r="C636" s="237"/>
      <c r="D636" s="237"/>
      <c r="E636" s="237"/>
      <c r="F636" s="237"/>
      <c r="G636" s="237"/>
      <c r="H636" s="237"/>
      <c r="I636" s="237"/>
      <c r="J636" s="237"/>
      <c r="K636" s="237"/>
      <c r="L636" s="237"/>
      <c r="M636" s="237"/>
      <c r="N636" s="237"/>
      <c r="O636" s="237"/>
      <c r="P636" s="237"/>
      <c r="Q636" s="237"/>
      <c r="R636" s="237"/>
      <c r="S636" s="229"/>
      <c r="T636" s="238"/>
      <c r="U636" s="238"/>
      <c r="V636" s="239"/>
      <c r="W636" s="244"/>
    </row>
    <row r="637" spans="2:23" s="197" customFormat="1" ht="25.5" customHeight="1" x14ac:dyDescent="0.3">
      <c r="B637" s="240" t="s">
        <v>288</v>
      </c>
      <c r="C637" s="240"/>
      <c r="D637" s="240"/>
      <c r="E637" s="240"/>
      <c r="F637" s="240"/>
      <c r="G637" s="240"/>
      <c r="H637" s="958" t="s">
        <v>289</v>
      </c>
      <c r="I637" s="958"/>
      <c r="J637" s="958"/>
      <c r="K637" s="959" t="s">
        <v>290</v>
      </c>
      <c r="L637" s="960"/>
      <c r="M637" s="959" t="s">
        <v>291</v>
      </c>
      <c r="N637" s="960"/>
      <c r="O637" s="961"/>
      <c r="P637" s="959" t="s">
        <v>292</v>
      </c>
      <c r="Q637" s="960"/>
      <c r="R637" s="961"/>
      <c r="S637" s="656" t="s">
        <v>5686</v>
      </c>
      <c r="T637" s="996" t="s">
        <v>262</v>
      </c>
      <c r="U637" s="996"/>
      <c r="V637" s="996"/>
      <c r="W637" s="244"/>
    </row>
    <row r="638" spans="2:23" s="197" customFormat="1" ht="20.25" customHeight="1" x14ac:dyDescent="0.3">
      <c r="B638" s="1064" t="str">
        <f>+H635</f>
        <v xml:space="preserve">PLAN DE MANEJO DE TRÁNSITO </v>
      </c>
      <c r="C638" s="1065"/>
      <c r="D638" s="1065"/>
      <c r="E638" s="1065"/>
      <c r="F638" s="1065"/>
      <c r="G638" s="1065"/>
      <c r="H638" s="1062"/>
      <c r="I638" s="1062"/>
      <c r="J638" s="1062"/>
      <c r="K638" s="1062"/>
      <c r="L638" s="1062"/>
      <c r="M638" s="1062"/>
      <c r="N638" s="1062"/>
      <c r="O638" s="1062"/>
      <c r="P638" s="1062">
        <v>1</v>
      </c>
      <c r="Q638" s="1062"/>
      <c r="R638" s="1062"/>
      <c r="S638" s="657"/>
      <c r="T638" s="1062">
        <f>+P638</f>
        <v>1</v>
      </c>
      <c r="U638" s="1062"/>
      <c r="V638" s="1063"/>
      <c r="W638" s="244"/>
    </row>
    <row r="639" spans="2:23" s="197" customFormat="1" ht="15" x14ac:dyDescent="0.3">
      <c r="B639" s="242"/>
      <c r="C639" s="647"/>
      <c r="D639" s="647"/>
      <c r="E639" s="647"/>
      <c r="F639" s="647"/>
      <c r="G639" s="647"/>
      <c r="H639" s="647"/>
      <c r="I639" s="647"/>
      <c r="J639" s="647"/>
      <c r="K639" s="647"/>
      <c r="L639" s="647"/>
      <c r="M639" s="647"/>
      <c r="N639" s="647"/>
      <c r="O639" s="647"/>
      <c r="P639" s="647"/>
      <c r="Q639" s="647"/>
      <c r="R639" s="647"/>
      <c r="S639" s="647"/>
      <c r="T639" s="975">
        <f>ROUND(SUM(T638:V638),0)</f>
        <v>1</v>
      </c>
      <c r="U639" s="976"/>
      <c r="V639" s="977"/>
      <c r="W639" s="244"/>
    </row>
    <row r="640" spans="2:23" s="197" customFormat="1" x14ac:dyDescent="0.3">
      <c r="C640" s="244"/>
      <c r="D640" s="244"/>
      <c r="E640" s="244"/>
      <c r="F640" s="244"/>
      <c r="G640" s="244"/>
      <c r="H640" s="244"/>
      <c r="I640" s="244"/>
      <c r="J640" s="244"/>
      <c r="K640" s="244"/>
      <c r="L640" s="244"/>
      <c r="M640" s="244"/>
      <c r="N640" s="244"/>
      <c r="O640" s="244"/>
      <c r="P640" s="244"/>
      <c r="Q640" s="244"/>
      <c r="R640" s="244"/>
      <c r="S640" s="244"/>
      <c r="T640" s="244"/>
      <c r="U640" s="244"/>
      <c r="V640" s="244"/>
      <c r="W640" s="244"/>
    </row>
    <row r="641" spans="2:23" s="197" customFormat="1" x14ac:dyDescent="0.3">
      <c r="C641" s="244"/>
      <c r="D641" s="244"/>
      <c r="E641" s="244"/>
      <c r="F641" s="244"/>
      <c r="G641" s="244"/>
      <c r="H641" s="244"/>
      <c r="I641" s="244"/>
      <c r="J641" s="244"/>
      <c r="K641" s="244"/>
      <c r="L641" s="244"/>
      <c r="M641" s="244"/>
      <c r="N641" s="244"/>
      <c r="O641" s="244"/>
      <c r="P641" s="244"/>
      <c r="Q641" s="244"/>
      <c r="R641" s="244"/>
      <c r="S641" s="244"/>
      <c r="T641" s="244"/>
      <c r="U641" s="244"/>
      <c r="V641" s="244"/>
      <c r="W641" s="244"/>
    </row>
    <row r="642" spans="2:23" s="197" customFormat="1" ht="22.5" customHeight="1" x14ac:dyDescent="0.3">
      <c r="B642" s="994" t="s">
        <v>5701</v>
      </c>
      <c r="C642" s="997"/>
      <c r="D642" s="997"/>
      <c r="E642" s="997"/>
      <c r="F642" s="997"/>
      <c r="G642" s="995"/>
      <c r="H642" s="1001" t="str">
        <f>IF(B642=0,"",VLOOKUP(B642,APU!B197:G383,2,FALSE))</f>
        <v xml:space="preserve">REALCE  DE CÁMARA CIRCULAR DE INSPECCIÓN/CAÍDA D=1.20 M. EN CONCRETO CLASE II </v>
      </c>
      <c r="I642" s="1002"/>
      <c r="J642" s="1002"/>
      <c r="K642" s="1002"/>
      <c r="L642" s="1002"/>
      <c r="M642" s="1002"/>
      <c r="N642" s="1002"/>
      <c r="O642" s="1002"/>
      <c r="P642" s="1002"/>
      <c r="Q642" s="1002"/>
      <c r="R642" s="1002"/>
      <c r="S642" s="1003"/>
      <c r="T642" s="994" t="s">
        <v>7</v>
      </c>
      <c r="U642" s="995"/>
      <c r="V642" s="236" t="str">
        <f>IF(B642=0,"",VLOOKUP(B642,APU!B197:G383,3,FALSE))</f>
        <v>M3</v>
      </c>
      <c r="W642" s="244"/>
    </row>
    <row r="643" spans="2:23" s="197" customFormat="1" x14ac:dyDescent="0.3">
      <c r="B643" s="237"/>
      <c r="C643" s="237"/>
      <c r="D643" s="237"/>
      <c r="E643" s="237"/>
      <c r="F643" s="237"/>
      <c r="G643" s="237"/>
      <c r="H643" s="237"/>
      <c r="I643" s="237"/>
      <c r="J643" s="237"/>
      <c r="K643" s="237"/>
      <c r="L643" s="237"/>
      <c r="M643" s="237"/>
      <c r="N643" s="237"/>
      <c r="O643" s="237"/>
      <c r="P643" s="237"/>
      <c r="Q643" s="237"/>
      <c r="R643" s="237"/>
      <c r="S643" s="229"/>
      <c r="T643" s="238"/>
      <c r="U643" s="238"/>
      <c r="V643" s="239"/>
      <c r="W643" s="244"/>
    </row>
    <row r="644" spans="2:23" s="197" customFormat="1" ht="12.75" customHeight="1" x14ac:dyDescent="0.3">
      <c r="B644" s="240" t="s">
        <v>288</v>
      </c>
      <c r="C644" s="240"/>
      <c r="D644" s="240"/>
      <c r="E644" s="240"/>
      <c r="F644" s="240"/>
      <c r="G644" s="240"/>
      <c r="H644" s="958" t="s">
        <v>5750</v>
      </c>
      <c r="I644" s="958"/>
      <c r="J644" s="958"/>
      <c r="K644" s="959" t="s">
        <v>291</v>
      </c>
      <c r="L644" s="960"/>
      <c r="M644" s="959" t="s">
        <v>5751</v>
      </c>
      <c r="N644" s="960"/>
      <c r="O644" s="961"/>
      <c r="P644" s="959" t="s">
        <v>292</v>
      </c>
      <c r="Q644" s="960"/>
      <c r="R644" s="961"/>
      <c r="S644" s="678" t="s">
        <v>293</v>
      </c>
      <c r="T644" s="996" t="s">
        <v>262</v>
      </c>
      <c r="U644" s="996"/>
      <c r="V644" s="996"/>
      <c r="W644" s="244"/>
    </row>
    <row r="645" spans="2:23" s="197" customFormat="1" ht="39.75" customHeight="1" x14ac:dyDescent="0.3">
      <c r="B645" s="1064" t="str">
        <f>+H642</f>
        <v xml:space="preserve">REALCE  DE CÁMARA CIRCULAR DE INSPECCIÓN/CAÍDA D=1.20 M. EN CONCRETO CLASE II </v>
      </c>
      <c r="C645" s="1065"/>
      <c r="D645" s="1065"/>
      <c r="E645" s="1065"/>
      <c r="F645" s="1065"/>
      <c r="G645" s="1065"/>
      <c r="H645" s="1062">
        <v>1.2</v>
      </c>
      <c r="I645" s="1062"/>
      <c r="J645" s="1062"/>
      <c r="K645" s="1062">
        <v>0.4</v>
      </c>
      <c r="L645" s="1062"/>
      <c r="M645" s="1062">
        <f>+((PI()*(H645^2))/4)-((PI()*(1^2))/4)</f>
        <v>0.34557519189487729</v>
      </c>
      <c r="N645" s="1062"/>
      <c r="O645" s="1062"/>
      <c r="P645" s="1062">
        <f>+PRODUCT(K645:O645)</f>
        <v>0.13823007675795093</v>
      </c>
      <c r="Q645" s="1062"/>
      <c r="R645" s="1062"/>
      <c r="S645" s="679">
        <v>6</v>
      </c>
      <c r="T645" s="1062">
        <f>P645*S645</f>
        <v>0.82938046054770553</v>
      </c>
      <c r="U645" s="1062"/>
      <c r="V645" s="1063"/>
      <c r="W645" s="244"/>
    </row>
    <row r="646" spans="2:23" s="197" customFormat="1" ht="15" x14ac:dyDescent="0.3">
      <c r="B646" s="242"/>
      <c r="C646" s="647"/>
      <c r="D646" s="647"/>
      <c r="E646" s="647"/>
      <c r="F646" s="647"/>
      <c r="G646" s="647"/>
      <c r="H646" s="647"/>
      <c r="I646" s="647"/>
      <c r="J646" s="647"/>
      <c r="K646" s="647"/>
      <c r="L646" s="647"/>
      <c r="M646" s="647"/>
      <c r="N646" s="647"/>
      <c r="O646" s="647"/>
      <c r="P646" s="647"/>
      <c r="Q646" s="647"/>
      <c r="R646" s="647"/>
      <c r="S646" s="647"/>
      <c r="T646" s="975">
        <f>+ROUNDUP(T645,0)</f>
        <v>1</v>
      </c>
      <c r="U646" s="976"/>
      <c r="V646" s="977"/>
      <c r="W646" s="244"/>
    </row>
    <row r="647" spans="2:23" s="197" customFormat="1" x14ac:dyDescent="0.3">
      <c r="C647" s="244"/>
      <c r="D647" s="244"/>
      <c r="E647" s="244"/>
      <c r="F647" s="244"/>
      <c r="G647" s="244"/>
      <c r="H647" s="244"/>
      <c r="I647" s="244"/>
      <c r="J647" s="244"/>
      <c r="K647" s="244"/>
      <c r="L647" s="244"/>
      <c r="M647" s="244"/>
      <c r="N647" s="244"/>
      <c r="O647" s="244"/>
      <c r="P647" s="244"/>
      <c r="Q647" s="244"/>
      <c r="R647" s="244"/>
      <c r="S647" s="244"/>
      <c r="T647" s="244"/>
      <c r="U647" s="244"/>
      <c r="V647" s="244"/>
      <c r="W647" s="244"/>
    </row>
  </sheetData>
  <mergeCells count="2630">
    <mergeCell ref="T156:V156"/>
    <mergeCell ref="T139:V139"/>
    <mergeCell ref="T152:V152"/>
    <mergeCell ref="P150:R150"/>
    <mergeCell ref="K150:L150"/>
    <mergeCell ref="H150:J150"/>
    <mergeCell ref="P147:R147"/>
    <mergeCell ref="K147:L147"/>
    <mergeCell ref="P151:R151"/>
    <mergeCell ref="P152:R152"/>
    <mergeCell ref="K152:L152"/>
    <mergeCell ref="T116:V116"/>
    <mergeCell ref="T130:V130"/>
    <mergeCell ref="P115:R115"/>
    <mergeCell ref="K114:L114"/>
    <mergeCell ref="H114:J114"/>
    <mergeCell ref="H115:J115"/>
    <mergeCell ref="P131:R131"/>
    <mergeCell ref="K131:L131"/>
    <mergeCell ref="H131:J131"/>
    <mergeCell ref="P130:R130"/>
    <mergeCell ref="K130:L130"/>
    <mergeCell ref="H122:J122"/>
    <mergeCell ref="T117:V117"/>
    <mergeCell ref="H118:J118"/>
    <mergeCell ref="K118:L118"/>
    <mergeCell ref="P118:R118"/>
    <mergeCell ref="T118:V118"/>
    <mergeCell ref="H119:J119"/>
    <mergeCell ref="K119:L119"/>
    <mergeCell ref="K154:L154"/>
    <mergeCell ref="P154:R154"/>
    <mergeCell ref="P457:R457"/>
    <mergeCell ref="B459:G459"/>
    <mergeCell ref="B460:G460"/>
    <mergeCell ref="B481:G481"/>
    <mergeCell ref="M478:O478"/>
    <mergeCell ref="M473:O473"/>
    <mergeCell ref="P473:R473"/>
    <mergeCell ref="P472:R472"/>
    <mergeCell ref="B473:G473"/>
    <mergeCell ref="H473:J473"/>
    <mergeCell ref="K481:L481"/>
    <mergeCell ref="M481:O481"/>
    <mergeCell ref="P481:R481"/>
    <mergeCell ref="T481:V481"/>
    <mergeCell ref="T490:U490"/>
    <mergeCell ref="H492:J492"/>
    <mergeCell ref="K492:L492"/>
    <mergeCell ref="T463:V463"/>
    <mergeCell ref="T460:V460"/>
    <mergeCell ref="T461:V461"/>
    <mergeCell ref="T487:V487"/>
    <mergeCell ref="P486:R486"/>
    <mergeCell ref="T486:V486"/>
    <mergeCell ref="H457:J457"/>
    <mergeCell ref="K457:L457"/>
    <mergeCell ref="M457:O457"/>
    <mergeCell ref="P483:R483"/>
    <mergeCell ref="T483:V483"/>
    <mergeCell ref="T488:V488"/>
    <mergeCell ref="B486:G486"/>
    <mergeCell ref="B490:G490"/>
    <mergeCell ref="H490:S490"/>
    <mergeCell ref="P485:R485"/>
    <mergeCell ref="B487:G487"/>
    <mergeCell ref="H486:J486"/>
    <mergeCell ref="K486:L486"/>
    <mergeCell ref="M486:O486"/>
    <mergeCell ref="H485:J485"/>
    <mergeCell ref="K485:L485"/>
    <mergeCell ref="M485:O485"/>
    <mergeCell ref="B474:G474"/>
    <mergeCell ref="T485:V485"/>
    <mergeCell ref="B485:G485"/>
    <mergeCell ref="B484:G484"/>
    <mergeCell ref="K483:L483"/>
    <mergeCell ref="M483:O483"/>
    <mergeCell ref="P484:R484"/>
    <mergeCell ref="H487:J487"/>
    <mergeCell ref="T480:V480"/>
    <mergeCell ref="B482:G482"/>
    <mergeCell ref="K480:L480"/>
    <mergeCell ref="M480:O480"/>
    <mergeCell ref="B480:G480"/>
    <mergeCell ref="H480:J480"/>
    <mergeCell ref="M474:O474"/>
    <mergeCell ref="P474:R474"/>
    <mergeCell ref="T474:V474"/>
    <mergeCell ref="H470:J470"/>
    <mergeCell ref="P470:R470"/>
    <mergeCell ref="H471:J471"/>
    <mergeCell ref="P471:R471"/>
    <mergeCell ref="P477:R477"/>
    <mergeCell ref="T477:V477"/>
    <mergeCell ref="K478:L478"/>
    <mergeCell ref="B478:G478"/>
    <mergeCell ref="B479:G479"/>
    <mergeCell ref="H476:J476"/>
    <mergeCell ref="H477:J477"/>
    <mergeCell ref="H478:J478"/>
    <mergeCell ref="H479:J479"/>
    <mergeCell ref="K476:L476"/>
    <mergeCell ref="M476:O476"/>
    <mergeCell ref="P476:R476"/>
    <mergeCell ref="T476:V476"/>
    <mergeCell ref="P478:R478"/>
    <mergeCell ref="T478:V478"/>
    <mergeCell ref="T473:V473"/>
    <mergeCell ref="M475:O475"/>
    <mergeCell ref="P475:R475"/>
    <mergeCell ref="B471:G471"/>
    <mergeCell ref="K471:L471"/>
    <mergeCell ref="B483:G483"/>
    <mergeCell ref="H483:J483"/>
    <mergeCell ref="T470:V470"/>
    <mergeCell ref="T465:V465"/>
    <mergeCell ref="P479:R479"/>
    <mergeCell ref="H450:J450"/>
    <mergeCell ref="K450:L450"/>
    <mergeCell ref="M450:O450"/>
    <mergeCell ref="P450:R450"/>
    <mergeCell ref="T450:V450"/>
    <mergeCell ref="H452:J452"/>
    <mergeCell ref="K452:L452"/>
    <mergeCell ref="M452:O452"/>
    <mergeCell ref="P452:R452"/>
    <mergeCell ref="T452:V452"/>
    <mergeCell ref="B476:G476"/>
    <mergeCell ref="B477:G477"/>
    <mergeCell ref="B451:G451"/>
    <mergeCell ref="H451:J451"/>
    <mergeCell ref="K451:L451"/>
    <mergeCell ref="M451:O451"/>
    <mergeCell ref="P451:R451"/>
    <mergeCell ref="B452:G452"/>
    <mergeCell ref="B454:G454"/>
    <mergeCell ref="B470:G470"/>
    <mergeCell ref="K470:L470"/>
    <mergeCell ref="P464:R464"/>
    <mergeCell ref="T464:V464"/>
    <mergeCell ref="H474:J474"/>
    <mergeCell ref="K474:L474"/>
    <mergeCell ref="B458:G458"/>
    <mergeCell ref="B461:G461"/>
    <mergeCell ref="H458:J458"/>
    <mergeCell ref="K458:L458"/>
    <mergeCell ref="M458:O458"/>
    <mergeCell ref="M462:O462"/>
    <mergeCell ref="P462:R462"/>
    <mergeCell ref="M439:O439"/>
    <mergeCell ref="T439:V439"/>
    <mergeCell ref="H435:S435"/>
    <mergeCell ref="T435:U435"/>
    <mergeCell ref="B440:G440"/>
    <mergeCell ref="H439:J439"/>
    <mergeCell ref="P439:R439"/>
    <mergeCell ref="P416:R416"/>
    <mergeCell ref="T416:V416"/>
    <mergeCell ref="P422:R422"/>
    <mergeCell ref="T422:V422"/>
    <mergeCell ref="T417:V417"/>
    <mergeCell ref="B438:G438"/>
    <mergeCell ref="K438:L438"/>
    <mergeCell ref="M438:O438"/>
    <mergeCell ref="B422:G422"/>
    <mergeCell ref="T420:V420"/>
    <mergeCell ref="B421:G421"/>
    <mergeCell ref="H421:J421"/>
    <mergeCell ref="K421:L421"/>
    <mergeCell ref="M421:O421"/>
    <mergeCell ref="P421:R421"/>
    <mergeCell ref="T421:V421"/>
    <mergeCell ref="H422:J422"/>
    <mergeCell ref="M422:O422"/>
    <mergeCell ref="P426:R426"/>
    <mergeCell ref="T376:V376"/>
    <mergeCell ref="T378:V378"/>
    <mergeCell ref="P379:R379"/>
    <mergeCell ref="T379:V379"/>
    <mergeCell ref="P380:R380"/>
    <mergeCell ref="T380:V380"/>
    <mergeCell ref="P381:R381"/>
    <mergeCell ref="T381:V381"/>
    <mergeCell ref="P398:R398"/>
    <mergeCell ref="T398:V398"/>
    <mergeCell ref="T394:V394"/>
    <mergeCell ref="P397:R397"/>
    <mergeCell ref="T397:V397"/>
    <mergeCell ref="P395:R395"/>
    <mergeCell ref="T395:V395"/>
    <mergeCell ref="P392:R392"/>
    <mergeCell ref="T392:V392"/>
    <mergeCell ref="P393:R393"/>
    <mergeCell ref="T393:V393"/>
    <mergeCell ref="P394:R394"/>
    <mergeCell ref="T390:V390"/>
    <mergeCell ref="T391:V391"/>
    <mergeCell ref="T382:V382"/>
    <mergeCell ref="T383:V383"/>
    <mergeCell ref="T384:V384"/>
    <mergeCell ref="T385:V385"/>
    <mergeCell ref="P409:R409"/>
    <mergeCell ref="T409:V409"/>
    <mergeCell ref="P420:R420"/>
    <mergeCell ref="P410:R410"/>
    <mergeCell ref="T410:V410"/>
    <mergeCell ref="M261:O261"/>
    <mergeCell ref="P261:R261"/>
    <mergeCell ref="T261:V261"/>
    <mergeCell ref="M268:O268"/>
    <mergeCell ref="P268:R268"/>
    <mergeCell ref="P257:R257"/>
    <mergeCell ref="H265:J265"/>
    <mergeCell ref="B259:G259"/>
    <mergeCell ref="M251:O251"/>
    <mergeCell ref="T257:V257"/>
    <mergeCell ref="M381:O381"/>
    <mergeCell ref="K317:L317"/>
    <mergeCell ref="M317:O317"/>
    <mergeCell ref="K320:L320"/>
    <mergeCell ref="M320:O320"/>
    <mergeCell ref="M340:O340"/>
    <mergeCell ref="B426:G426"/>
    <mergeCell ref="H426:J426"/>
    <mergeCell ref="K426:L426"/>
    <mergeCell ref="M426:O426"/>
    <mergeCell ref="K422:L422"/>
    <mergeCell ref="K380:L380"/>
    <mergeCell ref="M409:O409"/>
    <mergeCell ref="K420:L420"/>
    <mergeCell ref="M420:O420"/>
    <mergeCell ref="H410:J410"/>
    <mergeCell ref="K410:L410"/>
    <mergeCell ref="M410:O410"/>
    <mergeCell ref="H418:J418"/>
    <mergeCell ref="K418:L418"/>
    <mergeCell ref="M418:O418"/>
    <mergeCell ref="H406:J406"/>
    <mergeCell ref="H261:J261"/>
    <mergeCell ref="H238:J238"/>
    <mergeCell ref="H249:J249"/>
    <mergeCell ref="T246:V246"/>
    <mergeCell ref="H259:J259"/>
    <mergeCell ref="P248:R248"/>
    <mergeCell ref="H248:J248"/>
    <mergeCell ref="K248:L248"/>
    <mergeCell ref="M249:O249"/>
    <mergeCell ref="M246:O246"/>
    <mergeCell ref="B273:G273"/>
    <mergeCell ref="H273:J273"/>
    <mergeCell ref="K273:L273"/>
    <mergeCell ref="M273:O273"/>
    <mergeCell ref="P273:R273"/>
    <mergeCell ref="T273:V273"/>
    <mergeCell ref="B251:G251"/>
    <mergeCell ref="B260:G260"/>
    <mergeCell ref="T262:V262"/>
    <mergeCell ref="B261:G261"/>
    <mergeCell ref="H257:J257"/>
    <mergeCell ref="K256:L256"/>
    <mergeCell ref="M256:O256"/>
    <mergeCell ref="P256:R256"/>
    <mergeCell ref="B262:G262"/>
    <mergeCell ref="H262:J262"/>
    <mergeCell ref="B269:G269"/>
    <mergeCell ref="H269:J269"/>
    <mergeCell ref="K269:L269"/>
    <mergeCell ref="M269:O269"/>
    <mergeCell ref="P269:R269"/>
    <mergeCell ref="K259:L259"/>
    <mergeCell ref="B236:G236"/>
    <mergeCell ref="B237:G237"/>
    <mergeCell ref="B238:G238"/>
    <mergeCell ref="B239:G239"/>
    <mergeCell ref="B243:G243"/>
    <mergeCell ref="B244:G244"/>
    <mergeCell ref="B245:G245"/>
    <mergeCell ref="B249:G249"/>
    <mergeCell ref="B240:G240"/>
    <mergeCell ref="B241:G241"/>
    <mergeCell ref="B242:G242"/>
    <mergeCell ref="T254:U254"/>
    <mergeCell ref="T258:V258"/>
    <mergeCell ref="K257:L257"/>
    <mergeCell ref="T241:V241"/>
    <mergeCell ref="H260:J260"/>
    <mergeCell ref="K260:L260"/>
    <mergeCell ref="M260:O260"/>
    <mergeCell ref="B254:G254"/>
    <mergeCell ref="H258:J258"/>
    <mergeCell ref="M244:O244"/>
    <mergeCell ref="P244:R244"/>
    <mergeCell ref="T244:V244"/>
    <mergeCell ref="M245:O245"/>
    <mergeCell ref="B247:G247"/>
    <mergeCell ref="B248:G248"/>
    <mergeCell ref="M248:O248"/>
    <mergeCell ref="B246:G246"/>
    <mergeCell ref="M259:O259"/>
    <mergeCell ref="P259:R259"/>
    <mergeCell ref="M258:O258"/>
    <mergeCell ref="B258:G258"/>
    <mergeCell ref="B171:G171"/>
    <mergeCell ref="B172:G172"/>
    <mergeCell ref="B166:G166"/>
    <mergeCell ref="B175:G175"/>
    <mergeCell ref="H166:J166"/>
    <mergeCell ref="K166:L166"/>
    <mergeCell ref="T164:V164"/>
    <mergeCell ref="H165:J165"/>
    <mergeCell ref="K165:L165"/>
    <mergeCell ref="P165:R165"/>
    <mergeCell ref="B187:G187"/>
    <mergeCell ref="B188:G188"/>
    <mergeCell ref="B189:G189"/>
    <mergeCell ref="T247:V247"/>
    <mergeCell ref="B200:G200"/>
    <mergeCell ref="B201:G201"/>
    <mergeCell ref="B198:G198"/>
    <mergeCell ref="B199:G199"/>
    <mergeCell ref="M184:O201"/>
    <mergeCell ref="H194:J194"/>
    <mergeCell ref="K194:L194"/>
    <mergeCell ref="H195:J195"/>
    <mergeCell ref="K195:L195"/>
    <mergeCell ref="H196:J196"/>
    <mergeCell ref="K196:L196"/>
    <mergeCell ref="H197:J197"/>
    <mergeCell ref="K197:L197"/>
    <mergeCell ref="H198:J198"/>
    <mergeCell ref="K198:L198"/>
    <mergeCell ref="S225:S251"/>
    <mergeCell ref="H237:J237"/>
    <mergeCell ref="M229:O229"/>
    <mergeCell ref="T150:V150"/>
    <mergeCell ref="T149:V149"/>
    <mergeCell ref="B153:G153"/>
    <mergeCell ref="H148:J148"/>
    <mergeCell ref="H162:J162"/>
    <mergeCell ref="H161:J161"/>
    <mergeCell ref="T158:U158"/>
    <mergeCell ref="P162:R162"/>
    <mergeCell ref="H167:J167"/>
    <mergeCell ref="K167:L167"/>
    <mergeCell ref="P167:R167"/>
    <mergeCell ref="B169:G169"/>
    <mergeCell ref="K164:L164"/>
    <mergeCell ref="P164:R164"/>
    <mergeCell ref="H199:J199"/>
    <mergeCell ref="K199:L199"/>
    <mergeCell ref="B194:G194"/>
    <mergeCell ref="B195:G195"/>
    <mergeCell ref="B196:G196"/>
    <mergeCell ref="B197:G197"/>
    <mergeCell ref="B186:G186"/>
    <mergeCell ref="H188:J188"/>
    <mergeCell ref="K188:L188"/>
    <mergeCell ref="K174:L174"/>
    <mergeCell ref="H176:J176"/>
    <mergeCell ref="K176:L176"/>
    <mergeCell ref="K168:L168"/>
    <mergeCell ref="B167:G167"/>
    <mergeCell ref="B185:G185"/>
    <mergeCell ref="H185:J185"/>
    <mergeCell ref="H177:J177"/>
    <mergeCell ref="B170:G170"/>
    <mergeCell ref="B145:G145"/>
    <mergeCell ref="B146:G146"/>
    <mergeCell ref="B147:G147"/>
    <mergeCell ref="H145:J145"/>
    <mergeCell ref="K145:L145"/>
    <mergeCell ref="T146:V146"/>
    <mergeCell ref="P140:R140"/>
    <mergeCell ref="T140:V140"/>
    <mergeCell ref="H141:J141"/>
    <mergeCell ref="K141:L141"/>
    <mergeCell ref="P141:R141"/>
    <mergeCell ref="T141:V141"/>
    <mergeCell ref="H142:J142"/>
    <mergeCell ref="K142:L142"/>
    <mergeCell ref="P142:R142"/>
    <mergeCell ref="T142:V142"/>
    <mergeCell ref="H143:J143"/>
    <mergeCell ref="K143:L143"/>
    <mergeCell ref="H144:J144"/>
    <mergeCell ref="K144:L144"/>
    <mergeCell ref="P144:R144"/>
    <mergeCell ref="T144:V144"/>
    <mergeCell ref="T646:V646"/>
    <mergeCell ref="K631:L631"/>
    <mergeCell ref="M631:O631"/>
    <mergeCell ref="T631:V631"/>
    <mergeCell ref="M615:P615"/>
    <mergeCell ref="Q615:R615"/>
    <mergeCell ref="H615:I615"/>
    <mergeCell ref="P632:R632"/>
    <mergeCell ref="K637:L637"/>
    <mergeCell ref="M637:O637"/>
    <mergeCell ref="T637:V637"/>
    <mergeCell ref="H637:J637"/>
    <mergeCell ref="P637:R637"/>
    <mergeCell ref="H635:S635"/>
    <mergeCell ref="T635:U635"/>
    <mergeCell ref="K632:L632"/>
    <mergeCell ref="H622:I622"/>
    <mergeCell ref="H616:I616"/>
    <mergeCell ref="H617:I617"/>
    <mergeCell ref="H618:I618"/>
    <mergeCell ref="H619:I619"/>
    <mergeCell ref="H620:I620"/>
    <mergeCell ref="H623:I623"/>
    <mergeCell ref="K623:L623"/>
    <mergeCell ref="M623:P623"/>
    <mergeCell ref="H645:J645"/>
    <mergeCell ref="K645:L645"/>
    <mergeCell ref="M645:O645"/>
    <mergeCell ref="P645:R645"/>
    <mergeCell ref="H629:S629"/>
    <mergeCell ref="T629:U629"/>
    <mergeCell ref="H644:J644"/>
    <mergeCell ref="B622:G622"/>
    <mergeCell ref="B611:G611"/>
    <mergeCell ref="B615:G615"/>
    <mergeCell ref="B627:G627"/>
    <mergeCell ref="T645:V645"/>
    <mergeCell ref="M115:O132"/>
    <mergeCell ref="P129:R129"/>
    <mergeCell ref="T129:V129"/>
    <mergeCell ref="H130:J130"/>
    <mergeCell ref="T151:V151"/>
    <mergeCell ref="H152:J152"/>
    <mergeCell ref="K102:L102"/>
    <mergeCell ref="H116:J116"/>
    <mergeCell ref="K123:L123"/>
    <mergeCell ref="P137:R137"/>
    <mergeCell ref="P145:R145"/>
    <mergeCell ref="K644:L644"/>
    <mergeCell ref="M644:O644"/>
    <mergeCell ref="P644:R644"/>
    <mergeCell ref="T644:V644"/>
    <mergeCell ref="H627:V627"/>
    <mergeCell ref="B629:G629"/>
    <mergeCell ref="B149:G149"/>
    <mergeCell ref="B645:G645"/>
    <mergeCell ref="B544:G544"/>
    <mergeCell ref="P174:R174"/>
    <mergeCell ref="T147:V147"/>
    <mergeCell ref="H140:J140"/>
    <mergeCell ref="K140:L140"/>
    <mergeCell ref="P148:R148"/>
    <mergeCell ref="T148:V148"/>
    <mergeCell ref="H149:J149"/>
    <mergeCell ref="B581:G581"/>
    <mergeCell ref="B589:G589"/>
    <mergeCell ref="K622:L622"/>
    <mergeCell ref="M622:P622"/>
    <mergeCell ref="Q622:R622"/>
    <mergeCell ref="T622:V622"/>
    <mergeCell ref="B632:G632"/>
    <mergeCell ref="H638:J638"/>
    <mergeCell ref="P638:R638"/>
    <mergeCell ref="T639:V639"/>
    <mergeCell ref="M632:O632"/>
    <mergeCell ref="T632:V632"/>
    <mergeCell ref="T633:V633"/>
    <mergeCell ref="H632:J632"/>
    <mergeCell ref="B638:G638"/>
    <mergeCell ref="K638:L638"/>
    <mergeCell ref="M638:O638"/>
    <mergeCell ref="Q623:R623"/>
    <mergeCell ref="T623:V623"/>
    <mergeCell ref="K616:L616"/>
    <mergeCell ref="K617:L617"/>
    <mergeCell ref="K618:L618"/>
    <mergeCell ref="K619:L619"/>
    <mergeCell ref="M616:P616"/>
    <mergeCell ref="M617:P617"/>
    <mergeCell ref="M618:P618"/>
    <mergeCell ref="B600:G600"/>
    <mergeCell ref="B601:G601"/>
    <mergeCell ref="B602:G602"/>
    <mergeCell ref="B603:G603"/>
    <mergeCell ref="B635:G635"/>
    <mergeCell ref="T638:V638"/>
    <mergeCell ref="B623:G623"/>
    <mergeCell ref="P631:R631"/>
    <mergeCell ref="H631:J631"/>
    <mergeCell ref="K620:L620"/>
    <mergeCell ref="T624:V624"/>
    <mergeCell ref="B642:G642"/>
    <mergeCell ref="H642:S642"/>
    <mergeCell ref="T642:U642"/>
    <mergeCell ref="B94:G94"/>
    <mergeCell ref="H94:J94"/>
    <mergeCell ref="K94:L94"/>
    <mergeCell ref="P94:R94"/>
    <mergeCell ref="T94:V94"/>
    <mergeCell ref="B150:G150"/>
    <mergeCell ref="B151:G151"/>
    <mergeCell ref="T133:V133"/>
    <mergeCell ref="H128:J128"/>
    <mergeCell ref="K128:L128"/>
    <mergeCell ref="B116:G116"/>
    <mergeCell ref="P138:R138"/>
    <mergeCell ref="B95:G95"/>
    <mergeCell ref="H95:J95"/>
    <mergeCell ref="K95:L95"/>
    <mergeCell ref="P95:R95"/>
    <mergeCell ref="T95:V95"/>
    <mergeCell ref="B102:G102"/>
    <mergeCell ref="H102:J102"/>
    <mergeCell ref="T131:V131"/>
    <mergeCell ref="T165:V165"/>
    <mergeCell ref="B103:G103"/>
    <mergeCell ref="H103:J103"/>
    <mergeCell ref="K103:L103"/>
    <mergeCell ref="B93:G93"/>
    <mergeCell ref="B118:G118"/>
    <mergeCell ref="B119:G119"/>
    <mergeCell ref="B120:G120"/>
    <mergeCell ref="B115:G115"/>
    <mergeCell ref="P114:R114"/>
    <mergeCell ref="T100:V100"/>
    <mergeCell ref="P101:R101"/>
    <mergeCell ref="K160:L160"/>
    <mergeCell ref="M160:O160"/>
    <mergeCell ref="P160:R160"/>
    <mergeCell ref="B100:G100"/>
    <mergeCell ref="H100:J100"/>
    <mergeCell ref="K100:L100"/>
    <mergeCell ref="B101:G101"/>
    <mergeCell ref="H101:J101"/>
    <mergeCell ref="K101:L101"/>
    <mergeCell ref="K149:L149"/>
    <mergeCell ref="P149:R149"/>
    <mergeCell ref="H151:J151"/>
    <mergeCell ref="K151:L151"/>
    <mergeCell ref="K122:L122"/>
    <mergeCell ref="P122:R122"/>
    <mergeCell ref="T122:V122"/>
    <mergeCell ref="B121:G121"/>
    <mergeCell ref="B152:G152"/>
    <mergeCell ref="B155:G155"/>
    <mergeCell ref="H154:J154"/>
    <mergeCell ref="T154:V154"/>
    <mergeCell ref="H155:J155"/>
    <mergeCell ref="K155:L155"/>
    <mergeCell ref="P155:R155"/>
    <mergeCell ref="H153:J153"/>
    <mergeCell ref="K153:L153"/>
    <mergeCell ref="P153:R153"/>
    <mergeCell ref="T153:V153"/>
    <mergeCell ref="M138:O155"/>
    <mergeCell ref="B148:G148"/>
    <mergeCell ref="T145:V145"/>
    <mergeCell ref="H146:J146"/>
    <mergeCell ref="K146:L146"/>
    <mergeCell ref="P146:R146"/>
    <mergeCell ref="T162:V162"/>
    <mergeCell ref="H147:J147"/>
    <mergeCell ref="B302:G302"/>
    <mergeCell ref="T301:V301"/>
    <mergeCell ref="H160:J160"/>
    <mergeCell ref="T292:V292"/>
    <mergeCell ref="K301:L301"/>
    <mergeCell ref="P241:R241"/>
    <mergeCell ref="T259:V259"/>
    <mergeCell ref="T227:V227"/>
    <mergeCell ref="B288:G288"/>
    <mergeCell ref="T233:V233"/>
    <mergeCell ref="H168:J168"/>
    <mergeCell ref="T167:V167"/>
    <mergeCell ref="B168:G168"/>
    <mergeCell ref="P176:R176"/>
    <mergeCell ref="T155:V155"/>
    <mergeCell ref="B140:G140"/>
    <mergeCell ref="B141:G141"/>
    <mergeCell ref="B142:G142"/>
    <mergeCell ref="B143:G143"/>
    <mergeCell ref="B144:G144"/>
    <mergeCell ref="B161:G161"/>
    <mergeCell ref="B606:G606"/>
    <mergeCell ref="K572:L572"/>
    <mergeCell ref="M572:O572"/>
    <mergeCell ref="T581:V581"/>
    <mergeCell ref="P572:R572"/>
    <mergeCell ref="T572:V572"/>
    <mergeCell ref="B583:G583"/>
    <mergeCell ref="B607:G607"/>
    <mergeCell ref="B605:G605"/>
    <mergeCell ref="K399:L399"/>
    <mergeCell ref="B410:G410"/>
    <mergeCell ref="B570:G570"/>
    <mergeCell ref="T492:V492"/>
    <mergeCell ref="H537:J537"/>
    <mergeCell ref="M552:O552"/>
    <mergeCell ref="M553:O553"/>
    <mergeCell ref="K553:L553"/>
    <mergeCell ref="H544:S544"/>
    <mergeCell ref="K602:L602"/>
    <mergeCell ref="K603:L603"/>
    <mergeCell ref="K604:L604"/>
    <mergeCell ref="H603:I603"/>
    <mergeCell ref="K600:L600"/>
    <mergeCell ref="H598:L598"/>
    <mergeCell ref="M551:O551"/>
    <mergeCell ref="T179:V179"/>
    <mergeCell ref="T355:U355"/>
    <mergeCell ref="P358:R358"/>
    <mergeCell ref="H353:V353"/>
    <mergeCell ref="H357:J357"/>
    <mergeCell ref="P335:R335"/>
    <mergeCell ref="M620:P620"/>
    <mergeCell ref="Q616:R616"/>
    <mergeCell ref="Q617:R617"/>
    <mergeCell ref="Q618:R618"/>
    <mergeCell ref="T608:V608"/>
    <mergeCell ref="T593:V593"/>
    <mergeCell ref="Q619:R619"/>
    <mergeCell ref="Q620:R620"/>
    <mergeCell ref="T616:V616"/>
    <mergeCell ref="T617:V617"/>
    <mergeCell ref="T618:V618"/>
    <mergeCell ref="T619:V619"/>
    <mergeCell ref="T620:V620"/>
    <mergeCell ref="T611:U611"/>
    <mergeCell ref="T609:V609"/>
    <mergeCell ref="T596:U596"/>
    <mergeCell ref="T598:V599"/>
    <mergeCell ref="M599:P599"/>
    <mergeCell ref="T615:V615"/>
    <mergeCell ref="M600:P600"/>
    <mergeCell ref="H596:S596"/>
    <mergeCell ref="H614:I614"/>
    <mergeCell ref="K614:L614"/>
    <mergeCell ref="M598:S598"/>
    <mergeCell ref="T613:V614"/>
    <mergeCell ref="K615:L615"/>
    <mergeCell ref="K599:L599"/>
    <mergeCell ref="H600:I600"/>
    <mergeCell ref="Q601:R601"/>
    <mergeCell ref="Q602:R602"/>
    <mergeCell ref="Q603:R603"/>
    <mergeCell ref="H611:S611"/>
    <mergeCell ref="T555:V555"/>
    <mergeCell ref="T556:V556"/>
    <mergeCell ref="T557:V557"/>
    <mergeCell ref="P553:R553"/>
    <mergeCell ref="H554:I554"/>
    <mergeCell ref="K554:L554"/>
    <mergeCell ref="K557:L557"/>
    <mergeCell ref="M561:O561"/>
    <mergeCell ref="M562:O562"/>
    <mergeCell ref="M619:P619"/>
    <mergeCell ref="K487:L487"/>
    <mergeCell ref="M487:O487"/>
    <mergeCell ref="P487:R487"/>
    <mergeCell ref="M500:O500"/>
    <mergeCell ref="P500:R500"/>
    <mergeCell ref="H510:J510"/>
    <mergeCell ref="K510:L510"/>
    <mergeCell ref="M510:O510"/>
    <mergeCell ref="P510:R510"/>
    <mergeCell ref="K537:L537"/>
    <mergeCell ref="M537:O537"/>
    <mergeCell ref="P537:R537"/>
    <mergeCell ref="P549:R549"/>
    <mergeCell ref="P548:R548"/>
    <mergeCell ref="K529:L529"/>
    <mergeCell ref="M529:O529"/>
    <mergeCell ref="M492:O492"/>
    <mergeCell ref="P492:R492"/>
    <mergeCell ref="P532:R532"/>
    <mergeCell ref="H531:J531"/>
    <mergeCell ref="H532:J532"/>
    <mergeCell ref="B551:G551"/>
    <mergeCell ref="B552:G552"/>
    <mergeCell ref="B575:G575"/>
    <mergeCell ref="B509:G509"/>
    <mergeCell ref="H509:J509"/>
    <mergeCell ref="B608:G608"/>
    <mergeCell ref="H608:I608"/>
    <mergeCell ref="K608:L608"/>
    <mergeCell ref="M608:P608"/>
    <mergeCell ref="Q608:R608"/>
    <mergeCell ref="Q600:R600"/>
    <mergeCell ref="M516:O516"/>
    <mergeCell ref="P516:R516"/>
    <mergeCell ref="B542:G542"/>
    <mergeCell ref="H542:V542"/>
    <mergeCell ref="M546:S546"/>
    <mergeCell ref="K509:L509"/>
    <mergeCell ref="M509:O509"/>
    <mergeCell ref="P509:R509"/>
    <mergeCell ref="T509:V509"/>
    <mergeCell ref="B510:G510"/>
    <mergeCell ref="H602:I602"/>
    <mergeCell ref="H604:I604"/>
    <mergeCell ref="H605:I605"/>
    <mergeCell ref="H606:I606"/>
    <mergeCell ref="H564:I564"/>
    <mergeCell ref="P560:R560"/>
    <mergeCell ref="Q604:R604"/>
    <mergeCell ref="Q605:R605"/>
    <mergeCell ref="K601:L601"/>
    <mergeCell ref="H599:I599"/>
    <mergeCell ref="T600:V600"/>
    <mergeCell ref="H607:I607"/>
    <mergeCell ref="T553:V553"/>
    <mergeCell ref="T554:V554"/>
    <mergeCell ref="P556:R556"/>
    <mergeCell ref="H557:I557"/>
    <mergeCell ref="H565:I565"/>
    <mergeCell ref="B577:G577"/>
    <mergeCell ref="B578:G578"/>
    <mergeCell ref="B580:G580"/>
    <mergeCell ref="B604:G604"/>
    <mergeCell ref="B596:G596"/>
    <mergeCell ref="K560:L560"/>
    <mergeCell ref="B568:G568"/>
    <mergeCell ref="H575:I575"/>
    <mergeCell ref="K575:L575"/>
    <mergeCell ref="M575:O575"/>
    <mergeCell ref="H570:I570"/>
    <mergeCell ref="B567:G567"/>
    <mergeCell ref="M557:O557"/>
    <mergeCell ref="P557:R557"/>
    <mergeCell ref="M554:O554"/>
    <mergeCell ref="P554:R554"/>
    <mergeCell ref="H555:I555"/>
    <mergeCell ref="K555:L555"/>
    <mergeCell ref="M555:O555"/>
    <mergeCell ref="P555:R555"/>
    <mergeCell ref="H556:I556"/>
    <mergeCell ref="P469:R469"/>
    <mergeCell ref="P571:R571"/>
    <mergeCell ref="P567:R567"/>
    <mergeCell ref="P570:R570"/>
    <mergeCell ref="H583:I583"/>
    <mergeCell ref="K583:L583"/>
    <mergeCell ref="M583:O583"/>
    <mergeCell ref="P583:R583"/>
    <mergeCell ref="P529:R529"/>
    <mergeCell ref="M560:O560"/>
    <mergeCell ref="H499:J499"/>
    <mergeCell ref="K499:L499"/>
    <mergeCell ref="M499:O499"/>
    <mergeCell ref="P499:R499"/>
    <mergeCell ref="H484:J484"/>
    <mergeCell ref="K484:L484"/>
    <mergeCell ref="B549:G549"/>
    <mergeCell ref="M549:O549"/>
    <mergeCell ref="K515:L515"/>
    <mergeCell ref="M515:O515"/>
    <mergeCell ref="P480:R480"/>
    <mergeCell ref="K477:L477"/>
    <mergeCell ref="M477:O477"/>
    <mergeCell ref="B475:G475"/>
    <mergeCell ref="H475:J475"/>
    <mergeCell ref="K475:L475"/>
    <mergeCell ref="H501:J501"/>
    <mergeCell ref="H527:S527"/>
    <mergeCell ref="K548:L548"/>
    <mergeCell ref="M548:O548"/>
    <mergeCell ref="P494:R494"/>
    <mergeCell ref="K547:L547"/>
    <mergeCell ref="K430:L430"/>
    <mergeCell ref="T458:V458"/>
    <mergeCell ref="H459:J459"/>
    <mergeCell ref="K459:L459"/>
    <mergeCell ref="M459:O459"/>
    <mergeCell ref="T456:V456"/>
    <mergeCell ref="H454:J454"/>
    <mergeCell ref="K454:L454"/>
    <mergeCell ref="P455:R455"/>
    <mergeCell ref="T455:V455"/>
    <mergeCell ref="H456:J456"/>
    <mergeCell ref="K456:L456"/>
    <mergeCell ref="M456:O456"/>
    <mergeCell ref="P456:R456"/>
    <mergeCell ref="T457:V457"/>
    <mergeCell ref="P454:R454"/>
    <mergeCell ref="H438:J438"/>
    <mergeCell ref="H440:J440"/>
    <mergeCell ref="K440:L440"/>
    <mergeCell ref="M440:O440"/>
    <mergeCell ref="T432:V432"/>
    <mergeCell ref="H430:J430"/>
    <mergeCell ref="K437:L437"/>
    <mergeCell ref="M437:O437"/>
    <mergeCell ref="T437:V437"/>
    <mergeCell ref="K453:L453"/>
    <mergeCell ref="H442:J442"/>
    <mergeCell ref="K442:L442"/>
    <mergeCell ref="M442:O442"/>
    <mergeCell ref="P442:R442"/>
    <mergeCell ref="H441:J441"/>
    <mergeCell ref="P453:R453"/>
    <mergeCell ref="P418:R418"/>
    <mergeCell ref="P414:R414"/>
    <mergeCell ref="K409:L409"/>
    <mergeCell ref="T411:V411"/>
    <mergeCell ref="T412:V412"/>
    <mergeCell ref="K416:L416"/>
    <mergeCell ref="M416:O416"/>
    <mergeCell ref="H417:J417"/>
    <mergeCell ref="T418:V418"/>
    <mergeCell ref="M85:O85"/>
    <mergeCell ref="M79:O79"/>
    <mergeCell ref="H97:J97"/>
    <mergeCell ref="K97:L97"/>
    <mergeCell ref="T87:V87"/>
    <mergeCell ref="H86:J86"/>
    <mergeCell ref="T104:V104"/>
    <mergeCell ref="P89:R89"/>
    <mergeCell ref="P92:R92"/>
    <mergeCell ref="T92:V92"/>
    <mergeCell ref="P102:R102"/>
    <mergeCell ref="T102:V102"/>
    <mergeCell ref="T101:V101"/>
    <mergeCell ref="H88:J88"/>
    <mergeCell ref="K88:L88"/>
    <mergeCell ref="H89:J89"/>
    <mergeCell ref="P103:R103"/>
    <mergeCell ref="T103:V103"/>
    <mergeCell ref="P405:R405"/>
    <mergeCell ref="M405:O405"/>
    <mergeCell ref="T405:V405"/>
    <mergeCell ref="P406:R406"/>
    <mergeCell ref="T406:V406"/>
    <mergeCell ref="B4:G4"/>
    <mergeCell ref="B3:V3"/>
    <mergeCell ref="B5:V5"/>
    <mergeCell ref="B7:V7"/>
    <mergeCell ref="T8:V8"/>
    <mergeCell ref="M80:O80"/>
    <mergeCell ref="C14:P14"/>
    <mergeCell ref="C24:T24"/>
    <mergeCell ref="C23:P23"/>
    <mergeCell ref="C16:T16"/>
    <mergeCell ref="C21:T21"/>
    <mergeCell ref="C20:P20"/>
    <mergeCell ref="C13:T13"/>
    <mergeCell ref="C15:T15"/>
    <mergeCell ref="O67:R67"/>
    <mergeCell ref="C39:T39"/>
    <mergeCell ref="G62:K62"/>
    <mergeCell ref="C31:T31"/>
    <mergeCell ref="C35:T35"/>
    <mergeCell ref="C30:P30"/>
    <mergeCell ref="G59:J59"/>
    <mergeCell ref="O64:R64"/>
    <mergeCell ref="G60:J60"/>
    <mergeCell ref="C37:T37"/>
    <mergeCell ref="C38:T38"/>
    <mergeCell ref="C18:T18"/>
    <mergeCell ref="G61:J61"/>
    <mergeCell ref="G58:J58"/>
    <mergeCell ref="C32:T32"/>
    <mergeCell ref="O57:R57"/>
    <mergeCell ref="B10:B11"/>
    <mergeCell ref="C10:V11"/>
    <mergeCell ref="T88:V88"/>
    <mergeCell ref="H127:J127"/>
    <mergeCell ref="K127:L127"/>
    <mergeCell ref="P127:R127"/>
    <mergeCell ref="T127:V127"/>
    <mergeCell ref="T135:U135"/>
    <mergeCell ref="T137:V137"/>
    <mergeCell ref="H132:J132"/>
    <mergeCell ref="K132:L132"/>
    <mergeCell ref="P132:R132"/>
    <mergeCell ref="T132:V132"/>
    <mergeCell ref="T210:V210"/>
    <mergeCell ref="T89:V89"/>
    <mergeCell ref="M86:O103"/>
    <mergeCell ref="H96:J96"/>
    <mergeCell ref="K96:L96"/>
    <mergeCell ref="H112:S112"/>
    <mergeCell ref="P116:R116"/>
    <mergeCell ref="T160:V160"/>
    <mergeCell ref="H135:S135"/>
    <mergeCell ref="K86:L86"/>
    <mergeCell ref="H158:S158"/>
    <mergeCell ref="P172:R172"/>
    <mergeCell ref="T172:V172"/>
    <mergeCell ref="K173:L173"/>
    <mergeCell ref="P173:R173"/>
    <mergeCell ref="T173:V173"/>
    <mergeCell ref="H174:J174"/>
    <mergeCell ref="K161:L161"/>
    <mergeCell ref="H210:J210"/>
    <mergeCell ref="T185:V185"/>
    <mergeCell ref="K148:L148"/>
    <mergeCell ref="G56:J56"/>
    <mergeCell ref="B77:G77"/>
    <mergeCell ref="P80:R80"/>
    <mergeCell ref="T79:V79"/>
    <mergeCell ref="H79:J79"/>
    <mergeCell ref="K79:L79"/>
    <mergeCell ref="B87:G87"/>
    <mergeCell ref="B86:G86"/>
    <mergeCell ref="B83:G83"/>
    <mergeCell ref="H83:S83"/>
    <mergeCell ref="O63:R63"/>
    <mergeCell ref="H73:V73"/>
    <mergeCell ref="T77:U77"/>
    <mergeCell ref="H77:S77"/>
    <mergeCell ref="H87:J87"/>
    <mergeCell ref="M65:R65"/>
    <mergeCell ref="O59:R59"/>
    <mergeCell ref="O60:R60"/>
    <mergeCell ref="B73:G73"/>
    <mergeCell ref="G57:J57"/>
    <mergeCell ref="G67:J67"/>
    <mergeCell ref="G65:J65"/>
    <mergeCell ref="P85:R85"/>
    <mergeCell ref="K85:L85"/>
    <mergeCell ref="H85:J85"/>
    <mergeCell ref="P87:R87"/>
    <mergeCell ref="O56:R56"/>
    <mergeCell ref="G64:J64"/>
    <mergeCell ref="G63:J63"/>
    <mergeCell ref="O62:R62"/>
    <mergeCell ref="B70:B71"/>
    <mergeCell ref="C70:V71"/>
    <mergeCell ref="T229:V229"/>
    <mergeCell ref="H230:J230"/>
    <mergeCell ref="T243:V243"/>
    <mergeCell ref="K242:L242"/>
    <mergeCell ref="M242:O242"/>
    <mergeCell ref="K240:L240"/>
    <mergeCell ref="M240:O240"/>
    <mergeCell ref="K231:L231"/>
    <mergeCell ref="T208:V208"/>
    <mergeCell ref="P224:R224"/>
    <mergeCell ref="T232:V232"/>
    <mergeCell ref="P233:R233"/>
    <mergeCell ref="H240:J240"/>
    <mergeCell ref="P227:R227"/>
    <mergeCell ref="P226:R226"/>
    <mergeCell ref="T218:V218"/>
    <mergeCell ref="K233:L233"/>
    <mergeCell ref="M233:O233"/>
    <mergeCell ref="K230:L230"/>
    <mergeCell ref="M230:O230"/>
    <mergeCell ref="P230:R230"/>
    <mergeCell ref="T230:V230"/>
    <mergeCell ref="P240:R240"/>
    <mergeCell ref="T242:V242"/>
    <mergeCell ref="K237:L237"/>
    <mergeCell ref="T238:V238"/>
    <mergeCell ref="H239:J239"/>
    <mergeCell ref="K239:L239"/>
    <mergeCell ref="M239:O239"/>
    <mergeCell ref="P239:R239"/>
    <mergeCell ref="T239:V239"/>
    <mergeCell ref="T237:V237"/>
    <mergeCell ref="T199:V199"/>
    <mergeCell ref="T194:V194"/>
    <mergeCell ref="T195:V195"/>
    <mergeCell ref="T196:V196"/>
    <mergeCell ref="T197:V197"/>
    <mergeCell ref="K227:L227"/>
    <mergeCell ref="T225:V225"/>
    <mergeCell ref="H206:S206"/>
    <mergeCell ref="P228:R228"/>
    <mergeCell ref="T228:V228"/>
    <mergeCell ref="H229:J229"/>
    <mergeCell ref="K229:L229"/>
    <mergeCell ref="P242:R242"/>
    <mergeCell ref="M237:O237"/>
    <mergeCell ref="P237:R237"/>
    <mergeCell ref="K238:L238"/>
    <mergeCell ref="M227:O227"/>
    <mergeCell ref="T224:V224"/>
    <mergeCell ref="H241:J241"/>
    <mergeCell ref="K241:L241"/>
    <mergeCell ref="M241:O241"/>
    <mergeCell ref="T222:U222"/>
    <mergeCell ref="T240:V240"/>
    <mergeCell ref="K232:L232"/>
    <mergeCell ref="M232:O232"/>
    <mergeCell ref="P232:R232"/>
    <mergeCell ref="H242:J242"/>
    <mergeCell ref="M208:O208"/>
    <mergeCell ref="P208:R208"/>
    <mergeCell ref="M209:O209"/>
    <mergeCell ref="P209:R209"/>
    <mergeCell ref="P229:R229"/>
    <mergeCell ref="T263:V263"/>
    <mergeCell ref="K264:L264"/>
    <mergeCell ref="M264:O264"/>
    <mergeCell ref="P264:R264"/>
    <mergeCell ref="T264:V264"/>
    <mergeCell ref="C44:P44"/>
    <mergeCell ref="T202:V202"/>
    <mergeCell ref="K225:L225"/>
    <mergeCell ref="P225:R225"/>
    <mergeCell ref="M225:O225"/>
    <mergeCell ref="H224:J224"/>
    <mergeCell ref="H225:J225"/>
    <mergeCell ref="H226:J226"/>
    <mergeCell ref="B176:G176"/>
    <mergeCell ref="H186:J186"/>
    <mergeCell ref="K186:L186"/>
    <mergeCell ref="H187:J187"/>
    <mergeCell ref="K187:L187"/>
    <mergeCell ref="M231:O231"/>
    <mergeCell ref="P231:R231"/>
    <mergeCell ref="T231:V231"/>
    <mergeCell ref="B227:G227"/>
    <mergeCell ref="T226:V226"/>
    <mergeCell ref="B231:G231"/>
    <mergeCell ref="H231:J231"/>
    <mergeCell ref="B204:G204"/>
    <mergeCell ref="B206:G206"/>
    <mergeCell ref="K209:L209"/>
    <mergeCell ref="B181:G181"/>
    <mergeCell ref="B177:G177"/>
    <mergeCell ref="C45:T45"/>
    <mergeCell ref="T186:V186"/>
    <mergeCell ref="C46:T46"/>
    <mergeCell ref="C47:T47"/>
    <mergeCell ref="C49:P49"/>
    <mergeCell ref="C50:T50"/>
    <mergeCell ref="G54:J54"/>
    <mergeCell ref="G55:J55"/>
    <mergeCell ref="C27:P27"/>
    <mergeCell ref="C28:T28"/>
    <mergeCell ref="C17:T17"/>
    <mergeCell ref="C41:T41"/>
    <mergeCell ref="C34:P34"/>
    <mergeCell ref="C51:T51"/>
    <mergeCell ref="O54:R54"/>
    <mergeCell ref="C25:T25"/>
    <mergeCell ref="C40:T40"/>
    <mergeCell ref="C52:T52"/>
    <mergeCell ref="O55:R55"/>
    <mergeCell ref="C36:T36"/>
    <mergeCell ref="C42:T42"/>
    <mergeCell ref="P168:R168"/>
    <mergeCell ref="H137:J137"/>
    <mergeCell ref="K137:L137"/>
    <mergeCell ref="P139:R139"/>
    <mergeCell ref="K139:L139"/>
    <mergeCell ref="H139:J139"/>
    <mergeCell ref="P166:R166"/>
    <mergeCell ref="T166:V166"/>
    <mergeCell ref="B154:G154"/>
    <mergeCell ref="P184:R184"/>
    <mergeCell ref="P214:R214"/>
    <mergeCell ref="B222:G222"/>
    <mergeCell ref="K224:L224"/>
    <mergeCell ref="M224:O224"/>
    <mergeCell ref="M238:O238"/>
    <mergeCell ref="P238:R238"/>
    <mergeCell ref="B232:G232"/>
    <mergeCell ref="B229:G229"/>
    <mergeCell ref="B230:G230"/>
    <mergeCell ref="H228:J228"/>
    <mergeCell ref="K228:L228"/>
    <mergeCell ref="M228:O228"/>
    <mergeCell ref="K185:L185"/>
    <mergeCell ref="P185:R185"/>
    <mergeCell ref="P194:R194"/>
    <mergeCell ref="P195:R195"/>
    <mergeCell ref="P196:R196"/>
    <mergeCell ref="P197:R197"/>
    <mergeCell ref="P187:R187"/>
    <mergeCell ref="H232:J232"/>
    <mergeCell ref="P210:R210"/>
    <mergeCell ref="B225:G225"/>
    <mergeCell ref="B184:G184"/>
    <mergeCell ref="B213:G213"/>
    <mergeCell ref="P246:R246"/>
    <mergeCell ref="P249:R249"/>
    <mergeCell ref="T249:V249"/>
    <mergeCell ref="T252:V252"/>
    <mergeCell ref="M257:O257"/>
    <mergeCell ref="H250:J250"/>
    <mergeCell ref="K250:L250"/>
    <mergeCell ref="M250:O250"/>
    <mergeCell ref="P250:R250"/>
    <mergeCell ref="T256:V256"/>
    <mergeCell ref="H251:J251"/>
    <mergeCell ref="K251:L251"/>
    <mergeCell ref="P251:R251"/>
    <mergeCell ref="T251:V251"/>
    <mergeCell ref="P245:R245"/>
    <mergeCell ref="T245:V245"/>
    <mergeCell ref="P189:R189"/>
    <mergeCell ref="T189:V189"/>
    <mergeCell ref="K214:L214"/>
    <mergeCell ref="M214:O214"/>
    <mergeCell ref="H204:V204"/>
    <mergeCell ref="T209:V209"/>
    <mergeCell ref="H220:V220"/>
    <mergeCell ref="T214:V214"/>
    <mergeCell ref="M216:O216"/>
    <mergeCell ref="P216:R216"/>
    <mergeCell ref="T216:V216"/>
    <mergeCell ref="P201:R201"/>
    <mergeCell ref="T201:V201"/>
    <mergeCell ref="K249:L249"/>
    <mergeCell ref="B226:G226"/>
    <mergeCell ref="K226:L226"/>
    <mergeCell ref="M226:O226"/>
    <mergeCell ref="M211:O211"/>
    <mergeCell ref="K210:L210"/>
    <mergeCell ref="M210:O210"/>
    <mergeCell ref="P188:R188"/>
    <mergeCell ref="T188:V188"/>
    <mergeCell ref="H189:J189"/>
    <mergeCell ref="K189:L189"/>
    <mergeCell ref="B211:G211"/>
    <mergeCell ref="H211:J211"/>
    <mergeCell ref="B235:G235"/>
    <mergeCell ref="H209:J209"/>
    <mergeCell ref="B216:G216"/>
    <mergeCell ref="P211:R211"/>
    <mergeCell ref="H215:J215"/>
    <mergeCell ref="K215:L215"/>
    <mergeCell ref="M215:O215"/>
    <mergeCell ref="P215:R215"/>
    <mergeCell ref="M217:O217"/>
    <mergeCell ref="B212:G212"/>
    <mergeCell ref="B190:G190"/>
    <mergeCell ref="B191:G191"/>
    <mergeCell ref="B234:G234"/>
    <mergeCell ref="B192:G192"/>
    <mergeCell ref="B193:G193"/>
    <mergeCell ref="P200:R200"/>
    <mergeCell ref="T200:V200"/>
    <mergeCell ref="T206:U206"/>
    <mergeCell ref="H208:J208"/>
    <mergeCell ref="K208:L208"/>
    <mergeCell ref="K162:L162"/>
    <mergeCell ref="T215:V215"/>
    <mergeCell ref="P217:R217"/>
    <mergeCell ref="T217:V217"/>
    <mergeCell ref="T211:V211"/>
    <mergeCell ref="H212:J212"/>
    <mergeCell ref="K212:L212"/>
    <mergeCell ref="M212:O212"/>
    <mergeCell ref="P212:R212"/>
    <mergeCell ref="T212:V212"/>
    <mergeCell ref="H213:J213"/>
    <mergeCell ref="K213:L213"/>
    <mergeCell ref="M213:O213"/>
    <mergeCell ref="P213:R213"/>
    <mergeCell ref="T213:V213"/>
    <mergeCell ref="H214:J214"/>
    <mergeCell ref="H200:J200"/>
    <mergeCell ref="K200:L200"/>
    <mergeCell ref="T187:V187"/>
    <mergeCell ref="K177:L177"/>
    <mergeCell ref="P177:R177"/>
    <mergeCell ref="P186:R186"/>
    <mergeCell ref="P178:R178"/>
    <mergeCell ref="P191:R191"/>
    <mergeCell ref="T191:V191"/>
    <mergeCell ref="P192:R192"/>
    <mergeCell ref="T192:V192"/>
    <mergeCell ref="H193:J193"/>
    <mergeCell ref="K193:L193"/>
    <mergeCell ref="P193:R193"/>
    <mergeCell ref="T193:V193"/>
    <mergeCell ref="P199:R199"/>
    <mergeCell ref="B233:G233"/>
    <mergeCell ref="H183:J183"/>
    <mergeCell ref="K183:L183"/>
    <mergeCell ref="H184:J184"/>
    <mergeCell ref="K211:L211"/>
    <mergeCell ref="B210:G210"/>
    <mergeCell ref="B214:G214"/>
    <mergeCell ref="B217:G217"/>
    <mergeCell ref="H217:J217"/>
    <mergeCell ref="K217:L217"/>
    <mergeCell ref="K258:L258"/>
    <mergeCell ref="B209:G209"/>
    <mergeCell ref="H247:J247"/>
    <mergeCell ref="K247:L247"/>
    <mergeCell ref="H243:J243"/>
    <mergeCell ref="H216:J216"/>
    <mergeCell ref="K216:L216"/>
    <mergeCell ref="B215:G215"/>
    <mergeCell ref="H201:J201"/>
    <mergeCell ref="K201:L201"/>
    <mergeCell ref="H191:J191"/>
    <mergeCell ref="K191:L191"/>
    <mergeCell ref="H227:J227"/>
    <mergeCell ref="H233:J233"/>
    <mergeCell ref="H246:J246"/>
    <mergeCell ref="K246:L246"/>
    <mergeCell ref="B257:G257"/>
    <mergeCell ref="K184:L184"/>
    <mergeCell ref="H192:J192"/>
    <mergeCell ref="K192:L192"/>
    <mergeCell ref="H245:J245"/>
    <mergeCell ref="K245:L245"/>
    <mergeCell ref="B301:G301"/>
    <mergeCell ref="T290:V290"/>
    <mergeCell ref="B306:G306"/>
    <mergeCell ref="B310:G310"/>
    <mergeCell ref="B311:G311"/>
    <mergeCell ref="B312:G312"/>
    <mergeCell ref="P396:R396"/>
    <mergeCell ref="H384:J384"/>
    <mergeCell ref="K384:L384"/>
    <mergeCell ref="M384:O384"/>
    <mergeCell ref="B382:G382"/>
    <mergeCell ref="P384:R384"/>
    <mergeCell ref="M309:O309"/>
    <mergeCell ref="M311:O311"/>
    <mergeCell ref="P311:R311"/>
    <mergeCell ref="K334:L334"/>
    <mergeCell ref="M334:O334"/>
    <mergeCell ref="P334:R334"/>
    <mergeCell ref="M343:O343"/>
    <mergeCell ref="P343:R343"/>
    <mergeCell ref="H346:J346"/>
    <mergeCell ref="K375:L375"/>
    <mergeCell ref="K376:L376"/>
    <mergeCell ref="K377:L377"/>
    <mergeCell ref="H317:J317"/>
    <mergeCell ref="K381:L381"/>
    <mergeCell ref="T360:V360"/>
    <mergeCell ref="H381:J381"/>
    <mergeCell ref="M373:O373"/>
    <mergeCell ref="M374:O374"/>
    <mergeCell ref="M375:O375"/>
    <mergeCell ref="M376:O376"/>
    <mergeCell ref="P304:R304"/>
    <mergeCell ref="B303:G303"/>
    <mergeCell ref="H303:J303"/>
    <mergeCell ref="K303:L303"/>
    <mergeCell ref="M303:O303"/>
    <mergeCell ref="P332:R332"/>
    <mergeCell ref="P319:R319"/>
    <mergeCell ref="H373:J373"/>
    <mergeCell ref="H374:J374"/>
    <mergeCell ref="H375:J375"/>
    <mergeCell ref="H376:J376"/>
    <mergeCell ref="H377:J377"/>
    <mergeCell ref="H378:J378"/>
    <mergeCell ref="H379:J379"/>
    <mergeCell ref="H380:J380"/>
    <mergeCell ref="B372:G372"/>
    <mergeCell ref="M366:O366"/>
    <mergeCell ref="P366:R366"/>
    <mergeCell ref="H366:J366"/>
    <mergeCell ref="K366:L366"/>
    <mergeCell ref="B316:G316"/>
    <mergeCell ref="B317:G317"/>
    <mergeCell ref="B363:G363"/>
    <mergeCell ref="H363:J363"/>
    <mergeCell ref="K363:L363"/>
    <mergeCell ref="H364:J364"/>
    <mergeCell ref="K364:L364"/>
    <mergeCell ref="M364:O364"/>
    <mergeCell ref="P364:R364"/>
    <mergeCell ref="H307:J307"/>
    <mergeCell ref="K307:L307"/>
    <mergeCell ref="B361:G361"/>
    <mergeCell ref="H390:J390"/>
    <mergeCell ref="K390:L390"/>
    <mergeCell ref="M390:O390"/>
    <mergeCell ref="P320:R320"/>
    <mergeCell ref="H321:J321"/>
    <mergeCell ref="P333:R333"/>
    <mergeCell ref="H322:J322"/>
    <mergeCell ref="K322:L322"/>
    <mergeCell ref="M322:O322"/>
    <mergeCell ref="P322:R322"/>
    <mergeCell ref="H327:J327"/>
    <mergeCell ref="K327:L327"/>
    <mergeCell ref="M327:O327"/>
    <mergeCell ref="P360:R360"/>
    <mergeCell ref="B373:G373"/>
    <mergeCell ref="K373:L373"/>
    <mergeCell ref="P373:R373"/>
    <mergeCell ref="B322:G322"/>
    <mergeCell ref="B344:G344"/>
    <mergeCell ref="P377:R377"/>
    <mergeCell ref="B374:G374"/>
    <mergeCell ref="B375:G375"/>
    <mergeCell ref="B376:G376"/>
    <mergeCell ref="B377:G377"/>
    <mergeCell ref="B378:G378"/>
    <mergeCell ref="B369:G369"/>
    <mergeCell ref="B370:G370"/>
    <mergeCell ref="B371:G371"/>
    <mergeCell ref="B384:G384"/>
    <mergeCell ref="B325:G325"/>
    <mergeCell ref="B326:G326"/>
    <mergeCell ref="B320:G320"/>
    <mergeCell ref="K382:L382"/>
    <mergeCell ref="M382:O382"/>
    <mergeCell ref="P382:R382"/>
    <mergeCell ref="H383:J383"/>
    <mergeCell ref="K383:L383"/>
    <mergeCell ref="M383:O383"/>
    <mergeCell ref="P383:R383"/>
    <mergeCell ref="B381:G381"/>
    <mergeCell ref="H371:J371"/>
    <mergeCell ref="B368:G368"/>
    <mergeCell ref="B379:G379"/>
    <mergeCell ref="P374:R374"/>
    <mergeCell ref="K371:L371"/>
    <mergeCell ref="M371:O371"/>
    <mergeCell ref="P371:R371"/>
    <mergeCell ref="M367:O367"/>
    <mergeCell ref="P367:R367"/>
    <mergeCell ref="P378:R378"/>
    <mergeCell ref="B383:G383"/>
    <mergeCell ref="K378:L378"/>
    <mergeCell ref="K379:L379"/>
    <mergeCell ref="K374:L374"/>
    <mergeCell ref="P376:R376"/>
    <mergeCell ref="H372:J372"/>
    <mergeCell ref="K372:L372"/>
    <mergeCell ref="M372:O372"/>
    <mergeCell ref="P372:R372"/>
    <mergeCell ref="M377:O377"/>
    <mergeCell ref="M378:O378"/>
    <mergeCell ref="M379:O379"/>
    <mergeCell ref="M380:O380"/>
    <mergeCell ref="B380:G380"/>
    <mergeCell ref="K291:L291"/>
    <mergeCell ref="M291:O291"/>
    <mergeCell ref="P291:R291"/>
    <mergeCell ref="H293:J293"/>
    <mergeCell ref="K293:L293"/>
    <mergeCell ref="T291:V291"/>
    <mergeCell ref="M293:O293"/>
    <mergeCell ref="B272:G272"/>
    <mergeCell ref="H272:J272"/>
    <mergeCell ref="K272:L272"/>
    <mergeCell ref="M272:O272"/>
    <mergeCell ref="P267:R267"/>
    <mergeCell ref="T267:V267"/>
    <mergeCell ref="M283:O283"/>
    <mergeCell ref="P283:R283"/>
    <mergeCell ref="B268:G268"/>
    <mergeCell ref="B274:G274"/>
    <mergeCell ref="T276:V276"/>
    <mergeCell ref="B286:G286"/>
    <mergeCell ref="H270:J270"/>
    <mergeCell ref="K270:L270"/>
    <mergeCell ref="M270:O270"/>
    <mergeCell ref="P270:R270"/>
    <mergeCell ref="T270:V270"/>
    <mergeCell ref="B271:G271"/>
    <mergeCell ref="H271:J271"/>
    <mergeCell ref="K271:L271"/>
    <mergeCell ref="M271:O271"/>
    <mergeCell ref="P271:R271"/>
    <mergeCell ref="T271:V271"/>
    <mergeCell ref="H280:J280"/>
    <mergeCell ref="H282:J282"/>
    <mergeCell ref="H93:J93"/>
    <mergeCell ref="K93:L93"/>
    <mergeCell ref="P93:R93"/>
    <mergeCell ref="T93:V93"/>
    <mergeCell ref="B90:G90"/>
    <mergeCell ref="H90:J90"/>
    <mergeCell ref="K90:L90"/>
    <mergeCell ref="P90:R90"/>
    <mergeCell ref="T90:V90"/>
    <mergeCell ref="B91:G91"/>
    <mergeCell ref="H91:J91"/>
    <mergeCell ref="K91:L91"/>
    <mergeCell ref="P91:R91"/>
    <mergeCell ref="T91:V91"/>
    <mergeCell ref="P79:R79"/>
    <mergeCell ref="P86:R86"/>
    <mergeCell ref="T80:V80"/>
    <mergeCell ref="B80:G80"/>
    <mergeCell ref="H80:J80"/>
    <mergeCell ref="T86:V86"/>
    <mergeCell ref="K80:L80"/>
    <mergeCell ref="B92:G92"/>
    <mergeCell ref="B88:G88"/>
    <mergeCell ref="B89:G89"/>
    <mergeCell ref="K89:L89"/>
    <mergeCell ref="H92:J92"/>
    <mergeCell ref="K92:L92"/>
    <mergeCell ref="K87:L87"/>
    <mergeCell ref="T83:U83"/>
    <mergeCell ref="T85:V85"/>
    <mergeCell ref="T81:V81"/>
    <mergeCell ref="P88:R88"/>
    <mergeCell ref="H313:J313"/>
    <mergeCell ref="K313:L313"/>
    <mergeCell ref="K346:L346"/>
    <mergeCell ref="M346:O346"/>
    <mergeCell ref="P346:R346"/>
    <mergeCell ref="H350:J350"/>
    <mergeCell ref="K350:L350"/>
    <mergeCell ref="M350:O350"/>
    <mergeCell ref="K309:L309"/>
    <mergeCell ref="B313:G313"/>
    <mergeCell ref="B314:G314"/>
    <mergeCell ref="B315:G315"/>
    <mergeCell ref="B318:G318"/>
    <mergeCell ref="B319:G319"/>
    <mergeCell ref="T328:V328"/>
    <mergeCell ref="K359:L359"/>
    <mergeCell ref="H306:J306"/>
    <mergeCell ref="M306:O306"/>
    <mergeCell ref="B335:G335"/>
    <mergeCell ref="H335:J335"/>
    <mergeCell ref="K335:L335"/>
    <mergeCell ref="B353:G353"/>
    <mergeCell ref="B355:G355"/>
    <mergeCell ref="B359:G359"/>
    <mergeCell ref="K357:L357"/>
    <mergeCell ref="M357:O357"/>
    <mergeCell ref="B358:G358"/>
    <mergeCell ref="H309:J309"/>
    <mergeCell ref="P317:R317"/>
    <mergeCell ref="T317:V317"/>
    <mergeCell ref="H318:J318"/>
    <mergeCell ref="K318:L318"/>
    <mergeCell ref="K115:L115"/>
    <mergeCell ref="T115:V115"/>
    <mergeCell ref="K116:L116"/>
    <mergeCell ref="H123:J123"/>
    <mergeCell ref="P123:R123"/>
    <mergeCell ref="T123:V123"/>
    <mergeCell ref="K124:L124"/>
    <mergeCell ref="P124:R124"/>
    <mergeCell ref="T124:V124"/>
    <mergeCell ref="B126:G126"/>
    <mergeCell ref="H117:J117"/>
    <mergeCell ref="K117:L117"/>
    <mergeCell ref="P117:R117"/>
    <mergeCell ref="P119:R119"/>
    <mergeCell ref="T119:V119"/>
    <mergeCell ref="H120:J120"/>
    <mergeCell ref="K120:L120"/>
    <mergeCell ref="P120:R120"/>
    <mergeCell ref="T120:V120"/>
    <mergeCell ref="H121:J121"/>
    <mergeCell ref="K121:L121"/>
    <mergeCell ref="B123:G123"/>
    <mergeCell ref="B124:G124"/>
    <mergeCell ref="B122:G122"/>
    <mergeCell ref="P121:R121"/>
    <mergeCell ref="T121:V121"/>
    <mergeCell ref="B117:G117"/>
    <mergeCell ref="H125:J125"/>
    <mergeCell ref="K125:L125"/>
    <mergeCell ref="P125:R125"/>
    <mergeCell ref="T125:V125"/>
    <mergeCell ref="H126:J126"/>
    <mergeCell ref="T305:V305"/>
    <mergeCell ref="T293:V293"/>
    <mergeCell ref="K290:L290"/>
    <mergeCell ref="P301:R301"/>
    <mergeCell ref="H302:J302"/>
    <mergeCell ref="P277:R277"/>
    <mergeCell ref="T277:V277"/>
    <mergeCell ref="K283:L283"/>
    <mergeCell ref="M267:O267"/>
    <mergeCell ref="T361:V361"/>
    <mergeCell ref="B362:G362"/>
    <mergeCell ref="H362:J362"/>
    <mergeCell ref="K362:L362"/>
    <mergeCell ref="M362:O362"/>
    <mergeCell ref="P362:R362"/>
    <mergeCell ref="T362:V362"/>
    <mergeCell ref="T351:V351"/>
    <mergeCell ref="B278:G278"/>
    <mergeCell ref="B279:G279"/>
    <mergeCell ref="B280:G280"/>
    <mergeCell ref="T294:V294"/>
    <mergeCell ref="B330:G330"/>
    <mergeCell ref="H330:S330"/>
    <mergeCell ref="K304:L304"/>
    <mergeCell ref="M304:O304"/>
    <mergeCell ref="H310:J310"/>
    <mergeCell ref="K310:L310"/>
    <mergeCell ref="M310:O310"/>
    <mergeCell ref="H312:J312"/>
    <mergeCell ref="K312:L312"/>
    <mergeCell ref="M312:O312"/>
    <mergeCell ref="B298:G298"/>
    <mergeCell ref="B263:G263"/>
    <mergeCell ref="B264:G264"/>
    <mergeCell ref="B265:G265"/>
    <mergeCell ref="B275:G275"/>
    <mergeCell ref="P265:R265"/>
    <mergeCell ref="T265:V265"/>
    <mergeCell ref="K275:L275"/>
    <mergeCell ref="M275:O275"/>
    <mergeCell ref="P275:R275"/>
    <mergeCell ref="B281:G281"/>
    <mergeCell ref="M307:O307"/>
    <mergeCell ref="P307:R307"/>
    <mergeCell ref="T307:V307"/>
    <mergeCell ref="H308:J308"/>
    <mergeCell ref="K308:L308"/>
    <mergeCell ref="M308:O308"/>
    <mergeCell ref="P308:R308"/>
    <mergeCell ref="T308:V308"/>
    <mergeCell ref="B266:G266"/>
    <mergeCell ref="H266:J266"/>
    <mergeCell ref="H305:J305"/>
    <mergeCell ref="K305:L305"/>
    <mergeCell ref="H304:J304"/>
    <mergeCell ref="B267:G267"/>
    <mergeCell ref="H267:J267"/>
    <mergeCell ref="K267:L267"/>
    <mergeCell ref="K277:L277"/>
    <mergeCell ref="M277:O277"/>
    <mergeCell ref="M290:O290"/>
    <mergeCell ref="M302:O302"/>
    <mergeCell ref="P302:R302"/>
    <mergeCell ref="H300:J300"/>
    <mergeCell ref="B96:G96"/>
    <mergeCell ref="B97:G97"/>
    <mergeCell ref="P96:R96"/>
    <mergeCell ref="P97:R97"/>
    <mergeCell ref="T96:V96"/>
    <mergeCell ref="T97:V97"/>
    <mergeCell ref="P100:R100"/>
    <mergeCell ref="H98:J98"/>
    <mergeCell ref="K98:L98"/>
    <mergeCell ref="P98:R98"/>
    <mergeCell ref="T98:V98"/>
    <mergeCell ref="B99:G99"/>
    <mergeCell ref="H99:J99"/>
    <mergeCell ref="K99:L99"/>
    <mergeCell ref="B98:G98"/>
    <mergeCell ref="T114:V114"/>
    <mergeCell ref="T112:U112"/>
    <mergeCell ref="P99:R99"/>
    <mergeCell ref="T99:V99"/>
    <mergeCell ref="M114:O114"/>
    <mergeCell ref="B112:G112"/>
    <mergeCell ref="K126:L126"/>
    <mergeCell ref="P126:R126"/>
    <mergeCell ref="T126:V126"/>
    <mergeCell ref="H124:J124"/>
    <mergeCell ref="B139:G139"/>
    <mergeCell ref="B127:G127"/>
    <mergeCell ref="B128:G128"/>
    <mergeCell ref="B129:G129"/>
    <mergeCell ref="B130:G130"/>
    <mergeCell ref="B131:G131"/>
    <mergeCell ref="B132:G132"/>
    <mergeCell ref="H129:J129"/>
    <mergeCell ref="K129:L129"/>
    <mergeCell ref="B125:G125"/>
    <mergeCell ref="K138:L138"/>
    <mergeCell ref="B135:G135"/>
    <mergeCell ref="P143:R143"/>
    <mergeCell ref="T143:V143"/>
    <mergeCell ref="P128:R128"/>
    <mergeCell ref="T128:V128"/>
    <mergeCell ref="M137:O137"/>
    <mergeCell ref="T138:V138"/>
    <mergeCell ref="H138:J138"/>
    <mergeCell ref="B138:G138"/>
    <mergeCell ref="B162:G162"/>
    <mergeCell ref="H175:J175"/>
    <mergeCell ref="K175:L175"/>
    <mergeCell ref="P175:R175"/>
    <mergeCell ref="B158:G158"/>
    <mergeCell ref="P161:R161"/>
    <mergeCell ref="T161:V161"/>
    <mergeCell ref="B163:G163"/>
    <mergeCell ref="B164:G164"/>
    <mergeCell ref="B173:G173"/>
    <mergeCell ref="B174:G174"/>
    <mergeCell ref="M161:O178"/>
    <mergeCell ref="K169:L169"/>
    <mergeCell ref="P169:R169"/>
    <mergeCell ref="T169:V169"/>
    <mergeCell ref="H170:J170"/>
    <mergeCell ref="K170:L170"/>
    <mergeCell ref="P170:R170"/>
    <mergeCell ref="T170:V170"/>
    <mergeCell ref="H171:J171"/>
    <mergeCell ref="T168:V168"/>
    <mergeCell ref="H163:J163"/>
    <mergeCell ref="K163:L163"/>
    <mergeCell ref="P163:R163"/>
    <mergeCell ref="T163:V163"/>
    <mergeCell ref="H164:J164"/>
    <mergeCell ref="H169:J169"/>
    <mergeCell ref="B178:G178"/>
    <mergeCell ref="H178:J178"/>
    <mergeCell ref="K178:L178"/>
    <mergeCell ref="B165:G165"/>
    <mergeCell ref="T177:V177"/>
    <mergeCell ref="H173:J173"/>
    <mergeCell ref="T176:V176"/>
    <mergeCell ref="P171:R171"/>
    <mergeCell ref="T171:V171"/>
    <mergeCell ref="H172:J172"/>
    <mergeCell ref="K172:L172"/>
    <mergeCell ref="H181:S181"/>
    <mergeCell ref="T181:U181"/>
    <mergeCell ref="P183:R183"/>
    <mergeCell ref="T183:V183"/>
    <mergeCell ref="K171:L171"/>
    <mergeCell ref="M183:O183"/>
    <mergeCell ref="T178:V178"/>
    <mergeCell ref="T175:V175"/>
    <mergeCell ref="H190:J190"/>
    <mergeCell ref="K190:L190"/>
    <mergeCell ref="T184:V184"/>
    <mergeCell ref="T174:V174"/>
    <mergeCell ref="P198:R198"/>
    <mergeCell ref="T198:V198"/>
    <mergeCell ref="P190:R190"/>
    <mergeCell ref="T190:V190"/>
    <mergeCell ref="B220:G220"/>
    <mergeCell ref="H222:S222"/>
    <mergeCell ref="B228:G228"/>
    <mergeCell ref="B250:G250"/>
    <mergeCell ref="H234:J234"/>
    <mergeCell ref="K234:L234"/>
    <mergeCell ref="M234:O234"/>
    <mergeCell ref="P234:R234"/>
    <mergeCell ref="T234:V234"/>
    <mergeCell ref="H235:J235"/>
    <mergeCell ref="K235:L235"/>
    <mergeCell ref="M235:O235"/>
    <mergeCell ref="P235:R235"/>
    <mergeCell ref="T235:V235"/>
    <mergeCell ref="H236:J236"/>
    <mergeCell ref="K236:L236"/>
    <mergeCell ref="M236:O236"/>
    <mergeCell ref="P236:R236"/>
    <mergeCell ref="T236:V236"/>
    <mergeCell ref="M247:O247"/>
    <mergeCell ref="P247:R247"/>
    <mergeCell ref="K243:L243"/>
    <mergeCell ref="M243:O243"/>
    <mergeCell ref="P243:R243"/>
    <mergeCell ref="T248:V248"/>
    <mergeCell ref="T250:V250"/>
    <mergeCell ref="H244:J244"/>
    <mergeCell ref="K244:L244"/>
    <mergeCell ref="P258:R258"/>
    <mergeCell ref="H254:S254"/>
    <mergeCell ref="H256:J256"/>
    <mergeCell ref="S257:S283"/>
    <mergeCell ref="P266:R266"/>
    <mergeCell ref="T266:V266"/>
    <mergeCell ref="T279:V279"/>
    <mergeCell ref="K282:L282"/>
    <mergeCell ref="M282:O282"/>
    <mergeCell ref="P282:R282"/>
    <mergeCell ref="T282:V282"/>
    <mergeCell ref="H283:J283"/>
    <mergeCell ref="H263:J263"/>
    <mergeCell ref="H264:J264"/>
    <mergeCell ref="T272:V272"/>
    <mergeCell ref="K263:L263"/>
    <mergeCell ref="M263:O263"/>
    <mergeCell ref="P263:R263"/>
    <mergeCell ref="P272:R272"/>
    <mergeCell ref="T268:V268"/>
    <mergeCell ref="H275:J275"/>
    <mergeCell ref="H278:J278"/>
    <mergeCell ref="H277:J277"/>
    <mergeCell ref="P260:R260"/>
    <mergeCell ref="T260:V260"/>
    <mergeCell ref="K261:L261"/>
    <mergeCell ref="K262:L262"/>
    <mergeCell ref="M262:O262"/>
    <mergeCell ref="K265:L265"/>
    <mergeCell ref="M265:O265"/>
    <mergeCell ref="K281:L281"/>
    <mergeCell ref="M281:O281"/>
    <mergeCell ref="H296:V296"/>
    <mergeCell ref="H298:S298"/>
    <mergeCell ref="T302:V302"/>
    <mergeCell ref="K279:L279"/>
    <mergeCell ref="M279:O279"/>
    <mergeCell ref="P279:R279"/>
    <mergeCell ref="K268:L268"/>
    <mergeCell ref="H274:J274"/>
    <mergeCell ref="K274:L274"/>
    <mergeCell ref="M274:O274"/>
    <mergeCell ref="P274:R274"/>
    <mergeCell ref="T275:V275"/>
    <mergeCell ref="H276:J276"/>
    <mergeCell ref="K276:L276"/>
    <mergeCell ref="M276:O276"/>
    <mergeCell ref="P276:R276"/>
    <mergeCell ref="K266:L266"/>
    <mergeCell ref="M266:O266"/>
    <mergeCell ref="T284:V284"/>
    <mergeCell ref="K280:L280"/>
    <mergeCell ref="P300:R300"/>
    <mergeCell ref="H301:J301"/>
    <mergeCell ref="M301:O301"/>
    <mergeCell ref="K300:L300"/>
    <mergeCell ref="M300:O300"/>
    <mergeCell ref="T300:V300"/>
    <mergeCell ref="H286:V286"/>
    <mergeCell ref="T269:V269"/>
    <mergeCell ref="H268:J268"/>
    <mergeCell ref="P280:R280"/>
    <mergeCell ref="T280:V280"/>
    <mergeCell ref="H281:J281"/>
    <mergeCell ref="P281:R281"/>
    <mergeCell ref="T281:V281"/>
    <mergeCell ref="K278:L278"/>
    <mergeCell ref="M278:O278"/>
    <mergeCell ref="P278:R278"/>
    <mergeCell ref="T278:V278"/>
    <mergeCell ref="H279:J279"/>
    <mergeCell ref="P262:R262"/>
    <mergeCell ref="M280:O280"/>
    <mergeCell ref="T274:V274"/>
    <mergeCell ref="B276:G276"/>
    <mergeCell ref="B270:G270"/>
    <mergeCell ref="B277:G277"/>
    <mergeCell ref="B324:G324"/>
    <mergeCell ref="B327:G327"/>
    <mergeCell ref="P323:R323"/>
    <mergeCell ref="T323:V323"/>
    <mergeCell ref="H324:J324"/>
    <mergeCell ref="K324:L324"/>
    <mergeCell ref="M324:O324"/>
    <mergeCell ref="P324:R324"/>
    <mergeCell ref="H325:J325"/>
    <mergeCell ref="K325:L325"/>
    <mergeCell ref="M325:O325"/>
    <mergeCell ref="P325:R325"/>
    <mergeCell ref="T325:V325"/>
    <mergeCell ref="H326:J326"/>
    <mergeCell ref="K326:L326"/>
    <mergeCell ref="M326:O326"/>
    <mergeCell ref="P326:R326"/>
    <mergeCell ref="B323:G323"/>
    <mergeCell ref="M323:O323"/>
    <mergeCell ref="M318:O318"/>
    <mergeCell ref="H319:J319"/>
    <mergeCell ref="K319:L319"/>
    <mergeCell ref="M319:O319"/>
    <mergeCell ref="K306:L306"/>
    <mergeCell ref="T283:V283"/>
    <mergeCell ref="B282:G282"/>
    <mergeCell ref="B321:G321"/>
    <mergeCell ref="T322:V322"/>
    <mergeCell ref="H323:J323"/>
    <mergeCell ref="K323:L323"/>
    <mergeCell ref="T316:V316"/>
    <mergeCell ref="B283:G283"/>
    <mergeCell ref="B292:G292"/>
    <mergeCell ref="B291:G291"/>
    <mergeCell ref="P293:R293"/>
    <mergeCell ref="H292:J292"/>
    <mergeCell ref="K292:L292"/>
    <mergeCell ref="B293:G293"/>
    <mergeCell ref="H291:J291"/>
    <mergeCell ref="H288:S288"/>
    <mergeCell ref="T288:U288"/>
    <mergeCell ref="H290:J290"/>
    <mergeCell ref="P290:R290"/>
    <mergeCell ref="T311:V311"/>
    <mergeCell ref="T310:V310"/>
    <mergeCell ref="H311:J311"/>
    <mergeCell ref="K311:L311"/>
    <mergeCell ref="B307:G307"/>
    <mergeCell ref="B308:G308"/>
    <mergeCell ref="B309:G309"/>
    <mergeCell ref="B304:G304"/>
    <mergeCell ref="P292:R292"/>
    <mergeCell ref="P310:R310"/>
    <mergeCell ref="B296:G296"/>
    <mergeCell ref="B305:G305"/>
    <mergeCell ref="M305:O305"/>
    <mergeCell ref="M292:O292"/>
    <mergeCell ref="T298:U298"/>
    <mergeCell ref="K302:L302"/>
    <mergeCell ref="H334:J334"/>
    <mergeCell ref="M339:O339"/>
    <mergeCell ref="T319:V319"/>
    <mergeCell ref="H320:J320"/>
    <mergeCell ref="T320:V320"/>
    <mergeCell ref="K321:L321"/>
    <mergeCell ref="M321:O321"/>
    <mergeCell ref="M313:O313"/>
    <mergeCell ref="P313:R313"/>
    <mergeCell ref="T313:V313"/>
    <mergeCell ref="H314:J314"/>
    <mergeCell ref="K314:L314"/>
    <mergeCell ref="M314:O314"/>
    <mergeCell ref="P314:R314"/>
    <mergeCell ref="T314:V314"/>
    <mergeCell ref="H315:J315"/>
    <mergeCell ref="K315:L315"/>
    <mergeCell ref="M315:O315"/>
    <mergeCell ref="H316:J316"/>
    <mergeCell ref="K316:L316"/>
    <mergeCell ref="M316:O316"/>
    <mergeCell ref="P316:R316"/>
    <mergeCell ref="T333:V333"/>
    <mergeCell ref="T326:V326"/>
    <mergeCell ref="P305:R305"/>
    <mergeCell ref="T330:U330"/>
    <mergeCell ref="T304:V304"/>
    <mergeCell ref="T346:V346"/>
    <mergeCell ref="H347:J347"/>
    <mergeCell ref="T334:V334"/>
    <mergeCell ref="T332:V332"/>
    <mergeCell ref="B333:G333"/>
    <mergeCell ref="H333:J333"/>
    <mergeCell ref="K333:L333"/>
    <mergeCell ref="M333:O333"/>
    <mergeCell ref="H342:J342"/>
    <mergeCell ref="K342:L342"/>
    <mergeCell ref="M342:O342"/>
    <mergeCell ref="P342:R342"/>
    <mergeCell ref="T342:V342"/>
    <mergeCell ref="K339:L339"/>
    <mergeCell ref="B336:G336"/>
    <mergeCell ref="B337:G337"/>
    <mergeCell ref="B338:G338"/>
    <mergeCell ref="B339:G339"/>
    <mergeCell ref="B340:G340"/>
    <mergeCell ref="B341:G341"/>
    <mergeCell ref="B342:G342"/>
    <mergeCell ref="M335:O335"/>
    <mergeCell ref="H332:J332"/>
    <mergeCell ref="K332:L332"/>
    <mergeCell ref="M332:O332"/>
    <mergeCell ref="T340:V340"/>
    <mergeCell ref="H341:J341"/>
    <mergeCell ref="K341:L341"/>
    <mergeCell ref="M341:O341"/>
    <mergeCell ref="P341:R341"/>
    <mergeCell ref="T341:V341"/>
    <mergeCell ref="B334:G334"/>
    <mergeCell ref="H343:J343"/>
    <mergeCell ref="K343:L343"/>
    <mergeCell ref="T343:V343"/>
    <mergeCell ref="P339:R339"/>
    <mergeCell ref="T339:V339"/>
    <mergeCell ref="H340:J340"/>
    <mergeCell ref="B345:G345"/>
    <mergeCell ref="B346:G346"/>
    <mergeCell ref="B347:G347"/>
    <mergeCell ref="B348:G348"/>
    <mergeCell ref="B349:G349"/>
    <mergeCell ref="B350:G350"/>
    <mergeCell ref="T335:V335"/>
    <mergeCell ref="H336:J336"/>
    <mergeCell ref="K336:L336"/>
    <mergeCell ref="M336:O336"/>
    <mergeCell ref="P336:R336"/>
    <mergeCell ref="T336:V336"/>
    <mergeCell ref="H337:J337"/>
    <mergeCell ref="K337:L337"/>
    <mergeCell ref="M337:O337"/>
    <mergeCell ref="P337:R337"/>
    <mergeCell ref="T337:V337"/>
    <mergeCell ref="H338:J338"/>
    <mergeCell ref="K338:L338"/>
    <mergeCell ref="M338:O338"/>
    <mergeCell ref="P338:R338"/>
    <mergeCell ref="T338:V338"/>
    <mergeCell ref="H339:J339"/>
    <mergeCell ref="B343:G343"/>
    <mergeCell ref="K340:L340"/>
    <mergeCell ref="P340:R340"/>
    <mergeCell ref="T359:V359"/>
    <mergeCell ref="P359:R359"/>
    <mergeCell ref="M358:O358"/>
    <mergeCell ref="K360:L360"/>
    <mergeCell ref="M360:O360"/>
    <mergeCell ref="T366:V366"/>
    <mergeCell ref="H367:J367"/>
    <mergeCell ref="K367:L367"/>
    <mergeCell ref="K347:L347"/>
    <mergeCell ref="M347:O347"/>
    <mergeCell ref="P347:R347"/>
    <mergeCell ref="T347:V347"/>
    <mergeCell ref="H344:J344"/>
    <mergeCell ref="K344:L344"/>
    <mergeCell ref="M344:O344"/>
    <mergeCell ref="P344:R344"/>
    <mergeCell ref="T344:V344"/>
    <mergeCell ref="H345:J345"/>
    <mergeCell ref="K345:L345"/>
    <mergeCell ref="M345:O345"/>
    <mergeCell ref="P345:R345"/>
    <mergeCell ref="T345:V345"/>
    <mergeCell ref="H365:J365"/>
    <mergeCell ref="K365:L365"/>
    <mergeCell ref="M365:O365"/>
    <mergeCell ref="P365:R365"/>
    <mergeCell ref="T365:V365"/>
    <mergeCell ref="M363:O363"/>
    <mergeCell ref="P363:R363"/>
    <mergeCell ref="H355:S355"/>
    <mergeCell ref="T374:V374"/>
    <mergeCell ref="P375:R375"/>
    <mergeCell ref="T375:V375"/>
    <mergeCell ref="K391:L391"/>
    <mergeCell ref="M391:O391"/>
    <mergeCell ref="P391:R391"/>
    <mergeCell ref="T396:V396"/>
    <mergeCell ref="P390:R390"/>
    <mergeCell ref="P350:R350"/>
    <mergeCell ref="T350:V350"/>
    <mergeCell ref="B364:G364"/>
    <mergeCell ref="B365:G365"/>
    <mergeCell ref="B366:G366"/>
    <mergeCell ref="B367:G367"/>
    <mergeCell ref="H348:J348"/>
    <mergeCell ref="K348:L348"/>
    <mergeCell ref="M348:O348"/>
    <mergeCell ref="P348:R348"/>
    <mergeCell ref="T348:V348"/>
    <mergeCell ref="H349:J349"/>
    <mergeCell ref="K349:L349"/>
    <mergeCell ref="M349:O349"/>
    <mergeCell ref="P349:R349"/>
    <mergeCell ref="T349:V349"/>
    <mergeCell ref="H360:J360"/>
    <mergeCell ref="P357:R357"/>
    <mergeCell ref="B360:G360"/>
    <mergeCell ref="T357:V357"/>
    <mergeCell ref="H358:J358"/>
    <mergeCell ref="H359:J359"/>
    <mergeCell ref="H382:J382"/>
    <mergeCell ref="T364:V364"/>
    <mergeCell ref="K358:L358"/>
    <mergeCell ref="M359:O359"/>
    <mergeCell ref="T372:V372"/>
    <mergeCell ref="P368:R368"/>
    <mergeCell ref="T368:V368"/>
    <mergeCell ref="H369:J369"/>
    <mergeCell ref="K369:L369"/>
    <mergeCell ref="M369:O369"/>
    <mergeCell ref="P369:R369"/>
    <mergeCell ref="T369:V369"/>
    <mergeCell ref="H370:J370"/>
    <mergeCell ref="K370:L370"/>
    <mergeCell ref="M370:O370"/>
    <mergeCell ref="P370:R370"/>
    <mergeCell ref="T370:V370"/>
    <mergeCell ref="H368:J368"/>
    <mergeCell ref="K368:L368"/>
    <mergeCell ref="M368:O368"/>
    <mergeCell ref="P361:R361"/>
    <mergeCell ref="T363:V363"/>
    <mergeCell ref="T358:V358"/>
    <mergeCell ref="H361:J361"/>
    <mergeCell ref="K361:L361"/>
    <mergeCell ref="M361:O361"/>
    <mergeCell ref="T373:V373"/>
    <mergeCell ref="T377:V377"/>
    <mergeCell ref="K395:L395"/>
    <mergeCell ref="H399:J399"/>
    <mergeCell ref="M399:O399"/>
    <mergeCell ref="T367:V367"/>
    <mergeCell ref="M395:O395"/>
    <mergeCell ref="B392:G392"/>
    <mergeCell ref="H392:J392"/>
    <mergeCell ref="K392:L392"/>
    <mergeCell ref="M392:O392"/>
    <mergeCell ref="B393:G393"/>
    <mergeCell ref="H393:J393"/>
    <mergeCell ref="B406:G406"/>
    <mergeCell ref="H402:S402"/>
    <mergeCell ref="H404:J404"/>
    <mergeCell ref="P404:R404"/>
    <mergeCell ref="K393:L393"/>
    <mergeCell ref="M393:O393"/>
    <mergeCell ref="B394:G394"/>
    <mergeCell ref="H394:J394"/>
    <mergeCell ref="K394:L394"/>
    <mergeCell ref="M394:O394"/>
    <mergeCell ref="M404:O404"/>
    <mergeCell ref="B388:G388"/>
    <mergeCell ref="H388:S388"/>
    <mergeCell ref="T388:U388"/>
    <mergeCell ref="B391:G391"/>
    <mergeCell ref="H391:J391"/>
    <mergeCell ref="K404:L404"/>
    <mergeCell ref="K405:L405"/>
    <mergeCell ref="T371:V371"/>
    <mergeCell ref="B398:G398"/>
    <mergeCell ref="B412:G412"/>
    <mergeCell ref="H408:J408"/>
    <mergeCell ref="K408:L408"/>
    <mergeCell ref="M408:O408"/>
    <mergeCell ref="P408:R408"/>
    <mergeCell ref="T408:V408"/>
    <mergeCell ref="H409:J409"/>
    <mergeCell ref="T415:V415"/>
    <mergeCell ref="T414:V414"/>
    <mergeCell ref="H411:J411"/>
    <mergeCell ref="B405:G405"/>
    <mergeCell ref="B402:G402"/>
    <mergeCell ref="B399:G399"/>
    <mergeCell ref="B407:G407"/>
    <mergeCell ref="P412:R412"/>
    <mergeCell ref="H413:J413"/>
    <mergeCell ref="T400:V400"/>
    <mergeCell ref="H407:J407"/>
    <mergeCell ref="T413:V413"/>
    <mergeCell ref="K412:L412"/>
    <mergeCell ref="M412:O412"/>
    <mergeCell ref="T407:V407"/>
    <mergeCell ref="M415:O415"/>
    <mergeCell ref="P415:R415"/>
    <mergeCell ref="B408:G408"/>
    <mergeCell ref="B409:G409"/>
    <mergeCell ref="M406:O406"/>
    <mergeCell ref="P407:R407"/>
    <mergeCell ref="K407:L407"/>
    <mergeCell ref="M407:O407"/>
    <mergeCell ref="K406:L406"/>
    <mergeCell ref="T402:U402"/>
    <mergeCell ref="H398:J398"/>
    <mergeCell ref="K398:L398"/>
    <mergeCell ref="M398:O398"/>
    <mergeCell ref="H405:J405"/>
    <mergeCell ref="T404:V404"/>
    <mergeCell ref="B395:G395"/>
    <mergeCell ref="H395:J395"/>
    <mergeCell ref="H420:J420"/>
    <mergeCell ref="B418:G418"/>
    <mergeCell ref="H415:J415"/>
    <mergeCell ref="P399:R399"/>
    <mergeCell ref="T399:V399"/>
    <mergeCell ref="B396:G396"/>
    <mergeCell ref="H396:J396"/>
    <mergeCell ref="K396:L396"/>
    <mergeCell ref="M396:O396"/>
    <mergeCell ref="B397:G397"/>
    <mergeCell ref="H397:J397"/>
    <mergeCell ref="K397:L397"/>
    <mergeCell ref="M397:O397"/>
    <mergeCell ref="B419:G419"/>
    <mergeCell ref="H419:J419"/>
    <mergeCell ref="K419:L419"/>
    <mergeCell ref="M419:O419"/>
    <mergeCell ref="P419:R419"/>
    <mergeCell ref="T419:V419"/>
    <mergeCell ref="K417:L417"/>
    <mergeCell ref="M417:O417"/>
    <mergeCell ref="P417:R417"/>
    <mergeCell ref="B413:G413"/>
    <mergeCell ref="H416:J416"/>
    <mergeCell ref="B411:G411"/>
    <mergeCell ref="B424:G424"/>
    <mergeCell ref="H424:J424"/>
    <mergeCell ref="K424:L424"/>
    <mergeCell ref="M424:O424"/>
    <mergeCell ref="P424:R424"/>
    <mergeCell ref="T424:V424"/>
    <mergeCell ref="B425:G425"/>
    <mergeCell ref="H425:J425"/>
    <mergeCell ref="K425:L425"/>
    <mergeCell ref="M425:O425"/>
    <mergeCell ref="P425:R425"/>
    <mergeCell ref="T425:V425"/>
    <mergeCell ref="K411:L411"/>
    <mergeCell ref="M411:O411"/>
    <mergeCell ref="P411:R411"/>
    <mergeCell ref="H412:J412"/>
    <mergeCell ref="P413:R413"/>
    <mergeCell ref="K413:L413"/>
    <mergeCell ref="M413:O413"/>
    <mergeCell ref="H414:J414"/>
    <mergeCell ref="K414:L414"/>
    <mergeCell ref="M414:O414"/>
    <mergeCell ref="K415:L415"/>
    <mergeCell ref="B417:G417"/>
    <mergeCell ref="B414:G414"/>
    <mergeCell ref="B415:G415"/>
    <mergeCell ref="B416:G416"/>
    <mergeCell ref="B420:G420"/>
    <mergeCell ref="B423:G423"/>
    <mergeCell ref="H423:J423"/>
    <mergeCell ref="K423:L423"/>
    <mergeCell ref="M423:O423"/>
    <mergeCell ref="M430:O430"/>
    <mergeCell ref="P430:R430"/>
    <mergeCell ref="T430:V430"/>
    <mergeCell ref="B431:G431"/>
    <mergeCell ref="H431:J431"/>
    <mergeCell ref="K431:L431"/>
    <mergeCell ref="M431:O431"/>
    <mergeCell ref="P431:R431"/>
    <mergeCell ref="T431:V431"/>
    <mergeCell ref="B428:G428"/>
    <mergeCell ref="H428:J428"/>
    <mergeCell ref="K428:L428"/>
    <mergeCell ref="M428:O428"/>
    <mergeCell ref="P428:R428"/>
    <mergeCell ref="T428:V428"/>
    <mergeCell ref="H429:J429"/>
    <mergeCell ref="K429:L429"/>
    <mergeCell ref="M429:O429"/>
    <mergeCell ref="P429:R429"/>
    <mergeCell ref="T429:V429"/>
    <mergeCell ref="B429:G429"/>
    <mergeCell ref="B430:G430"/>
    <mergeCell ref="T426:V426"/>
    <mergeCell ref="B427:G427"/>
    <mergeCell ref="H427:J427"/>
    <mergeCell ref="K427:L427"/>
    <mergeCell ref="M427:O427"/>
    <mergeCell ref="P427:R427"/>
    <mergeCell ref="T427:V427"/>
    <mergeCell ref="P423:R423"/>
    <mergeCell ref="T423:V423"/>
    <mergeCell ref="B435:G435"/>
    <mergeCell ref="M444:O444"/>
    <mergeCell ref="T446:V446"/>
    <mergeCell ref="P444:R444"/>
    <mergeCell ref="T444:V444"/>
    <mergeCell ref="B447:G447"/>
    <mergeCell ref="H447:J447"/>
    <mergeCell ref="K447:L447"/>
    <mergeCell ref="M447:O447"/>
    <mergeCell ref="P447:R447"/>
    <mergeCell ref="T447:V447"/>
    <mergeCell ref="M453:O453"/>
    <mergeCell ref="H448:J448"/>
    <mergeCell ref="K448:L448"/>
    <mergeCell ref="M448:O448"/>
    <mergeCell ref="P448:R448"/>
    <mergeCell ref="T448:V448"/>
    <mergeCell ref="B449:G449"/>
    <mergeCell ref="H449:J449"/>
    <mergeCell ref="K449:L449"/>
    <mergeCell ref="M449:O449"/>
    <mergeCell ref="P449:R449"/>
    <mergeCell ref="T449:V449"/>
    <mergeCell ref="B450:G450"/>
    <mergeCell ref="M443:O443"/>
    <mergeCell ref="P443:R443"/>
    <mergeCell ref="H453:J453"/>
    <mergeCell ref="B445:G445"/>
    <mergeCell ref="H445:J445"/>
    <mergeCell ref="T442:V442"/>
    <mergeCell ref="B441:G441"/>
    <mergeCell ref="B442:G442"/>
    <mergeCell ref="P438:R438"/>
    <mergeCell ref="H437:J437"/>
    <mergeCell ref="P437:R437"/>
    <mergeCell ref="B444:G444"/>
    <mergeCell ref="H444:J444"/>
    <mergeCell ref="K444:L444"/>
    <mergeCell ref="B448:G448"/>
    <mergeCell ref="H443:J443"/>
    <mergeCell ref="K443:L443"/>
    <mergeCell ref="T441:V441"/>
    <mergeCell ref="K441:L441"/>
    <mergeCell ref="M441:O441"/>
    <mergeCell ref="P441:R441"/>
    <mergeCell ref="B453:G453"/>
    <mergeCell ref="M455:O455"/>
    <mergeCell ref="B439:G439"/>
    <mergeCell ref="K439:L439"/>
    <mergeCell ref="M454:O454"/>
    <mergeCell ref="T454:V454"/>
    <mergeCell ref="H455:J455"/>
    <mergeCell ref="K455:L455"/>
    <mergeCell ref="P440:R440"/>
    <mergeCell ref="T440:V440"/>
    <mergeCell ref="B443:G443"/>
    <mergeCell ref="T438:V438"/>
    <mergeCell ref="B446:G446"/>
    <mergeCell ref="H446:J446"/>
    <mergeCell ref="B455:G455"/>
    <mergeCell ref="T462:V462"/>
    <mergeCell ref="M484:O484"/>
    <mergeCell ref="T484:V484"/>
    <mergeCell ref="T443:V443"/>
    <mergeCell ref="T453:V453"/>
    <mergeCell ref="K445:L445"/>
    <mergeCell ref="M445:O445"/>
    <mergeCell ref="P445:R445"/>
    <mergeCell ref="T445:V445"/>
    <mergeCell ref="T451:V451"/>
    <mergeCell ref="K446:L446"/>
    <mergeCell ref="M446:O446"/>
    <mergeCell ref="P446:R446"/>
    <mergeCell ref="P458:R458"/>
    <mergeCell ref="M471:O471"/>
    <mergeCell ref="T471:V471"/>
    <mergeCell ref="H481:J481"/>
    <mergeCell ref="M470:O470"/>
    <mergeCell ref="T479:V479"/>
    <mergeCell ref="K473:L473"/>
    <mergeCell ref="K479:L479"/>
    <mergeCell ref="M479:O479"/>
    <mergeCell ref="P461:R461"/>
    <mergeCell ref="T475:V475"/>
    <mergeCell ref="H482:J482"/>
    <mergeCell ref="K482:L482"/>
    <mergeCell ref="M482:O482"/>
    <mergeCell ref="P482:R482"/>
    <mergeCell ref="T482:V482"/>
    <mergeCell ref="H464:J464"/>
    <mergeCell ref="K464:L464"/>
    <mergeCell ref="M464:O464"/>
    <mergeCell ref="B456:G456"/>
    <mergeCell ref="B457:G457"/>
    <mergeCell ref="H462:J462"/>
    <mergeCell ref="K462:L462"/>
    <mergeCell ref="T472:V472"/>
    <mergeCell ref="B462:G462"/>
    <mergeCell ref="B463:G463"/>
    <mergeCell ref="B464:G464"/>
    <mergeCell ref="B467:G467"/>
    <mergeCell ref="H467:S467"/>
    <mergeCell ref="T467:U467"/>
    <mergeCell ref="K469:L469"/>
    <mergeCell ref="M469:O469"/>
    <mergeCell ref="T469:V469"/>
    <mergeCell ref="H469:J469"/>
    <mergeCell ref="P459:R459"/>
    <mergeCell ref="T459:V459"/>
    <mergeCell ref="B472:G472"/>
    <mergeCell ref="H472:J472"/>
    <mergeCell ref="K472:L472"/>
    <mergeCell ref="M472:O472"/>
    <mergeCell ref="H463:J463"/>
    <mergeCell ref="K463:L463"/>
    <mergeCell ref="M463:O463"/>
    <mergeCell ref="P463:R463"/>
    <mergeCell ref="H460:J460"/>
    <mergeCell ref="K460:L460"/>
    <mergeCell ref="M460:O460"/>
    <mergeCell ref="P460:R460"/>
    <mergeCell ref="H461:J461"/>
    <mergeCell ref="K461:L461"/>
    <mergeCell ref="M461:O461"/>
    <mergeCell ref="T498:V498"/>
    <mergeCell ref="H495:J495"/>
    <mergeCell ref="K495:L495"/>
    <mergeCell ref="M495:O495"/>
    <mergeCell ref="P495:R495"/>
    <mergeCell ref="T495:V495"/>
    <mergeCell ref="P493:R493"/>
    <mergeCell ref="T493:V493"/>
    <mergeCell ref="M494:O494"/>
    <mergeCell ref="B496:G496"/>
    <mergeCell ref="H496:J496"/>
    <mergeCell ref="K496:L496"/>
    <mergeCell ref="M496:O496"/>
    <mergeCell ref="P496:R496"/>
    <mergeCell ref="T496:V496"/>
    <mergeCell ref="B495:G495"/>
    <mergeCell ref="B494:G494"/>
    <mergeCell ref="H494:J494"/>
    <mergeCell ref="K494:L494"/>
    <mergeCell ref="T494:V494"/>
    <mergeCell ref="H493:J493"/>
    <mergeCell ref="K493:L493"/>
    <mergeCell ref="M493:O493"/>
    <mergeCell ref="B493:G493"/>
    <mergeCell ref="T499:V499"/>
    <mergeCell ref="B497:G497"/>
    <mergeCell ref="H497:J497"/>
    <mergeCell ref="K497:L497"/>
    <mergeCell ref="M497:O497"/>
    <mergeCell ref="P497:R497"/>
    <mergeCell ref="T497:V497"/>
    <mergeCell ref="B499:G499"/>
    <mergeCell ref="B498:G498"/>
    <mergeCell ref="H498:J498"/>
    <mergeCell ref="K498:L498"/>
    <mergeCell ref="M498:O498"/>
    <mergeCell ref="P498:R498"/>
    <mergeCell ref="H508:J508"/>
    <mergeCell ref="K508:L508"/>
    <mergeCell ref="M508:O508"/>
    <mergeCell ref="P508:R508"/>
    <mergeCell ref="T508:V508"/>
    <mergeCell ref="B503:G503"/>
    <mergeCell ref="H503:J503"/>
    <mergeCell ref="K503:L503"/>
    <mergeCell ref="M503:O503"/>
    <mergeCell ref="M501:O501"/>
    <mergeCell ref="P501:R501"/>
    <mergeCell ref="B502:G502"/>
    <mergeCell ref="H502:J502"/>
    <mergeCell ref="K502:L502"/>
    <mergeCell ref="M502:O502"/>
    <mergeCell ref="P502:R502"/>
    <mergeCell ref="K501:L501"/>
    <mergeCell ref="T501:V501"/>
    <mergeCell ref="T502:V502"/>
    <mergeCell ref="T503:V503"/>
    <mergeCell ref="T504:V504"/>
    <mergeCell ref="B508:G508"/>
    <mergeCell ref="B500:G500"/>
    <mergeCell ref="H500:J500"/>
    <mergeCell ref="K500:L500"/>
    <mergeCell ref="T500:V500"/>
    <mergeCell ref="B507:G507"/>
    <mergeCell ref="H507:J507"/>
    <mergeCell ref="K507:L507"/>
    <mergeCell ref="M507:O507"/>
    <mergeCell ref="P507:R507"/>
    <mergeCell ref="T507:V507"/>
    <mergeCell ref="B504:G504"/>
    <mergeCell ref="H504:J504"/>
    <mergeCell ref="K504:L504"/>
    <mergeCell ref="M504:O504"/>
    <mergeCell ref="P504:R504"/>
    <mergeCell ref="B505:G505"/>
    <mergeCell ref="H505:J505"/>
    <mergeCell ref="K505:L505"/>
    <mergeCell ref="T505:V505"/>
    <mergeCell ref="T506:V506"/>
    <mergeCell ref="P503:R503"/>
    <mergeCell ref="B506:G506"/>
    <mergeCell ref="H506:J506"/>
    <mergeCell ref="K506:L506"/>
    <mergeCell ref="M506:O506"/>
    <mergeCell ref="P506:R506"/>
    <mergeCell ref="M505:O505"/>
    <mergeCell ref="P505:R505"/>
    <mergeCell ref="B501:G501"/>
    <mergeCell ref="T510:V510"/>
    <mergeCell ref="B519:G519"/>
    <mergeCell ref="H519:J519"/>
    <mergeCell ref="K519:L519"/>
    <mergeCell ref="M519:O519"/>
    <mergeCell ref="P519:R519"/>
    <mergeCell ref="T519:V519"/>
    <mergeCell ref="B522:G522"/>
    <mergeCell ref="H522:J522"/>
    <mergeCell ref="K522:L522"/>
    <mergeCell ref="M522:O522"/>
    <mergeCell ref="P522:R522"/>
    <mergeCell ref="T522:V522"/>
    <mergeCell ref="B518:G518"/>
    <mergeCell ref="T513:U513"/>
    <mergeCell ref="B517:G517"/>
    <mergeCell ref="K517:L517"/>
    <mergeCell ref="K518:L518"/>
    <mergeCell ref="P517:R517"/>
    <mergeCell ref="P518:R518"/>
    <mergeCell ref="T517:V517"/>
    <mergeCell ref="T518:V518"/>
    <mergeCell ref="T511:V511"/>
    <mergeCell ref="T515:V515"/>
    <mergeCell ref="T516:V516"/>
    <mergeCell ref="H515:J515"/>
    <mergeCell ref="B513:G513"/>
    <mergeCell ref="H513:S513"/>
    <mergeCell ref="P515:R515"/>
    <mergeCell ref="B516:G516"/>
    <mergeCell ref="H516:J516"/>
    <mergeCell ref="K516:L516"/>
    <mergeCell ref="M535:O535"/>
    <mergeCell ref="P535:R535"/>
    <mergeCell ref="T535:V535"/>
    <mergeCell ref="T527:U527"/>
    <mergeCell ref="H529:J529"/>
    <mergeCell ref="B523:G523"/>
    <mergeCell ref="H523:J523"/>
    <mergeCell ref="K523:L523"/>
    <mergeCell ref="M523:O523"/>
    <mergeCell ref="P523:R523"/>
    <mergeCell ref="T523:V523"/>
    <mergeCell ref="B520:G520"/>
    <mergeCell ref="H520:J520"/>
    <mergeCell ref="K520:L520"/>
    <mergeCell ref="M520:O520"/>
    <mergeCell ref="P520:R520"/>
    <mergeCell ref="T520:V520"/>
    <mergeCell ref="B521:G521"/>
    <mergeCell ref="H521:J521"/>
    <mergeCell ref="K521:L521"/>
    <mergeCell ref="M521:O521"/>
    <mergeCell ref="P521:R521"/>
    <mergeCell ref="T521:V521"/>
    <mergeCell ref="B524:G524"/>
    <mergeCell ref="H524:J524"/>
    <mergeCell ref="K524:L524"/>
    <mergeCell ref="M524:O524"/>
    <mergeCell ref="P524:R524"/>
    <mergeCell ref="T524:V524"/>
    <mergeCell ref="T525:V525"/>
    <mergeCell ref="T529:V529"/>
    <mergeCell ref="B527:G527"/>
    <mergeCell ref="T531:V531"/>
    <mergeCell ref="T549:V549"/>
    <mergeCell ref="T546:V547"/>
    <mergeCell ref="T544:U544"/>
    <mergeCell ref="B548:G548"/>
    <mergeCell ref="H547:I547"/>
    <mergeCell ref="B532:G532"/>
    <mergeCell ref="K532:L532"/>
    <mergeCell ref="T532:V532"/>
    <mergeCell ref="B533:G533"/>
    <mergeCell ref="H533:J533"/>
    <mergeCell ref="K533:L533"/>
    <mergeCell ref="B536:G536"/>
    <mergeCell ref="H536:J536"/>
    <mergeCell ref="K536:L536"/>
    <mergeCell ref="T537:V537"/>
    <mergeCell ref="B538:G538"/>
    <mergeCell ref="H538:J538"/>
    <mergeCell ref="K538:L538"/>
    <mergeCell ref="M538:O538"/>
    <mergeCell ref="P538:R538"/>
    <mergeCell ref="T538:V538"/>
    <mergeCell ref="M536:O536"/>
    <mergeCell ref="P536:R536"/>
    <mergeCell ref="T536:V536"/>
    <mergeCell ref="M533:O533"/>
    <mergeCell ref="P533:R533"/>
    <mergeCell ref="T533:V533"/>
    <mergeCell ref="T534:V534"/>
    <mergeCell ref="B535:G535"/>
    <mergeCell ref="H535:J535"/>
    <mergeCell ref="K535:L535"/>
    <mergeCell ref="P547:R547"/>
    <mergeCell ref="H549:I549"/>
    <mergeCell ref="B555:G555"/>
    <mergeCell ref="B556:G556"/>
    <mergeCell ref="B557:G557"/>
    <mergeCell ref="H560:I560"/>
    <mergeCell ref="H563:I563"/>
    <mergeCell ref="B550:G550"/>
    <mergeCell ref="T560:V560"/>
    <mergeCell ref="B572:G572"/>
    <mergeCell ref="H574:I574"/>
    <mergeCell ref="K574:L574"/>
    <mergeCell ref="M574:O574"/>
    <mergeCell ref="P574:R574"/>
    <mergeCell ref="H562:I562"/>
    <mergeCell ref="B530:G530"/>
    <mergeCell ref="H530:J530"/>
    <mergeCell ref="K530:L530"/>
    <mergeCell ref="M530:O530"/>
    <mergeCell ref="P530:R530"/>
    <mergeCell ref="B534:G534"/>
    <mergeCell ref="H534:J534"/>
    <mergeCell ref="K534:L534"/>
    <mergeCell ref="M534:O534"/>
    <mergeCell ref="P534:R534"/>
    <mergeCell ref="P551:R551"/>
    <mergeCell ref="B537:G537"/>
    <mergeCell ref="K549:L549"/>
    <mergeCell ref="T530:V530"/>
    <mergeCell ref="B531:G531"/>
    <mergeCell ref="K531:L531"/>
    <mergeCell ref="P531:R531"/>
    <mergeCell ref="B574:G574"/>
    <mergeCell ref="K564:L564"/>
    <mergeCell ref="K565:L565"/>
    <mergeCell ref="M564:O564"/>
    <mergeCell ref="M565:O565"/>
    <mergeCell ref="M566:O566"/>
    <mergeCell ref="M568:O568"/>
    <mergeCell ref="B562:G562"/>
    <mergeCell ref="B563:G563"/>
    <mergeCell ref="B564:G564"/>
    <mergeCell ref="B565:G565"/>
    <mergeCell ref="B566:G566"/>
    <mergeCell ref="K556:L556"/>
    <mergeCell ref="M556:O556"/>
    <mergeCell ref="H566:I566"/>
    <mergeCell ref="H568:I568"/>
    <mergeCell ref="K570:L570"/>
    <mergeCell ref="T584:V584"/>
    <mergeCell ref="M570:O570"/>
    <mergeCell ref="T574:V574"/>
    <mergeCell ref="T575:V575"/>
    <mergeCell ref="T577:V577"/>
    <mergeCell ref="T570:V570"/>
    <mergeCell ref="T567:V567"/>
    <mergeCell ref="P578:R578"/>
    <mergeCell ref="T561:V561"/>
    <mergeCell ref="T548:V548"/>
    <mergeCell ref="T539:V539"/>
    <mergeCell ref="T550:V550"/>
    <mergeCell ref="B546:G547"/>
    <mergeCell ref="H546:L546"/>
    <mergeCell ref="B553:G553"/>
    <mergeCell ref="B554:G554"/>
    <mergeCell ref="H550:I550"/>
    <mergeCell ref="K550:L550"/>
    <mergeCell ref="M550:O550"/>
    <mergeCell ref="P550:R550"/>
    <mergeCell ref="H551:I551"/>
    <mergeCell ref="K551:L551"/>
    <mergeCell ref="B571:G571"/>
    <mergeCell ref="K571:L571"/>
    <mergeCell ref="M571:O571"/>
    <mergeCell ref="T551:V551"/>
    <mergeCell ref="T562:V562"/>
    <mergeCell ref="T563:V563"/>
    <mergeCell ref="B561:G561"/>
    <mergeCell ref="B559:G559"/>
    <mergeCell ref="B560:G560"/>
    <mergeCell ref="M547:O547"/>
    <mergeCell ref="H580:I580"/>
    <mergeCell ref="K580:L580"/>
    <mergeCell ref="M580:O580"/>
    <mergeCell ref="P580:R580"/>
    <mergeCell ref="K567:L567"/>
    <mergeCell ref="M567:O567"/>
    <mergeCell ref="H567:I567"/>
    <mergeCell ref="H571:I571"/>
    <mergeCell ref="H572:I572"/>
    <mergeCell ref="K566:L566"/>
    <mergeCell ref="K568:L568"/>
    <mergeCell ref="M563:O563"/>
    <mergeCell ref="T552:V552"/>
    <mergeCell ref="H561:I561"/>
    <mergeCell ref="K561:L561"/>
    <mergeCell ref="H552:I552"/>
    <mergeCell ref="K552:L552"/>
    <mergeCell ref="P552:R552"/>
    <mergeCell ref="H553:I553"/>
    <mergeCell ref="T564:V564"/>
    <mergeCell ref="T565:V565"/>
    <mergeCell ref="T566:V566"/>
    <mergeCell ref="T568:V568"/>
    <mergeCell ref="P561:R561"/>
    <mergeCell ref="P562:R562"/>
    <mergeCell ref="T578:V578"/>
    <mergeCell ref="H577:I577"/>
    <mergeCell ref="K577:L577"/>
    <mergeCell ref="M577:O577"/>
    <mergeCell ref="P577:R577"/>
    <mergeCell ref="K562:L562"/>
    <mergeCell ref="P575:R575"/>
    <mergeCell ref="B590:G590"/>
    <mergeCell ref="H590:I590"/>
    <mergeCell ref="K590:L590"/>
    <mergeCell ref="M590:O590"/>
    <mergeCell ref="P590:R590"/>
    <mergeCell ref="T590:V590"/>
    <mergeCell ref="B586:G586"/>
    <mergeCell ref="H586:I586"/>
    <mergeCell ref="K586:L586"/>
    <mergeCell ref="M586:O586"/>
    <mergeCell ref="P586:R586"/>
    <mergeCell ref="T586:V586"/>
    <mergeCell ref="B587:G587"/>
    <mergeCell ref="H587:I587"/>
    <mergeCell ref="K587:L587"/>
    <mergeCell ref="M587:O587"/>
    <mergeCell ref="P587:R587"/>
    <mergeCell ref="T587:V587"/>
    <mergeCell ref="H589:I589"/>
    <mergeCell ref="K589:L589"/>
    <mergeCell ref="M589:O589"/>
    <mergeCell ref="P589:R589"/>
    <mergeCell ref="T589:V589"/>
    <mergeCell ref="B584:G584"/>
    <mergeCell ref="H584:I584"/>
    <mergeCell ref="K584:L584"/>
    <mergeCell ref="M584:O584"/>
    <mergeCell ref="P584:R584"/>
    <mergeCell ref="P563:R563"/>
    <mergeCell ref="P564:R564"/>
    <mergeCell ref="T580:V580"/>
    <mergeCell ref="H578:I578"/>
    <mergeCell ref="K578:L578"/>
    <mergeCell ref="K605:L605"/>
    <mergeCell ref="K606:L606"/>
    <mergeCell ref="K607:L607"/>
    <mergeCell ref="T601:V601"/>
    <mergeCell ref="T602:V602"/>
    <mergeCell ref="T603:V603"/>
    <mergeCell ref="T604:V604"/>
    <mergeCell ref="T605:V605"/>
    <mergeCell ref="T606:V606"/>
    <mergeCell ref="T607:V607"/>
    <mergeCell ref="P565:R565"/>
    <mergeCell ref="P566:R566"/>
    <mergeCell ref="P568:R568"/>
    <mergeCell ref="M578:O578"/>
    <mergeCell ref="K563:L563"/>
    <mergeCell ref="T571:V571"/>
    <mergeCell ref="T583:V583"/>
    <mergeCell ref="H581:I581"/>
    <mergeCell ref="K581:L581"/>
    <mergeCell ref="M581:O581"/>
    <mergeCell ref="P581:R581"/>
    <mergeCell ref="Q599:R599"/>
    <mergeCell ref="B621:G621"/>
    <mergeCell ref="H621:I621"/>
    <mergeCell ref="K621:L621"/>
    <mergeCell ref="M621:P621"/>
    <mergeCell ref="Q621:R621"/>
    <mergeCell ref="T621:V621"/>
    <mergeCell ref="B591:G591"/>
    <mergeCell ref="H591:I591"/>
    <mergeCell ref="K591:L591"/>
    <mergeCell ref="M591:O591"/>
    <mergeCell ref="P591:R591"/>
    <mergeCell ref="T591:V591"/>
    <mergeCell ref="B592:G592"/>
    <mergeCell ref="H592:I592"/>
    <mergeCell ref="K592:L592"/>
    <mergeCell ref="M592:O592"/>
    <mergeCell ref="P592:R592"/>
    <mergeCell ref="T592:V592"/>
    <mergeCell ref="B616:G616"/>
    <mergeCell ref="B617:G617"/>
    <mergeCell ref="B618:G618"/>
    <mergeCell ref="B619:G619"/>
    <mergeCell ref="B620:G620"/>
    <mergeCell ref="Q606:R606"/>
    <mergeCell ref="Q607:R607"/>
    <mergeCell ref="H601:I601"/>
    <mergeCell ref="B613:G614"/>
    <mergeCell ref="H613:L613"/>
    <mergeCell ref="M613:S613"/>
    <mergeCell ref="B598:G599"/>
    <mergeCell ref="M614:P614"/>
    <mergeCell ref="Q614:R614"/>
  </mergeCells>
  <phoneticPr fontId="47" type="noConversion"/>
  <pageMargins left="0.7" right="0.7" top="0.75" bottom="0.75" header="0.3" footer="0.3"/>
  <pageSetup paperSize="667" scale="54" fitToHeight="0"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CE3E3-7058-4DA9-A838-505D514AD206}">
  <dimension ref="A2:D60"/>
  <sheetViews>
    <sheetView topLeftCell="A13" workbookViewId="0">
      <selection activeCell="F26" sqref="F26"/>
    </sheetView>
  </sheetViews>
  <sheetFormatPr baseColWidth="10" defaultRowHeight="14.4" x14ac:dyDescent="0.3"/>
  <cols>
    <col min="1" max="1" width="26.5546875" customWidth="1"/>
    <col min="2" max="2" width="11.5546875" customWidth="1"/>
    <col min="3" max="3" width="28.6640625" customWidth="1"/>
  </cols>
  <sheetData>
    <row r="2" spans="1:4" x14ac:dyDescent="0.3">
      <c r="A2" s="707" t="s">
        <v>5795</v>
      </c>
      <c r="B2" s="708"/>
      <c r="C2" s="707" t="s">
        <v>5794</v>
      </c>
      <c r="D2" s="708"/>
    </row>
    <row r="3" spans="1:4" x14ac:dyDescent="0.3">
      <c r="A3" s="706" t="s">
        <v>5785</v>
      </c>
      <c r="B3" s="706">
        <f>3.7+3.7</f>
        <v>7.4</v>
      </c>
      <c r="C3" s="706" t="s">
        <v>5785</v>
      </c>
      <c r="D3" s="706">
        <f>3.45+3.45+2.65+2.65</f>
        <v>12.200000000000001</v>
      </c>
    </row>
    <row r="4" spans="1:4" x14ac:dyDescent="0.3">
      <c r="A4" s="706" t="s">
        <v>5793</v>
      </c>
      <c r="B4" s="706">
        <v>3.3</v>
      </c>
      <c r="C4" s="706" t="s">
        <v>5793</v>
      </c>
      <c r="D4" s="706">
        <v>6.52</v>
      </c>
    </row>
    <row r="5" spans="1:4" x14ac:dyDescent="0.3">
      <c r="A5" s="706" t="s">
        <v>5786</v>
      </c>
      <c r="B5" s="706">
        <f>+B3</f>
        <v>7.4</v>
      </c>
      <c r="C5" s="706" t="s">
        <v>5786</v>
      </c>
      <c r="D5" s="706">
        <f>+D3*2</f>
        <v>24.400000000000002</v>
      </c>
    </row>
    <row r="6" spans="1:4" x14ac:dyDescent="0.3">
      <c r="A6" s="706" t="s">
        <v>5787</v>
      </c>
      <c r="B6" s="709"/>
      <c r="C6" s="706" t="s">
        <v>5787</v>
      </c>
      <c r="D6" s="709"/>
    </row>
    <row r="7" spans="1:4" x14ac:dyDescent="0.3">
      <c r="A7" s="706" t="s">
        <v>5796</v>
      </c>
      <c r="B7" s="706">
        <v>2</v>
      </c>
      <c r="C7" s="706" t="s">
        <v>5796</v>
      </c>
      <c r="D7" s="706">
        <v>8</v>
      </c>
    </row>
    <row r="8" spans="1:4" x14ac:dyDescent="0.3">
      <c r="A8" s="706" t="s">
        <v>5797</v>
      </c>
      <c r="B8" s="706">
        <f>+B4*3</f>
        <v>9.8999999999999986</v>
      </c>
      <c r="C8" s="706" t="s">
        <v>5797</v>
      </c>
      <c r="D8" s="706">
        <f>5*D4</f>
        <v>32.599999999999994</v>
      </c>
    </row>
    <row r="9" spans="1:4" x14ac:dyDescent="0.3">
      <c r="A9" s="706" t="s">
        <v>5798</v>
      </c>
      <c r="B9" s="706">
        <f>+B3</f>
        <v>7.4</v>
      </c>
      <c r="C9" s="706" t="s">
        <v>5798</v>
      </c>
      <c r="D9" s="706">
        <f>+D3</f>
        <v>12.200000000000001</v>
      </c>
    </row>
    <row r="10" spans="1:4" x14ac:dyDescent="0.3">
      <c r="A10" s="706" t="s">
        <v>5792</v>
      </c>
      <c r="B10" s="709"/>
      <c r="C10" s="706" t="s">
        <v>5792</v>
      </c>
      <c r="D10" s="709"/>
    </row>
    <row r="11" spans="1:4" x14ac:dyDescent="0.3">
      <c r="A11" s="705"/>
    </row>
    <row r="12" spans="1:4" x14ac:dyDescent="0.3">
      <c r="A12" s="707" t="s">
        <v>5788</v>
      </c>
      <c r="B12" s="708"/>
    </row>
    <row r="13" spans="1:4" x14ac:dyDescent="0.3">
      <c r="A13" s="706" t="s">
        <v>5785</v>
      </c>
      <c r="B13" s="706">
        <f>4.2+4.2+3.2+3.2+4.9+2</f>
        <v>21.700000000000003</v>
      </c>
    </row>
    <row r="14" spans="1:4" x14ac:dyDescent="0.3">
      <c r="A14" s="706" t="s">
        <v>5793</v>
      </c>
      <c r="B14" s="706">
        <v>6.52</v>
      </c>
    </row>
    <row r="15" spans="1:4" x14ac:dyDescent="0.3">
      <c r="A15" s="706" t="s">
        <v>5786</v>
      </c>
      <c r="B15" s="706">
        <f>+B13*2</f>
        <v>43.400000000000006</v>
      </c>
    </row>
    <row r="16" spans="1:4" x14ac:dyDescent="0.3">
      <c r="A16" s="706" t="s">
        <v>5787</v>
      </c>
      <c r="B16" s="709"/>
    </row>
    <row r="17" spans="1:4" x14ac:dyDescent="0.3">
      <c r="A17" s="706" t="s">
        <v>5796</v>
      </c>
      <c r="B17" s="706">
        <v>12</v>
      </c>
    </row>
    <row r="18" spans="1:4" x14ac:dyDescent="0.3">
      <c r="A18" s="706" t="s">
        <v>5797</v>
      </c>
      <c r="B18" s="706">
        <f>7*B14</f>
        <v>45.64</v>
      </c>
    </row>
    <row r="19" spans="1:4" x14ac:dyDescent="0.3">
      <c r="A19" s="706" t="s">
        <v>5798</v>
      </c>
      <c r="B19" s="706">
        <f>+B13</f>
        <v>21.700000000000003</v>
      </c>
    </row>
    <row r="20" spans="1:4" x14ac:dyDescent="0.3">
      <c r="A20" s="706" t="s">
        <v>5792</v>
      </c>
      <c r="B20" s="709"/>
    </row>
    <row r="21" spans="1:4" x14ac:dyDescent="0.3">
      <c r="B21" s="705"/>
    </row>
    <row r="22" spans="1:4" x14ac:dyDescent="0.3">
      <c r="A22" s="707" t="s">
        <v>5789</v>
      </c>
      <c r="B22" s="706"/>
    </row>
    <row r="23" spans="1:4" x14ac:dyDescent="0.3">
      <c r="A23" s="706" t="s">
        <v>5785</v>
      </c>
      <c r="B23" s="706">
        <f>3.25+3.25</f>
        <v>6.5</v>
      </c>
    </row>
    <row r="24" spans="1:4" x14ac:dyDescent="0.3">
      <c r="A24" s="706" t="s">
        <v>5793</v>
      </c>
      <c r="B24" s="706">
        <v>6.4</v>
      </c>
    </row>
    <row r="25" spans="1:4" x14ac:dyDescent="0.3">
      <c r="A25" s="706" t="s">
        <v>5786</v>
      </c>
      <c r="B25" s="706">
        <v>0</v>
      </c>
    </row>
    <row r="26" spans="1:4" x14ac:dyDescent="0.3">
      <c r="A26" s="706" t="s">
        <v>5787</v>
      </c>
      <c r="B26" s="706">
        <v>0</v>
      </c>
    </row>
    <row r="27" spans="1:4" x14ac:dyDescent="0.3">
      <c r="A27" s="706" t="s">
        <v>5796</v>
      </c>
      <c r="B27" s="706">
        <v>4</v>
      </c>
    </row>
    <row r="28" spans="1:4" x14ac:dyDescent="0.3">
      <c r="A28" s="706" t="s">
        <v>5797</v>
      </c>
      <c r="B28" s="706">
        <f>+B24*3</f>
        <v>19.200000000000003</v>
      </c>
    </row>
    <row r="29" spans="1:4" x14ac:dyDescent="0.3">
      <c r="A29" s="706" t="s">
        <v>5798</v>
      </c>
      <c r="B29" s="706">
        <f>+B23*3</f>
        <v>19.5</v>
      </c>
    </row>
    <row r="30" spans="1:4" x14ac:dyDescent="0.3">
      <c r="A30" s="706" t="s">
        <v>5792</v>
      </c>
      <c r="B30" s="731"/>
    </row>
    <row r="32" spans="1:4" x14ac:dyDescent="0.3">
      <c r="A32" s="707" t="s">
        <v>5790</v>
      </c>
      <c r="B32" s="708"/>
      <c r="C32" s="707" t="s">
        <v>5790</v>
      </c>
      <c r="D32" s="708"/>
    </row>
    <row r="33" spans="1:4" x14ac:dyDescent="0.3">
      <c r="A33" s="706" t="s">
        <v>5785</v>
      </c>
      <c r="B33" s="706">
        <v>27.7</v>
      </c>
      <c r="C33" s="706" t="s">
        <v>5785</v>
      </c>
      <c r="D33" s="706">
        <v>21.7</v>
      </c>
    </row>
    <row r="34" spans="1:4" x14ac:dyDescent="0.3">
      <c r="A34" s="706" t="s">
        <v>5793</v>
      </c>
      <c r="B34" s="706">
        <f>3.36+3.38</f>
        <v>6.74</v>
      </c>
      <c r="C34" s="706" t="s">
        <v>5793</v>
      </c>
      <c r="D34" s="706">
        <f>3.36+3.38</f>
        <v>6.74</v>
      </c>
    </row>
    <row r="35" spans="1:4" x14ac:dyDescent="0.3">
      <c r="A35" s="706" t="s">
        <v>5786</v>
      </c>
      <c r="B35" s="706">
        <f>+B33*2</f>
        <v>55.4</v>
      </c>
      <c r="C35" s="706" t="s">
        <v>5786</v>
      </c>
      <c r="D35" s="706">
        <f>+D33*2</f>
        <v>43.4</v>
      </c>
    </row>
    <row r="36" spans="1:4" x14ac:dyDescent="0.3">
      <c r="A36" s="706" t="s">
        <v>5787</v>
      </c>
      <c r="B36" s="709"/>
      <c r="C36" s="706" t="s">
        <v>5787</v>
      </c>
      <c r="D36" s="709"/>
    </row>
    <row r="37" spans="1:4" x14ac:dyDescent="0.3">
      <c r="A37" s="706" t="s">
        <v>5796</v>
      </c>
      <c r="B37" s="706">
        <v>16</v>
      </c>
      <c r="C37" s="706" t="s">
        <v>5796</v>
      </c>
      <c r="D37" s="706">
        <v>12</v>
      </c>
    </row>
    <row r="38" spans="1:4" x14ac:dyDescent="0.3">
      <c r="A38" s="706" t="s">
        <v>5797</v>
      </c>
      <c r="B38" s="706">
        <f>+B34*9</f>
        <v>60.660000000000004</v>
      </c>
      <c r="C38" s="706" t="s">
        <v>5797</v>
      </c>
      <c r="D38" s="706">
        <f>+D34*7</f>
        <v>47.18</v>
      </c>
    </row>
    <row r="39" spans="1:4" x14ac:dyDescent="0.3">
      <c r="A39" s="706" t="s">
        <v>5798</v>
      </c>
      <c r="B39" s="706">
        <f>+B33</f>
        <v>27.7</v>
      </c>
      <c r="C39" s="706" t="s">
        <v>5798</v>
      </c>
      <c r="D39" s="706">
        <f>+D33</f>
        <v>21.7</v>
      </c>
    </row>
    <row r="40" spans="1:4" x14ac:dyDescent="0.3">
      <c r="A40" s="706" t="s">
        <v>5792</v>
      </c>
      <c r="B40" s="709"/>
      <c r="C40" s="706" t="s">
        <v>5792</v>
      </c>
      <c r="D40" s="709"/>
    </row>
    <row r="42" spans="1:4" x14ac:dyDescent="0.3">
      <c r="A42" s="707" t="s">
        <v>5791</v>
      </c>
      <c r="B42" s="708"/>
    </row>
    <row r="43" spans="1:4" x14ac:dyDescent="0.3">
      <c r="A43" s="706" t="s">
        <v>5785</v>
      </c>
      <c r="B43" s="706"/>
    </row>
    <row r="44" spans="1:4" x14ac:dyDescent="0.3">
      <c r="A44" s="706" t="s">
        <v>5793</v>
      </c>
      <c r="B44" s="706"/>
    </row>
    <row r="45" spans="1:4" x14ac:dyDescent="0.3">
      <c r="A45" s="706" t="s">
        <v>5786</v>
      </c>
      <c r="B45" s="706"/>
    </row>
    <row r="46" spans="1:4" x14ac:dyDescent="0.3">
      <c r="A46" s="706" t="s">
        <v>5787</v>
      </c>
      <c r="B46" s="709"/>
    </row>
    <row r="47" spans="1:4" x14ac:dyDescent="0.3">
      <c r="A47" s="706" t="s">
        <v>5796</v>
      </c>
      <c r="B47" s="706"/>
    </row>
    <row r="48" spans="1:4" x14ac:dyDescent="0.3">
      <c r="A48" s="706" t="s">
        <v>5797</v>
      </c>
      <c r="B48" s="706"/>
    </row>
    <row r="49" spans="1:4" x14ac:dyDescent="0.3">
      <c r="A49" s="706" t="s">
        <v>5798</v>
      </c>
      <c r="B49" s="706"/>
    </row>
    <row r="50" spans="1:4" x14ac:dyDescent="0.3">
      <c r="A50" s="706" t="s">
        <v>5792</v>
      </c>
      <c r="B50" s="709"/>
    </row>
    <row r="52" spans="1:4" x14ac:dyDescent="0.3">
      <c r="A52" s="707" t="s">
        <v>5799</v>
      </c>
      <c r="B52" s="708"/>
      <c r="C52" s="707" t="s">
        <v>5800</v>
      </c>
      <c r="D52" s="708"/>
    </row>
    <row r="53" spans="1:4" x14ac:dyDescent="0.3">
      <c r="A53" s="706" t="s">
        <v>5785</v>
      </c>
      <c r="B53" s="706">
        <v>31.7</v>
      </c>
      <c r="C53" s="706" t="s">
        <v>5785</v>
      </c>
      <c r="D53" s="706"/>
    </row>
    <row r="54" spans="1:4" x14ac:dyDescent="0.3">
      <c r="A54" s="706" t="s">
        <v>5793</v>
      </c>
      <c r="B54" s="706">
        <v>3.3</v>
      </c>
      <c r="C54" s="706" t="s">
        <v>5793</v>
      </c>
      <c r="D54" s="706"/>
    </row>
    <row r="55" spans="1:4" x14ac:dyDescent="0.3">
      <c r="A55" s="706" t="s">
        <v>5786</v>
      </c>
      <c r="B55" s="706">
        <f>+B53</f>
        <v>31.7</v>
      </c>
      <c r="C55" s="706" t="s">
        <v>5786</v>
      </c>
      <c r="D55" s="706"/>
    </row>
    <row r="56" spans="1:4" x14ac:dyDescent="0.3">
      <c r="A56" s="706" t="s">
        <v>5787</v>
      </c>
      <c r="B56" s="709"/>
      <c r="C56" s="706" t="s">
        <v>5787</v>
      </c>
      <c r="D56" s="709"/>
    </row>
    <row r="57" spans="1:4" x14ac:dyDescent="0.3">
      <c r="A57" s="706" t="s">
        <v>5796</v>
      </c>
      <c r="B57" s="706">
        <v>5</v>
      </c>
      <c r="C57" s="706" t="s">
        <v>5796</v>
      </c>
      <c r="D57" s="706"/>
    </row>
    <row r="58" spans="1:4" x14ac:dyDescent="0.3">
      <c r="A58" s="706" t="s">
        <v>5797</v>
      </c>
      <c r="B58" s="706">
        <f>B54*5</f>
        <v>16.5</v>
      </c>
      <c r="C58" s="706" t="s">
        <v>5797</v>
      </c>
      <c r="D58" s="706"/>
    </row>
    <row r="59" spans="1:4" x14ac:dyDescent="0.3">
      <c r="A59" s="706" t="s">
        <v>5798</v>
      </c>
      <c r="B59" s="706">
        <f>+B53</f>
        <v>31.7</v>
      </c>
      <c r="C59" s="706" t="s">
        <v>5798</v>
      </c>
      <c r="D59" s="706"/>
    </row>
    <row r="60" spans="1:4" x14ac:dyDescent="0.3">
      <c r="A60" s="706" t="s">
        <v>5792</v>
      </c>
      <c r="B60" s="709"/>
      <c r="C60" s="706" t="s">
        <v>5792</v>
      </c>
      <c r="D60" s="709"/>
    </row>
  </sheetData>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L49"/>
  <sheetViews>
    <sheetView workbookViewId="0"/>
  </sheetViews>
  <sheetFormatPr baseColWidth="10" defaultColWidth="26.109375" defaultRowHeight="13.2" x14ac:dyDescent="0.3"/>
  <cols>
    <col min="1" max="1" width="3.33203125" style="198" customWidth="1"/>
    <col min="2" max="2" width="24.5546875" style="198" bestFit="1" customWidth="1"/>
    <col min="3" max="3" width="36.109375" style="198" bestFit="1" customWidth="1"/>
    <col min="4" max="4" width="12.88671875" style="198" bestFit="1" customWidth="1"/>
    <col min="5" max="5" width="10.5546875" style="356" bestFit="1" customWidth="1"/>
    <col min="6" max="6" width="2.33203125" style="198" customWidth="1"/>
    <col min="7" max="7" width="11" style="198" bestFit="1" customWidth="1"/>
    <col min="8" max="8" width="10.5546875" style="198" bestFit="1" customWidth="1"/>
    <col min="9" max="9" width="19.109375" style="198" customWidth="1"/>
    <col min="10" max="251" width="11.44140625" style="198" customWidth="1"/>
    <col min="252" max="252" width="26.5546875" style="198" bestFit="1" customWidth="1"/>
    <col min="253" max="255" width="26.109375" style="198"/>
    <col min="256" max="256" width="26.5546875" style="198" bestFit="1" customWidth="1"/>
    <col min="257" max="257" width="31" style="198" customWidth="1"/>
    <col min="258" max="258" width="16.44140625" style="198" bestFit="1" customWidth="1"/>
    <col min="259" max="259" width="10.5546875" style="198" bestFit="1" customWidth="1"/>
    <col min="260" max="260" width="11" style="198" bestFit="1" customWidth="1"/>
    <col min="261" max="261" width="10.5546875" style="198" bestFit="1" customWidth="1"/>
    <col min="262" max="262" width="23.5546875" style="198" customWidth="1"/>
    <col min="263" max="263" width="15" style="198" bestFit="1" customWidth="1"/>
    <col min="264" max="507" width="11.44140625" style="198" customWidth="1"/>
    <col min="508" max="508" width="26.5546875" style="198" bestFit="1" customWidth="1"/>
    <col min="509" max="511" width="26.109375" style="198"/>
    <col min="512" max="512" width="26.5546875" style="198" bestFit="1" customWidth="1"/>
    <col min="513" max="513" width="31" style="198" customWidth="1"/>
    <col min="514" max="514" width="16.44140625" style="198" bestFit="1" customWidth="1"/>
    <col min="515" max="515" width="10.5546875" style="198" bestFit="1" customWidth="1"/>
    <col min="516" max="516" width="11" style="198" bestFit="1" customWidth="1"/>
    <col min="517" max="517" width="10.5546875" style="198" bestFit="1" customWidth="1"/>
    <col min="518" max="518" width="23.5546875" style="198" customWidth="1"/>
    <col min="519" max="519" width="15" style="198" bestFit="1" customWidth="1"/>
    <col min="520" max="763" width="11.44140625" style="198" customWidth="1"/>
    <col min="764" max="764" width="26.5546875" style="198" bestFit="1" customWidth="1"/>
    <col min="765" max="767" width="26.109375" style="198"/>
    <col min="768" max="768" width="26.5546875" style="198" bestFit="1" customWidth="1"/>
    <col min="769" max="769" width="31" style="198" customWidth="1"/>
    <col min="770" max="770" width="16.44140625" style="198" bestFit="1" customWidth="1"/>
    <col min="771" max="771" width="10.5546875" style="198" bestFit="1" customWidth="1"/>
    <col min="772" max="772" width="11" style="198" bestFit="1" customWidth="1"/>
    <col min="773" max="773" width="10.5546875" style="198" bestFit="1" customWidth="1"/>
    <col min="774" max="774" width="23.5546875" style="198" customWidth="1"/>
    <col min="775" max="775" width="15" style="198" bestFit="1" customWidth="1"/>
    <col min="776" max="1019" width="11.44140625" style="198" customWidth="1"/>
    <col min="1020" max="1020" width="26.5546875" style="198" bestFit="1" customWidth="1"/>
    <col min="1021" max="1023" width="26.109375" style="198"/>
    <col min="1024" max="1024" width="26.5546875" style="198" bestFit="1" customWidth="1"/>
    <col min="1025" max="1025" width="31" style="198" customWidth="1"/>
    <col min="1026" max="1026" width="16.44140625" style="198" bestFit="1" customWidth="1"/>
    <col min="1027" max="1027" width="10.5546875" style="198" bestFit="1" customWidth="1"/>
    <col min="1028" max="1028" width="11" style="198" bestFit="1" customWidth="1"/>
    <col min="1029" max="1029" width="10.5546875" style="198" bestFit="1" customWidth="1"/>
    <col min="1030" max="1030" width="23.5546875" style="198" customWidth="1"/>
    <col min="1031" max="1031" width="15" style="198" bestFit="1" customWidth="1"/>
    <col min="1032" max="1275" width="11.44140625" style="198" customWidth="1"/>
    <col min="1276" max="1276" width="26.5546875" style="198" bestFit="1" customWidth="1"/>
    <col min="1277" max="1279" width="26.109375" style="198"/>
    <col min="1280" max="1280" width="26.5546875" style="198" bestFit="1" customWidth="1"/>
    <col min="1281" max="1281" width="31" style="198" customWidth="1"/>
    <col min="1282" max="1282" width="16.44140625" style="198" bestFit="1" customWidth="1"/>
    <col min="1283" max="1283" width="10.5546875" style="198" bestFit="1" customWidth="1"/>
    <col min="1284" max="1284" width="11" style="198" bestFit="1" customWidth="1"/>
    <col min="1285" max="1285" width="10.5546875" style="198" bestFit="1" customWidth="1"/>
    <col min="1286" max="1286" width="23.5546875" style="198" customWidth="1"/>
    <col min="1287" max="1287" width="15" style="198" bestFit="1" customWidth="1"/>
    <col min="1288" max="1531" width="11.44140625" style="198" customWidth="1"/>
    <col min="1532" max="1532" width="26.5546875" style="198" bestFit="1" customWidth="1"/>
    <col min="1533" max="1535" width="26.109375" style="198"/>
    <col min="1536" max="1536" width="26.5546875" style="198" bestFit="1" customWidth="1"/>
    <col min="1537" max="1537" width="31" style="198" customWidth="1"/>
    <col min="1538" max="1538" width="16.44140625" style="198" bestFit="1" customWidth="1"/>
    <col min="1539" max="1539" width="10.5546875" style="198" bestFit="1" customWidth="1"/>
    <col min="1540" max="1540" width="11" style="198" bestFit="1" customWidth="1"/>
    <col min="1541" max="1541" width="10.5546875" style="198" bestFit="1" customWidth="1"/>
    <col min="1542" max="1542" width="23.5546875" style="198" customWidth="1"/>
    <col min="1543" max="1543" width="15" style="198" bestFit="1" customWidth="1"/>
    <col min="1544" max="1787" width="11.44140625" style="198" customWidth="1"/>
    <col min="1788" max="1788" width="26.5546875" style="198" bestFit="1" customWidth="1"/>
    <col min="1789" max="1791" width="26.109375" style="198"/>
    <col min="1792" max="1792" width="26.5546875" style="198" bestFit="1" customWidth="1"/>
    <col min="1793" max="1793" width="31" style="198" customWidth="1"/>
    <col min="1794" max="1794" width="16.44140625" style="198" bestFit="1" customWidth="1"/>
    <col min="1795" max="1795" width="10.5546875" style="198" bestFit="1" customWidth="1"/>
    <col min="1796" max="1796" width="11" style="198" bestFit="1" customWidth="1"/>
    <col min="1797" max="1797" width="10.5546875" style="198" bestFit="1" customWidth="1"/>
    <col min="1798" max="1798" width="23.5546875" style="198" customWidth="1"/>
    <col min="1799" max="1799" width="15" style="198" bestFit="1" customWidth="1"/>
    <col min="1800" max="2043" width="11.44140625" style="198" customWidth="1"/>
    <col min="2044" max="2044" width="26.5546875" style="198" bestFit="1" customWidth="1"/>
    <col min="2045" max="2047" width="26.109375" style="198"/>
    <col min="2048" max="2048" width="26.5546875" style="198" bestFit="1" customWidth="1"/>
    <col min="2049" max="2049" width="31" style="198" customWidth="1"/>
    <col min="2050" max="2050" width="16.44140625" style="198" bestFit="1" customWidth="1"/>
    <col min="2051" max="2051" width="10.5546875" style="198" bestFit="1" customWidth="1"/>
    <col min="2052" max="2052" width="11" style="198" bestFit="1" customWidth="1"/>
    <col min="2053" max="2053" width="10.5546875" style="198" bestFit="1" customWidth="1"/>
    <col min="2054" max="2054" width="23.5546875" style="198" customWidth="1"/>
    <col min="2055" max="2055" width="15" style="198" bestFit="1" customWidth="1"/>
    <col min="2056" max="2299" width="11.44140625" style="198" customWidth="1"/>
    <col min="2300" max="2300" width="26.5546875" style="198" bestFit="1" customWidth="1"/>
    <col min="2301" max="2303" width="26.109375" style="198"/>
    <col min="2304" max="2304" width="26.5546875" style="198" bestFit="1" customWidth="1"/>
    <col min="2305" max="2305" width="31" style="198" customWidth="1"/>
    <col min="2306" max="2306" width="16.44140625" style="198" bestFit="1" customWidth="1"/>
    <col min="2307" max="2307" width="10.5546875" style="198" bestFit="1" customWidth="1"/>
    <col min="2308" max="2308" width="11" style="198" bestFit="1" customWidth="1"/>
    <col min="2309" max="2309" width="10.5546875" style="198" bestFit="1" customWidth="1"/>
    <col min="2310" max="2310" width="23.5546875" style="198" customWidth="1"/>
    <col min="2311" max="2311" width="15" style="198" bestFit="1" customWidth="1"/>
    <col min="2312" max="2555" width="11.44140625" style="198" customWidth="1"/>
    <col min="2556" max="2556" width="26.5546875" style="198" bestFit="1" customWidth="1"/>
    <col min="2557" max="2559" width="26.109375" style="198"/>
    <col min="2560" max="2560" width="26.5546875" style="198" bestFit="1" customWidth="1"/>
    <col min="2561" max="2561" width="31" style="198" customWidth="1"/>
    <col min="2562" max="2562" width="16.44140625" style="198" bestFit="1" customWidth="1"/>
    <col min="2563" max="2563" width="10.5546875" style="198" bestFit="1" customWidth="1"/>
    <col min="2564" max="2564" width="11" style="198" bestFit="1" customWidth="1"/>
    <col min="2565" max="2565" width="10.5546875" style="198" bestFit="1" customWidth="1"/>
    <col min="2566" max="2566" width="23.5546875" style="198" customWidth="1"/>
    <col min="2567" max="2567" width="15" style="198" bestFit="1" customWidth="1"/>
    <col min="2568" max="2811" width="11.44140625" style="198" customWidth="1"/>
    <col min="2812" max="2812" width="26.5546875" style="198" bestFit="1" customWidth="1"/>
    <col min="2813" max="2815" width="26.109375" style="198"/>
    <col min="2816" max="2816" width="26.5546875" style="198" bestFit="1" customWidth="1"/>
    <col min="2817" max="2817" width="31" style="198" customWidth="1"/>
    <col min="2818" max="2818" width="16.44140625" style="198" bestFit="1" customWidth="1"/>
    <col min="2819" max="2819" width="10.5546875" style="198" bestFit="1" customWidth="1"/>
    <col min="2820" max="2820" width="11" style="198" bestFit="1" customWidth="1"/>
    <col min="2821" max="2821" width="10.5546875" style="198" bestFit="1" customWidth="1"/>
    <col min="2822" max="2822" width="23.5546875" style="198" customWidth="1"/>
    <col min="2823" max="2823" width="15" style="198" bestFit="1" customWidth="1"/>
    <col min="2824" max="3067" width="11.44140625" style="198" customWidth="1"/>
    <col min="3068" max="3068" width="26.5546875" style="198" bestFit="1" customWidth="1"/>
    <col min="3069" max="3071" width="26.109375" style="198"/>
    <col min="3072" max="3072" width="26.5546875" style="198" bestFit="1" customWidth="1"/>
    <col min="3073" max="3073" width="31" style="198" customWidth="1"/>
    <col min="3074" max="3074" width="16.44140625" style="198" bestFit="1" customWidth="1"/>
    <col min="3075" max="3075" width="10.5546875" style="198" bestFit="1" customWidth="1"/>
    <col min="3076" max="3076" width="11" style="198" bestFit="1" customWidth="1"/>
    <col min="3077" max="3077" width="10.5546875" style="198" bestFit="1" customWidth="1"/>
    <col min="3078" max="3078" width="23.5546875" style="198" customWidth="1"/>
    <col min="3079" max="3079" width="15" style="198" bestFit="1" customWidth="1"/>
    <col min="3080" max="3323" width="11.44140625" style="198" customWidth="1"/>
    <col min="3324" max="3324" width="26.5546875" style="198" bestFit="1" customWidth="1"/>
    <col min="3325" max="3327" width="26.109375" style="198"/>
    <col min="3328" max="3328" width="26.5546875" style="198" bestFit="1" customWidth="1"/>
    <col min="3329" max="3329" width="31" style="198" customWidth="1"/>
    <col min="3330" max="3330" width="16.44140625" style="198" bestFit="1" customWidth="1"/>
    <col min="3331" max="3331" width="10.5546875" style="198" bestFit="1" customWidth="1"/>
    <col min="3332" max="3332" width="11" style="198" bestFit="1" customWidth="1"/>
    <col min="3333" max="3333" width="10.5546875" style="198" bestFit="1" customWidth="1"/>
    <col min="3334" max="3334" width="23.5546875" style="198" customWidth="1"/>
    <col min="3335" max="3335" width="15" style="198" bestFit="1" customWidth="1"/>
    <col min="3336" max="3579" width="11.44140625" style="198" customWidth="1"/>
    <col min="3580" max="3580" width="26.5546875" style="198" bestFit="1" customWidth="1"/>
    <col min="3581" max="3583" width="26.109375" style="198"/>
    <col min="3584" max="3584" width="26.5546875" style="198" bestFit="1" customWidth="1"/>
    <col min="3585" max="3585" width="31" style="198" customWidth="1"/>
    <col min="3586" max="3586" width="16.44140625" style="198" bestFit="1" customWidth="1"/>
    <col min="3587" max="3587" width="10.5546875" style="198" bestFit="1" customWidth="1"/>
    <col min="3588" max="3588" width="11" style="198" bestFit="1" customWidth="1"/>
    <col min="3589" max="3589" width="10.5546875" style="198" bestFit="1" customWidth="1"/>
    <col min="3590" max="3590" width="23.5546875" style="198" customWidth="1"/>
    <col min="3591" max="3591" width="15" style="198" bestFit="1" customWidth="1"/>
    <col min="3592" max="3835" width="11.44140625" style="198" customWidth="1"/>
    <col min="3836" max="3836" width="26.5546875" style="198" bestFit="1" customWidth="1"/>
    <col min="3837" max="3839" width="26.109375" style="198"/>
    <col min="3840" max="3840" width="26.5546875" style="198" bestFit="1" customWidth="1"/>
    <col min="3841" max="3841" width="31" style="198" customWidth="1"/>
    <col min="3842" max="3842" width="16.44140625" style="198" bestFit="1" customWidth="1"/>
    <col min="3843" max="3843" width="10.5546875" style="198" bestFit="1" customWidth="1"/>
    <col min="3844" max="3844" width="11" style="198" bestFit="1" customWidth="1"/>
    <col min="3845" max="3845" width="10.5546875" style="198" bestFit="1" customWidth="1"/>
    <col min="3846" max="3846" width="23.5546875" style="198" customWidth="1"/>
    <col min="3847" max="3847" width="15" style="198" bestFit="1" customWidth="1"/>
    <col min="3848" max="4091" width="11.44140625" style="198" customWidth="1"/>
    <col min="4092" max="4092" width="26.5546875" style="198" bestFit="1" customWidth="1"/>
    <col min="4093" max="4095" width="26.109375" style="198"/>
    <col min="4096" max="4096" width="26.5546875" style="198" bestFit="1" customWidth="1"/>
    <col min="4097" max="4097" width="31" style="198" customWidth="1"/>
    <col min="4098" max="4098" width="16.44140625" style="198" bestFit="1" customWidth="1"/>
    <col min="4099" max="4099" width="10.5546875" style="198" bestFit="1" customWidth="1"/>
    <col min="4100" max="4100" width="11" style="198" bestFit="1" customWidth="1"/>
    <col min="4101" max="4101" width="10.5546875" style="198" bestFit="1" customWidth="1"/>
    <col min="4102" max="4102" width="23.5546875" style="198" customWidth="1"/>
    <col min="4103" max="4103" width="15" style="198" bestFit="1" customWidth="1"/>
    <col min="4104" max="4347" width="11.44140625" style="198" customWidth="1"/>
    <col min="4348" max="4348" width="26.5546875" style="198" bestFit="1" customWidth="1"/>
    <col min="4349" max="4351" width="26.109375" style="198"/>
    <col min="4352" max="4352" width="26.5546875" style="198" bestFit="1" customWidth="1"/>
    <col min="4353" max="4353" width="31" style="198" customWidth="1"/>
    <col min="4354" max="4354" width="16.44140625" style="198" bestFit="1" customWidth="1"/>
    <col min="4355" max="4355" width="10.5546875" style="198" bestFit="1" customWidth="1"/>
    <col min="4356" max="4356" width="11" style="198" bestFit="1" customWidth="1"/>
    <col min="4357" max="4357" width="10.5546875" style="198" bestFit="1" customWidth="1"/>
    <col min="4358" max="4358" width="23.5546875" style="198" customWidth="1"/>
    <col min="4359" max="4359" width="15" style="198" bestFit="1" customWidth="1"/>
    <col min="4360" max="4603" width="11.44140625" style="198" customWidth="1"/>
    <col min="4604" max="4604" width="26.5546875" style="198" bestFit="1" customWidth="1"/>
    <col min="4605" max="4607" width="26.109375" style="198"/>
    <col min="4608" max="4608" width="26.5546875" style="198" bestFit="1" customWidth="1"/>
    <col min="4609" max="4609" width="31" style="198" customWidth="1"/>
    <col min="4610" max="4610" width="16.44140625" style="198" bestFit="1" customWidth="1"/>
    <col min="4611" max="4611" width="10.5546875" style="198" bestFit="1" customWidth="1"/>
    <col min="4612" max="4612" width="11" style="198" bestFit="1" customWidth="1"/>
    <col min="4613" max="4613" width="10.5546875" style="198" bestFit="1" customWidth="1"/>
    <col min="4614" max="4614" width="23.5546875" style="198" customWidth="1"/>
    <col min="4615" max="4615" width="15" style="198" bestFit="1" customWidth="1"/>
    <col min="4616" max="4859" width="11.44140625" style="198" customWidth="1"/>
    <col min="4860" max="4860" width="26.5546875" style="198" bestFit="1" customWidth="1"/>
    <col min="4861" max="4863" width="26.109375" style="198"/>
    <col min="4864" max="4864" width="26.5546875" style="198" bestFit="1" customWidth="1"/>
    <col min="4865" max="4865" width="31" style="198" customWidth="1"/>
    <col min="4866" max="4866" width="16.44140625" style="198" bestFit="1" customWidth="1"/>
    <col min="4867" max="4867" width="10.5546875" style="198" bestFit="1" customWidth="1"/>
    <col min="4868" max="4868" width="11" style="198" bestFit="1" customWidth="1"/>
    <col min="4869" max="4869" width="10.5546875" style="198" bestFit="1" customWidth="1"/>
    <col min="4870" max="4870" width="23.5546875" style="198" customWidth="1"/>
    <col min="4871" max="4871" width="15" style="198" bestFit="1" customWidth="1"/>
    <col min="4872" max="5115" width="11.44140625" style="198" customWidth="1"/>
    <col min="5116" max="5116" width="26.5546875" style="198" bestFit="1" customWidth="1"/>
    <col min="5117" max="5119" width="26.109375" style="198"/>
    <col min="5120" max="5120" width="26.5546875" style="198" bestFit="1" customWidth="1"/>
    <col min="5121" max="5121" width="31" style="198" customWidth="1"/>
    <col min="5122" max="5122" width="16.44140625" style="198" bestFit="1" customWidth="1"/>
    <col min="5123" max="5123" width="10.5546875" style="198" bestFit="1" customWidth="1"/>
    <col min="5124" max="5124" width="11" style="198" bestFit="1" customWidth="1"/>
    <col min="5125" max="5125" width="10.5546875" style="198" bestFit="1" customWidth="1"/>
    <col min="5126" max="5126" width="23.5546875" style="198" customWidth="1"/>
    <col min="5127" max="5127" width="15" style="198" bestFit="1" customWidth="1"/>
    <col min="5128" max="5371" width="11.44140625" style="198" customWidth="1"/>
    <col min="5372" max="5372" width="26.5546875" style="198" bestFit="1" customWidth="1"/>
    <col min="5373" max="5375" width="26.109375" style="198"/>
    <col min="5376" max="5376" width="26.5546875" style="198" bestFit="1" customWidth="1"/>
    <col min="5377" max="5377" width="31" style="198" customWidth="1"/>
    <col min="5378" max="5378" width="16.44140625" style="198" bestFit="1" customWidth="1"/>
    <col min="5379" max="5379" width="10.5546875" style="198" bestFit="1" customWidth="1"/>
    <col min="5380" max="5380" width="11" style="198" bestFit="1" customWidth="1"/>
    <col min="5381" max="5381" width="10.5546875" style="198" bestFit="1" customWidth="1"/>
    <col min="5382" max="5382" width="23.5546875" style="198" customWidth="1"/>
    <col min="5383" max="5383" width="15" style="198" bestFit="1" customWidth="1"/>
    <col min="5384" max="5627" width="11.44140625" style="198" customWidth="1"/>
    <col min="5628" max="5628" width="26.5546875" style="198" bestFit="1" customWidth="1"/>
    <col min="5629" max="5631" width="26.109375" style="198"/>
    <col min="5632" max="5632" width="26.5546875" style="198" bestFit="1" customWidth="1"/>
    <col min="5633" max="5633" width="31" style="198" customWidth="1"/>
    <col min="5634" max="5634" width="16.44140625" style="198" bestFit="1" customWidth="1"/>
    <col min="5635" max="5635" width="10.5546875" style="198" bestFit="1" customWidth="1"/>
    <col min="5636" max="5636" width="11" style="198" bestFit="1" customWidth="1"/>
    <col min="5637" max="5637" width="10.5546875" style="198" bestFit="1" customWidth="1"/>
    <col min="5638" max="5638" width="23.5546875" style="198" customWidth="1"/>
    <col min="5639" max="5639" width="15" style="198" bestFit="1" customWidth="1"/>
    <col min="5640" max="5883" width="11.44140625" style="198" customWidth="1"/>
    <col min="5884" max="5884" width="26.5546875" style="198" bestFit="1" customWidth="1"/>
    <col min="5885" max="5887" width="26.109375" style="198"/>
    <col min="5888" max="5888" width="26.5546875" style="198" bestFit="1" customWidth="1"/>
    <col min="5889" max="5889" width="31" style="198" customWidth="1"/>
    <col min="5890" max="5890" width="16.44140625" style="198" bestFit="1" customWidth="1"/>
    <col min="5891" max="5891" width="10.5546875" style="198" bestFit="1" customWidth="1"/>
    <col min="5892" max="5892" width="11" style="198" bestFit="1" customWidth="1"/>
    <col min="5893" max="5893" width="10.5546875" style="198" bestFit="1" customWidth="1"/>
    <col min="5894" max="5894" width="23.5546875" style="198" customWidth="1"/>
    <col min="5895" max="5895" width="15" style="198" bestFit="1" customWidth="1"/>
    <col min="5896" max="6139" width="11.44140625" style="198" customWidth="1"/>
    <col min="6140" max="6140" width="26.5546875" style="198" bestFit="1" customWidth="1"/>
    <col min="6141" max="6143" width="26.109375" style="198"/>
    <col min="6144" max="6144" width="26.5546875" style="198" bestFit="1" customWidth="1"/>
    <col min="6145" max="6145" width="31" style="198" customWidth="1"/>
    <col min="6146" max="6146" width="16.44140625" style="198" bestFit="1" customWidth="1"/>
    <col min="6147" max="6147" width="10.5546875" style="198" bestFit="1" customWidth="1"/>
    <col min="6148" max="6148" width="11" style="198" bestFit="1" customWidth="1"/>
    <col min="6149" max="6149" width="10.5546875" style="198" bestFit="1" customWidth="1"/>
    <col min="6150" max="6150" width="23.5546875" style="198" customWidth="1"/>
    <col min="6151" max="6151" width="15" style="198" bestFit="1" customWidth="1"/>
    <col min="6152" max="6395" width="11.44140625" style="198" customWidth="1"/>
    <col min="6396" max="6396" width="26.5546875" style="198" bestFit="1" customWidth="1"/>
    <col min="6397" max="6399" width="26.109375" style="198"/>
    <col min="6400" max="6400" width="26.5546875" style="198" bestFit="1" customWidth="1"/>
    <col min="6401" max="6401" width="31" style="198" customWidth="1"/>
    <col min="6402" max="6402" width="16.44140625" style="198" bestFit="1" customWidth="1"/>
    <col min="6403" max="6403" width="10.5546875" style="198" bestFit="1" customWidth="1"/>
    <col min="6404" max="6404" width="11" style="198" bestFit="1" customWidth="1"/>
    <col min="6405" max="6405" width="10.5546875" style="198" bestFit="1" customWidth="1"/>
    <col min="6406" max="6406" width="23.5546875" style="198" customWidth="1"/>
    <col min="6407" max="6407" width="15" style="198" bestFit="1" customWidth="1"/>
    <col min="6408" max="6651" width="11.44140625" style="198" customWidth="1"/>
    <col min="6652" max="6652" width="26.5546875" style="198" bestFit="1" customWidth="1"/>
    <col min="6653" max="6655" width="26.109375" style="198"/>
    <col min="6656" max="6656" width="26.5546875" style="198" bestFit="1" customWidth="1"/>
    <col min="6657" max="6657" width="31" style="198" customWidth="1"/>
    <col min="6658" max="6658" width="16.44140625" style="198" bestFit="1" customWidth="1"/>
    <col min="6659" max="6659" width="10.5546875" style="198" bestFit="1" customWidth="1"/>
    <col min="6660" max="6660" width="11" style="198" bestFit="1" customWidth="1"/>
    <col min="6661" max="6661" width="10.5546875" style="198" bestFit="1" customWidth="1"/>
    <col min="6662" max="6662" width="23.5546875" style="198" customWidth="1"/>
    <col min="6663" max="6663" width="15" style="198" bestFit="1" customWidth="1"/>
    <col min="6664" max="6907" width="11.44140625" style="198" customWidth="1"/>
    <col min="6908" max="6908" width="26.5546875" style="198" bestFit="1" customWidth="1"/>
    <col min="6909" max="6911" width="26.109375" style="198"/>
    <col min="6912" max="6912" width="26.5546875" style="198" bestFit="1" customWidth="1"/>
    <col min="6913" max="6913" width="31" style="198" customWidth="1"/>
    <col min="6914" max="6914" width="16.44140625" style="198" bestFit="1" customWidth="1"/>
    <col min="6915" max="6915" width="10.5546875" style="198" bestFit="1" customWidth="1"/>
    <col min="6916" max="6916" width="11" style="198" bestFit="1" customWidth="1"/>
    <col min="6917" max="6917" width="10.5546875" style="198" bestFit="1" customWidth="1"/>
    <col min="6918" max="6918" width="23.5546875" style="198" customWidth="1"/>
    <col min="6919" max="6919" width="15" style="198" bestFit="1" customWidth="1"/>
    <col min="6920" max="7163" width="11.44140625" style="198" customWidth="1"/>
    <col min="7164" max="7164" width="26.5546875" style="198" bestFit="1" customWidth="1"/>
    <col min="7165" max="7167" width="26.109375" style="198"/>
    <col min="7168" max="7168" width="26.5546875" style="198" bestFit="1" customWidth="1"/>
    <col min="7169" max="7169" width="31" style="198" customWidth="1"/>
    <col min="7170" max="7170" width="16.44140625" style="198" bestFit="1" customWidth="1"/>
    <col min="7171" max="7171" width="10.5546875" style="198" bestFit="1" customWidth="1"/>
    <col min="7172" max="7172" width="11" style="198" bestFit="1" customWidth="1"/>
    <col min="7173" max="7173" width="10.5546875" style="198" bestFit="1" customWidth="1"/>
    <col min="7174" max="7174" width="23.5546875" style="198" customWidth="1"/>
    <col min="7175" max="7175" width="15" style="198" bestFit="1" customWidth="1"/>
    <col min="7176" max="7419" width="11.44140625" style="198" customWidth="1"/>
    <col min="7420" max="7420" width="26.5546875" style="198" bestFit="1" customWidth="1"/>
    <col min="7421" max="7423" width="26.109375" style="198"/>
    <col min="7424" max="7424" width="26.5546875" style="198" bestFit="1" customWidth="1"/>
    <col min="7425" max="7425" width="31" style="198" customWidth="1"/>
    <col min="7426" max="7426" width="16.44140625" style="198" bestFit="1" customWidth="1"/>
    <col min="7427" max="7427" width="10.5546875" style="198" bestFit="1" customWidth="1"/>
    <col min="7428" max="7428" width="11" style="198" bestFit="1" customWidth="1"/>
    <col min="7429" max="7429" width="10.5546875" style="198" bestFit="1" customWidth="1"/>
    <col min="7430" max="7430" width="23.5546875" style="198" customWidth="1"/>
    <col min="7431" max="7431" width="15" style="198" bestFit="1" customWidth="1"/>
    <col min="7432" max="7675" width="11.44140625" style="198" customWidth="1"/>
    <col min="7676" max="7676" width="26.5546875" style="198" bestFit="1" customWidth="1"/>
    <col min="7677" max="7679" width="26.109375" style="198"/>
    <col min="7680" max="7680" width="26.5546875" style="198" bestFit="1" customWidth="1"/>
    <col min="7681" max="7681" width="31" style="198" customWidth="1"/>
    <col min="7682" max="7682" width="16.44140625" style="198" bestFit="1" customWidth="1"/>
    <col min="7683" max="7683" width="10.5546875" style="198" bestFit="1" customWidth="1"/>
    <col min="7684" max="7684" width="11" style="198" bestFit="1" customWidth="1"/>
    <col min="7685" max="7685" width="10.5546875" style="198" bestFit="1" customWidth="1"/>
    <col min="7686" max="7686" width="23.5546875" style="198" customWidth="1"/>
    <col min="7687" max="7687" width="15" style="198" bestFit="1" customWidth="1"/>
    <col min="7688" max="7931" width="11.44140625" style="198" customWidth="1"/>
    <col min="7932" max="7932" width="26.5546875" style="198" bestFit="1" customWidth="1"/>
    <col min="7933" max="7935" width="26.109375" style="198"/>
    <col min="7936" max="7936" width="26.5546875" style="198" bestFit="1" customWidth="1"/>
    <col min="7937" max="7937" width="31" style="198" customWidth="1"/>
    <col min="7938" max="7938" width="16.44140625" style="198" bestFit="1" customWidth="1"/>
    <col min="7939" max="7939" width="10.5546875" style="198" bestFit="1" customWidth="1"/>
    <col min="7940" max="7940" width="11" style="198" bestFit="1" customWidth="1"/>
    <col min="7941" max="7941" width="10.5546875" style="198" bestFit="1" customWidth="1"/>
    <col min="7942" max="7942" width="23.5546875" style="198" customWidth="1"/>
    <col min="7943" max="7943" width="15" style="198" bestFit="1" customWidth="1"/>
    <col min="7944" max="8187" width="11.44140625" style="198" customWidth="1"/>
    <col min="8188" max="8188" width="26.5546875" style="198" bestFit="1" customWidth="1"/>
    <col min="8189" max="8191" width="26.109375" style="198"/>
    <col min="8192" max="8192" width="26.5546875" style="198" bestFit="1" customWidth="1"/>
    <col min="8193" max="8193" width="31" style="198" customWidth="1"/>
    <col min="8194" max="8194" width="16.44140625" style="198" bestFit="1" customWidth="1"/>
    <col min="8195" max="8195" width="10.5546875" style="198" bestFit="1" customWidth="1"/>
    <col min="8196" max="8196" width="11" style="198" bestFit="1" customWidth="1"/>
    <col min="8197" max="8197" width="10.5546875" style="198" bestFit="1" customWidth="1"/>
    <col min="8198" max="8198" width="23.5546875" style="198" customWidth="1"/>
    <col min="8199" max="8199" width="15" style="198" bestFit="1" customWidth="1"/>
    <col min="8200" max="8443" width="11.44140625" style="198" customWidth="1"/>
    <col min="8444" max="8444" width="26.5546875" style="198" bestFit="1" customWidth="1"/>
    <col min="8445" max="8447" width="26.109375" style="198"/>
    <col min="8448" max="8448" width="26.5546875" style="198" bestFit="1" customWidth="1"/>
    <col min="8449" max="8449" width="31" style="198" customWidth="1"/>
    <col min="8450" max="8450" width="16.44140625" style="198" bestFit="1" customWidth="1"/>
    <col min="8451" max="8451" width="10.5546875" style="198" bestFit="1" customWidth="1"/>
    <col min="8452" max="8452" width="11" style="198" bestFit="1" customWidth="1"/>
    <col min="8453" max="8453" width="10.5546875" style="198" bestFit="1" customWidth="1"/>
    <col min="8454" max="8454" width="23.5546875" style="198" customWidth="1"/>
    <col min="8455" max="8455" width="15" style="198" bestFit="1" customWidth="1"/>
    <col min="8456" max="8699" width="11.44140625" style="198" customWidth="1"/>
    <col min="8700" max="8700" width="26.5546875" style="198" bestFit="1" customWidth="1"/>
    <col min="8701" max="8703" width="26.109375" style="198"/>
    <col min="8704" max="8704" width="26.5546875" style="198" bestFit="1" customWidth="1"/>
    <col min="8705" max="8705" width="31" style="198" customWidth="1"/>
    <col min="8706" max="8706" width="16.44140625" style="198" bestFit="1" customWidth="1"/>
    <col min="8707" max="8707" width="10.5546875" style="198" bestFit="1" customWidth="1"/>
    <col min="8708" max="8708" width="11" style="198" bestFit="1" customWidth="1"/>
    <col min="8709" max="8709" width="10.5546875" style="198" bestFit="1" customWidth="1"/>
    <col min="8710" max="8710" width="23.5546875" style="198" customWidth="1"/>
    <col min="8711" max="8711" width="15" style="198" bestFit="1" customWidth="1"/>
    <col min="8712" max="8955" width="11.44140625" style="198" customWidth="1"/>
    <col min="8956" max="8956" width="26.5546875" style="198" bestFit="1" customWidth="1"/>
    <col min="8957" max="8959" width="26.109375" style="198"/>
    <col min="8960" max="8960" width="26.5546875" style="198" bestFit="1" customWidth="1"/>
    <col min="8961" max="8961" width="31" style="198" customWidth="1"/>
    <col min="8962" max="8962" width="16.44140625" style="198" bestFit="1" customWidth="1"/>
    <col min="8963" max="8963" width="10.5546875" style="198" bestFit="1" customWidth="1"/>
    <col min="8964" max="8964" width="11" style="198" bestFit="1" customWidth="1"/>
    <col min="8965" max="8965" width="10.5546875" style="198" bestFit="1" customWidth="1"/>
    <col min="8966" max="8966" width="23.5546875" style="198" customWidth="1"/>
    <col min="8967" max="8967" width="15" style="198" bestFit="1" customWidth="1"/>
    <col min="8968" max="9211" width="11.44140625" style="198" customWidth="1"/>
    <col min="9212" max="9212" width="26.5546875" style="198" bestFit="1" customWidth="1"/>
    <col min="9213" max="9215" width="26.109375" style="198"/>
    <col min="9216" max="9216" width="26.5546875" style="198" bestFit="1" customWidth="1"/>
    <col min="9217" max="9217" width="31" style="198" customWidth="1"/>
    <col min="9218" max="9218" width="16.44140625" style="198" bestFit="1" customWidth="1"/>
    <col min="9219" max="9219" width="10.5546875" style="198" bestFit="1" customWidth="1"/>
    <col min="9220" max="9220" width="11" style="198" bestFit="1" customWidth="1"/>
    <col min="9221" max="9221" width="10.5546875" style="198" bestFit="1" customWidth="1"/>
    <col min="9222" max="9222" width="23.5546875" style="198" customWidth="1"/>
    <col min="9223" max="9223" width="15" style="198" bestFit="1" customWidth="1"/>
    <col min="9224" max="9467" width="11.44140625" style="198" customWidth="1"/>
    <col min="9468" max="9468" width="26.5546875" style="198" bestFit="1" customWidth="1"/>
    <col min="9469" max="9471" width="26.109375" style="198"/>
    <col min="9472" max="9472" width="26.5546875" style="198" bestFit="1" customWidth="1"/>
    <col min="9473" max="9473" width="31" style="198" customWidth="1"/>
    <col min="9474" max="9474" width="16.44140625" style="198" bestFit="1" customWidth="1"/>
    <col min="9475" max="9475" width="10.5546875" style="198" bestFit="1" customWidth="1"/>
    <col min="9476" max="9476" width="11" style="198" bestFit="1" customWidth="1"/>
    <col min="9477" max="9477" width="10.5546875" style="198" bestFit="1" customWidth="1"/>
    <col min="9478" max="9478" width="23.5546875" style="198" customWidth="1"/>
    <col min="9479" max="9479" width="15" style="198" bestFit="1" customWidth="1"/>
    <col min="9480" max="9723" width="11.44140625" style="198" customWidth="1"/>
    <col min="9724" max="9724" width="26.5546875" style="198" bestFit="1" customWidth="1"/>
    <col min="9725" max="9727" width="26.109375" style="198"/>
    <col min="9728" max="9728" width="26.5546875" style="198" bestFit="1" customWidth="1"/>
    <col min="9729" max="9729" width="31" style="198" customWidth="1"/>
    <col min="9730" max="9730" width="16.44140625" style="198" bestFit="1" customWidth="1"/>
    <col min="9731" max="9731" width="10.5546875" style="198" bestFit="1" customWidth="1"/>
    <col min="9732" max="9732" width="11" style="198" bestFit="1" customWidth="1"/>
    <col min="9733" max="9733" width="10.5546875" style="198" bestFit="1" customWidth="1"/>
    <col min="9734" max="9734" width="23.5546875" style="198" customWidth="1"/>
    <col min="9735" max="9735" width="15" style="198" bestFit="1" customWidth="1"/>
    <col min="9736" max="9979" width="11.44140625" style="198" customWidth="1"/>
    <col min="9980" max="9980" width="26.5546875" style="198" bestFit="1" customWidth="1"/>
    <col min="9981" max="9983" width="26.109375" style="198"/>
    <col min="9984" max="9984" width="26.5546875" style="198" bestFit="1" customWidth="1"/>
    <col min="9985" max="9985" width="31" style="198" customWidth="1"/>
    <col min="9986" max="9986" width="16.44140625" style="198" bestFit="1" customWidth="1"/>
    <col min="9987" max="9987" width="10.5546875" style="198" bestFit="1" customWidth="1"/>
    <col min="9988" max="9988" width="11" style="198" bestFit="1" customWidth="1"/>
    <col min="9989" max="9989" width="10.5546875" style="198" bestFit="1" customWidth="1"/>
    <col min="9990" max="9990" width="23.5546875" style="198" customWidth="1"/>
    <col min="9991" max="9991" width="15" style="198" bestFit="1" customWidth="1"/>
    <col min="9992" max="10235" width="11.44140625" style="198" customWidth="1"/>
    <col min="10236" max="10236" width="26.5546875" style="198" bestFit="1" customWidth="1"/>
    <col min="10237" max="10239" width="26.109375" style="198"/>
    <col min="10240" max="10240" width="26.5546875" style="198" bestFit="1" customWidth="1"/>
    <col min="10241" max="10241" width="31" style="198" customWidth="1"/>
    <col min="10242" max="10242" width="16.44140625" style="198" bestFit="1" customWidth="1"/>
    <col min="10243" max="10243" width="10.5546875" style="198" bestFit="1" customWidth="1"/>
    <col min="10244" max="10244" width="11" style="198" bestFit="1" customWidth="1"/>
    <col min="10245" max="10245" width="10.5546875" style="198" bestFit="1" customWidth="1"/>
    <col min="10246" max="10246" width="23.5546875" style="198" customWidth="1"/>
    <col min="10247" max="10247" width="15" style="198" bestFit="1" customWidth="1"/>
    <col min="10248" max="10491" width="11.44140625" style="198" customWidth="1"/>
    <col min="10492" max="10492" width="26.5546875" style="198" bestFit="1" customWidth="1"/>
    <col min="10493" max="10495" width="26.109375" style="198"/>
    <col min="10496" max="10496" width="26.5546875" style="198" bestFit="1" customWidth="1"/>
    <col min="10497" max="10497" width="31" style="198" customWidth="1"/>
    <col min="10498" max="10498" width="16.44140625" style="198" bestFit="1" customWidth="1"/>
    <col min="10499" max="10499" width="10.5546875" style="198" bestFit="1" customWidth="1"/>
    <col min="10500" max="10500" width="11" style="198" bestFit="1" customWidth="1"/>
    <col min="10501" max="10501" width="10.5546875" style="198" bestFit="1" customWidth="1"/>
    <col min="10502" max="10502" width="23.5546875" style="198" customWidth="1"/>
    <col min="10503" max="10503" width="15" style="198" bestFit="1" customWidth="1"/>
    <col min="10504" max="10747" width="11.44140625" style="198" customWidth="1"/>
    <col min="10748" max="10748" width="26.5546875" style="198" bestFit="1" customWidth="1"/>
    <col min="10749" max="10751" width="26.109375" style="198"/>
    <col min="10752" max="10752" width="26.5546875" style="198" bestFit="1" customWidth="1"/>
    <col min="10753" max="10753" width="31" style="198" customWidth="1"/>
    <col min="10754" max="10754" width="16.44140625" style="198" bestFit="1" customWidth="1"/>
    <col min="10755" max="10755" width="10.5546875" style="198" bestFit="1" customWidth="1"/>
    <col min="10756" max="10756" width="11" style="198" bestFit="1" customWidth="1"/>
    <col min="10757" max="10757" width="10.5546875" style="198" bestFit="1" customWidth="1"/>
    <col min="10758" max="10758" width="23.5546875" style="198" customWidth="1"/>
    <col min="10759" max="10759" width="15" style="198" bestFit="1" customWidth="1"/>
    <col min="10760" max="11003" width="11.44140625" style="198" customWidth="1"/>
    <col min="11004" max="11004" width="26.5546875" style="198" bestFit="1" customWidth="1"/>
    <col min="11005" max="11007" width="26.109375" style="198"/>
    <col min="11008" max="11008" width="26.5546875" style="198" bestFit="1" customWidth="1"/>
    <col min="11009" max="11009" width="31" style="198" customWidth="1"/>
    <col min="11010" max="11010" width="16.44140625" style="198" bestFit="1" customWidth="1"/>
    <col min="11011" max="11011" width="10.5546875" style="198" bestFit="1" customWidth="1"/>
    <col min="11012" max="11012" width="11" style="198" bestFit="1" customWidth="1"/>
    <col min="11013" max="11013" width="10.5546875" style="198" bestFit="1" customWidth="1"/>
    <col min="11014" max="11014" width="23.5546875" style="198" customWidth="1"/>
    <col min="11015" max="11015" width="15" style="198" bestFit="1" customWidth="1"/>
    <col min="11016" max="11259" width="11.44140625" style="198" customWidth="1"/>
    <col min="11260" max="11260" width="26.5546875" style="198" bestFit="1" customWidth="1"/>
    <col min="11261" max="11263" width="26.109375" style="198"/>
    <col min="11264" max="11264" width="26.5546875" style="198" bestFit="1" customWidth="1"/>
    <col min="11265" max="11265" width="31" style="198" customWidth="1"/>
    <col min="11266" max="11266" width="16.44140625" style="198" bestFit="1" customWidth="1"/>
    <col min="11267" max="11267" width="10.5546875" style="198" bestFit="1" customWidth="1"/>
    <col min="11268" max="11268" width="11" style="198" bestFit="1" customWidth="1"/>
    <col min="11269" max="11269" width="10.5546875" style="198" bestFit="1" customWidth="1"/>
    <col min="11270" max="11270" width="23.5546875" style="198" customWidth="1"/>
    <col min="11271" max="11271" width="15" style="198" bestFit="1" customWidth="1"/>
    <col min="11272" max="11515" width="11.44140625" style="198" customWidth="1"/>
    <col min="11516" max="11516" width="26.5546875" style="198" bestFit="1" customWidth="1"/>
    <col min="11517" max="11519" width="26.109375" style="198"/>
    <col min="11520" max="11520" width="26.5546875" style="198" bestFit="1" customWidth="1"/>
    <col min="11521" max="11521" width="31" style="198" customWidth="1"/>
    <col min="11522" max="11522" width="16.44140625" style="198" bestFit="1" customWidth="1"/>
    <col min="11523" max="11523" width="10.5546875" style="198" bestFit="1" customWidth="1"/>
    <col min="11524" max="11524" width="11" style="198" bestFit="1" customWidth="1"/>
    <col min="11525" max="11525" width="10.5546875" style="198" bestFit="1" customWidth="1"/>
    <col min="11526" max="11526" width="23.5546875" style="198" customWidth="1"/>
    <col min="11527" max="11527" width="15" style="198" bestFit="1" customWidth="1"/>
    <col min="11528" max="11771" width="11.44140625" style="198" customWidth="1"/>
    <col min="11772" max="11772" width="26.5546875" style="198" bestFit="1" customWidth="1"/>
    <col min="11773" max="11775" width="26.109375" style="198"/>
    <col min="11776" max="11776" width="26.5546875" style="198" bestFit="1" customWidth="1"/>
    <col min="11777" max="11777" width="31" style="198" customWidth="1"/>
    <col min="11778" max="11778" width="16.44140625" style="198" bestFit="1" customWidth="1"/>
    <col min="11779" max="11779" width="10.5546875" style="198" bestFit="1" customWidth="1"/>
    <col min="11780" max="11780" width="11" style="198" bestFit="1" customWidth="1"/>
    <col min="11781" max="11781" width="10.5546875" style="198" bestFit="1" customWidth="1"/>
    <col min="11782" max="11782" width="23.5546875" style="198" customWidth="1"/>
    <col min="11783" max="11783" width="15" style="198" bestFit="1" customWidth="1"/>
    <col min="11784" max="12027" width="11.44140625" style="198" customWidth="1"/>
    <col min="12028" max="12028" width="26.5546875" style="198" bestFit="1" customWidth="1"/>
    <col min="12029" max="12031" width="26.109375" style="198"/>
    <col min="12032" max="12032" width="26.5546875" style="198" bestFit="1" customWidth="1"/>
    <col min="12033" max="12033" width="31" style="198" customWidth="1"/>
    <col min="12034" max="12034" width="16.44140625" style="198" bestFit="1" customWidth="1"/>
    <col min="12035" max="12035" width="10.5546875" style="198" bestFit="1" customWidth="1"/>
    <col min="12036" max="12036" width="11" style="198" bestFit="1" customWidth="1"/>
    <col min="12037" max="12037" width="10.5546875" style="198" bestFit="1" customWidth="1"/>
    <col min="12038" max="12038" width="23.5546875" style="198" customWidth="1"/>
    <col min="12039" max="12039" width="15" style="198" bestFit="1" customWidth="1"/>
    <col min="12040" max="12283" width="11.44140625" style="198" customWidth="1"/>
    <col min="12284" max="12284" width="26.5546875" style="198" bestFit="1" customWidth="1"/>
    <col min="12285" max="12287" width="26.109375" style="198"/>
    <col min="12288" max="12288" width="26.5546875" style="198" bestFit="1" customWidth="1"/>
    <col min="12289" max="12289" width="31" style="198" customWidth="1"/>
    <col min="12290" max="12290" width="16.44140625" style="198" bestFit="1" customWidth="1"/>
    <col min="12291" max="12291" width="10.5546875" style="198" bestFit="1" customWidth="1"/>
    <col min="12292" max="12292" width="11" style="198" bestFit="1" customWidth="1"/>
    <col min="12293" max="12293" width="10.5546875" style="198" bestFit="1" customWidth="1"/>
    <col min="12294" max="12294" width="23.5546875" style="198" customWidth="1"/>
    <col min="12295" max="12295" width="15" style="198" bestFit="1" customWidth="1"/>
    <col min="12296" max="12539" width="11.44140625" style="198" customWidth="1"/>
    <col min="12540" max="12540" width="26.5546875" style="198" bestFit="1" customWidth="1"/>
    <col min="12541" max="12543" width="26.109375" style="198"/>
    <col min="12544" max="12544" width="26.5546875" style="198" bestFit="1" customWidth="1"/>
    <col min="12545" max="12545" width="31" style="198" customWidth="1"/>
    <col min="12546" max="12546" width="16.44140625" style="198" bestFit="1" customWidth="1"/>
    <col min="12547" max="12547" width="10.5546875" style="198" bestFit="1" customWidth="1"/>
    <col min="12548" max="12548" width="11" style="198" bestFit="1" customWidth="1"/>
    <col min="12549" max="12549" width="10.5546875" style="198" bestFit="1" customWidth="1"/>
    <col min="12550" max="12550" width="23.5546875" style="198" customWidth="1"/>
    <col min="12551" max="12551" width="15" style="198" bestFit="1" customWidth="1"/>
    <col min="12552" max="12795" width="11.44140625" style="198" customWidth="1"/>
    <col min="12796" max="12796" width="26.5546875" style="198" bestFit="1" customWidth="1"/>
    <col min="12797" max="12799" width="26.109375" style="198"/>
    <col min="12800" max="12800" width="26.5546875" style="198" bestFit="1" customWidth="1"/>
    <col min="12801" max="12801" width="31" style="198" customWidth="1"/>
    <col min="12802" max="12802" width="16.44140625" style="198" bestFit="1" customWidth="1"/>
    <col min="12803" max="12803" width="10.5546875" style="198" bestFit="1" customWidth="1"/>
    <col min="12804" max="12804" width="11" style="198" bestFit="1" customWidth="1"/>
    <col min="12805" max="12805" width="10.5546875" style="198" bestFit="1" customWidth="1"/>
    <col min="12806" max="12806" width="23.5546875" style="198" customWidth="1"/>
    <col min="12807" max="12807" width="15" style="198" bestFit="1" customWidth="1"/>
    <col min="12808" max="13051" width="11.44140625" style="198" customWidth="1"/>
    <col min="13052" max="13052" width="26.5546875" style="198" bestFit="1" customWidth="1"/>
    <col min="13053" max="13055" width="26.109375" style="198"/>
    <col min="13056" max="13056" width="26.5546875" style="198" bestFit="1" customWidth="1"/>
    <col min="13057" max="13057" width="31" style="198" customWidth="1"/>
    <col min="13058" max="13058" width="16.44140625" style="198" bestFit="1" customWidth="1"/>
    <col min="13059" max="13059" width="10.5546875" style="198" bestFit="1" customWidth="1"/>
    <col min="13060" max="13060" width="11" style="198" bestFit="1" customWidth="1"/>
    <col min="13061" max="13061" width="10.5546875" style="198" bestFit="1" customWidth="1"/>
    <col min="13062" max="13062" width="23.5546875" style="198" customWidth="1"/>
    <col min="13063" max="13063" width="15" style="198" bestFit="1" customWidth="1"/>
    <col min="13064" max="13307" width="11.44140625" style="198" customWidth="1"/>
    <col min="13308" max="13308" width="26.5546875" style="198" bestFit="1" customWidth="1"/>
    <col min="13309" max="13311" width="26.109375" style="198"/>
    <col min="13312" max="13312" width="26.5546875" style="198" bestFit="1" customWidth="1"/>
    <col min="13313" max="13313" width="31" style="198" customWidth="1"/>
    <col min="13314" max="13314" width="16.44140625" style="198" bestFit="1" customWidth="1"/>
    <col min="13315" max="13315" width="10.5546875" style="198" bestFit="1" customWidth="1"/>
    <col min="13316" max="13316" width="11" style="198" bestFit="1" customWidth="1"/>
    <col min="13317" max="13317" width="10.5546875" style="198" bestFit="1" customWidth="1"/>
    <col min="13318" max="13318" width="23.5546875" style="198" customWidth="1"/>
    <col min="13319" max="13319" width="15" style="198" bestFit="1" customWidth="1"/>
    <col min="13320" max="13563" width="11.44140625" style="198" customWidth="1"/>
    <col min="13564" max="13564" width="26.5546875" style="198" bestFit="1" customWidth="1"/>
    <col min="13565" max="13567" width="26.109375" style="198"/>
    <col min="13568" max="13568" width="26.5546875" style="198" bestFit="1" customWidth="1"/>
    <col min="13569" max="13569" width="31" style="198" customWidth="1"/>
    <col min="13570" max="13570" width="16.44140625" style="198" bestFit="1" customWidth="1"/>
    <col min="13571" max="13571" width="10.5546875" style="198" bestFit="1" customWidth="1"/>
    <col min="13572" max="13572" width="11" style="198" bestFit="1" customWidth="1"/>
    <col min="13573" max="13573" width="10.5546875" style="198" bestFit="1" customWidth="1"/>
    <col min="13574" max="13574" width="23.5546875" style="198" customWidth="1"/>
    <col min="13575" max="13575" width="15" style="198" bestFit="1" customWidth="1"/>
    <col min="13576" max="13819" width="11.44140625" style="198" customWidth="1"/>
    <col min="13820" max="13820" width="26.5546875" style="198" bestFit="1" customWidth="1"/>
    <col min="13821" max="13823" width="26.109375" style="198"/>
    <col min="13824" max="13824" width="26.5546875" style="198" bestFit="1" customWidth="1"/>
    <col min="13825" max="13825" width="31" style="198" customWidth="1"/>
    <col min="13826" max="13826" width="16.44140625" style="198" bestFit="1" customWidth="1"/>
    <col min="13827" max="13827" width="10.5546875" style="198" bestFit="1" customWidth="1"/>
    <col min="13828" max="13828" width="11" style="198" bestFit="1" customWidth="1"/>
    <col min="13829" max="13829" width="10.5546875" style="198" bestFit="1" customWidth="1"/>
    <col min="13830" max="13830" width="23.5546875" style="198" customWidth="1"/>
    <col min="13831" max="13831" width="15" style="198" bestFit="1" customWidth="1"/>
    <col min="13832" max="14075" width="11.44140625" style="198" customWidth="1"/>
    <col min="14076" max="14076" width="26.5546875" style="198" bestFit="1" customWidth="1"/>
    <col min="14077" max="14079" width="26.109375" style="198"/>
    <col min="14080" max="14080" width="26.5546875" style="198" bestFit="1" customWidth="1"/>
    <col min="14081" max="14081" width="31" style="198" customWidth="1"/>
    <col min="14082" max="14082" width="16.44140625" style="198" bestFit="1" customWidth="1"/>
    <col min="14083" max="14083" width="10.5546875" style="198" bestFit="1" customWidth="1"/>
    <col min="14084" max="14084" width="11" style="198" bestFit="1" customWidth="1"/>
    <col min="14085" max="14085" width="10.5546875" style="198" bestFit="1" customWidth="1"/>
    <col min="14086" max="14086" width="23.5546875" style="198" customWidth="1"/>
    <col min="14087" max="14087" width="15" style="198" bestFit="1" customWidth="1"/>
    <col min="14088" max="14331" width="11.44140625" style="198" customWidth="1"/>
    <col min="14332" max="14332" width="26.5546875" style="198" bestFit="1" customWidth="1"/>
    <col min="14333" max="14335" width="26.109375" style="198"/>
    <col min="14336" max="14336" width="26.5546875" style="198" bestFit="1" customWidth="1"/>
    <col min="14337" max="14337" width="31" style="198" customWidth="1"/>
    <col min="14338" max="14338" width="16.44140625" style="198" bestFit="1" customWidth="1"/>
    <col min="14339" max="14339" width="10.5546875" style="198" bestFit="1" customWidth="1"/>
    <col min="14340" max="14340" width="11" style="198" bestFit="1" customWidth="1"/>
    <col min="14341" max="14341" width="10.5546875" style="198" bestFit="1" customWidth="1"/>
    <col min="14342" max="14342" width="23.5546875" style="198" customWidth="1"/>
    <col min="14343" max="14343" width="15" style="198" bestFit="1" customWidth="1"/>
    <col min="14344" max="14587" width="11.44140625" style="198" customWidth="1"/>
    <col min="14588" max="14588" width="26.5546875" style="198" bestFit="1" customWidth="1"/>
    <col min="14589" max="14591" width="26.109375" style="198"/>
    <col min="14592" max="14592" width="26.5546875" style="198" bestFit="1" customWidth="1"/>
    <col min="14593" max="14593" width="31" style="198" customWidth="1"/>
    <col min="14594" max="14594" width="16.44140625" style="198" bestFit="1" customWidth="1"/>
    <col min="14595" max="14595" width="10.5546875" style="198" bestFit="1" customWidth="1"/>
    <col min="14596" max="14596" width="11" style="198" bestFit="1" customWidth="1"/>
    <col min="14597" max="14597" width="10.5546875" style="198" bestFit="1" customWidth="1"/>
    <col min="14598" max="14598" width="23.5546875" style="198" customWidth="1"/>
    <col min="14599" max="14599" width="15" style="198" bestFit="1" customWidth="1"/>
    <col min="14600" max="14843" width="11.44140625" style="198" customWidth="1"/>
    <col min="14844" max="14844" width="26.5546875" style="198" bestFit="1" customWidth="1"/>
    <col min="14845" max="14847" width="26.109375" style="198"/>
    <col min="14848" max="14848" width="26.5546875" style="198" bestFit="1" customWidth="1"/>
    <col min="14849" max="14849" width="31" style="198" customWidth="1"/>
    <col min="14850" max="14850" width="16.44140625" style="198" bestFit="1" customWidth="1"/>
    <col min="14851" max="14851" width="10.5546875" style="198" bestFit="1" customWidth="1"/>
    <col min="14852" max="14852" width="11" style="198" bestFit="1" customWidth="1"/>
    <col min="14853" max="14853" width="10.5546875" style="198" bestFit="1" customWidth="1"/>
    <col min="14854" max="14854" width="23.5546875" style="198" customWidth="1"/>
    <col min="14855" max="14855" width="15" style="198" bestFit="1" customWidth="1"/>
    <col min="14856" max="15099" width="11.44140625" style="198" customWidth="1"/>
    <col min="15100" max="15100" width="26.5546875" style="198" bestFit="1" customWidth="1"/>
    <col min="15101" max="15103" width="26.109375" style="198"/>
    <col min="15104" max="15104" width="26.5546875" style="198" bestFit="1" customWidth="1"/>
    <col min="15105" max="15105" width="31" style="198" customWidth="1"/>
    <col min="15106" max="15106" width="16.44140625" style="198" bestFit="1" customWidth="1"/>
    <col min="15107" max="15107" width="10.5546875" style="198" bestFit="1" customWidth="1"/>
    <col min="15108" max="15108" width="11" style="198" bestFit="1" customWidth="1"/>
    <col min="15109" max="15109" width="10.5546875" style="198" bestFit="1" customWidth="1"/>
    <col min="15110" max="15110" width="23.5546875" style="198" customWidth="1"/>
    <col min="15111" max="15111" width="15" style="198" bestFit="1" customWidth="1"/>
    <col min="15112" max="15355" width="11.44140625" style="198" customWidth="1"/>
    <col min="15356" max="15356" width="26.5546875" style="198" bestFit="1" customWidth="1"/>
    <col min="15357" max="15359" width="26.109375" style="198"/>
    <col min="15360" max="15360" width="26.5546875" style="198" bestFit="1" customWidth="1"/>
    <col min="15361" max="15361" width="31" style="198" customWidth="1"/>
    <col min="15362" max="15362" width="16.44140625" style="198" bestFit="1" customWidth="1"/>
    <col min="15363" max="15363" width="10.5546875" style="198" bestFit="1" customWidth="1"/>
    <col min="15364" max="15364" width="11" style="198" bestFit="1" customWidth="1"/>
    <col min="15365" max="15365" width="10.5546875" style="198" bestFit="1" customWidth="1"/>
    <col min="15366" max="15366" width="23.5546875" style="198" customWidth="1"/>
    <col min="15367" max="15367" width="15" style="198" bestFit="1" customWidth="1"/>
    <col min="15368" max="15611" width="11.44140625" style="198" customWidth="1"/>
    <col min="15612" max="15612" width="26.5546875" style="198" bestFit="1" customWidth="1"/>
    <col min="15613" max="15615" width="26.109375" style="198"/>
    <col min="15616" max="15616" width="26.5546875" style="198" bestFit="1" customWidth="1"/>
    <col min="15617" max="15617" width="31" style="198" customWidth="1"/>
    <col min="15618" max="15618" width="16.44140625" style="198" bestFit="1" customWidth="1"/>
    <col min="15619" max="15619" width="10.5546875" style="198" bestFit="1" customWidth="1"/>
    <col min="15620" max="15620" width="11" style="198" bestFit="1" customWidth="1"/>
    <col min="15621" max="15621" width="10.5546875" style="198" bestFit="1" customWidth="1"/>
    <col min="15622" max="15622" width="23.5546875" style="198" customWidth="1"/>
    <col min="15623" max="15623" width="15" style="198" bestFit="1" customWidth="1"/>
    <col min="15624" max="15867" width="11.44140625" style="198" customWidth="1"/>
    <col min="15868" max="15868" width="26.5546875" style="198" bestFit="1" customWidth="1"/>
    <col min="15869" max="15871" width="26.109375" style="198"/>
    <col min="15872" max="15872" width="26.5546875" style="198" bestFit="1" customWidth="1"/>
    <col min="15873" max="15873" width="31" style="198" customWidth="1"/>
    <col min="15874" max="15874" width="16.44140625" style="198" bestFit="1" customWidth="1"/>
    <col min="15875" max="15875" width="10.5546875" style="198" bestFit="1" customWidth="1"/>
    <col min="15876" max="15876" width="11" style="198" bestFit="1" customWidth="1"/>
    <col min="15877" max="15877" width="10.5546875" style="198" bestFit="1" customWidth="1"/>
    <col min="15878" max="15878" width="23.5546875" style="198" customWidth="1"/>
    <col min="15879" max="15879" width="15" style="198" bestFit="1" customWidth="1"/>
    <col min="15880" max="16123" width="11.44140625" style="198" customWidth="1"/>
    <col min="16124" max="16124" width="26.5546875" style="198" bestFit="1" customWidth="1"/>
    <col min="16125" max="16127" width="26.109375" style="198"/>
    <col min="16128" max="16128" width="26.5546875" style="198" bestFit="1" customWidth="1"/>
    <col min="16129" max="16129" width="31" style="198" customWidth="1"/>
    <col min="16130" max="16130" width="16.44140625" style="198" bestFit="1" customWidth="1"/>
    <col min="16131" max="16131" width="10.5546875" style="198" bestFit="1" customWidth="1"/>
    <col min="16132" max="16132" width="11" style="198" bestFit="1" customWidth="1"/>
    <col min="16133" max="16133" width="10.5546875" style="198" bestFit="1" customWidth="1"/>
    <col min="16134" max="16134" width="23.5546875" style="198" customWidth="1"/>
    <col min="16135" max="16135" width="15" style="198" bestFit="1" customWidth="1"/>
    <col min="16136" max="16379" width="11.44140625" style="198" customWidth="1"/>
    <col min="16380" max="16380" width="26.5546875" style="198" bestFit="1" customWidth="1"/>
    <col min="16381" max="16384" width="26.109375" style="198"/>
  </cols>
  <sheetData>
    <row r="2" spans="2:12" x14ac:dyDescent="0.3">
      <c r="B2" s="1099" t="s">
        <v>235</v>
      </c>
      <c r="C2" s="1099"/>
      <c r="D2" s="1099"/>
      <c r="E2" s="1099"/>
      <c r="F2" s="1099"/>
      <c r="G2" s="1099"/>
      <c r="H2" s="1099"/>
      <c r="I2" s="1100" t="s">
        <v>332</v>
      </c>
      <c r="J2" s="1100"/>
      <c r="K2" s="1100"/>
      <c r="L2" s="1100"/>
    </row>
    <row r="3" spans="2:12" x14ac:dyDescent="0.25">
      <c r="B3" s="199"/>
      <c r="C3" s="199"/>
      <c r="D3" s="199"/>
      <c r="E3" s="218"/>
      <c r="F3" s="199"/>
      <c r="G3" s="199"/>
      <c r="H3" s="200"/>
    </row>
    <row r="4" spans="2:12" x14ac:dyDescent="0.25">
      <c r="B4" s="1105" t="s">
        <v>333</v>
      </c>
      <c r="C4" s="201" t="s">
        <v>236</v>
      </c>
      <c r="D4" s="202">
        <v>365</v>
      </c>
      <c r="E4" s="218"/>
      <c r="F4" s="203"/>
      <c r="G4" s="203"/>
      <c r="H4" s="204"/>
    </row>
    <row r="5" spans="2:12" x14ac:dyDescent="0.25">
      <c r="B5" s="1106"/>
      <c r="C5" s="201" t="s">
        <v>334</v>
      </c>
      <c r="D5" s="357">
        <v>117172</v>
      </c>
      <c r="E5" s="358"/>
      <c r="F5" s="205"/>
      <c r="G5" s="205"/>
      <c r="H5" s="204"/>
    </row>
    <row r="6" spans="2:12" x14ac:dyDescent="0.25">
      <c r="B6" s="1107"/>
      <c r="C6" s="201" t="s">
        <v>335</v>
      </c>
      <c r="D6" s="357">
        <v>1000000</v>
      </c>
      <c r="E6" s="358"/>
      <c r="F6" s="205"/>
      <c r="G6" s="205"/>
      <c r="H6" s="204"/>
    </row>
    <row r="7" spans="2:12" x14ac:dyDescent="0.25">
      <c r="B7" s="199"/>
      <c r="C7" s="199"/>
      <c r="D7" s="199"/>
      <c r="E7" s="218"/>
      <c r="F7" s="199"/>
      <c r="G7" s="199"/>
      <c r="H7" s="204"/>
      <c r="I7" s="359"/>
    </row>
    <row r="8" spans="2:12" x14ac:dyDescent="0.25">
      <c r="B8" s="199"/>
      <c r="C8" s="199"/>
      <c r="D8" s="199"/>
      <c r="E8" s="218"/>
      <c r="F8" s="199"/>
      <c r="G8" s="199"/>
      <c r="H8" s="204"/>
    </row>
    <row r="9" spans="2:12" x14ac:dyDescent="0.3">
      <c r="B9" s="206"/>
      <c r="C9" s="206"/>
      <c r="D9" s="1108" t="s">
        <v>237</v>
      </c>
      <c r="E9" s="1109"/>
      <c r="G9" s="1101" t="s">
        <v>238</v>
      </c>
      <c r="H9" s="1101"/>
    </row>
    <row r="10" spans="2:12" s="199" customFormat="1" x14ac:dyDescent="0.3">
      <c r="B10" s="1110" t="s">
        <v>239</v>
      </c>
      <c r="C10" s="360" t="s">
        <v>240</v>
      </c>
      <c r="D10" s="361">
        <f>D4</f>
        <v>365</v>
      </c>
      <c r="E10" s="361">
        <v>365</v>
      </c>
      <c r="F10" s="198"/>
      <c r="G10" s="361">
        <v>365</v>
      </c>
      <c r="H10" s="361">
        <v>365</v>
      </c>
    </row>
    <row r="11" spans="2:12" s="199" customFormat="1" x14ac:dyDescent="0.3">
      <c r="B11" s="1110"/>
      <c r="C11" s="360" t="s">
        <v>241</v>
      </c>
      <c r="D11" s="361" t="s">
        <v>242</v>
      </c>
      <c r="E11" s="361" t="s">
        <v>243</v>
      </c>
      <c r="F11" s="198"/>
      <c r="G11" s="361" t="s">
        <v>242</v>
      </c>
      <c r="H11" s="361" t="s">
        <v>243</v>
      </c>
    </row>
    <row r="12" spans="2:12" s="199" customFormat="1" x14ac:dyDescent="0.25">
      <c r="B12" s="1111" t="s">
        <v>181</v>
      </c>
      <c r="C12" s="201" t="s">
        <v>244</v>
      </c>
      <c r="D12" s="217">
        <v>0.1053</v>
      </c>
      <c r="E12" s="362">
        <v>0</v>
      </c>
      <c r="F12" s="198"/>
      <c r="G12" s="362">
        <f>+D12</f>
        <v>0.1053</v>
      </c>
      <c r="H12" s="362">
        <f>+E12</f>
        <v>0</v>
      </c>
      <c r="I12" s="363"/>
    </row>
    <row r="13" spans="2:12" s="199" customFormat="1" x14ac:dyDescent="0.25">
      <c r="B13" s="1112"/>
      <c r="C13" s="201" t="s">
        <v>245</v>
      </c>
      <c r="D13" s="217">
        <v>8.3299999999999999E-2</v>
      </c>
      <c r="E13" s="362">
        <f>+$D$13</f>
        <v>8.3299999999999999E-2</v>
      </c>
      <c r="F13" s="198"/>
      <c r="G13" s="362">
        <f t="shared" ref="G13:H27" si="0">+D13</f>
        <v>8.3299999999999999E-2</v>
      </c>
      <c r="H13" s="362">
        <f t="shared" si="0"/>
        <v>8.3299999999999999E-2</v>
      </c>
      <c r="I13" s="363"/>
    </row>
    <row r="14" spans="2:12" s="199" customFormat="1" x14ac:dyDescent="0.25">
      <c r="B14" s="1112"/>
      <c r="C14" s="201" t="s">
        <v>336</v>
      </c>
      <c r="D14" s="217">
        <v>0.01</v>
      </c>
      <c r="E14" s="362">
        <f>+D14</f>
        <v>0.01</v>
      </c>
      <c r="F14" s="198"/>
      <c r="G14" s="362">
        <f t="shared" si="0"/>
        <v>0.01</v>
      </c>
      <c r="H14" s="362">
        <f t="shared" si="0"/>
        <v>0.01</v>
      </c>
      <c r="I14" s="363"/>
    </row>
    <row r="15" spans="2:12" s="199" customFormat="1" x14ac:dyDescent="0.25">
      <c r="B15" s="1112"/>
      <c r="C15" s="201" t="s">
        <v>337</v>
      </c>
      <c r="D15" s="217">
        <v>8.3299999999999999E-2</v>
      </c>
      <c r="E15" s="362">
        <v>8.3299999999999999E-2</v>
      </c>
      <c r="F15" s="198"/>
      <c r="G15" s="362">
        <f t="shared" si="0"/>
        <v>8.3299999999999999E-2</v>
      </c>
      <c r="H15" s="362">
        <f t="shared" si="0"/>
        <v>8.3299999999999999E-2</v>
      </c>
      <c r="I15" s="363"/>
    </row>
    <row r="16" spans="2:12" s="199" customFormat="1" x14ac:dyDescent="0.25">
      <c r="B16" s="1112"/>
      <c r="C16" s="201" t="s">
        <v>246</v>
      </c>
      <c r="D16" s="217">
        <v>4.1700000000000001E-2</v>
      </c>
      <c r="E16" s="362">
        <v>4.1700000000000001E-2</v>
      </c>
      <c r="F16" s="198"/>
      <c r="G16" s="362">
        <f t="shared" si="0"/>
        <v>4.1700000000000001E-2</v>
      </c>
      <c r="H16" s="362">
        <f t="shared" si="0"/>
        <v>4.1700000000000001E-2</v>
      </c>
      <c r="I16" s="363"/>
    </row>
    <row r="17" spans="2:9" s="199" customFormat="1" x14ac:dyDescent="0.25">
      <c r="B17" s="1112"/>
      <c r="C17" s="201" t="s">
        <v>247</v>
      </c>
      <c r="D17" s="217">
        <v>7.4700000000000003E-2</v>
      </c>
      <c r="E17" s="362">
        <v>2.6700000000000002E-2</v>
      </c>
      <c r="F17" s="198"/>
      <c r="G17" s="362">
        <f t="shared" si="0"/>
        <v>7.4700000000000003E-2</v>
      </c>
      <c r="H17" s="362">
        <f t="shared" si="0"/>
        <v>2.6700000000000002E-2</v>
      </c>
      <c r="I17" s="363"/>
    </row>
    <row r="18" spans="2:9" s="199" customFormat="1" x14ac:dyDescent="0.25">
      <c r="B18" s="1113"/>
      <c r="C18" s="201" t="s">
        <v>248</v>
      </c>
      <c r="D18" s="217">
        <v>1.6000000000000001E-3</v>
      </c>
      <c r="E18" s="362">
        <v>1.6000000000000001E-3</v>
      </c>
      <c r="F18" s="198"/>
      <c r="G18" s="362">
        <f t="shared" si="0"/>
        <v>1.6000000000000001E-3</v>
      </c>
      <c r="H18" s="362">
        <f t="shared" si="0"/>
        <v>1.6000000000000001E-3</v>
      </c>
      <c r="I18" s="363"/>
    </row>
    <row r="19" spans="2:9" s="199" customFormat="1" x14ac:dyDescent="0.25">
      <c r="B19" s="207" t="s">
        <v>249</v>
      </c>
      <c r="C19" s="201" t="s">
        <v>250</v>
      </c>
      <c r="D19" s="217">
        <v>3.39E-2</v>
      </c>
      <c r="E19" s="362">
        <v>1.21E-2</v>
      </c>
      <c r="F19" s="198"/>
      <c r="G19" s="362">
        <f t="shared" si="0"/>
        <v>3.39E-2</v>
      </c>
      <c r="H19" s="362">
        <f t="shared" si="0"/>
        <v>1.21E-2</v>
      </c>
      <c r="I19" s="363"/>
    </row>
    <row r="20" spans="2:9" s="199" customFormat="1" x14ac:dyDescent="0.25">
      <c r="B20" s="207" t="s">
        <v>251</v>
      </c>
      <c r="C20" s="201" t="s">
        <v>252</v>
      </c>
      <c r="D20" s="217">
        <v>2.0299999999999999E-2</v>
      </c>
      <c r="E20" s="362">
        <v>7.3000000000000001E-3</v>
      </c>
      <c r="F20" s="198"/>
      <c r="G20" s="362"/>
      <c r="H20" s="362"/>
      <c r="I20" s="363"/>
    </row>
    <row r="21" spans="2:9" s="199" customFormat="1" x14ac:dyDescent="0.25">
      <c r="B21" s="1115" t="s">
        <v>253</v>
      </c>
      <c r="C21" s="201" t="s">
        <v>254</v>
      </c>
      <c r="D21" s="217">
        <v>8.5000000000000006E-2</v>
      </c>
      <c r="E21" s="362">
        <v>8.5000000000000006E-2</v>
      </c>
      <c r="F21" s="198"/>
      <c r="G21" s="362">
        <f t="shared" si="0"/>
        <v>8.5000000000000006E-2</v>
      </c>
      <c r="H21" s="362">
        <f t="shared" si="0"/>
        <v>8.5000000000000006E-2</v>
      </c>
      <c r="I21" s="363"/>
    </row>
    <row r="22" spans="2:9" s="199" customFormat="1" x14ac:dyDescent="0.25">
      <c r="B22" s="1115"/>
      <c r="C22" s="201" t="s">
        <v>255</v>
      </c>
      <c r="D22" s="217">
        <v>0.12</v>
      </c>
      <c r="E22" s="362">
        <v>0.12</v>
      </c>
      <c r="F22" s="198"/>
      <c r="G22" s="362">
        <f t="shared" si="0"/>
        <v>0.12</v>
      </c>
      <c r="H22" s="362">
        <f t="shared" si="0"/>
        <v>0.12</v>
      </c>
      <c r="I22" s="363"/>
    </row>
    <row r="23" spans="2:9" s="199" customFormat="1" x14ac:dyDescent="0.25">
      <c r="B23" s="1115"/>
      <c r="C23" s="201" t="s">
        <v>256</v>
      </c>
      <c r="D23" s="217">
        <v>6.9599999999999995E-2</v>
      </c>
      <c r="E23" s="362">
        <v>6.9599999999999995E-2</v>
      </c>
      <c r="F23" s="198"/>
      <c r="G23" s="364">
        <f t="shared" si="0"/>
        <v>6.9599999999999995E-2</v>
      </c>
      <c r="H23" s="364">
        <f t="shared" si="0"/>
        <v>6.9599999999999995E-2</v>
      </c>
      <c r="I23" s="365"/>
    </row>
    <row r="24" spans="2:9" s="199" customFormat="1" x14ac:dyDescent="0.25">
      <c r="B24" s="208"/>
      <c r="C24" s="201" t="s">
        <v>257</v>
      </c>
      <c r="D24" s="217">
        <v>0.02</v>
      </c>
      <c r="E24" s="362">
        <v>0.02</v>
      </c>
      <c r="F24" s="198"/>
      <c r="G24" s="364">
        <f t="shared" si="0"/>
        <v>0.02</v>
      </c>
      <c r="H24" s="364">
        <f t="shared" si="0"/>
        <v>0.02</v>
      </c>
      <c r="I24" s="363"/>
    </row>
    <row r="25" spans="2:9" s="199" customFormat="1" x14ac:dyDescent="0.25">
      <c r="B25" s="208"/>
      <c r="C25" s="201" t="s">
        <v>258</v>
      </c>
      <c r="D25" s="217">
        <v>0.03</v>
      </c>
      <c r="E25" s="362">
        <v>0.03</v>
      </c>
      <c r="F25" s="198"/>
      <c r="G25" s="364">
        <f t="shared" si="0"/>
        <v>0.03</v>
      </c>
      <c r="H25" s="364">
        <f t="shared" si="0"/>
        <v>0.03</v>
      </c>
      <c r="I25" s="363"/>
    </row>
    <row r="26" spans="2:9" s="199" customFormat="1" ht="13.5" customHeight="1" x14ac:dyDescent="0.25">
      <c r="B26" s="1115" t="s">
        <v>259</v>
      </c>
      <c r="C26" s="201" t="s">
        <v>260</v>
      </c>
      <c r="D26" s="217">
        <v>2.5000018344732786E-2</v>
      </c>
      <c r="E26" s="362">
        <v>2.5000000000000001E-2</v>
      </c>
      <c r="F26" s="198"/>
      <c r="G26" s="362">
        <f t="shared" si="0"/>
        <v>2.5000018344732786E-2</v>
      </c>
      <c r="H26" s="362">
        <f t="shared" si="0"/>
        <v>2.5000000000000001E-2</v>
      </c>
      <c r="I26" s="363"/>
    </row>
    <row r="27" spans="2:9" s="199" customFormat="1" x14ac:dyDescent="0.25">
      <c r="B27" s="1115"/>
      <c r="C27" s="201" t="s">
        <v>261</v>
      </c>
      <c r="D27" s="217">
        <v>0.04</v>
      </c>
      <c r="E27" s="362">
        <v>0.04</v>
      </c>
      <c r="F27" s="198"/>
      <c r="G27" s="362">
        <f t="shared" si="0"/>
        <v>0.04</v>
      </c>
      <c r="H27" s="362">
        <f t="shared" si="0"/>
        <v>0.04</v>
      </c>
      <c r="I27" s="363"/>
    </row>
    <row r="28" spans="2:9" s="199" customFormat="1" ht="5.25" customHeight="1" x14ac:dyDescent="0.3">
      <c r="B28" s="209"/>
      <c r="C28" s="210"/>
      <c r="D28" s="218"/>
      <c r="F28" s="198"/>
      <c r="I28" s="363"/>
    </row>
    <row r="29" spans="2:9" s="199" customFormat="1" x14ac:dyDescent="0.3">
      <c r="C29" s="219" t="s">
        <v>128</v>
      </c>
      <c r="D29" s="366">
        <f>SUM(D12:D28)</f>
        <v>0.84370001834473274</v>
      </c>
      <c r="E29" s="366">
        <f>SUM(E12:E28)</f>
        <v>0.65560000000000007</v>
      </c>
      <c r="F29" s="356"/>
      <c r="G29" s="366">
        <f>SUM(G12:G28)</f>
        <v>0.82340001834473275</v>
      </c>
      <c r="H29" s="366">
        <f>SUM(H12:H28)</f>
        <v>0.6483000000000001</v>
      </c>
      <c r="I29" s="363"/>
    </row>
    <row r="30" spans="2:9" x14ac:dyDescent="0.25">
      <c r="B30" s="199"/>
      <c r="C30" s="199"/>
      <c r="D30" s="199"/>
      <c r="E30" s="218"/>
      <c r="F30" s="199"/>
      <c r="G30" s="199"/>
      <c r="H30" s="204"/>
    </row>
    <row r="31" spans="2:9" x14ac:dyDescent="0.3">
      <c r="H31" s="199"/>
      <c r="I31" s="199"/>
    </row>
    <row r="32" spans="2:9" ht="28.5" customHeight="1" x14ac:dyDescent="0.3">
      <c r="B32" s="1102" t="s">
        <v>263</v>
      </c>
      <c r="C32" s="1103"/>
      <c r="D32" s="1103"/>
      <c r="E32" s="1103"/>
      <c r="F32" s="1103"/>
      <c r="G32" s="1103"/>
    </row>
    <row r="33" spans="2:9" x14ac:dyDescent="0.3">
      <c r="H33" s="199"/>
      <c r="I33" s="199"/>
    </row>
    <row r="34" spans="2:9" x14ac:dyDescent="0.25">
      <c r="B34" s="1116" t="s">
        <v>264</v>
      </c>
      <c r="C34" s="1116"/>
      <c r="D34" s="211" t="s">
        <v>265</v>
      </c>
      <c r="E34" s="367"/>
      <c r="H34" s="199"/>
      <c r="I34" s="199"/>
    </row>
    <row r="35" spans="2:9" x14ac:dyDescent="0.25">
      <c r="B35" s="1114" t="s">
        <v>266</v>
      </c>
      <c r="C35" s="1114"/>
      <c r="D35" s="212">
        <f>+[23]Presupuesto!$G$73</f>
        <v>34443430</v>
      </c>
      <c r="E35" s="368"/>
      <c r="H35" s="199"/>
      <c r="I35" s="199"/>
    </row>
    <row r="36" spans="2:9" x14ac:dyDescent="0.25">
      <c r="B36" s="1114" t="s">
        <v>267</v>
      </c>
      <c r="C36" s="1114"/>
      <c r="D36" s="213">
        <f>+'[23]Análisis AIU'!$K$59</f>
        <v>0.34413103220035046</v>
      </c>
      <c r="E36" s="369"/>
      <c r="H36" s="199"/>
      <c r="I36" s="199"/>
    </row>
    <row r="37" spans="2:9" x14ac:dyDescent="0.25">
      <c r="B37" s="1114" t="s">
        <v>268</v>
      </c>
      <c r="C37" s="1114"/>
      <c r="D37" s="212">
        <f>+D36*D35</f>
        <v>11853053.118420517</v>
      </c>
      <c r="E37" s="368"/>
      <c r="H37" s="199"/>
      <c r="I37" s="199"/>
    </row>
    <row r="38" spans="2:9" x14ac:dyDescent="0.25">
      <c r="B38" s="1114" t="s">
        <v>269</v>
      </c>
      <c r="C38" s="1114"/>
      <c r="D38" s="212">
        <f>D37+D35</f>
        <v>46296483.118420519</v>
      </c>
      <c r="E38" s="368"/>
      <c r="H38" s="199"/>
      <c r="I38" s="199"/>
    </row>
    <row r="39" spans="2:9" x14ac:dyDescent="0.25">
      <c r="B39" s="1114" t="s">
        <v>338</v>
      </c>
      <c r="C39" s="1114"/>
      <c r="D39" s="220">
        <f>+'[23]Análisis AIU'!F5</f>
        <v>1</v>
      </c>
      <c r="E39" s="370"/>
      <c r="H39" s="199"/>
      <c r="I39" s="199"/>
    </row>
    <row r="40" spans="2:9" x14ac:dyDescent="0.25">
      <c r="B40" s="1114" t="s">
        <v>270</v>
      </c>
      <c r="C40" s="1114"/>
      <c r="D40" s="212">
        <f>+$D$6</f>
        <v>1000000</v>
      </c>
      <c r="E40" s="368"/>
      <c r="H40" s="199"/>
      <c r="I40" s="199"/>
    </row>
    <row r="41" spans="2:9" x14ac:dyDescent="0.25">
      <c r="B41" s="1114" t="s">
        <v>271</v>
      </c>
      <c r="C41" s="1114"/>
      <c r="D41" s="212">
        <f>25*D40</f>
        <v>25000000</v>
      </c>
      <c r="E41" s="368"/>
      <c r="H41" s="199"/>
      <c r="I41" s="199"/>
    </row>
    <row r="42" spans="2:9" x14ac:dyDescent="0.25">
      <c r="B42" s="1114" t="s">
        <v>272</v>
      </c>
      <c r="C42" s="1114"/>
      <c r="D42" s="212">
        <f>ROUND(IF((D38*40%/D39)&lt;D41,(D38*40%/D39),D41),)</f>
        <v>18518593</v>
      </c>
      <c r="E42" s="368"/>
      <c r="H42" s="199"/>
      <c r="I42" s="199"/>
    </row>
    <row r="43" spans="2:9" x14ac:dyDescent="0.25">
      <c r="B43" s="214" t="str">
        <f>+C21</f>
        <v>Salud</v>
      </c>
      <c r="C43" s="215">
        <v>0.125</v>
      </c>
      <c r="D43" s="212">
        <f>ROUND($D$42*C43,0)</f>
        <v>2314824</v>
      </c>
      <c r="E43" s="368"/>
      <c r="H43" s="199"/>
      <c r="I43" s="199"/>
    </row>
    <row r="44" spans="2:9" x14ac:dyDescent="0.25">
      <c r="B44" s="214" t="str">
        <f>+C22</f>
        <v>Pensión</v>
      </c>
      <c r="C44" s="216">
        <v>0.16</v>
      </c>
      <c r="D44" s="212">
        <f>ROUND($D$42*C44,0)</f>
        <v>2962975</v>
      </c>
      <c r="E44" s="368"/>
      <c r="H44" s="199"/>
      <c r="I44" s="199"/>
    </row>
    <row r="45" spans="2:9" x14ac:dyDescent="0.25">
      <c r="B45" s="214" t="str">
        <f>+C23</f>
        <v>ARL</v>
      </c>
      <c r="C45" s="215">
        <f>+D23</f>
        <v>6.9599999999999995E-2</v>
      </c>
      <c r="D45" s="212">
        <f>ROUND($D$42*C45,0)</f>
        <v>1288894</v>
      </c>
      <c r="E45" s="368"/>
      <c r="H45" s="199"/>
      <c r="I45" s="199"/>
    </row>
    <row r="46" spans="2:9" x14ac:dyDescent="0.25">
      <c r="B46" s="1114" t="s">
        <v>273</v>
      </c>
      <c r="C46" s="1114"/>
      <c r="D46" s="212">
        <f>D43+D44+D45</f>
        <v>6566693</v>
      </c>
      <c r="E46" s="368"/>
      <c r="H46" s="199"/>
      <c r="I46" s="199"/>
    </row>
    <row r="47" spans="2:9" x14ac:dyDescent="0.25">
      <c r="B47" s="1114" t="s">
        <v>274</v>
      </c>
      <c r="C47" s="1114"/>
      <c r="D47" s="212">
        <f>D46*D39</f>
        <v>6566693</v>
      </c>
      <c r="E47" s="368"/>
      <c r="H47" s="199"/>
      <c r="I47" s="199"/>
    </row>
    <row r="48" spans="2:9" x14ac:dyDescent="0.3">
      <c r="H48" s="199"/>
      <c r="I48" s="199"/>
    </row>
    <row r="49" spans="2:8" ht="25.5" customHeight="1" x14ac:dyDescent="0.3">
      <c r="B49" s="1104" t="s">
        <v>275</v>
      </c>
      <c r="C49" s="1104"/>
      <c r="D49" s="1104"/>
      <c r="E49" s="1104"/>
      <c r="F49" s="1104"/>
      <c r="G49" s="1104"/>
      <c r="H49" s="1104"/>
    </row>
  </sheetData>
  <mergeCells count="22">
    <mergeCell ref="B42:C42"/>
    <mergeCell ref="B21:B23"/>
    <mergeCell ref="B26:B27"/>
    <mergeCell ref="B34:C34"/>
    <mergeCell ref="B35:C35"/>
    <mergeCell ref="B36:C36"/>
    <mergeCell ref="B2:H2"/>
    <mergeCell ref="I2:L2"/>
    <mergeCell ref="G9:H9"/>
    <mergeCell ref="B32:G32"/>
    <mergeCell ref="B49:H49"/>
    <mergeCell ref="B4:B6"/>
    <mergeCell ref="D9:E9"/>
    <mergeCell ref="B10:B11"/>
    <mergeCell ref="B12:B18"/>
    <mergeCell ref="B46:C46"/>
    <mergeCell ref="B47:C47"/>
    <mergeCell ref="B37:C37"/>
    <mergeCell ref="B38:C38"/>
    <mergeCell ref="B39:C39"/>
    <mergeCell ref="B40:C40"/>
    <mergeCell ref="B41:C41"/>
  </mergeCell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N27"/>
  <sheetViews>
    <sheetView workbookViewId="0"/>
  </sheetViews>
  <sheetFormatPr baseColWidth="10" defaultRowHeight="14.4" x14ac:dyDescent="0.3"/>
  <cols>
    <col min="1" max="1" width="2.88671875" style="329" customWidth="1"/>
    <col min="2" max="2" width="40.33203125" style="329" customWidth="1"/>
    <col min="3" max="3" width="7.44140625" style="329" bestFit="1" customWidth="1"/>
    <col min="4" max="4" width="9.109375" style="329" bestFit="1" customWidth="1"/>
    <col min="5" max="5" width="13.44140625" style="329" bestFit="1" customWidth="1"/>
    <col min="6" max="6" width="11" style="329" bestFit="1" customWidth="1"/>
    <col min="7" max="7" width="8.44140625" style="329" customWidth="1"/>
    <col min="8" max="8" width="13" style="329" customWidth="1"/>
    <col min="9" max="12" width="14.5546875" style="329" customWidth="1"/>
    <col min="13" max="13" width="14.5546875" style="329" bestFit="1" customWidth="1"/>
    <col min="14" max="14" width="13" style="329" bestFit="1" customWidth="1"/>
    <col min="15" max="256" width="11.44140625" style="329"/>
    <col min="257" max="257" width="1.88671875" style="329" customWidth="1"/>
    <col min="258" max="258" width="40.33203125" style="329" customWidth="1"/>
    <col min="259" max="259" width="7.44140625" style="329" bestFit="1" customWidth="1"/>
    <col min="260" max="260" width="9.109375" style="329" bestFit="1" customWidth="1"/>
    <col min="261" max="261" width="13.44140625" style="329" bestFit="1" customWidth="1"/>
    <col min="262" max="262" width="11" style="329" bestFit="1" customWidth="1"/>
    <col min="263" max="263" width="8.44140625" style="329" customWidth="1"/>
    <col min="264" max="264" width="12.5546875" style="329" bestFit="1" customWidth="1"/>
    <col min="265" max="266" width="11.88671875" style="329" bestFit="1" customWidth="1"/>
    <col min="267" max="269" width="12.88671875" style="329" bestFit="1" customWidth="1"/>
    <col min="270" max="512" width="11.44140625" style="329"/>
    <col min="513" max="513" width="1.88671875" style="329" customWidth="1"/>
    <col min="514" max="514" width="40.33203125" style="329" customWidth="1"/>
    <col min="515" max="515" width="7.44140625" style="329" bestFit="1" customWidth="1"/>
    <col min="516" max="516" width="9.109375" style="329" bestFit="1" customWidth="1"/>
    <col min="517" max="517" width="13.44140625" style="329" bestFit="1" customWidth="1"/>
    <col min="518" max="518" width="11" style="329" bestFit="1" customWidth="1"/>
    <col min="519" max="519" width="8.44140625" style="329" customWidth="1"/>
    <col min="520" max="520" width="12.5546875" style="329" bestFit="1" customWidth="1"/>
    <col min="521" max="522" width="11.88671875" style="329" bestFit="1" customWidth="1"/>
    <col min="523" max="525" width="12.88671875" style="329" bestFit="1" customWidth="1"/>
    <col min="526" max="768" width="11.44140625" style="329"/>
    <col min="769" max="769" width="1.88671875" style="329" customWidth="1"/>
    <col min="770" max="770" width="40.33203125" style="329" customWidth="1"/>
    <col min="771" max="771" width="7.44140625" style="329" bestFit="1" customWidth="1"/>
    <col min="772" max="772" width="9.109375" style="329" bestFit="1" customWidth="1"/>
    <col min="773" max="773" width="13.44140625" style="329" bestFit="1" customWidth="1"/>
    <col min="774" max="774" width="11" style="329" bestFit="1" customWidth="1"/>
    <col min="775" max="775" width="8.44140625" style="329" customWidth="1"/>
    <col min="776" max="776" width="12.5546875" style="329" bestFit="1" customWidth="1"/>
    <col min="777" max="778" width="11.88671875" style="329" bestFit="1" customWidth="1"/>
    <col min="779" max="781" width="12.88671875" style="329" bestFit="1" customWidth="1"/>
    <col min="782" max="1024" width="11.44140625" style="329"/>
    <col min="1025" max="1025" width="1.88671875" style="329" customWidth="1"/>
    <col min="1026" max="1026" width="40.33203125" style="329" customWidth="1"/>
    <col min="1027" max="1027" width="7.44140625" style="329" bestFit="1" customWidth="1"/>
    <col min="1028" max="1028" width="9.109375" style="329" bestFit="1" customWidth="1"/>
    <col min="1029" max="1029" width="13.44140625" style="329" bestFit="1" customWidth="1"/>
    <col min="1030" max="1030" width="11" style="329" bestFit="1" customWidth="1"/>
    <col min="1031" max="1031" width="8.44140625" style="329" customWidth="1"/>
    <col min="1032" max="1032" width="12.5546875" style="329" bestFit="1" customWidth="1"/>
    <col min="1033" max="1034" width="11.88671875" style="329" bestFit="1" customWidth="1"/>
    <col min="1035" max="1037" width="12.88671875" style="329" bestFit="1" customWidth="1"/>
    <col min="1038" max="1280" width="11.44140625" style="329"/>
    <col min="1281" max="1281" width="1.88671875" style="329" customWidth="1"/>
    <col min="1282" max="1282" width="40.33203125" style="329" customWidth="1"/>
    <col min="1283" max="1283" width="7.44140625" style="329" bestFit="1" customWidth="1"/>
    <col min="1284" max="1284" width="9.109375" style="329" bestFit="1" customWidth="1"/>
    <col min="1285" max="1285" width="13.44140625" style="329" bestFit="1" customWidth="1"/>
    <col min="1286" max="1286" width="11" style="329" bestFit="1" customWidth="1"/>
    <col min="1287" max="1287" width="8.44140625" style="329" customWidth="1"/>
    <col min="1288" max="1288" width="12.5546875" style="329" bestFit="1" customWidth="1"/>
    <col min="1289" max="1290" width="11.88671875" style="329" bestFit="1" customWidth="1"/>
    <col min="1291" max="1293" width="12.88671875" style="329" bestFit="1" customWidth="1"/>
    <col min="1294" max="1536" width="11.44140625" style="329"/>
    <col min="1537" max="1537" width="1.88671875" style="329" customWidth="1"/>
    <col min="1538" max="1538" width="40.33203125" style="329" customWidth="1"/>
    <col min="1539" max="1539" width="7.44140625" style="329" bestFit="1" customWidth="1"/>
    <col min="1540" max="1540" width="9.109375" style="329" bestFit="1" customWidth="1"/>
    <col min="1541" max="1541" width="13.44140625" style="329" bestFit="1" customWidth="1"/>
    <col min="1542" max="1542" width="11" style="329" bestFit="1" customWidth="1"/>
    <col min="1543" max="1543" width="8.44140625" style="329" customWidth="1"/>
    <col min="1544" max="1544" width="12.5546875" style="329" bestFit="1" customWidth="1"/>
    <col min="1545" max="1546" width="11.88671875" style="329" bestFit="1" customWidth="1"/>
    <col min="1547" max="1549" width="12.88671875" style="329" bestFit="1" customWidth="1"/>
    <col min="1550" max="1792" width="11.44140625" style="329"/>
    <col min="1793" max="1793" width="1.88671875" style="329" customWidth="1"/>
    <col min="1794" max="1794" width="40.33203125" style="329" customWidth="1"/>
    <col min="1795" max="1795" width="7.44140625" style="329" bestFit="1" customWidth="1"/>
    <col min="1796" max="1796" width="9.109375" style="329" bestFit="1" customWidth="1"/>
    <col min="1797" max="1797" width="13.44140625" style="329" bestFit="1" customWidth="1"/>
    <col min="1798" max="1798" width="11" style="329" bestFit="1" customWidth="1"/>
    <col min="1799" max="1799" width="8.44140625" style="329" customWidth="1"/>
    <col min="1800" max="1800" width="12.5546875" style="329" bestFit="1" customWidth="1"/>
    <col min="1801" max="1802" width="11.88671875" style="329" bestFit="1" customWidth="1"/>
    <col min="1803" max="1805" width="12.88671875" style="329" bestFit="1" customWidth="1"/>
    <col min="1806" max="2048" width="11.44140625" style="329"/>
    <col min="2049" max="2049" width="1.88671875" style="329" customWidth="1"/>
    <col min="2050" max="2050" width="40.33203125" style="329" customWidth="1"/>
    <col min="2051" max="2051" width="7.44140625" style="329" bestFit="1" customWidth="1"/>
    <col min="2052" max="2052" width="9.109375" style="329" bestFit="1" customWidth="1"/>
    <col min="2053" max="2053" width="13.44140625" style="329" bestFit="1" customWidth="1"/>
    <col min="2054" max="2054" width="11" style="329" bestFit="1" customWidth="1"/>
    <col min="2055" max="2055" width="8.44140625" style="329" customWidth="1"/>
    <col min="2056" max="2056" width="12.5546875" style="329" bestFit="1" customWidth="1"/>
    <col min="2057" max="2058" width="11.88671875" style="329" bestFit="1" customWidth="1"/>
    <col min="2059" max="2061" width="12.88671875" style="329" bestFit="1" customWidth="1"/>
    <col min="2062" max="2304" width="11.44140625" style="329"/>
    <col min="2305" max="2305" width="1.88671875" style="329" customWidth="1"/>
    <col min="2306" max="2306" width="40.33203125" style="329" customWidth="1"/>
    <col min="2307" max="2307" width="7.44140625" style="329" bestFit="1" customWidth="1"/>
    <col min="2308" max="2308" width="9.109375" style="329" bestFit="1" customWidth="1"/>
    <col min="2309" max="2309" width="13.44140625" style="329" bestFit="1" customWidth="1"/>
    <col min="2310" max="2310" width="11" style="329" bestFit="1" customWidth="1"/>
    <col min="2311" max="2311" width="8.44140625" style="329" customWidth="1"/>
    <col min="2312" max="2312" width="12.5546875" style="329" bestFit="1" customWidth="1"/>
    <col min="2313" max="2314" width="11.88671875" style="329" bestFit="1" customWidth="1"/>
    <col min="2315" max="2317" width="12.88671875" style="329" bestFit="1" customWidth="1"/>
    <col min="2318" max="2560" width="11.44140625" style="329"/>
    <col min="2561" max="2561" width="1.88671875" style="329" customWidth="1"/>
    <col min="2562" max="2562" width="40.33203125" style="329" customWidth="1"/>
    <col min="2563" max="2563" width="7.44140625" style="329" bestFit="1" customWidth="1"/>
    <col min="2564" max="2564" width="9.109375" style="329" bestFit="1" customWidth="1"/>
    <col min="2565" max="2565" width="13.44140625" style="329" bestFit="1" customWidth="1"/>
    <col min="2566" max="2566" width="11" style="329" bestFit="1" customWidth="1"/>
    <col min="2567" max="2567" width="8.44140625" style="329" customWidth="1"/>
    <col min="2568" max="2568" width="12.5546875" style="329" bestFit="1" customWidth="1"/>
    <col min="2569" max="2570" width="11.88671875" style="329" bestFit="1" customWidth="1"/>
    <col min="2571" max="2573" width="12.88671875" style="329" bestFit="1" customWidth="1"/>
    <col min="2574" max="2816" width="11.44140625" style="329"/>
    <col min="2817" max="2817" width="1.88671875" style="329" customWidth="1"/>
    <col min="2818" max="2818" width="40.33203125" style="329" customWidth="1"/>
    <col min="2819" max="2819" width="7.44140625" style="329" bestFit="1" customWidth="1"/>
    <col min="2820" max="2820" width="9.109375" style="329" bestFit="1" customWidth="1"/>
    <col min="2821" max="2821" width="13.44140625" style="329" bestFit="1" customWidth="1"/>
    <col min="2822" max="2822" width="11" style="329" bestFit="1" customWidth="1"/>
    <col min="2823" max="2823" width="8.44140625" style="329" customWidth="1"/>
    <col min="2824" max="2824" width="12.5546875" style="329" bestFit="1" customWidth="1"/>
    <col min="2825" max="2826" width="11.88671875" style="329" bestFit="1" customWidth="1"/>
    <col min="2827" max="2829" width="12.88671875" style="329" bestFit="1" customWidth="1"/>
    <col min="2830" max="3072" width="11.44140625" style="329"/>
    <col min="3073" max="3073" width="1.88671875" style="329" customWidth="1"/>
    <col min="3074" max="3074" width="40.33203125" style="329" customWidth="1"/>
    <col min="3075" max="3075" width="7.44140625" style="329" bestFit="1" customWidth="1"/>
    <col min="3076" max="3076" width="9.109375" style="329" bestFit="1" customWidth="1"/>
    <col min="3077" max="3077" width="13.44140625" style="329" bestFit="1" customWidth="1"/>
    <col min="3078" max="3078" width="11" style="329" bestFit="1" customWidth="1"/>
    <col min="3079" max="3079" width="8.44140625" style="329" customWidth="1"/>
    <col min="3080" max="3080" width="12.5546875" style="329" bestFit="1" customWidth="1"/>
    <col min="3081" max="3082" width="11.88671875" style="329" bestFit="1" customWidth="1"/>
    <col min="3083" max="3085" width="12.88671875" style="329" bestFit="1" customWidth="1"/>
    <col min="3086" max="3328" width="11.44140625" style="329"/>
    <col min="3329" max="3329" width="1.88671875" style="329" customWidth="1"/>
    <col min="3330" max="3330" width="40.33203125" style="329" customWidth="1"/>
    <col min="3331" max="3331" width="7.44140625" style="329" bestFit="1" customWidth="1"/>
    <col min="3332" max="3332" width="9.109375" style="329" bestFit="1" customWidth="1"/>
    <col min="3333" max="3333" width="13.44140625" style="329" bestFit="1" customWidth="1"/>
    <col min="3334" max="3334" width="11" style="329" bestFit="1" customWidth="1"/>
    <col min="3335" max="3335" width="8.44140625" style="329" customWidth="1"/>
    <col min="3336" max="3336" width="12.5546875" style="329" bestFit="1" customWidth="1"/>
    <col min="3337" max="3338" width="11.88671875" style="329" bestFit="1" customWidth="1"/>
    <col min="3339" max="3341" width="12.88671875" style="329" bestFit="1" customWidth="1"/>
    <col min="3342" max="3584" width="11.44140625" style="329"/>
    <col min="3585" max="3585" width="1.88671875" style="329" customWidth="1"/>
    <col min="3586" max="3586" width="40.33203125" style="329" customWidth="1"/>
    <col min="3587" max="3587" width="7.44140625" style="329" bestFit="1" customWidth="1"/>
    <col min="3588" max="3588" width="9.109375" style="329" bestFit="1" customWidth="1"/>
    <col min="3589" max="3589" width="13.44140625" style="329" bestFit="1" customWidth="1"/>
    <col min="3590" max="3590" width="11" style="329" bestFit="1" customWidth="1"/>
    <col min="3591" max="3591" width="8.44140625" style="329" customWidth="1"/>
    <col min="3592" max="3592" width="12.5546875" style="329" bestFit="1" customWidth="1"/>
    <col min="3593" max="3594" width="11.88671875" style="329" bestFit="1" customWidth="1"/>
    <col min="3595" max="3597" width="12.88671875" style="329" bestFit="1" customWidth="1"/>
    <col min="3598" max="3840" width="11.44140625" style="329"/>
    <col min="3841" max="3841" width="1.88671875" style="329" customWidth="1"/>
    <col min="3842" max="3842" width="40.33203125" style="329" customWidth="1"/>
    <col min="3843" max="3843" width="7.44140625" style="329" bestFit="1" customWidth="1"/>
    <col min="3844" max="3844" width="9.109375" style="329" bestFit="1" customWidth="1"/>
    <col min="3845" max="3845" width="13.44140625" style="329" bestFit="1" customWidth="1"/>
    <col min="3846" max="3846" width="11" style="329" bestFit="1" customWidth="1"/>
    <col min="3847" max="3847" width="8.44140625" style="329" customWidth="1"/>
    <col min="3848" max="3848" width="12.5546875" style="329" bestFit="1" customWidth="1"/>
    <col min="3849" max="3850" width="11.88671875" style="329" bestFit="1" customWidth="1"/>
    <col min="3851" max="3853" width="12.88671875" style="329" bestFit="1" customWidth="1"/>
    <col min="3854" max="4096" width="11.44140625" style="329"/>
    <col min="4097" max="4097" width="1.88671875" style="329" customWidth="1"/>
    <col min="4098" max="4098" width="40.33203125" style="329" customWidth="1"/>
    <col min="4099" max="4099" width="7.44140625" style="329" bestFit="1" customWidth="1"/>
    <col min="4100" max="4100" width="9.109375" style="329" bestFit="1" customWidth="1"/>
    <col min="4101" max="4101" width="13.44140625" style="329" bestFit="1" customWidth="1"/>
    <col min="4102" max="4102" width="11" style="329" bestFit="1" customWidth="1"/>
    <col min="4103" max="4103" width="8.44140625" style="329" customWidth="1"/>
    <col min="4104" max="4104" width="12.5546875" style="329" bestFit="1" customWidth="1"/>
    <col min="4105" max="4106" width="11.88671875" style="329" bestFit="1" customWidth="1"/>
    <col min="4107" max="4109" width="12.88671875" style="329" bestFit="1" customWidth="1"/>
    <col min="4110" max="4352" width="11.44140625" style="329"/>
    <col min="4353" max="4353" width="1.88671875" style="329" customWidth="1"/>
    <col min="4354" max="4354" width="40.33203125" style="329" customWidth="1"/>
    <col min="4355" max="4355" width="7.44140625" style="329" bestFit="1" customWidth="1"/>
    <col min="4356" max="4356" width="9.109375" style="329" bestFit="1" customWidth="1"/>
    <col min="4357" max="4357" width="13.44140625" style="329" bestFit="1" customWidth="1"/>
    <col min="4358" max="4358" width="11" style="329" bestFit="1" customWidth="1"/>
    <col min="4359" max="4359" width="8.44140625" style="329" customWidth="1"/>
    <col min="4360" max="4360" width="12.5546875" style="329" bestFit="1" customWidth="1"/>
    <col min="4361" max="4362" width="11.88671875" style="329" bestFit="1" customWidth="1"/>
    <col min="4363" max="4365" width="12.88671875" style="329" bestFit="1" customWidth="1"/>
    <col min="4366" max="4608" width="11.44140625" style="329"/>
    <col min="4609" max="4609" width="1.88671875" style="329" customWidth="1"/>
    <col min="4610" max="4610" width="40.33203125" style="329" customWidth="1"/>
    <col min="4611" max="4611" width="7.44140625" style="329" bestFit="1" customWidth="1"/>
    <col min="4612" max="4612" width="9.109375" style="329" bestFit="1" customWidth="1"/>
    <col min="4613" max="4613" width="13.44140625" style="329" bestFit="1" customWidth="1"/>
    <col min="4614" max="4614" width="11" style="329" bestFit="1" customWidth="1"/>
    <col min="4615" max="4615" width="8.44140625" style="329" customWidth="1"/>
    <col min="4616" max="4616" width="12.5546875" style="329" bestFit="1" customWidth="1"/>
    <col min="4617" max="4618" width="11.88671875" style="329" bestFit="1" customWidth="1"/>
    <col min="4619" max="4621" width="12.88671875" style="329" bestFit="1" customWidth="1"/>
    <col min="4622" max="4864" width="11.44140625" style="329"/>
    <col min="4865" max="4865" width="1.88671875" style="329" customWidth="1"/>
    <col min="4866" max="4866" width="40.33203125" style="329" customWidth="1"/>
    <col min="4867" max="4867" width="7.44140625" style="329" bestFit="1" customWidth="1"/>
    <col min="4868" max="4868" width="9.109375" style="329" bestFit="1" customWidth="1"/>
    <col min="4869" max="4869" width="13.44140625" style="329" bestFit="1" customWidth="1"/>
    <col min="4870" max="4870" width="11" style="329" bestFit="1" customWidth="1"/>
    <col min="4871" max="4871" width="8.44140625" style="329" customWidth="1"/>
    <col min="4872" max="4872" width="12.5546875" style="329" bestFit="1" customWidth="1"/>
    <col min="4873" max="4874" width="11.88671875" style="329" bestFit="1" customWidth="1"/>
    <col min="4875" max="4877" width="12.88671875" style="329" bestFit="1" customWidth="1"/>
    <col min="4878" max="5120" width="11.44140625" style="329"/>
    <col min="5121" max="5121" width="1.88671875" style="329" customWidth="1"/>
    <col min="5122" max="5122" width="40.33203125" style="329" customWidth="1"/>
    <col min="5123" max="5123" width="7.44140625" style="329" bestFit="1" customWidth="1"/>
    <col min="5124" max="5124" width="9.109375" style="329" bestFit="1" customWidth="1"/>
    <col min="5125" max="5125" width="13.44140625" style="329" bestFit="1" customWidth="1"/>
    <col min="5126" max="5126" width="11" style="329" bestFit="1" customWidth="1"/>
    <col min="5127" max="5127" width="8.44140625" style="329" customWidth="1"/>
    <col min="5128" max="5128" width="12.5546875" style="329" bestFit="1" customWidth="1"/>
    <col min="5129" max="5130" width="11.88671875" style="329" bestFit="1" customWidth="1"/>
    <col min="5131" max="5133" width="12.88671875" style="329" bestFit="1" customWidth="1"/>
    <col min="5134" max="5376" width="11.44140625" style="329"/>
    <col min="5377" max="5377" width="1.88671875" style="329" customWidth="1"/>
    <col min="5378" max="5378" width="40.33203125" style="329" customWidth="1"/>
    <col min="5379" max="5379" width="7.44140625" style="329" bestFit="1" customWidth="1"/>
    <col min="5380" max="5380" width="9.109375" style="329" bestFit="1" customWidth="1"/>
    <col min="5381" max="5381" width="13.44140625" style="329" bestFit="1" customWidth="1"/>
    <col min="5382" max="5382" width="11" style="329" bestFit="1" customWidth="1"/>
    <col min="5383" max="5383" width="8.44140625" style="329" customWidth="1"/>
    <col min="5384" max="5384" width="12.5546875" style="329" bestFit="1" customWidth="1"/>
    <col min="5385" max="5386" width="11.88671875" style="329" bestFit="1" customWidth="1"/>
    <col min="5387" max="5389" width="12.88671875" style="329" bestFit="1" customWidth="1"/>
    <col min="5390" max="5632" width="11.44140625" style="329"/>
    <col min="5633" max="5633" width="1.88671875" style="329" customWidth="1"/>
    <col min="5634" max="5634" width="40.33203125" style="329" customWidth="1"/>
    <col min="5635" max="5635" width="7.44140625" style="329" bestFit="1" customWidth="1"/>
    <col min="5636" max="5636" width="9.109375" style="329" bestFit="1" customWidth="1"/>
    <col min="5637" max="5637" width="13.44140625" style="329" bestFit="1" customWidth="1"/>
    <col min="5638" max="5638" width="11" style="329" bestFit="1" customWidth="1"/>
    <col min="5639" max="5639" width="8.44140625" style="329" customWidth="1"/>
    <col min="5640" max="5640" width="12.5546875" style="329" bestFit="1" customWidth="1"/>
    <col min="5641" max="5642" width="11.88671875" style="329" bestFit="1" customWidth="1"/>
    <col min="5643" max="5645" width="12.88671875" style="329" bestFit="1" customWidth="1"/>
    <col min="5646" max="5888" width="11.44140625" style="329"/>
    <col min="5889" max="5889" width="1.88671875" style="329" customWidth="1"/>
    <col min="5890" max="5890" width="40.33203125" style="329" customWidth="1"/>
    <col min="5891" max="5891" width="7.44140625" style="329" bestFit="1" customWidth="1"/>
    <col min="5892" max="5892" width="9.109375" style="329" bestFit="1" customWidth="1"/>
    <col min="5893" max="5893" width="13.44140625" style="329" bestFit="1" customWidth="1"/>
    <col min="5894" max="5894" width="11" style="329" bestFit="1" customWidth="1"/>
    <col min="5895" max="5895" width="8.44140625" style="329" customWidth="1"/>
    <col min="5896" max="5896" width="12.5546875" style="329" bestFit="1" customWidth="1"/>
    <col min="5897" max="5898" width="11.88671875" style="329" bestFit="1" customWidth="1"/>
    <col min="5899" max="5901" width="12.88671875" style="329" bestFit="1" customWidth="1"/>
    <col min="5902" max="6144" width="11.44140625" style="329"/>
    <col min="6145" max="6145" width="1.88671875" style="329" customWidth="1"/>
    <col min="6146" max="6146" width="40.33203125" style="329" customWidth="1"/>
    <col min="6147" max="6147" width="7.44140625" style="329" bestFit="1" customWidth="1"/>
    <col min="6148" max="6148" width="9.109375" style="329" bestFit="1" customWidth="1"/>
    <col min="6149" max="6149" width="13.44140625" style="329" bestFit="1" customWidth="1"/>
    <col min="6150" max="6150" width="11" style="329" bestFit="1" customWidth="1"/>
    <col min="6151" max="6151" width="8.44140625" style="329" customWidth="1"/>
    <col min="6152" max="6152" width="12.5546875" style="329" bestFit="1" customWidth="1"/>
    <col min="6153" max="6154" width="11.88671875" style="329" bestFit="1" customWidth="1"/>
    <col min="6155" max="6157" width="12.88671875" style="329" bestFit="1" customWidth="1"/>
    <col min="6158" max="6400" width="11.44140625" style="329"/>
    <col min="6401" max="6401" width="1.88671875" style="329" customWidth="1"/>
    <col min="6402" max="6402" width="40.33203125" style="329" customWidth="1"/>
    <col min="6403" max="6403" width="7.44140625" style="329" bestFit="1" customWidth="1"/>
    <col min="6404" max="6404" width="9.109375" style="329" bestFit="1" customWidth="1"/>
    <col min="6405" max="6405" width="13.44140625" style="329" bestFit="1" customWidth="1"/>
    <col min="6406" max="6406" width="11" style="329" bestFit="1" customWidth="1"/>
    <col min="6407" max="6407" width="8.44140625" style="329" customWidth="1"/>
    <col min="6408" max="6408" width="12.5546875" style="329" bestFit="1" customWidth="1"/>
    <col min="6409" max="6410" width="11.88671875" style="329" bestFit="1" customWidth="1"/>
    <col min="6411" max="6413" width="12.88671875" style="329" bestFit="1" customWidth="1"/>
    <col min="6414" max="6656" width="11.44140625" style="329"/>
    <col min="6657" max="6657" width="1.88671875" style="329" customWidth="1"/>
    <col min="6658" max="6658" width="40.33203125" style="329" customWidth="1"/>
    <col min="6659" max="6659" width="7.44140625" style="329" bestFit="1" customWidth="1"/>
    <col min="6660" max="6660" width="9.109375" style="329" bestFit="1" customWidth="1"/>
    <col min="6661" max="6661" width="13.44140625" style="329" bestFit="1" customWidth="1"/>
    <col min="6662" max="6662" width="11" style="329" bestFit="1" customWidth="1"/>
    <col min="6663" max="6663" width="8.44140625" style="329" customWidth="1"/>
    <col min="6664" max="6664" width="12.5546875" style="329" bestFit="1" customWidth="1"/>
    <col min="6665" max="6666" width="11.88671875" style="329" bestFit="1" customWidth="1"/>
    <col min="6667" max="6669" width="12.88671875" style="329" bestFit="1" customWidth="1"/>
    <col min="6670" max="6912" width="11.44140625" style="329"/>
    <col min="6913" max="6913" width="1.88671875" style="329" customWidth="1"/>
    <col min="6914" max="6914" width="40.33203125" style="329" customWidth="1"/>
    <col min="6915" max="6915" width="7.44140625" style="329" bestFit="1" customWidth="1"/>
    <col min="6916" max="6916" width="9.109375" style="329" bestFit="1" customWidth="1"/>
    <col min="6917" max="6917" width="13.44140625" style="329" bestFit="1" customWidth="1"/>
    <col min="6918" max="6918" width="11" style="329" bestFit="1" customWidth="1"/>
    <col min="6919" max="6919" width="8.44140625" style="329" customWidth="1"/>
    <col min="6920" max="6920" width="12.5546875" style="329" bestFit="1" customWidth="1"/>
    <col min="6921" max="6922" width="11.88671875" style="329" bestFit="1" customWidth="1"/>
    <col min="6923" max="6925" width="12.88671875" style="329" bestFit="1" customWidth="1"/>
    <col min="6926" max="7168" width="11.44140625" style="329"/>
    <col min="7169" max="7169" width="1.88671875" style="329" customWidth="1"/>
    <col min="7170" max="7170" width="40.33203125" style="329" customWidth="1"/>
    <col min="7171" max="7171" width="7.44140625" style="329" bestFit="1" customWidth="1"/>
    <col min="7172" max="7172" width="9.109375" style="329" bestFit="1" customWidth="1"/>
    <col min="7173" max="7173" width="13.44140625" style="329" bestFit="1" customWidth="1"/>
    <col min="7174" max="7174" width="11" style="329" bestFit="1" customWidth="1"/>
    <col min="7175" max="7175" width="8.44140625" style="329" customWidth="1"/>
    <col min="7176" max="7176" width="12.5546875" style="329" bestFit="1" customWidth="1"/>
    <col min="7177" max="7178" width="11.88671875" style="329" bestFit="1" customWidth="1"/>
    <col min="7179" max="7181" width="12.88671875" style="329" bestFit="1" customWidth="1"/>
    <col min="7182" max="7424" width="11.44140625" style="329"/>
    <col min="7425" max="7425" width="1.88671875" style="329" customWidth="1"/>
    <col min="7426" max="7426" width="40.33203125" style="329" customWidth="1"/>
    <col min="7427" max="7427" width="7.44140625" style="329" bestFit="1" customWidth="1"/>
    <col min="7428" max="7428" width="9.109375" style="329" bestFit="1" customWidth="1"/>
    <col min="7429" max="7429" width="13.44140625" style="329" bestFit="1" customWidth="1"/>
    <col min="7430" max="7430" width="11" style="329" bestFit="1" customWidth="1"/>
    <col min="7431" max="7431" width="8.44140625" style="329" customWidth="1"/>
    <col min="7432" max="7432" width="12.5546875" style="329" bestFit="1" customWidth="1"/>
    <col min="7433" max="7434" width="11.88671875" style="329" bestFit="1" customWidth="1"/>
    <col min="7435" max="7437" width="12.88671875" style="329" bestFit="1" customWidth="1"/>
    <col min="7438" max="7680" width="11.44140625" style="329"/>
    <col min="7681" max="7681" width="1.88671875" style="329" customWidth="1"/>
    <col min="7682" max="7682" width="40.33203125" style="329" customWidth="1"/>
    <col min="7683" max="7683" width="7.44140625" style="329" bestFit="1" customWidth="1"/>
    <col min="7684" max="7684" width="9.109375" style="329" bestFit="1" customWidth="1"/>
    <col min="7685" max="7685" width="13.44140625" style="329" bestFit="1" customWidth="1"/>
    <col min="7686" max="7686" width="11" style="329" bestFit="1" customWidth="1"/>
    <col min="7687" max="7687" width="8.44140625" style="329" customWidth="1"/>
    <col min="7688" max="7688" width="12.5546875" style="329" bestFit="1" customWidth="1"/>
    <col min="7689" max="7690" width="11.88671875" style="329" bestFit="1" customWidth="1"/>
    <col min="7691" max="7693" width="12.88671875" style="329" bestFit="1" customWidth="1"/>
    <col min="7694" max="7936" width="11.44140625" style="329"/>
    <col min="7937" max="7937" width="1.88671875" style="329" customWidth="1"/>
    <col min="7938" max="7938" width="40.33203125" style="329" customWidth="1"/>
    <col min="7939" max="7939" width="7.44140625" style="329" bestFit="1" customWidth="1"/>
    <col min="7940" max="7940" width="9.109375" style="329" bestFit="1" customWidth="1"/>
    <col min="7941" max="7941" width="13.44140625" style="329" bestFit="1" customWidth="1"/>
    <col min="7942" max="7942" width="11" style="329" bestFit="1" customWidth="1"/>
    <col min="7943" max="7943" width="8.44140625" style="329" customWidth="1"/>
    <col min="7944" max="7944" width="12.5546875" style="329" bestFit="1" customWidth="1"/>
    <col min="7945" max="7946" width="11.88671875" style="329" bestFit="1" customWidth="1"/>
    <col min="7947" max="7949" width="12.88671875" style="329" bestFit="1" customWidth="1"/>
    <col min="7950" max="8192" width="11.44140625" style="329"/>
    <col min="8193" max="8193" width="1.88671875" style="329" customWidth="1"/>
    <col min="8194" max="8194" width="40.33203125" style="329" customWidth="1"/>
    <col min="8195" max="8195" width="7.44140625" style="329" bestFit="1" customWidth="1"/>
    <col min="8196" max="8196" width="9.109375" style="329" bestFit="1" customWidth="1"/>
    <col min="8197" max="8197" width="13.44140625" style="329" bestFit="1" customWidth="1"/>
    <col min="8198" max="8198" width="11" style="329" bestFit="1" customWidth="1"/>
    <col min="8199" max="8199" width="8.44140625" style="329" customWidth="1"/>
    <col min="8200" max="8200" width="12.5546875" style="329" bestFit="1" customWidth="1"/>
    <col min="8201" max="8202" width="11.88671875" style="329" bestFit="1" customWidth="1"/>
    <col min="8203" max="8205" width="12.88671875" style="329" bestFit="1" customWidth="1"/>
    <col min="8206" max="8448" width="11.44140625" style="329"/>
    <col min="8449" max="8449" width="1.88671875" style="329" customWidth="1"/>
    <col min="8450" max="8450" width="40.33203125" style="329" customWidth="1"/>
    <col min="8451" max="8451" width="7.44140625" style="329" bestFit="1" customWidth="1"/>
    <col min="8452" max="8452" width="9.109375" style="329" bestFit="1" customWidth="1"/>
    <col min="8453" max="8453" width="13.44140625" style="329" bestFit="1" customWidth="1"/>
    <col min="8454" max="8454" width="11" style="329" bestFit="1" customWidth="1"/>
    <col min="8455" max="8455" width="8.44140625" style="329" customWidth="1"/>
    <col min="8456" max="8456" width="12.5546875" style="329" bestFit="1" customWidth="1"/>
    <col min="8457" max="8458" width="11.88671875" style="329" bestFit="1" customWidth="1"/>
    <col min="8459" max="8461" width="12.88671875" style="329" bestFit="1" customWidth="1"/>
    <col min="8462" max="8704" width="11.44140625" style="329"/>
    <col min="8705" max="8705" width="1.88671875" style="329" customWidth="1"/>
    <col min="8706" max="8706" width="40.33203125" style="329" customWidth="1"/>
    <col min="8707" max="8707" width="7.44140625" style="329" bestFit="1" customWidth="1"/>
    <col min="8708" max="8708" width="9.109375" style="329" bestFit="1" customWidth="1"/>
    <col min="8709" max="8709" width="13.44140625" style="329" bestFit="1" customWidth="1"/>
    <col min="8710" max="8710" width="11" style="329" bestFit="1" customWidth="1"/>
    <col min="8711" max="8711" width="8.44140625" style="329" customWidth="1"/>
    <col min="8712" max="8712" width="12.5546875" style="329" bestFit="1" customWidth="1"/>
    <col min="8713" max="8714" width="11.88671875" style="329" bestFit="1" customWidth="1"/>
    <col min="8715" max="8717" width="12.88671875" style="329" bestFit="1" customWidth="1"/>
    <col min="8718" max="8960" width="11.44140625" style="329"/>
    <col min="8961" max="8961" width="1.88671875" style="329" customWidth="1"/>
    <col min="8962" max="8962" width="40.33203125" style="329" customWidth="1"/>
    <col min="8963" max="8963" width="7.44140625" style="329" bestFit="1" customWidth="1"/>
    <col min="8964" max="8964" width="9.109375" style="329" bestFit="1" customWidth="1"/>
    <col min="8965" max="8965" width="13.44140625" style="329" bestFit="1" customWidth="1"/>
    <col min="8966" max="8966" width="11" style="329" bestFit="1" customWidth="1"/>
    <col min="8967" max="8967" width="8.44140625" style="329" customWidth="1"/>
    <col min="8968" max="8968" width="12.5546875" style="329" bestFit="1" customWidth="1"/>
    <col min="8969" max="8970" width="11.88671875" style="329" bestFit="1" customWidth="1"/>
    <col min="8971" max="8973" width="12.88671875" style="329" bestFit="1" customWidth="1"/>
    <col min="8974" max="9216" width="11.44140625" style="329"/>
    <col min="9217" max="9217" width="1.88671875" style="329" customWidth="1"/>
    <col min="9218" max="9218" width="40.33203125" style="329" customWidth="1"/>
    <col min="9219" max="9219" width="7.44140625" style="329" bestFit="1" customWidth="1"/>
    <col min="9220" max="9220" width="9.109375" style="329" bestFit="1" customWidth="1"/>
    <col min="9221" max="9221" width="13.44140625" style="329" bestFit="1" customWidth="1"/>
    <col min="9222" max="9222" width="11" style="329" bestFit="1" customWidth="1"/>
    <col min="9223" max="9223" width="8.44140625" style="329" customWidth="1"/>
    <col min="9224" max="9224" width="12.5546875" style="329" bestFit="1" customWidth="1"/>
    <col min="9225" max="9226" width="11.88671875" style="329" bestFit="1" customWidth="1"/>
    <col min="9227" max="9229" width="12.88671875" style="329" bestFit="1" customWidth="1"/>
    <col min="9230" max="9472" width="11.44140625" style="329"/>
    <col min="9473" max="9473" width="1.88671875" style="329" customWidth="1"/>
    <col min="9474" max="9474" width="40.33203125" style="329" customWidth="1"/>
    <col min="9475" max="9475" width="7.44140625" style="329" bestFit="1" customWidth="1"/>
    <col min="9476" max="9476" width="9.109375" style="329" bestFit="1" customWidth="1"/>
    <col min="9477" max="9477" width="13.44140625" style="329" bestFit="1" customWidth="1"/>
    <col min="9478" max="9478" width="11" style="329" bestFit="1" customWidth="1"/>
    <col min="9479" max="9479" width="8.44140625" style="329" customWidth="1"/>
    <col min="9480" max="9480" width="12.5546875" style="329" bestFit="1" customWidth="1"/>
    <col min="9481" max="9482" width="11.88671875" style="329" bestFit="1" customWidth="1"/>
    <col min="9483" max="9485" width="12.88671875" style="329" bestFit="1" customWidth="1"/>
    <col min="9486" max="9728" width="11.44140625" style="329"/>
    <col min="9729" max="9729" width="1.88671875" style="329" customWidth="1"/>
    <col min="9730" max="9730" width="40.33203125" style="329" customWidth="1"/>
    <col min="9731" max="9731" width="7.44140625" style="329" bestFit="1" customWidth="1"/>
    <col min="9732" max="9732" width="9.109375" style="329" bestFit="1" customWidth="1"/>
    <col min="9733" max="9733" width="13.44140625" style="329" bestFit="1" customWidth="1"/>
    <col min="9734" max="9734" width="11" style="329" bestFit="1" customWidth="1"/>
    <col min="9735" max="9735" width="8.44140625" style="329" customWidth="1"/>
    <col min="9736" max="9736" width="12.5546875" style="329" bestFit="1" customWidth="1"/>
    <col min="9737" max="9738" width="11.88671875" style="329" bestFit="1" customWidth="1"/>
    <col min="9739" max="9741" width="12.88671875" style="329" bestFit="1" customWidth="1"/>
    <col min="9742" max="9984" width="11.44140625" style="329"/>
    <col min="9985" max="9985" width="1.88671875" style="329" customWidth="1"/>
    <col min="9986" max="9986" width="40.33203125" style="329" customWidth="1"/>
    <col min="9987" max="9987" width="7.44140625" style="329" bestFit="1" customWidth="1"/>
    <col min="9988" max="9988" width="9.109375" style="329" bestFit="1" customWidth="1"/>
    <col min="9989" max="9989" width="13.44140625" style="329" bestFit="1" customWidth="1"/>
    <col min="9990" max="9990" width="11" style="329" bestFit="1" customWidth="1"/>
    <col min="9991" max="9991" width="8.44140625" style="329" customWidth="1"/>
    <col min="9992" max="9992" width="12.5546875" style="329" bestFit="1" customWidth="1"/>
    <col min="9993" max="9994" width="11.88671875" style="329" bestFit="1" customWidth="1"/>
    <col min="9995" max="9997" width="12.88671875" style="329" bestFit="1" customWidth="1"/>
    <col min="9998" max="10240" width="11.44140625" style="329"/>
    <col min="10241" max="10241" width="1.88671875" style="329" customWidth="1"/>
    <col min="10242" max="10242" width="40.33203125" style="329" customWidth="1"/>
    <col min="10243" max="10243" width="7.44140625" style="329" bestFit="1" customWidth="1"/>
    <col min="10244" max="10244" width="9.109375" style="329" bestFit="1" customWidth="1"/>
    <col min="10245" max="10245" width="13.44140625" style="329" bestFit="1" customWidth="1"/>
    <col min="10246" max="10246" width="11" style="329" bestFit="1" customWidth="1"/>
    <col min="10247" max="10247" width="8.44140625" style="329" customWidth="1"/>
    <col min="10248" max="10248" width="12.5546875" style="329" bestFit="1" customWidth="1"/>
    <col min="10249" max="10250" width="11.88671875" style="329" bestFit="1" customWidth="1"/>
    <col min="10251" max="10253" width="12.88671875" style="329" bestFit="1" customWidth="1"/>
    <col min="10254" max="10496" width="11.44140625" style="329"/>
    <col min="10497" max="10497" width="1.88671875" style="329" customWidth="1"/>
    <col min="10498" max="10498" width="40.33203125" style="329" customWidth="1"/>
    <col min="10499" max="10499" width="7.44140625" style="329" bestFit="1" customWidth="1"/>
    <col min="10500" max="10500" width="9.109375" style="329" bestFit="1" customWidth="1"/>
    <col min="10501" max="10501" width="13.44140625" style="329" bestFit="1" customWidth="1"/>
    <col min="10502" max="10502" width="11" style="329" bestFit="1" customWidth="1"/>
    <col min="10503" max="10503" width="8.44140625" style="329" customWidth="1"/>
    <col min="10504" max="10504" width="12.5546875" style="329" bestFit="1" customWidth="1"/>
    <col min="10505" max="10506" width="11.88671875" style="329" bestFit="1" customWidth="1"/>
    <col min="10507" max="10509" width="12.88671875" style="329" bestFit="1" customWidth="1"/>
    <col min="10510" max="10752" width="11.44140625" style="329"/>
    <col min="10753" max="10753" width="1.88671875" style="329" customWidth="1"/>
    <col min="10754" max="10754" width="40.33203125" style="329" customWidth="1"/>
    <col min="10755" max="10755" width="7.44140625" style="329" bestFit="1" customWidth="1"/>
    <col min="10756" max="10756" width="9.109375" style="329" bestFit="1" customWidth="1"/>
    <col min="10757" max="10757" width="13.44140625" style="329" bestFit="1" customWidth="1"/>
    <col min="10758" max="10758" width="11" style="329" bestFit="1" customWidth="1"/>
    <col min="10759" max="10759" width="8.44140625" style="329" customWidth="1"/>
    <col min="10760" max="10760" width="12.5546875" style="329" bestFit="1" customWidth="1"/>
    <col min="10761" max="10762" width="11.88671875" style="329" bestFit="1" customWidth="1"/>
    <col min="10763" max="10765" width="12.88671875" style="329" bestFit="1" customWidth="1"/>
    <col min="10766" max="11008" width="11.44140625" style="329"/>
    <col min="11009" max="11009" width="1.88671875" style="329" customWidth="1"/>
    <col min="11010" max="11010" width="40.33203125" style="329" customWidth="1"/>
    <col min="11011" max="11011" width="7.44140625" style="329" bestFit="1" customWidth="1"/>
    <col min="11012" max="11012" width="9.109375" style="329" bestFit="1" customWidth="1"/>
    <col min="11013" max="11013" width="13.44140625" style="329" bestFit="1" customWidth="1"/>
    <col min="11014" max="11014" width="11" style="329" bestFit="1" customWidth="1"/>
    <col min="11015" max="11015" width="8.44140625" style="329" customWidth="1"/>
    <col min="11016" max="11016" width="12.5546875" style="329" bestFit="1" customWidth="1"/>
    <col min="11017" max="11018" width="11.88671875" style="329" bestFit="1" customWidth="1"/>
    <col min="11019" max="11021" width="12.88671875" style="329" bestFit="1" customWidth="1"/>
    <col min="11022" max="11264" width="11.44140625" style="329"/>
    <col min="11265" max="11265" width="1.88671875" style="329" customWidth="1"/>
    <col min="11266" max="11266" width="40.33203125" style="329" customWidth="1"/>
    <col min="11267" max="11267" width="7.44140625" style="329" bestFit="1" customWidth="1"/>
    <col min="11268" max="11268" width="9.109375" style="329" bestFit="1" customWidth="1"/>
    <col min="11269" max="11269" width="13.44140625" style="329" bestFit="1" customWidth="1"/>
    <col min="11270" max="11270" width="11" style="329" bestFit="1" customWidth="1"/>
    <col min="11271" max="11271" width="8.44140625" style="329" customWidth="1"/>
    <col min="11272" max="11272" width="12.5546875" style="329" bestFit="1" customWidth="1"/>
    <col min="11273" max="11274" width="11.88671875" style="329" bestFit="1" customWidth="1"/>
    <col min="11275" max="11277" width="12.88671875" style="329" bestFit="1" customWidth="1"/>
    <col min="11278" max="11520" width="11.44140625" style="329"/>
    <col min="11521" max="11521" width="1.88671875" style="329" customWidth="1"/>
    <col min="11522" max="11522" width="40.33203125" style="329" customWidth="1"/>
    <col min="11523" max="11523" width="7.44140625" style="329" bestFit="1" customWidth="1"/>
    <col min="11524" max="11524" width="9.109375" style="329" bestFit="1" customWidth="1"/>
    <col min="11525" max="11525" width="13.44140625" style="329" bestFit="1" customWidth="1"/>
    <col min="11526" max="11526" width="11" style="329" bestFit="1" customWidth="1"/>
    <col min="11527" max="11527" width="8.44140625" style="329" customWidth="1"/>
    <col min="11528" max="11528" width="12.5546875" style="329" bestFit="1" customWidth="1"/>
    <col min="11529" max="11530" width="11.88671875" style="329" bestFit="1" customWidth="1"/>
    <col min="11531" max="11533" width="12.88671875" style="329" bestFit="1" customWidth="1"/>
    <col min="11534" max="11776" width="11.44140625" style="329"/>
    <col min="11777" max="11777" width="1.88671875" style="329" customWidth="1"/>
    <col min="11778" max="11778" width="40.33203125" style="329" customWidth="1"/>
    <col min="11779" max="11779" width="7.44140625" style="329" bestFit="1" customWidth="1"/>
    <col min="11780" max="11780" width="9.109375" style="329" bestFit="1" customWidth="1"/>
    <col min="11781" max="11781" width="13.44140625" style="329" bestFit="1" customWidth="1"/>
    <col min="11782" max="11782" width="11" style="329" bestFit="1" customWidth="1"/>
    <col min="11783" max="11783" width="8.44140625" style="329" customWidth="1"/>
    <col min="11784" max="11784" width="12.5546875" style="329" bestFit="1" customWidth="1"/>
    <col min="11785" max="11786" width="11.88671875" style="329" bestFit="1" customWidth="1"/>
    <col min="11787" max="11789" width="12.88671875" style="329" bestFit="1" customWidth="1"/>
    <col min="11790" max="12032" width="11.44140625" style="329"/>
    <col min="12033" max="12033" width="1.88671875" style="329" customWidth="1"/>
    <col min="12034" max="12034" width="40.33203125" style="329" customWidth="1"/>
    <col min="12035" max="12035" width="7.44140625" style="329" bestFit="1" customWidth="1"/>
    <col min="12036" max="12036" width="9.109375" style="329" bestFit="1" customWidth="1"/>
    <col min="12037" max="12037" width="13.44140625" style="329" bestFit="1" customWidth="1"/>
    <col min="12038" max="12038" width="11" style="329" bestFit="1" customWidth="1"/>
    <col min="12039" max="12039" width="8.44140625" style="329" customWidth="1"/>
    <col min="12040" max="12040" width="12.5546875" style="329" bestFit="1" customWidth="1"/>
    <col min="12041" max="12042" width="11.88671875" style="329" bestFit="1" customWidth="1"/>
    <col min="12043" max="12045" width="12.88671875" style="329" bestFit="1" customWidth="1"/>
    <col min="12046" max="12288" width="11.44140625" style="329"/>
    <col min="12289" max="12289" width="1.88671875" style="329" customWidth="1"/>
    <col min="12290" max="12290" width="40.33203125" style="329" customWidth="1"/>
    <col min="12291" max="12291" width="7.44140625" style="329" bestFit="1" customWidth="1"/>
    <col min="12292" max="12292" width="9.109375" style="329" bestFit="1" customWidth="1"/>
    <col min="12293" max="12293" width="13.44140625" style="329" bestFit="1" customWidth="1"/>
    <col min="12294" max="12294" width="11" style="329" bestFit="1" customWidth="1"/>
    <col min="12295" max="12295" width="8.44140625" style="329" customWidth="1"/>
    <col min="12296" max="12296" width="12.5546875" style="329" bestFit="1" customWidth="1"/>
    <col min="12297" max="12298" width="11.88671875" style="329" bestFit="1" customWidth="1"/>
    <col min="12299" max="12301" width="12.88671875" style="329" bestFit="1" customWidth="1"/>
    <col min="12302" max="12544" width="11.44140625" style="329"/>
    <col min="12545" max="12545" width="1.88671875" style="329" customWidth="1"/>
    <col min="12546" max="12546" width="40.33203125" style="329" customWidth="1"/>
    <col min="12547" max="12547" width="7.44140625" style="329" bestFit="1" customWidth="1"/>
    <col min="12548" max="12548" width="9.109375" style="329" bestFit="1" customWidth="1"/>
    <col min="12549" max="12549" width="13.44140625" style="329" bestFit="1" customWidth="1"/>
    <col min="12550" max="12550" width="11" style="329" bestFit="1" customWidth="1"/>
    <col min="12551" max="12551" width="8.44140625" style="329" customWidth="1"/>
    <col min="12552" max="12552" width="12.5546875" style="329" bestFit="1" customWidth="1"/>
    <col min="12553" max="12554" width="11.88671875" style="329" bestFit="1" customWidth="1"/>
    <col min="12555" max="12557" width="12.88671875" style="329" bestFit="1" customWidth="1"/>
    <col min="12558" max="12800" width="11.44140625" style="329"/>
    <col min="12801" max="12801" width="1.88671875" style="329" customWidth="1"/>
    <col min="12802" max="12802" width="40.33203125" style="329" customWidth="1"/>
    <col min="12803" max="12803" width="7.44140625" style="329" bestFit="1" customWidth="1"/>
    <col min="12804" max="12804" width="9.109375" style="329" bestFit="1" customWidth="1"/>
    <col min="12805" max="12805" width="13.44140625" style="329" bestFit="1" customWidth="1"/>
    <col min="12806" max="12806" width="11" style="329" bestFit="1" customWidth="1"/>
    <col min="12807" max="12807" width="8.44140625" style="329" customWidth="1"/>
    <col min="12808" max="12808" width="12.5546875" style="329" bestFit="1" customWidth="1"/>
    <col min="12809" max="12810" width="11.88671875" style="329" bestFit="1" customWidth="1"/>
    <col min="12811" max="12813" width="12.88671875" style="329" bestFit="1" customWidth="1"/>
    <col min="12814" max="13056" width="11.44140625" style="329"/>
    <col min="13057" max="13057" width="1.88671875" style="329" customWidth="1"/>
    <col min="13058" max="13058" width="40.33203125" style="329" customWidth="1"/>
    <col min="13059" max="13059" width="7.44140625" style="329" bestFit="1" customWidth="1"/>
    <col min="13060" max="13060" width="9.109375" style="329" bestFit="1" customWidth="1"/>
    <col min="13061" max="13061" width="13.44140625" style="329" bestFit="1" customWidth="1"/>
    <col min="13062" max="13062" width="11" style="329" bestFit="1" customWidth="1"/>
    <col min="13063" max="13063" width="8.44140625" style="329" customWidth="1"/>
    <col min="13064" max="13064" width="12.5546875" style="329" bestFit="1" customWidth="1"/>
    <col min="13065" max="13066" width="11.88671875" style="329" bestFit="1" customWidth="1"/>
    <col min="13067" max="13069" width="12.88671875" style="329" bestFit="1" customWidth="1"/>
    <col min="13070" max="13312" width="11.44140625" style="329"/>
    <col min="13313" max="13313" width="1.88671875" style="329" customWidth="1"/>
    <col min="13314" max="13314" width="40.33203125" style="329" customWidth="1"/>
    <col min="13315" max="13315" width="7.44140625" style="329" bestFit="1" customWidth="1"/>
    <col min="13316" max="13316" width="9.109375" style="329" bestFit="1" customWidth="1"/>
    <col min="13317" max="13317" width="13.44140625" style="329" bestFit="1" customWidth="1"/>
    <col min="13318" max="13318" width="11" style="329" bestFit="1" customWidth="1"/>
    <col min="13319" max="13319" width="8.44140625" style="329" customWidth="1"/>
    <col min="13320" max="13320" width="12.5546875" style="329" bestFit="1" customWidth="1"/>
    <col min="13321" max="13322" width="11.88671875" style="329" bestFit="1" customWidth="1"/>
    <col min="13323" max="13325" width="12.88671875" style="329" bestFit="1" customWidth="1"/>
    <col min="13326" max="13568" width="11.44140625" style="329"/>
    <col min="13569" max="13569" width="1.88671875" style="329" customWidth="1"/>
    <col min="13570" max="13570" width="40.33203125" style="329" customWidth="1"/>
    <col min="13571" max="13571" width="7.44140625" style="329" bestFit="1" customWidth="1"/>
    <col min="13572" max="13572" width="9.109375" style="329" bestFit="1" customWidth="1"/>
    <col min="13573" max="13573" width="13.44140625" style="329" bestFit="1" customWidth="1"/>
    <col min="13574" max="13574" width="11" style="329" bestFit="1" customWidth="1"/>
    <col min="13575" max="13575" width="8.44140625" style="329" customWidth="1"/>
    <col min="13576" max="13576" width="12.5546875" style="329" bestFit="1" customWidth="1"/>
    <col min="13577" max="13578" width="11.88671875" style="329" bestFit="1" customWidth="1"/>
    <col min="13579" max="13581" width="12.88671875" style="329" bestFit="1" customWidth="1"/>
    <col min="13582" max="13824" width="11.44140625" style="329"/>
    <col min="13825" max="13825" width="1.88671875" style="329" customWidth="1"/>
    <col min="13826" max="13826" width="40.33203125" style="329" customWidth="1"/>
    <col min="13827" max="13827" width="7.44140625" style="329" bestFit="1" customWidth="1"/>
    <col min="13828" max="13828" width="9.109375" style="329" bestFit="1" customWidth="1"/>
    <col min="13829" max="13829" width="13.44140625" style="329" bestFit="1" customWidth="1"/>
    <col min="13830" max="13830" width="11" style="329" bestFit="1" customWidth="1"/>
    <col min="13831" max="13831" width="8.44140625" style="329" customWidth="1"/>
    <col min="13832" max="13832" width="12.5546875" style="329" bestFit="1" customWidth="1"/>
    <col min="13833" max="13834" width="11.88671875" style="329" bestFit="1" customWidth="1"/>
    <col min="13835" max="13837" width="12.88671875" style="329" bestFit="1" customWidth="1"/>
    <col min="13838" max="14080" width="11.44140625" style="329"/>
    <col min="14081" max="14081" width="1.88671875" style="329" customWidth="1"/>
    <col min="14082" max="14082" width="40.33203125" style="329" customWidth="1"/>
    <col min="14083" max="14083" width="7.44140625" style="329" bestFit="1" customWidth="1"/>
    <col min="14084" max="14084" width="9.109375" style="329" bestFit="1" customWidth="1"/>
    <col min="14085" max="14085" width="13.44140625" style="329" bestFit="1" customWidth="1"/>
    <col min="14086" max="14086" width="11" style="329" bestFit="1" customWidth="1"/>
    <col min="14087" max="14087" width="8.44140625" style="329" customWidth="1"/>
    <col min="14088" max="14088" width="12.5546875" style="329" bestFit="1" customWidth="1"/>
    <col min="14089" max="14090" width="11.88671875" style="329" bestFit="1" customWidth="1"/>
    <col min="14091" max="14093" width="12.88671875" style="329" bestFit="1" customWidth="1"/>
    <col min="14094" max="14336" width="11.44140625" style="329"/>
    <col min="14337" max="14337" width="1.88671875" style="329" customWidth="1"/>
    <col min="14338" max="14338" width="40.33203125" style="329" customWidth="1"/>
    <col min="14339" max="14339" width="7.44140625" style="329" bestFit="1" customWidth="1"/>
    <col min="14340" max="14340" width="9.109375" style="329" bestFit="1" customWidth="1"/>
    <col min="14341" max="14341" width="13.44140625" style="329" bestFit="1" customWidth="1"/>
    <col min="14342" max="14342" width="11" style="329" bestFit="1" customWidth="1"/>
    <col min="14343" max="14343" width="8.44140625" style="329" customWidth="1"/>
    <col min="14344" max="14344" width="12.5546875" style="329" bestFit="1" customWidth="1"/>
    <col min="14345" max="14346" width="11.88671875" style="329" bestFit="1" customWidth="1"/>
    <col min="14347" max="14349" width="12.88671875" style="329" bestFit="1" customWidth="1"/>
    <col min="14350" max="14592" width="11.44140625" style="329"/>
    <col min="14593" max="14593" width="1.88671875" style="329" customWidth="1"/>
    <col min="14594" max="14594" width="40.33203125" style="329" customWidth="1"/>
    <col min="14595" max="14595" width="7.44140625" style="329" bestFit="1" customWidth="1"/>
    <col min="14596" max="14596" width="9.109375" style="329" bestFit="1" customWidth="1"/>
    <col min="14597" max="14597" width="13.44140625" style="329" bestFit="1" customWidth="1"/>
    <col min="14598" max="14598" width="11" style="329" bestFit="1" customWidth="1"/>
    <col min="14599" max="14599" width="8.44140625" style="329" customWidth="1"/>
    <col min="14600" max="14600" width="12.5546875" style="329" bestFit="1" customWidth="1"/>
    <col min="14601" max="14602" width="11.88671875" style="329" bestFit="1" customWidth="1"/>
    <col min="14603" max="14605" width="12.88671875" style="329" bestFit="1" customWidth="1"/>
    <col min="14606" max="14848" width="11.44140625" style="329"/>
    <col min="14849" max="14849" width="1.88671875" style="329" customWidth="1"/>
    <col min="14850" max="14850" width="40.33203125" style="329" customWidth="1"/>
    <col min="14851" max="14851" width="7.44140625" style="329" bestFit="1" customWidth="1"/>
    <col min="14852" max="14852" width="9.109375" style="329" bestFit="1" customWidth="1"/>
    <col min="14853" max="14853" width="13.44140625" style="329" bestFit="1" customWidth="1"/>
    <col min="14854" max="14854" width="11" style="329" bestFit="1" customWidth="1"/>
    <col min="14855" max="14855" width="8.44140625" style="329" customWidth="1"/>
    <col min="14856" max="14856" width="12.5546875" style="329" bestFit="1" customWidth="1"/>
    <col min="14857" max="14858" width="11.88671875" style="329" bestFit="1" customWidth="1"/>
    <col min="14859" max="14861" width="12.88671875" style="329" bestFit="1" customWidth="1"/>
    <col min="14862" max="15104" width="11.44140625" style="329"/>
    <col min="15105" max="15105" width="1.88671875" style="329" customWidth="1"/>
    <col min="15106" max="15106" width="40.33203125" style="329" customWidth="1"/>
    <col min="15107" max="15107" width="7.44140625" style="329" bestFit="1" customWidth="1"/>
    <col min="15108" max="15108" width="9.109375" style="329" bestFit="1" customWidth="1"/>
    <col min="15109" max="15109" width="13.44140625" style="329" bestFit="1" customWidth="1"/>
    <col min="15110" max="15110" width="11" style="329" bestFit="1" customWidth="1"/>
    <col min="15111" max="15111" width="8.44140625" style="329" customWidth="1"/>
    <col min="15112" max="15112" width="12.5546875" style="329" bestFit="1" customWidth="1"/>
    <col min="15113" max="15114" width="11.88671875" style="329" bestFit="1" customWidth="1"/>
    <col min="15115" max="15117" width="12.88671875" style="329" bestFit="1" customWidth="1"/>
    <col min="15118" max="15360" width="11.44140625" style="329"/>
    <col min="15361" max="15361" width="1.88671875" style="329" customWidth="1"/>
    <col min="15362" max="15362" width="40.33203125" style="329" customWidth="1"/>
    <col min="15363" max="15363" width="7.44140625" style="329" bestFit="1" customWidth="1"/>
    <col min="15364" max="15364" width="9.109375" style="329" bestFit="1" customWidth="1"/>
    <col min="15365" max="15365" width="13.44140625" style="329" bestFit="1" customWidth="1"/>
    <col min="15366" max="15366" width="11" style="329" bestFit="1" customWidth="1"/>
    <col min="15367" max="15367" width="8.44140625" style="329" customWidth="1"/>
    <col min="15368" max="15368" width="12.5546875" style="329" bestFit="1" customWidth="1"/>
    <col min="15369" max="15370" width="11.88671875" style="329" bestFit="1" customWidth="1"/>
    <col min="15371" max="15373" width="12.88671875" style="329" bestFit="1" customWidth="1"/>
    <col min="15374" max="15616" width="11.44140625" style="329"/>
    <col min="15617" max="15617" width="1.88671875" style="329" customWidth="1"/>
    <col min="15618" max="15618" width="40.33203125" style="329" customWidth="1"/>
    <col min="15619" max="15619" width="7.44140625" style="329" bestFit="1" customWidth="1"/>
    <col min="15620" max="15620" width="9.109375" style="329" bestFit="1" customWidth="1"/>
    <col min="15621" max="15621" width="13.44140625" style="329" bestFit="1" customWidth="1"/>
    <col min="15622" max="15622" width="11" style="329" bestFit="1" customWidth="1"/>
    <col min="15623" max="15623" width="8.44140625" style="329" customWidth="1"/>
    <col min="15624" max="15624" width="12.5546875" style="329" bestFit="1" customWidth="1"/>
    <col min="15625" max="15626" width="11.88671875" style="329" bestFit="1" customWidth="1"/>
    <col min="15627" max="15629" width="12.88671875" style="329" bestFit="1" customWidth="1"/>
    <col min="15630" max="15872" width="11.44140625" style="329"/>
    <col min="15873" max="15873" width="1.88671875" style="329" customWidth="1"/>
    <col min="15874" max="15874" width="40.33203125" style="329" customWidth="1"/>
    <col min="15875" max="15875" width="7.44140625" style="329" bestFit="1" customWidth="1"/>
    <col min="15876" max="15876" width="9.109375" style="329" bestFit="1" customWidth="1"/>
    <col min="15877" max="15877" width="13.44140625" style="329" bestFit="1" customWidth="1"/>
    <col min="15878" max="15878" width="11" style="329" bestFit="1" customWidth="1"/>
    <col min="15879" max="15879" width="8.44140625" style="329" customWidth="1"/>
    <col min="15880" max="15880" width="12.5546875" style="329" bestFit="1" customWidth="1"/>
    <col min="15881" max="15882" width="11.88671875" style="329" bestFit="1" customWidth="1"/>
    <col min="15883" max="15885" width="12.88671875" style="329" bestFit="1" customWidth="1"/>
    <col min="15886" max="16128" width="11.44140625" style="329"/>
    <col min="16129" max="16129" width="1.88671875" style="329" customWidth="1"/>
    <col min="16130" max="16130" width="40.33203125" style="329" customWidth="1"/>
    <col min="16131" max="16131" width="7.44140625" style="329" bestFit="1" customWidth="1"/>
    <col min="16132" max="16132" width="9.109375" style="329" bestFit="1" customWidth="1"/>
    <col min="16133" max="16133" width="13.44140625" style="329" bestFit="1" customWidth="1"/>
    <col min="16134" max="16134" width="11" style="329" bestFit="1" customWidth="1"/>
    <col min="16135" max="16135" width="8.44140625" style="329" customWidth="1"/>
    <col min="16136" max="16136" width="12.5546875" style="329" bestFit="1" customWidth="1"/>
    <col min="16137" max="16138" width="11.88671875" style="329" bestFit="1" customWidth="1"/>
    <col min="16139" max="16141" width="12.88671875" style="329" bestFit="1" customWidth="1"/>
    <col min="16142" max="16384" width="11.44140625" style="329"/>
  </cols>
  <sheetData>
    <row r="2" spans="2:14" x14ac:dyDescent="0.3">
      <c r="B2" s="1117" t="s">
        <v>305</v>
      </c>
      <c r="C2" s="1117"/>
      <c r="D2" s="1117"/>
      <c r="E2" s="1117"/>
      <c r="F2" s="1117"/>
    </row>
    <row r="3" spans="2:14" x14ac:dyDescent="0.3">
      <c r="H3" s="330">
        <v>2016</v>
      </c>
      <c r="I3" s="330">
        <v>2017</v>
      </c>
      <c r="J3" s="330">
        <v>2018</v>
      </c>
      <c r="K3" s="330">
        <v>2019</v>
      </c>
      <c r="L3" s="330">
        <v>2020</v>
      </c>
      <c r="M3" s="330">
        <v>2021</v>
      </c>
      <c r="N3" s="331">
        <v>2022</v>
      </c>
    </row>
    <row r="4" spans="2:14" ht="26.4" x14ac:dyDescent="0.3">
      <c r="B4" s="332" t="s">
        <v>231</v>
      </c>
      <c r="C4" s="332" t="s">
        <v>229</v>
      </c>
      <c r="D4" s="332" t="s">
        <v>306</v>
      </c>
      <c r="E4" s="332" t="s">
        <v>307</v>
      </c>
      <c r="F4" s="332" t="s">
        <v>308</v>
      </c>
      <c r="H4" s="333">
        <v>6.7699999999999996E-2</v>
      </c>
      <c r="I4" s="333">
        <v>5.7500000000000002E-2</v>
      </c>
      <c r="J4" s="333">
        <v>4.0899999999999999E-2</v>
      </c>
      <c r="K4" s="333">
        <v>3.1800000000000002E-2</v>
      </c>
      <c r="L4" s="333">
        <v>3.7999999999999999E-2</v>
      </c>
      <c r="M4" s="333">
        <v>3.5000000000000003E-2</v>
      </c>
      <c r="N4" s="334">
        <v>0.1007</v>
      </c>
    </row>
    <row r="5" spans="2:14" x14ac:dyDescent="0.3">
      <c r="B5" s="335" t="s">
        <v>309</v>
      </c>
      <c r="C5" s="336" t="s">
        <v>4</v>
      </c>
      <c r="D5" s="337">
        <v>0.19</v>
      </c>
      <c r="E5" s="338">
        <f>+N5</f>
        <v>15420.940190204194</v>
      </c>
      <c r="F5" s="338">
        <f>+ROUNDUP(E5*(1+D5),0)</f>
        <v>18351</v>
      </c>
      <c r="H5" s="339">
        <v>11482.0458</v>
      </c>
      <c r="I5" s="339">
        <f>+H5*(1+$I$4)</f>
        <v>12142.2634335</v>
      </c>
      <c r="J5" s="339">
        <f>+I5*(1+$J$4)</f>
        <v>12638.882007930149</v>
      </c>
      <c r="K5" s="339">
        <f t="shared" ref="K5:K18" si="0">+J5*(1+$K$4)</f>
        <v>13040.798455782329</v>
      </c>
      <c r="L5" s="339">
        <f t="shared" ref="L5:L18" si="1">+K5*(1+$L$4)</f>
        <v>13536.348797102059</v>
      </c>
      <c r="M5" s="340">
        <f t="shared" ref="M5:M18" si="2">+L5*(1+$M$4)</f>
        <v>14010.12100500063</v>
      </c>
      <c r="N5" s="341">
        <f>+M5*(1+$N$4)</f>
        <v>15420.940190204194</v>
      </c>
    </row>
    <row r="6" spans="2:14" x14ac:dyDescent="0.3">
      <c r="B6" s="335" t="s">
        <v>310</v>
      </c>
      <c r="C6" s="336" t="s">
        <v>4</v>
      </c>
      <c r="D6" s="337">
        <v>0.19</v>
      </c>
      <c r="E6" s="338">
        <f>+N6</f>
        <v>23548.696280782337</v>
      </c>
      <c r="F6" s="338">
        <f t="shared" ref="F6:F18" si="3">+ROUNDUP(E6*(1+D6),0)</f>
        <v>28023</v>
      </c>
      <c r="H6" s="339">
        <v>17533.769400000001</v>
      </c>
      <c r="I6" s="339">
        <f t="shared" ref="I6:I18" si="4">+H6*(1+$I$4)</f>
        <v>18541.961140500003</v>
      </c>
      <c r="J6" s="339">
        <f t="shared" ref="J6:J18" si="5">+I6*(1+$J$4)</f>
        <v>19300.32735114645</v>
      </c>
      <c r="K6" s="339">
        <f t="shared" si="0"/>
        <v>19914.077760912907</v>
      </c>
      <c r="L6" s="339">
        <f t="shared" si="1"/>
        <v>20670.8127158276</v>
      </c>
      <c r="M6" s="340">
        <f t="shared" si="2"/>
        <v>21394.291160881563</v>
      </c>
      <c r="N6" s="342">
        <f t="shared" ref="N6:N18" si="6">+M6*(1+$N$4)</f>
        <v>23548.696280782337</v>
      </c>
    </row>
    <row r="7" spans="2:14" x14ac:dyDescent="0.3">
      <c r="B7" s="335" t="s">
        <v>311</v>
      </c>
      <c r="C7" s="336" t="s">
        <v>4</v>
      </c>
      <c r="D7" s="337">
        <v>0.19</v>
      </c>
      <c r="E7" s="338">
        <f t="shared" ref="E7:E18" si="7">+N7</f>
        <v>16193.851363955364</v>
      </c>
      <c r="F7" s="338">
        <f t="shared" si="3"/>
        <v>19271</v>
      </c>
      <c r="H7" s="339">
        <v>12057.536100000001</v>
      </c>
      <c r="I7" s="339">
        <f t="shared" si="4"/>
        <v>12750.844425750003</v>
      </c>
      <c r="J7" s="339">
        <f t="shared" si="5"/>
        <v>13272.353962763178</v>
      </c>
      <c r="K7" s="339">
        <f t="shared" si="0"/>
        <v>13694.414818779047</v>
      </c>
      <c r="L7" s="339">
        <f t="shared" si="1"/>
        <v>14214.802581892651</v>
      </c>
      <c r="M7" s="340">
        <f t="shared" si="2"/>
        <v>14712.320672258893</v>
      </c>
      <c r="N7" s="342">
        <f t="shared" si="6"/>
        <v>16193.851363955364</v>
      </c>
    </row>
    <row r="8" spans="2:14" x14ac:dyDescent="0.3">
      <c r="B8" s="335" t="s">
        <v>312</v>
      </c>
      <c r="C8" s="336" t="s">
        <v>4</v>
      </c>
      <c r="D8" s="337">
        <v>0.19</v>
      </c>
      <c r="E8" s="338">
        <f t="shared" si="7"/>
        <v>52536.450227683759</v>
      </c>
      <c r="F8" s="338">
        <f t="shared" si="3"/>
        <v>62519</v>
      </c>
      <c r="H8" s="339">
        <v>39117.324900000007</v>
      </c>
      <c r="I8" s="339">
        <f t="shared" si="4"/>
        <v>41366.571081750015</v>
      </c>
      <c r="J8" s="339">
        <f t="shared" si="5"/>
        <v>43058.463838993586</v>
      </c>
      <c r="K8" s="339">
        <f t="shared" si="0"/>
        <v>44427.722989073583</v>
      </c>
      <c r="L8" s="339">
        <f t="shared" si="1"/>
        <v>46115.976462658378</v>
      </c>
      <c r="M8" s="340">
        <f t="shared" si="2"/>
        <v>47730.035638851419</v>
      </c>
      <c r="N8" s="342">
        <f t="shared" si="6"/>
        <v>52536.450227683759</v>
      </c>
    </row>
    <row r="9" spans="2:14" x14ac:dyDescent="0.3">
      <c r="B9" s="335" t="s">
        <v>313</v>
      </c>
      <c r="C9" s="336" t="s">
        <v>4</v>
      </c>
      <c r="D9" s="337">
        <v>0.19</v>
      </c>
      <c r="E9" s="338">
        <f t="shared" si="7"/>
        <v>59336.347789702377</v>
      </c>
      <c r="F9" s="338">
        <f t="shared" si="3"/>
        <v>70611</v>
      </c>
      <c r="H9" s="339">
        <v>44180.358300000007</v>
      </c>
      <c r="I9" s="339">
        <f t="shared" si="4"/>
        <v>46720.728902250012</v>
      </c>
      <c r="J9" s="339">
        <f t="shared" si="5"/>
        <v>48631.606714352034</v>
      </c>
      <c r="K9" s="339">
        <f t="shared" si="0"/>
        <v>50178.091807868434</v>
      </c>
      <c r="L9" s="339">
        <f t="shared" si="1"/>
        <v>52084.859296567432</v>
      </c>
      <c r="M9" s="340">
        <f t="shared" si="2"/>
        <v>53907.829371947286</v>
      </c>
      <c r="N9" s="342">
        <f t="shared" si="6"/>
        <v>59336.347789702377</v>
      </c>
    </row>
    <row r="10" spans="2:14" x14ac:dyDescent="0.3">
      <c r="B10" s="343" t="s">
        <v>314</v>
      </c>
      <c r="C10" s="336" t="s">
        <v>4</v>
      </c>
      <c r="D10" s="337">
        <v>0.19</v>
      </c>
      <c r="E10" s="338">
        <f t="shared" si="7"/>
        <v>2657.1510296120855</v>
      </c>
      <c r="F10" s="338">
        <f t="shared" si="3"/>
        <v>3163</v>
      </c>
      <c r="H10" s="339">
        <v>1978.4481000000001</v>
      </c>
      <c r="I10" s="339">
        <f t="shared" si="4"/>
        <v>2092.2088657500003</v>
      </c>
      <c r="J10" s="339">
        <f t="shared" si="5"/>
        <v>2177.780208359175</v>
      </c>
      <c r="K10" s="339">
        <f t="shared" si="0"/>
        <v>2247.0336189849968</v>
      </c>
      <c r="L10" s="339">
        <f t="shared" si="1"/>
        <v>2332.4208965064267</v>
      </c>
      <c r="M10" s="340">
        <f t="shared" si="2"/>
        <v>2414.0556278841514</v>
      </c>
      <c r="N10" s="342">
        <f t="shared" si="6"/>
        <v>2657.1510296120855</v>
      </c>
    </row>
    <row r="11" spans="2:14" x14ac:dyDescent="0.3">
      <c r="B11" s="335" t="s">
        <v>315</v>
      </c>
      <c r="C11" s="336" t="s">
        <v>4</v>
      </c>
      <c r="D11" s="337">
        <v>0.19</v>
      </c>
      <c r="E11" s="338">
        <f t="shared" si="7"/>
        <v>121824.5671191173</v>
      </c>
      <c r="F11" s="338">
        <f t="shared" si="3"/>
        <v>144972</v>
      </c>
      <c r="H11" s="339">
        <v>90707.521200000003</v>
      </c>
      <c r="I11" s="339">
        <f t="shared" si="4"/>
        <v>95923.20366900001</v>
      </c>
      <c r="J11" s="339">
        <f t="shared" si="5"/>
        <v>99846.462699062104</v>
      </c>
      <c r="K11" s="339">
        <f t="shared" si="0"/>
        <v>103021.58021289228</v>
      </c>
      <c r="L11" s="339">
        <f t="shared" si="1"/>
        <v>106936.40026098219</v>
      </c>
      <c r="M11" s="340">
        <f t="shared" si="2"/>
        <v>110679.17427011656</v>
      </c>
      <c r="N11" s="342">
        <f t="shared" si="6"/>
        <v>121824.5671191173</v>
      </c>
    </row>
    <row r="12" spans="2:14" x14ac:dyDescent="0.3">
      <c r="B12" s="335" t="s">
        <v>316</v>
      </c>
      <c r="C12" s="336" t="s">
        <v>46</v>
      </c>
      <c r="D12" s="337">
        <v>0.19</v>
      </c>
      <c r="E12" s="338">
        <f t="shared" si="7"/>
        <v>1359.4059234065069</v>
      </c>
      <c r="F12" s="338">
        <f t="shared" si="3"/>
        <v>1618</v>
      </c>
      <c r="H12" s="339">
        <v>1012.1796000000001</v>
      </c>
      <c r="I12" s="339">
        <f t="shared" si="4"/>
        <v>1070.3799270000002</v>
      </c>
      <c r="J12" s="339">
        <f t="shared" si="5"/>
        <v>1114.1584660143001</v>
      </c>
      <c r="K12" s="339">
        <f t="shared" si="0"/>
        <v>1149.5887052335549</v>
      </c>
      <c r="L12" s="339">
        <f t="shared" si="1"/>
        <v>1193.27307603243</v>
      </c>
      <c r="M12" s="340">
        <f t="shared" si="2"/>
        <v>1235.0376336935649</v>
      </c>
      <c r="N12" s="342">
        <f t="shared" si="6"/>
        <v>1359.4059234065069</v>
      </c>
    </row>
    <row r="13" spans="2:14" x14ac:dyDescent="0.3">
      <c r="B13" s="343" t="s">
        <v>317</v>
      </c>
      <c r="C13" s="336" t="s">
        <v>1</v>
      </c>
      <c r="D13" s="337">
        <v>0.19</v>
      </c>
      <c r="E13" s="338">
        <f t="shared" si="7"/>
        <v>2183.9401069072892</v>
      </c>
      <c r="F13" s="338">
        <f t="shared" si="3"/>
        <v>2599</v>
      </c>
      <c r="H13" s="339">
        <v>1626.1071000000002</v>
      </c>
      <c r="I13" s="339">
        <f t="shared" si="4"/>
        <v>1719.6082582500003</v>
      </c>
      <c r="J13" s="339">
        <f t="shared" si="5"/>
        <v>1789.9402360124252</v>
      </c>
      <c r="K13" s="339">
        <f t="shared" si="0"/>
        <v>1846.8603355176203</v>
      </c>
      <c r="L13" s="339">
        <f t="shared" si="1"/>
        <v>1917.0410282672899</v>
      </c>
      <c r="M13" s="340">
        <f t="shared" si="2"/>
        <v>1984.137464256645</v>
      </c>
      <c r="N13" s="342">
        <f t="shared" si="6"/>
        <v>2183.9401069072892</v>
      </c>
    </row>
    <row r="14" spans="2:14" x14ac:dyDescent="0.3">
      <c r="B14" s="343" t="s">
        <v>318</v>
      </c>
      <c r="C14" s="336" t="s">
        <v>4</v>
      </c>
      <c r="D14" s="337">
        <v>0.19</v>
      </c>
      <c r="E14" s="338">
        <f t="shared" si="7"/>
        <v>3213.5323569134839</v>
      </c>
      <c r="F14" s="338">
        <f t="shared" si="3"/>
        <v>3825</v>
      </c>
      <c r="H14" s="339">
        <v>2392.7157000000002</v>
      </c>
      <c r="I14" s="339">
        <f t="shared" si="4"/>
        <v>2530.2968527500007</v>
      </c>
      <c r="J14" s="339">
        <f t="shared" si="5"/>
        <v>2633.7859940274757</v>
      </c>
      <c r="K14" s="339">
        <f t="shared" si="0"/>
        <v>2717.5403886375498</v>
      </c>
      <c r="L14" s="339">
        <f t="shared" si="1"/>
        <v>2820.8069234057766</v>
      </c>
      <c r="M14" s="340">
        <f t="shared" si="2"/>
        <v>2919.5351657249785</v>
      </c>
      <c r="N14" s="342">
        <f t="shared" si="6"/>
        <v>3213.5323569134839</v>
      </c>
    </row>
    <row r="15" spans="2:14" x14ac:dyDescent="0.3">
      <c r="B15" s="343" t="s">
        <v>319</v>
      </c>
      <c r="C15" s="336" t="s">
        <v>4</v>
      </c>
      <c r="D15" s="337">
        <v>0.19</v>
      </c>
      <c r="E15" s="338">
        <f t="shared" si="7"/>
        <v>4015.122980525548</v>
      </c>
      <c r="F15" s="338">
        <f t="shared" si="3"/>
        <v>4778</v>
      </c>
      <c r="H15" s="339">
        <v>2989.5600000000004</v>
      </c>
      <c r="I15" s="339">
        <f t="shared" si="4"/>
        <v>3161.4597000000008</v>
      </c>
      <c r="J15" s="339">
        <f t="shared" si="5"/>
        <v>3290.7634017300006</v>
      </c>
      <c r="K15" s="339">
        <f t="shared" si="0"/>
        <v>3395.4096779050146</v>
      </c>
      <c r="L15" s="339">
        <f t="shared" si="1"/>
        <v>3524.4352456654051</v>
      </c>
      <c r="M15" s="340">
        <f t="shared" si="2"/>
        <v>3647.7904792636941</v>
      </c>
      <c r="N15" s="342">
        <f t="shared" si="6"/>
        <v>4015.122980525548</v>
      </c>
    </row>
    <row r="16" spans="2:14" x14ac:dyDescent="0.3">
      <c r="B16" s="335" t="s">
        <v>320</v>
      </c>
      <c r="C16" s="336" t="s">
        <v>4</v>
      </c>
      <c r="D16" s="337">
        <v>0.19</v>
      </c>
      <c r="E16" s="338">
        <f t="shared" si="7"/>
        <v>9888.6743120372084</v>
      </c>
      <c r="F16" s="338">
        <f t="shared" si="3"/>
        <v>11768</v>
      </c>
      <c r="H16" s="339">
        <v>7362.8592000000008</v>
      </c>
      <c r="I16" s="339">
        <f t="shared" si="4"/>
        <v>7786.2236040000016</v>
      </c>
      <c r="J16" s="339">
        <f t="shared" si="5"/>
        <v>8104.6801494036008</v>
      </c>
      <c r="K16" s="339">
        <f t="shared" si="0"/>
        <v>8362.4089781546354</v>
      </c>
      <c r="L16" s="339">
        <f t="shared" si="1"/>
        <v>8680.1805193245127</v>
      </c>
      <c r="M16" s="340">
        <f t="shared" si="2"/>
        <v>8983.98683750087</v>
      </c>
      <c r="N16" s="342">
        <f t="shared" si="6"/>
        <v>9888.6743120372084</v>
      </c>
    </row>
    <row r="17" spans="2:14" x14ac:dyDescent="0.3">
      <c r="B17" s="335" t="s">
        <v>321</v>
      </c>
      <c r="C17" s="336" t="s">
        <v>4</v>
      </c>
      <c r="D17" s="337">
        <v>0.19</v>
      </c>
      <c r="E17" s="338">
        <f t="shared" si="7"/>
        <v>9888.6743120372084</v>
      </c>
      <c r="F17" s="338">
        <f t="shared" si="3"/>
        <v>11768</v>
      </c>
      <c r="H17" s="339">
        <v>7362.8592000000008</v>
      </c>
      <c r="I17" s="339">
        <f t="shared" si="4"/>
        <v>7786.2236040000016</v>
      </c>
      <c r="J17" s="339">
        <f t="shared" si="5"/>
        <v>8104.6801494036008</v>
      </c>
      <c r="K17" s="339">
        <f t="shared" si="0"/>
        <v>8362.4089781546354</v>
      </c>
      <c r="L17" s="339">
        <f t="shared" si="1"/>
        <v>8680.1805193245127</v>
      </c>
      <c r="M17" s="340">
        <f t="shared" si="2"/>
        <v>8983.98683750087</v>
      </c>
      <c r="N17" s="342">
        <f t="shared" si="6"/>
        <v>9888.6743120372084</v>
      </c>
    </row>
    <row r="18" spans="2:14" x14ac:dyDescent="0.3">
      <c r="B18" s="343" t="s">
        <v>322</v>
      </c>
      <c r="C18" s="336" t="s">
        <v>4</v>
      </c>
      <c r="D18" s="337">
        <v>0.19</v>
      </c>
      <c r="E18" s="338">
        <f t="shared" si="7"/>
        <v>12360.842890046511</v>
      </c>
      <c r="F18" s="338">
        <f t="shared" si="3"/>
        <v>14710</v>
      </c>
      <c r="H18" s="339">
        <v>9203.5740000000005</v>
      </c>
      <c r="I18" s="339">
        <f t="shared" si="4"/>
        <v>9732.7795050000022</v>
      </c>
      <c r="J18" s="339">
        <f t="shared" si="5"/>
        <v>10130.850186754502</v>
      </c>
      <c r="K18" s="339">
        <f t="shared" si="0"/>
        <v>10453.011222693296</v>
      </c>
      <c r="L18" s="339">
        <f t="shared" si="1"/>
        <v>10850.225649155642</v>
      </c>
      <c r="M18" s="339">
        <f t="shared" si="2"/>
        <v>11229.983546876088</v>
      </c>
      <c r="N18" s="344">
        <f t="shared" si="6"/>
        <v>12360.842890046511</v>
      </c>
    </row>
    <row r="19" spans="2:14" x14ac:dyDescent="0.3">
      <c r="B19" s="345" t="s">
        <v>323</v>
      </c>
      <c r="C19" s="346"/>
      <c r="D19" s="346"/>
      <c r="E19" s="347">
        <f>SUM(E5:E18)</f>
        <v>334428.19688293117</v>
      </c>
      <c r="F19" s="347">
        <f>SUM(F5:F18)</f>
        <v>397976</v>
      </c>
    </row>
    <row r="20" spans="2:14" x14ac:dyDescent="0.3">
      <c r="B20" s="348" t="s">
        <v>324</v>
      </c>
      <c r="D20" s="329">
        <v>10</v>
      </c>
      <c r="E20" s="349"/>
      <c r="F20" s="350" t="s">
        <v>184</v>
      </c>
      <c r="H20" s="339"/>
      <c r="I20" s="339"/>
      <c r="J20" s="339"/>
      <c r="K20" s="339"/>
      <c r="L20" s="339"/>
      <c r="M20" s="351"/>
      <c r="N20" s="351"/>
    </row>
    <row r="21" spans="2:14" x14ac:dyDescent="0.3">
      <c r="B21" s="345" t="s">
        <v>325</v>
      </c>
      <c r="C21" s="346"/>
      <c r="D21" s="346"/>
      <c r="E21" s="347">
        <f>+E19/D20</f>
        <v>33442.819688293115</v>
      </c>
      <c r="F21" s="347">
        <f>+F19/D20</f>
        <v>39797.599999999999</v>
      </c>
    </row>
    <row r="22" spans="2:14" x14ac:dyDescent="0.3">
      <c r="B22" s="348" t="s">
        <v>326</v>
      </c>
      <c r="D22" s="329">
        <f>+COUNT(D5:D18)</f>
        <v>14</v>
      </c>
      <c r="E22" s="349"/>
      <c r="F22" s="350" t="s">
        <v>184</v>
      </c>
    </row>
    <row r="23" spans="2:14" x14ac:dyDescent="0.3">
      <c r="B23" s="345" t="s">
        <v>327</v>
      </c>
      <c r="C23" s="346"/>
      <c r="D23" s="346"/>
      <c r="E23" s="347">
        <f>+ROUND(E21/D22,0)</f>
        <v>2389</v>
      </c>
      <c r="F23" s="347">
        <f>+ROUND(F21/D22,0)</f>
        <v>2843</v>
      </c>
    </row>
    <row r="24" spans="2:14" x14ac:dyDescent="0.3">
      <c r="B24" s="352" t="s">
        <v>328</v>
      </c>
      <c r="C24" s="330"/>
      <c r="D24" s="330"/>
      <c r="E24" s="353"/>
      <c r="F24" s="353"/>
      <c r="N24" s="351"/>
    </row>
    <row r="25" spans="2:14" x14ac:dyDescent="0.3">
      <c r="B25" s="345" t="s">
        <v>5657</v>
      </c>
      <c r="C25" s="346"/>
      <c r="D25" s="346"/>
      <c r="E25" s="354">
        <f>+E23</f>
        <v>2389</v>
      </c>
      <c r="F25" s="354">
        <f>+F23</f>
        <v>2843</v>
      </c>
      <c r="N25" s="351"/>
    </row>
    <row r="26" spans="2:14" x14ac:dyDescent="0.3">
      <c r="B26" s="345" t="s">
        <v>29</v>
      </c>
      <c r="C26" s="346"/>
      <c r="D26" s="346"/>
      <c r="E26" s="354">
        <f>+E25</f>
        <v>2389</v>
      </c>
      <c r="F26" s="354">
        <f>+F25</f>
        <v>2843</v>
      </c>
      <c r="N26" s="351"/>
    </row>
    <row r="27" spans="2:14" x14ac:dyDescent="0.3">
      <c r="E27" s="355" t="s">
        <v>330</v>
      </c>
      <c r="F27" s="355" t="s">
        <v>331</v>
      </c>
    </row>
  </sheetData>
  <mergeCells count="1">
    <mergeCell ref="B2:F2"/>
  </mergeCell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N147"/>
  <sheetViews>
    <sheetView workbookViewId="0"/>
  </sheetViews>
  <sheetFormatPr baseColWidth="10" defaultRowHeight="12" x14ac:dyDescent="0.3"/>
  <cols>
    <col min="1" max="1" width="9.44140625" style="484" customWidth="1"/>
    <col min="2" max="2" width="58.6640625" style="485" bestFit="1" customWidth="1"/>
    <col min="3" max="3" width="23.5546875" style="485" bestFit="1" customWidth="1"/>
    <col min="4" max="4" width="11.109375" style="484" customWidth="1"/>
    <col min="5" max="5" width="15.6640625" style="485" bestFit="1" customWidth="1"/>
    <col min="6" max="6" width="14.109375" style="485" bestFit="1" customWidth="1"/>
    <col min="7" max="7" width="13" style="485" bestFit="1" customWidth="1"/>
    <col min="8" max="8" width="15.44140625" style="484" bestFit="1" customWidth="1"/>
    <col min="9" max="9" width="29.33203125" style="485" bestFit="1" customWidth="1"/>
    <col min="10" max="10" width="15.88671875" style="485" bestFit="1" customWidth="1"/>
    <col min="11" max="256" width="11.44140625" style="485"/>
    <col min="257" max="257" width="9.33203125" style="485" customWidth="1"/>
    <col min="258" max="258" width="55.44140625" style="485" customWidth="1"/>
    <col min="259" max="259" width="26.6640625" style="485" customWidth="1"/>
    <col min="260" max="260" width="17.33203125" style="485" customWidth="1"/>
    <col min="261" max="261" width="18.44140625" style="485" customWidth="1"/>
    <col min="262" max="262" width="20.6640625" style="485" customWidth="1"/>
    <col min="263" max="263" width="20.109375" style="485" customWidth="1"/>
    <col min="264" max="264" width="24.109375" style="485" customWidth="1"/>
    <col min="265" max="265" width="30.6640625" style="485" bestFit="1" customWidth="1"/>
    <col min="266" max="266" width="31.5546875" style="485" bestFit="1" customWidth="1"/>
    <col min="267" max="512" width="11.44140625" style="485"/>
    <col min="513" max="513" width="9.33203125" style="485" customWidth="1"/>
    <col min="514" max="514" width="55.44140625" style="485" customWidth="1"/>
    <col min="515" max="515" width="26.6640625" style="485" customWidth="1"/>
    <col min="516" max="516" width="17.33203125" style="485" customWidth="1"/>
    <col min="517" max="517" width="18.44140625" style="485" customWidth="1"/>
    <col min="518" max="518" width="20.6640625" style="485" customWidth="1"/>
    <col min="519" max="519" width="20.109375" style="485" customWidth="1"/>
    <col min="520" max="520" width="24.109375" style="485" customWidth="1"/>
    <col min="521" max="521" width="30.6640625" style="485" bestFit="1" customWidth="1"/>
    <col min="522" max="522" width="31.5546875" style="485" bestFit="1" customWidth="1"/>
    <col min="523" max="768" width="11.44140625" style="485"/>
    <col min="769" max="769" width="9.33203125" style="485" customWidth="1"/>
    <col min="770" max="770" width="55.44140625" style="485" customWidth="1"/>
    <col min="771" max="771" width="26.6640625" style="485" customWidth="1"/>
    <col min="772" max="772" width="17.33203125" style="485" customWidth="1"/>
    <col min="773" max="773" width="18.44140625" style="485" customWidth="1"/>
    <col min="774" max="774" width="20.6640625" style="485" customWidth="1"/>
    <col min="775" max="775" width="20.109375" style="485" customWidth="1"/>
    <col min="776" max="776" width="24.109375" style="485" customWidth="1"/>
    <col min="777" max="777" width="30.6640625" style="485" bestFit="1" customWidth="1"/>
    <col min="778" max="778" width="31.5546875" style="485" bestFit="1" customWidth="1"/>
    <col min="779" max="1024" width="11.44140625" style="485"/>
    <col min="1025" max="1025" width="9.33203125" style="485" customWidth="1"/>
    <col min="1026" max="1026" width="55.44140625" style="485" customWidth="1"/>
    <col min="1027" max="1027" width="26.6640625" style="485" customWidth="1"/>
    <col min="1028" max="1028" width="17.33203125" style="485" customWidth="1"/>
    <col min="1029" max="1029" width="18.44140625" style="485" customWidth="1"/>
    <col min="1030" max="1030" width="20.6640625" style="485" customWidth="1"/>
    <col min="1031" max="1031" width="20.109375" style="485" customWidth="1"/>
    <col min="1032" max="1032" width="24.109375" style="485" customWidth="1"/>
    <col min="1033" max="1033" width="30.6640625" style="485" bestFit="1" customWidth="1"/>
    <col min="1034" max="1034" width="31.5546875" style="485" bestFit="1" customWidth="1"/>
    <col min="1035" max="1280" width="11.44140625" style="485"/>
    <col min="1281" max="1281" width="9.33203125" style="485" customWidth="1"/>
    <col min="1282" max="1282" width="55.44140625" style="485" customWidth="1"/>
    <col min="1283" max="1283" width="26.6640625" style="485" customWidth="1"/>
    <col min="1284" max="1284" width="17.33203125" style="485" customWidth="1"/>
    <col min="1285" max="1285" width="18.44140625" style="485" customWidth="1"/>
    <col min="1286" max="1286" width="20.6640625" style="485" customWidth="1"/>
    <col min="1287" max="1287" width="20.109375" style="485" customWidth="1"/>
    <col min="1288" max="1288" width="24.109375" style="485" customWidth="1"/>
    <col min="1289" max="1289" width="30.6640625" style="485" bestFit="1" customWidth="1"/>
    <col min="1290" max="1290" width="31.5546875" style="485" bestFit="1" customWidth="1"/>
    <col min="1291" max="1536" width="11.44140625" style="485"/>
    <col min="1537" max="1537" width="9.33203125" style="485" customWidth="1"/>
    <col min="1538" max="1538" width="55.44140625" style="485" customWidth="1"/>
    <col min="1539" max="1539" width="26.6640625" style="485" customWidth="1"/>
    <col min="1540" max="1540" width="17.33203125" style="485" customWidth="1"/>
    <col min="1541" max="1541" width="18.44140625" style="485" customWidth="1"/>
    <col min="1542" max="1542" width="20.6640625" style="485" customWidth="1"/>
    <col min="1543" max="1543" width="20.109375" style="485" customWidth="1"/>
    <col min="1544" max="1544" width="24.109375" style="485" customWidth="1"/>
    <col min="1545" max="1545" width="30.6640625" style="485" bestFit="1" customWidth="1"/>
    <col min="1546" max="1546" width="31.5546875" style="485" bestFit="1" customWidth="1"/>
    <col min="1547" max="1792" width="11.44140625" style="485"/>
    <col min="1793" max="1793" width="9.33203125" style="485" customWidth="1"/>
    <col min="1794" max="1794" width="55.44140625" style="485" customWidth="1"/>
    <col min="1795" max="1795" width="26.6640625" style="485" customWidth="1"/>
    <col min="1796" max="1796" width="17.33203125" style="485" customWidth="1"/>
    <col min="1797" max="1797" width="18.44140625" style="485" customWidth="1"/>
    <col min="1798" max="1798" width="20.6640625" style="485" customWidth="1"/>
    <col min="1799" max="1799" width="20.109375" style="485" customWidth="1"/>
    <col min="1800" max="1800" width="24.109375" style="485" customWidth="1"/>
    <col min="1801" max="1801" width="30.6640625" style="485" bestFit="1" customWidth="1"/>
    <col min="1802" max="1802" width="31.5546875" style="485" bestFit="1" customWidth="1"/>
    <col min="1803" max="2048" width="11.44140625" style="485"/>
    <col min="2049" max="2049" width="9.33203125" style="485" customWidth="1"/>
    <col min="2050" max="2050" width="55.44140625" style="485" customWidth="1"/>
    <col min="2051" max="2051" width="26.6640625" style="485" customWidth="1"/>
    <col min="2052" max="2052" width="17.33203125" style="485" customWidth="1"/>
    <col min="2053" max="2053" width="18.44140625" style="485" customWidth="1"/>
    <col min="2054" max="2054" width="20.6640625" style="485" customWidth="1"/>
    <col min="2055" max="2055" width="20.109375" style="485" customWidth="1"/>
    <col min="2056" max="2056" width="24.109375" style="485" customWidth="1"/>
    <col min="2057" max="2057" width="30.6640625" style="485" bestFit="1" customWidth="1"/>
    <col min="2058" max="2058" width="31.5546875" style="485" bestFit="1" customWidth="1"/>
    <col min="2059" max="2304" width="11.44140625" style="485"/>
    <col min="2305" max="2305" width="9.33203125" style="485" customWidth="1"/>
    <col min="2306" max="2306" width="55.44140625" style="485" customWidth="1"/>
    <col min="2307" max="2307" width="26.6640625" style="485" customWidth="1"/>
    <col min="2308" max="2308" width="17.33203125" style="485" customWidth="1"/>
    <col min="2309" max="2309" width="18.44140625" style="485" customWidth="1"/>
    <col min="2310" max="2310" width="20.6640625" style="485" customWidth="1"/>
    <col min="2311" max="2311" width="20.109375" style="485" customWidth="1"/>
    <col min="2312" max="2312" width="24.109375" style="485" customWidth="1"/>
    <col min="2313" max="2313" width="30.6640625" style="485" bestFit="1" customWidth="1"/>
    <col min="2314" max="2314" width="31.5546875" style="485" bestFit="1" customWidth="1"/>
    <col min="2315" max="2560" width="11.44140625" style="485"/>
    <col min="2561" max="2561" width="9.33203125" style="485" customWidth="1"/>
    <col min="2562" max="2562" width="55.44140625" style="485" customWidth="1"/>
    <col min="2563" max="2563" width="26.6640625" style="485" customWidth="1"/>
    <col min="2564" max="2564" width="17.33203125" style="485" customWidth="1"/>
    <col min="2565" max="2565" width="18.44140625" style="485" customWidth="1"/>
    <col min="2566" max="2566" width="20.6640625" style="485" customWidth="1"/>
    <col min="2567" max="2567" width="20.109375" style="485" customWidth="1"/>
    <col min="2568" max="2568" width="24.109375" style="485" customWidth="1"/>
    <col min="2569" max="2569" width="30.6640625" style="485" bestFit="1" customWidth="1"/>
    <col min="2570" max="2570" width="31.5546875" style="485" bestFit="1" customWidth="1"/>
    <col min="2571" max="2816" width="11.44140625" style="485"/>
    <col min="2817" max="2817" width="9.33203125" style="485" customWidth="1"/>
    <col min="2818" max="2818" width="55.44140625" style="485" customWidth="1"/>
    <col min="2819" max="2819" width="26.6640625" style="485" customWidth="1"/>
    <col min="2820" max="2820" width="17.33203125" style="485" customWidth="1"/>
    <col min="2821" max="2821" width="18.44140625" style="485" customWidth="1"/>
    <col min="2822" max="2822" width="20.6640625" style="485" customWidth="1"/>
    <col min="2823" max="2823" width="20.109375" style="485" customWidth="1"/>
    <col min="2824" max="2824" width="24.109375" style="485" customWidth="1"/>
    <col min="2825" max="2825" width="30.6640625" style="485" bestFit="1" customWidth="1"/>
    <col min="2826" max="2826" width="31.5546875" style="485" bestFit="1" customWidth="1"/>
    <col min="2827" max="3072" width="11.44140625" style="485"/>
    <col min="3073" max="3073" width="9.33203125" style="485" customWidth="1"/>
    <col min="3074" max="3074" width="55.44140625" style="485" customWidth="1"/>
    <col min="3075" max="3075" width="26.6640625" style="485" customWidth="1"/>
    <col min="3076" max="3076" width="17.33203125" style="485" customWidth="1"/>
    <col min="3077" max="3077" width="18.44140625" style="485" customWidth="1"/>
    <col min="3078" max="3078" width="20.6640625" style="485" customWidth="1"/>
    <col min="3079" max="3079" width="20.109375" style="485" customWidth="1"/>
    <col min="3080" max="3080" width="24.109375" style="485" customWidth="1"/>
    <col min="3081" max="3081" width="30.6640625" style="485" bestFit="1" customWidth="1"/>
    <col min="3082" max="3082" width="31.5546875" style="485" bestFit="1" customWidth="1"/>
    <col min="3083" max="3328" width="11.44140625" style="485"/>
    <col min="3329" max="3329" width="9.33203125" style="485" customWidth="1"/>
    <col min="3330" max="3330" width="55.44140625" style="485" customWidth="1"/>
    <col min="3331" max="3331" width="26.6640625" style="485" customWidth="1"/>
    <col min="3332" max="3332" width="17.33203125" style="485" customWidth="1"/>
    <col min="3333" max="3333" width="18.44140625" style="485" customWidth="1"/>
    <col min="3334" max="3334" width="20.6640625" style="485" customWidth="1"/>
    <col min="3335" max="3335" width="20.109375" style="485" customWidth="1"/>
    <col min="3336" max="3336" width="24.109375" style="485" customWidth="1"/>
    <col min="3337" max="3337" width="30.6640625" style="485" bestFit="1" customWidth="1"/>
    <col min="3338" max="3338" width="31.5546875" style="485" bestFit="1" customWidth="1"/>
    <col min="3339" max="3584" width="11.44140625" style="485"/>
    <col min="3585" max="3585" width="9.33203125" style="485" customWidth="1"/>
    <col min="3586" max="3586" width="55.44140625" style="485" customWidth="1"/>
    <col min="3587" max="3587" width="26.6640625" style="485" customWidth="1"/>
    <col min="3588" max="3588" width="17.33203125" style="485" customWidth="1"/>
    <col min="3589" max="3589" width="18.44140625" style="485" customWidth="1"/>
    <col min="3590" max="3590" width="20.6640625" style="485" customWidth="1"/>
    <col min="3591" max="3591" width="20.109375" style="485" customWidth="1"/>
    <col min="3592" max="3592" width="24.109375" style="485" customWidth="1"/>
    <col min="3593" max="3593" width="30.6640625" style="485" bestFit="1" customWidth="1"/>
    <col min="3594" max="3594" width="31.5546875" style="485" bestFit="1" customWidth="1"/>
    <col min="3595" max="3840" width="11.44140625" style="485"/>
    <col min="3841" max="3841" width="9.33203125" style="485" customWidth="1"/>
    <col min="3842" max="3842" width="55.44140625" style="485" customWidth="1"/>
    <col min="3843" max="3843" width="26.6640625" style="485" customWidth="1"/>
    <col min="3844" max="3844" width="17.33203125" style="485" customWidth="1"/>
    <col min="3845" max="3845" width="18.44140625" style="485" customWidth="1"/>
    <col min="3846" max="3846" width="20.6640625" style="485" customWidth="1"/>
    <col min="3847" max="3847" width="20.109375" style="485" customWidth="1"/>
    <col min="3848" max="3848" width="24.109375" style="485" customWidth="1"/>
    <col min="3849" max="3849" width="30.6640625" style="485" bestFit="1" customWidth="1"/>
    <col min="3850" max="3850" width="31.5546875" style="485" bestFit="1" customWidth="1"/>
    <col min="3851" max="4096" width="11.44140625" style="485"/>
    <col min="4097" max="4097" width="9.33203125" style="485" customWidth="1"/>
    <col min="4098" max="4098" width="55.44140625" style="485" customWidth="1"/>
    <col min="4099" max="4099" width="26.6640625" style="485" customWidth="1"/>
    <col min="4100" max="4100" width="17.33203125" style="485" customWidth="1"/>
    <col min="4101" max="4101" width="18.44140625" style="485" customWidth="1"/>
    <col min="4102" max="4102" width="20.6640625" style="485" customWidth="1"/>
    <col min="4103" max="4103" width="20.109375" style="485" customWidth="1"/>
    <col min="4104" max="4104" width="24.109375" style="485" customWidth="1"/>
    <col min="4105" max="4105" width="30.6640625" style="485" bestFit="1" customWidth="1"/>
    <col min="4106" max="4106" width="31.5546875" style="485" bestFit="1" customWidth="1"/>
    <col min="4107" max="4352" width="11.44140625" style="485"/>
    <col min="4353" max="4353" width="9.33203125" style="485" customWidth="1"/>
    <col min="4354" max="4354" width="55.44140625" style="485" customWidth="1"/>
    <col min="4355" max="4355" width="26.6640625" style="485" customWidth="1"/>
    <col min="4356" max="4356" width="17.33203125" style="485" customWidth="1"/>
    <col min="4357" max="4357" width="18.44140625" style="485" customWidth="1"/>
    <col min="4358" max="4358" width="20.6640625" style="485" customWidth="1"/>
    <col min="4359" max="4359" width="20.109375" style="485" customWidth="1"/>
    <col min="4360" max="4360" width="24.109375" style="485" customWidth="1"/>
    <col min="4361" max="4361" width="30.6640625" style="485" bestFit="1" customWidth="1"/>
    <col min="4362" max="4362" width="31.5546875" style="485" bestFit="1" customWidth="1"/>
    <col min="4363" max="4608" width="11.44140625" style="485"/>
    <col min="4609" max="4609" width="9.33203125" style="485" customWidth="1"/>
    <col min="4610" max="4610" width="55.44140625" style="485" customWidth="1"/>
    <col min="4611" max="4611" width="26.6640625" style="485" customWidth="1"/>
    <col min="4612" max="4612" width="17.33203125" style="485" customWidth="1"/>
    <col min="4613" max="4613" width="18.44140625" style="485" customWidth="1"/>
    <col min="4614" max="4614" width="20.6640625" style="485" customWidth="1"/>
    <col min="4615" max="4615" width="20.109375" style="485" customWidth="1"/>
    <col min="4616" max="4616" width="24.109375" style="485" customWidth="1"/>
    <col min="4617" max="4617" width="30.6640625" style="485" bestFit="1" customWidth="1"/>
    <col min="4618" max="4618" width="31.5546875" style="485" bestFit="1" customWidth="1"/>
    <col min="4619" max="4864" width="11.44140625" style="485"/>
    <col min="4865" max="4865" width="9.33203125" style="485" customWidth="1"/>
    <col min="4866" max="4866" width="55.44140625" style="485" customWidth="1"/>
    <col min="4867" max="4867" width="26.6640625" style="485" customWidth="1"/>
    <col min="4868" max="4868" width="17.33203125" style="485" customWidth="1"/>
    <col min="4869" max="4869" width="18.44140625" style="485" customWidth="1"/>
    <col min="4870" max="4870" width="20.6640625" style="485" customWidth="1"/>
    <col min="4871" max="4871" width="20.109375" style="485" customWidth="1"/>
    <col min="4872" max="4872" width="24.109375" style="485" customWidth="1"/>
    <col min="4873" max="4873" width="30.6640625" style="485" bestFit="1" customWidth="1"/>
    <col min="4874" max="4874" width="31.5546875" style="485" bestFit="1" customWidth="1"/>
    <col min="4875" max="5120" width="11.44140625" style="485"/>
    <col min="5121" max="5121" width="9.33203125" style="485" customWidth="1"/>
    <col min="5122" max="5122" width="55.44140625" style="485" customWidth="1"/>
    <col min="5123" max="5123" width="26.6640625" style="485" customWidth="1"/>
    <col min="5124" max="5124" width="17.33203125" style="485" customWidth="1"/>
    <col min="5125" max="5125" width="18.44140625" style="485" customWidth="1"/>
    <col min="5126" max="5126" width="20.6640625" style="485" customWidth="1"/>
    <col min="5127" max="5127" width="20.109375" style="485" customWidth="1"/>
    <col min="5128" max="5128" width="24.109375" style="485" customWidth="1"/>
    <col min="5129" max="5129" width="30.6640625" style="485" bestFit="1" customWidth="1"/>
    <col min="5130" max="5130" width="31.5546875" style="485" bestFit="1" customWidth="1"/>
    <col min="5131" max="5376" width="11.44140625" style="485"/>
    <col min="5377" max="5377" width="9.33203125" style="485" customWidth="1"/>
    <col min="5378" max="5378" width="55.44140625" style="485" customWidth="1"/>
    <col min="5379" max="5379" width="26.6640625" style="485" customWidth="1"/>
    <col min="5380" max="5380" width="17.33203125" style="485" customWidth="1"/>
    <col min="5381" max="5381" width="18.44140625" style="485" customWidth="1"/>
    <col min="5382" max="5382" width="20.6640625" style="485" customWidth="1"/>
    <col min="5383" max="5383" width="20.109375" style="485" customWidth="1"/>
    <col min="5384" max="5384" width="24.109375" style="485" customWidth="1"/>
    <col min="5385" max="5385" width="30.6640625" style="485" bestFit="1" customWidth="1"/>
    <col min="5386" max="5386" width="31.5546875" style="485" bestFit="1" customWidth="1"/>
    <col min="5387" max="5632" width="11.44140625" style="485"/>
    <col min="5633" max="5633" width="9.33203125" style="485" customWidth="1"/>
    <col min="5634" max="5634" width="55.44140625" style="485" customWidth="1"/>
    <col min="5635" max="5635" width="26.6640625" style="485" customWidth="1"/>
    <col min="5636" max="5636" width="17.33203125" style="485" customWidth="1"/>
    <col min="5637" max="5637" width="18.44140625" style="485" customWidth="1"/>
    <col min="5638" max="5638" width="20.6640625" style="485" customWidth="1"/>
    <col min="5639" max="5639" width="20.109375" style="485" customWidth="1"/>
    <col min="5640" max="5640" width="24.109375" style="485" customWidth="1"/>
    <col min="5641" max="5641" width="30.6640625" style="485" bestFit="1" customWidth="1"/>
    <col min="5642" max="5642" width="31.5546875" style="485" bestFit="1" customWidth="1"/>
    <col min="5643" max="5888" width="11.44140625" style="485"/>
    <col min="5889" max="5889" width="9.33203125" style="485" customWidth="1"/>
    <col min="5890" max="5890" width="55.44140625" style="485" customWidth="1"/>
    <col min="5891" max="5891" width="26.6640625" style="485" customWidth="1"/>
    <col min="5892" max="5892" width="17.33203125" style="485" customWidth="1"/>
    <col min="5893" max="5893" width="18.44140625" style="485" customWidth="1"/>
    <col min="5894" max="5894" width="20.6640625" style="485" customWidth="1"/>
    <col min="5895" max="5895" width="20.109375" style="485" customWidth="1"/>
    <col min="5896" max="5896" width="24.109375" style="485" customWidth="1"/>
    <col min="5897" max="5897" width="30.6640625" style="485" bestFit="1" customWidth="1"/>
    <col min="5898" max="5898" width="31.5546875" style="485" bestFit="1" customWidth="1"/>
    <col min="5899" max="6144" width="11.44140625" style="485"/>
    <col min="6145" max="6145" width="9.33203125" style="485" customWidth="1"/>
    <col min="6146" max="6146" width="55.44140625" style="485" customWidth="1"/>
    <col min="6147" max="6147" width="26.6640625" style="485" customWidth="1"/>
    <col min="6148" max="6148" width="17.33203125" style="485" customWidth="1"/>
    <col min="6149" max="6149" width="18.44140625" style="485" customWidth="1"/>
    <col min="6150" max="6150" width="20.6640625" style="485" customWidth="1"/>
    <col min="6151" max="6151" width="20.109375" style="485" customWidth="1"/>
    <col min="6152" max="6152" width="24.109375" style="485" customWidth="1"/>
    <col min="6153" max="6153" width="30.6640625" style="485" bestFit="1" customWidth="1"/>
    <col min="6154" max="6154" width="31.5546875" style="485" bestFit="1" customWidth="1"/>
    <col min="6155" max="6400" width="11.44140625" style="485"/>
    <col min="6401" max="6401" width="9.33203125" style="485" customWidth="1"/>
    <col min="6402" max="6402" width="55.44140625" style="485" customWidth="1"/>
    <col min="6403" max="6403" width="26.6640625" style="485" customWidth="1"/>
    <col min="6404" max="6404" width="17.33203125" style="485" customWidth="1"/>
    <col min="6405" max="6405" width="18.44140625" style="485" customWidth="1"/>
    <col min="6406" max="6406" width="20.6640625" style="485" customWidth="1"/>
    <col min="6407" max="6407" width="20.109375" style="485" customWidth="1"/>
    <col min="6408" max="6408" width="24.109375" style="485" customWidth="1"/>
    <col min="6409" max="6409" width="30.6640625" style="485" bestFit="1" customWidth="1"/>
    <col min="6410" max="6410" width="31.5546875" style="485" bestFit="1" customWidth="1"/>
    <col min="6411" max="6656" width="11.44140625" style="485"/>
    <col min="6657" max="6657" width="9.33203125" style="485" customWidth="1"/>
    <col min="6658" max="6658" width="55.44140625" style="485" customWidth="1"/>
    <col min="6659" max="6659" width="26.6640625" style="485" customWidth="1"/>
    <col min="6660" max="6660" width="17.33203125" style="485" customWidth="1"/>
    <col min="6661" max="6661" width="18.44140625" style="485" customWidth="1"/>
    <col min="6662" max="6662" width="20.6640625" style="485" customWidth="1"/>
    <col min="6663" max="6663" width="20.109375" style="485" customWidth="1"/>
    <col min="6664" max="6664" width="24.109375" style="485" customWidth="1"/>
    <col min="6665" max="6665" width="30.6640625" style="485" bestFit="1" customWidth="1"/>
    <col min="6666" max="6666" width="31.5546875" style="485" bestFit="1" customWidth="1"/>
    <col min="6667" max="6912" width="11.44140625" style="485"/>
    <col min="6913" max="6913" width="9.33203125" style="485" customWidth="1"/>
    <col min="6914" max="6914" width="55.44140625" style="485" customWidth="1"/>
    <col min="6915" max="6915" width="26.6640625" style="485" customWidth="1"/>
    <col min="6916" max="6916" width="17.33203125" style="485" customWidth="1"/>
    <col min="6917" max="6917" width="18.44140625" style="485" customWidth="1"/>
    <col min="6918" max="6918" width="20.6640625" style="485" customWidth="1"/>
    <col min="6919" max="6919" width="20.109375" style="485" customWidth="1"/>
    <col min="6920" max="6920" width="24.109375" style="485" customWidth="1"/>
    <col min="6921" max="6921" width="30.6640625" style="485" bestFit="1" customWidth="1"/>
    <col min="6922" max="6922" width="31.5546875" style="485" bestFit="1" customWidth="1"/>
    <col min="6923" max="7168" width="11.44140625" style="485"/>
    <col min="7169" max="7169" width="9.33203125" style="485" customWidth="1"/>
    <col min="7170" max="7170" width="55.44140625" style="485" customWidth="1"/>
    <col min="7171" max="7171" width="26.6640625" style="485" customWidth="1"/>
    <col min="7172" max="7172" width="17.33203125" style="485" customWidth="1"/>
    <col min="7173" max="7173" width="18.44140625" style="485" customWidth="1"/>
    <col min="7174" max="7174" width="20.6640625" style="485" customWidth="1"/>
    <col min="7175" max="7175" width="20.109375" style="485" customWidth="1"/>
    <col min="7176" max="7176" width="24.109375" style="485" customWidth="1"/>
    <col min="7177" max="7177" width="30.6640625" style="485" bestFit="1" customWidth="1"/>
    <col min="7178" max="7178" width="31.5546875" style="485" bestFit="1" customWidth="1"/>
    <col min="7179" max="7424" width="11.44140625" style="485"/>
    <col min="7425" max="7425" width="9.33203125" style="485" customWidth="1"/>
    <col min="7426" max="7426" width="55.44140625" style="485" customWidth="1"/>
    <col min="7427" max="7427" width="26.6640625" style="485" customWidth="1"/>
    <col min="7428" max="7428" width="17.33203125" style="485" customWidth="1"/>
    <col min="7429" max="7429" width="18.44140625" style="485" customWidth="1"/>
    <col min="7430" max="7430" width="20.6640625" style="485" customWidth="1"/>
    <col min="7431" max="7431" width="20.109375" style="485" customWidth="1"/>
    <col min="7432" max="7432" width="24.109375" style="485" customWidth="1"/>
    <col min="7433" max="7433" width="30.6640625" style="485" bestFit="1" customWidth="1"/>
    <col min="7434" max="7434" width="31.5546875" style="485" bestFit="1" customWidth="1"/>
    <col min="7435" max="7680" width="11.44140625" style="485"/>
    <col min="7681" max="7681" width="9.33203125" style="485" customWidth="1"/>
    <col min="7682" max="7682" width="55.44140625" style="485" customWidth="1"/>
    <col min="7683" max="7683" width="26.6640625" style="485" customWidth="1"/>
    <col min="7684" max="7684" width="17.33203125" style="485" customWidth="1"/>
    <col min="7685" max="7685" width="18.44140625" style="485" customWidth="1"/>
    <col min="7686" max="7686" width="20.6640625" style="485" customWidth="1"/>
    <col min="7687" max="7687" width="20.109375" style="485" customWidth="1"/>
    <col min="7688" max="7688" width="24.109375" style="485" customWidth="1"/>
    <col min="7689" max="7689" width="30.6640625" style="485" bestFit="1" customWidth="1"/>
    <col min="7690" max="7690" width="31.5546875" style="485" bestFit="1" customWidth="1"/>
    <col min="7691" max="7936" width="11.44140625" style="485"/>
    <col min="7937" max="7937" width="9.33203125" style="485" customWidth="1"/>
    <col min="7938" max="7938" width="55.44140625" style="485" customWidth="1"/>
    <col min="7939" max="7939" width="26.6640625" style="485" customWidth="1"/>
    <col min="7940" max="7940" width="17.33203125" style="485" customWidth="1"/>
    <col min="7941" max="7941" width="18.44140625" style="485" customWidth="1"/>
    <col min="7942" max="7942" width="20.6640625" style="485" customWidth="1"/>
    <col min="7943" max="7943" width="20.109375" style="485" customWidth="1"/>
    <col min="7944" max="7944" width="24.109375" style="485" customWidth="1"/>
    <col min="7945" max="7945" width="30.6640625" style="485" bestFit="1" customWidth="1"/>
    <col min="7946" max="7946" width="31.5546875" style="485" bestFit="1" customWidth="1"/>
    <col min="7947" max="8192" width="11.44140625" style="485"/>
    <col min="8193" max="8193" width="9.33203125" style="485" customWidth="1"/>
    <col min="8194" max="8194" width="55.44140625" style="485" customWidth="1"/>
    <col min="8195" max="8195" width="26.6640625" style="485" customWidth="1"/>
    <col min="8196" max="8196" width="17.33203125" style="485" customWidth="1"/>
    <col min="8197" max="8197" width="18.44140625" style="485" customWidth="1"/>
    <col min="8198" max="8198" width="20.6640625" style="485" customWidth="1"/>
    <col min="8199" max="8199" width="20.109375" style="485" customWidth="1"/>
    <col min="8200" max="8200" width="24.109375" style="485" customWidth="1"/>
    <col min="8201" max="8201" width="30.6640625" style="485" bestFit="1" customWidth="1"/>
    <col min="8202" max="8202" width="31.5546875" style="485" bestFit="1" customWidth="1"/>
    <col min="8203" max="8448" width="11.44140625" style="485"/>
    <col min="8449" max="8449" width="9.33203125" style="485" customWidth="1"/>
    <col min="8450" max="8450" width="55.44140625" style="485" customWidth="1"/>
    <col min="8451" max="8451" width="26.6640625" style="485" customWidth="1"/>
    <col min="8452" max="8452" width="17.33203125" style="485" customWidth="1"/>
    <col min="8453" max="8453" width="18.44140625" style="485" customWidth="1"/>
    <col min="8454" max="8454" width="20.6640625" style="485" customWidth="1"/>
    <col min="8455" max="8455" width="20.109375" style="485" customWidth="1"/>
    <col min="8456" max="8456" width="24.109375" style="485" customWidth="1"/>
    <col min="8457" max="8457" width="30.6640625" style="485" bestFit="1" customWidth="1"/>
    <col min="8458" max="8458" width="31.5546875" style="485" bestFit="1" customWidth="1"/>
    <col min="8459" max="8704" width="11.44140625" style="485"/>
    <col min="8705" max="8705" width="9.33203125" style="485" customWidth="1"/>
    <col min="8706" max="8706" width="55.44140625" style="485" customWidth="1"/>
    <col min="8707" max="8707" width="26.6640625" style="485" customWidth="1"/>
    <col min="8708" max="8708" width="17.33203125" style="485" customWidth="1"/>
    <col min="8709" max="8709" width="18.44140625" style="485" customWidth="1"/>
    <col min="8710" max="8710" width="20.6640625" style="485" customWidth="1"/>
    <col min="8711" max="8711" width="20.109375" style="485" customWidth="1"/>
    <col min="8712" max="8712" width="24.109375" style="485" customWidth="1"/>
    <col min="8713" max="8713" width="30.6640625" style="485" bestFit="1" customWidth="1"/>
    <col min="8714" max="8714" width="31.5546875" style="485" bestFit="1" customWidth="1"/>
    <col min="8715" max="8960" width="11.44140625" style="485"/>
    <col min="8961" max="8961" width="9.33203125" style="485" customWidth="1"/>
    <col min="8962" max="8962" width="55.44140625" style="485" customWidth="1"/>
    <col min="8963" max="8963" width="26.6640625" style="485" customWidth="1"/>
    <col min="8964" max="8964" width="17.33203125" style="485" customWidth="1"/>
    <col min="8965" max="8965" width="18.44140625" style="485" customWidth="1"/>
    <col min="8966" max="8966" width="20.6640625" style="485" customWidth="1"/>
    <col min="8967" max="8967" width="20.109375" style="485" customWidth="1"/>
    <col min="8968" max="8968" width="24.109375" style="485" customWidth="1"/>
    <col min="8969" max="8969" width="30.6640625" style="485" bestFit="1" customWidth="1"/>
    <col min="8970" max="8970" width="31.5546875" style="485" bestFit="1" customWidth="1"/>
    <col min="8971" max="9216" width="11.44140625" style="485"/>
    <col min="9217" max="9217" width="9.33203125" style="485" customWidth="1"/>
    <col min="9218" max="9218" width="55.44140625" style="485" customWidth="1"/>
    <col min="9219" max="9219" width="26.6640625" style="485" customWidth="1"/>
    <col min="9220" max="9220" width="17.33203125" style="485" customWidth="1"/>
    <col min="9221" max="9221" width="18.44140625" style="485" customWidth="1"/>
    <col min="9222" max="9222" width="20.6640625" style="485" customWidth="1"/>
    <col min="9223" max="9223" width="20.109375" style="485" customWidth="1"/>
    <col min="9224" max="9224" width="24.109375" style="485" customWidth="1"/>
    <col min="9225" max="9225" width="30.6640625" style="485" bestFit="1" customWidth="1"/>
    <col min="9226" max="9226" width="31.5546875" style="485" bestFit="1" customWidth="1"/>
    <col min="9227" max="9472" width="11.44140625" style="485"/>
    <col min="9473" max="9473" width="9.33203125" style="485" customWidth="1"/>
    <col min="9474" max="9474" width="55.44140625" style="485" customWidth="1"/>
    <col min="9475" max="9475" width="26.6640625" style="485" customWidth="1"/>
    <col min="9476" max="9476" width="17.33203125" style="485" customWidth="1"/>
    <col min="9477" max="9477" width="18.44140625" style="485" customWidth="1"/>
    <col min="9478" max="9478" width="20.6640625" style="485" customWidth="1"/>
    <col min="9479" max="9479" width="20.109375" style="485" customWidth="1"/>
    <col min="9480" max="9480" width="24.109375" style="485" customWidth="1"/>
    <col min="9481" max="9481" width="30.6640625" style="485" bestFit="1" customWidth="1"/>
    <col min="9482" max="9482" width="31.5546875" style="485" bestFit="1" customWidth="1"/>
    <col min="9483" max="9728" width="11.44140625" style="485"/>
    <col min="9729" max="9729" width="9.33203125" style="485" customWidth="1"/>
    <col min="9730" max="9730" width="55.44140625" style="485" customWidth="1"/>
    <col min="9731" max="9731" width="26.6640625" style="485" customWidth="1"/>
    <col min="9732" max="9732" width="17.33203125" style="485" customWidth="1"/>
    <col min="9733" max="9733" width="18.44140625" style="485" customWidth="1"/>
    <col min="9734" max="9734" width="20.6640625" style="485" customWidth="1"/>
    <col min="9735" max="9735" width="20.109375" style="485" customWidth="1"/>
    <col min="9736" max="9736" width="24.109375" style="485" customWidth="1"/>
    <col min="9737" max="9737" width="30.6640625" style="485" bestFit="1" customWidth="1"/>
    <col min="9738" max="9738" width="31.5546875" style="485" bestFit="1" customWidth="1"/>
    <col min="9739" max="9984" width="11.44140625" style="485"/>
    <col min="9985" max="9985" width="9.33203125" style="485" customWidth="1"/>
    <col min="9986" max="9986" width="55.44140625" style="485" customWidth="1"/>
    <col min="9987" max="9987" width="26.6640625" style="485" customWidth="1"/>
    <col min="9988" max="9988" width="17.33203125" style="485" customWidth="1"/>
    <col min="9989" max="9989" width="18.44140625" style="485" customWidth="1"/>
    <col min="9990" max="9990" width="20.6640625" style="485" customWidth="1"/>
    <col min="9991" max="9991" width="20.109375" style="485" customWidth="1"/>
    <col min="9992" max="9992" width="24.109375" style="485" customWidth="1"/>
    <col min="9993" max="9993" width="30.6640625" style="485" bestFit="1" customWidth="1"/>
    <col min="9994" max="9994" width="31.5546875" style="485" bestFit="1" customWidth="1"/>
    <col min="9995" max="10240" width="11.44140625" style="485"/>
    <col min="10241" max="10241" width="9.33203125" style="485" customWidth="1"/>
    <col min="10242" max="10242" width="55.44140625" style="485" customWidth="1"/>
    <col min="10243" max="10243" width="26.6640625" style="485" customWidth="1"/>
    <col min="10244" max="10244" width="17.33203125" style="485" customWidth="1"/>
    <col min="10245" max="10245" width="18.44140625" style="485" customWidth="1"/>
    <col min="10246" max="10246" width="20.6640625" style="485" customWidth="1"/>
    <col min="10247" max="10247" width="20.109375" style="485" customWidth="1"/>
    <col min="10248" max="10248" width="24.109375" style="485" customWidth="1"/>
    <col min="10249" max="10249" width="30.6640625" style="485" bestFit="1" customWidth="1"/>
    <col min="10250" max="10250" width="31.5546875" style="485" bestFit="1" customWidth="1"/>
    <col min="10251" max="10496" width="11.44140625" style="485"/>
    <col min="10497" max="10497" width="9.33203125" style="485" customWidth="1"/>
    <col min="10498" max="10498" width="55.44140625" style="485" customWidth="1"/>
    <col min="10499" max="10499" width="26.6640625" style="485" customWidth="1"/>
    <col min="10500" max="10500" width="17.33203125" style="485" customWidth="1"/>
    <col min="10501" max="10501" width="18.44140625" style="485" customWidth="1"/>
    <col min="10502" max="10502" width="20.6640625" style="485" customWidth="1"/>
    <col min="10503" max="10503" width="20.109375" style="485" customWidth="1"/>
    <col min="10504" max="10504" width="24.109375" style="485" customWidth="1"/>
    <col min="10505" max="10505" width="30.6640625" style="485" bestFit="1" customWidth="1"/>
    <col min="10506" max="10506" width="31.5546875" style="485" bestFit="1" customWidth="1"/>
    <col min="10507" max="10752" width="11.44140625" style="485"/>
    <col min="10753" max="10753" width="9.33203125" style="485" customWidth="1"/>
    <col min="10754" max="10754" width="55.44140625" style="485" customWidth="1"/>
    <col min="10755" max="10755" width="26.6640625" style="485" customWidth="1"/>
    <col min="10756" max="10756" width="17.33203125" style="485" customWidth="1"/>
    <col min="10757" max="10757" width="18.44140625" style="485" customWidth="1"/>
    <col min="10758" max="10758" width="20.6640625" style="485" customWidth="1"/>
    <col min="10759" max="10759" width="20.109375" style="485" customWidth="1"/>
    <col min="10760" max="10760" width="24.109375" style="485" customWidth="1"/>
    <col min="10761" max="10761" width="30.6640625" style="485" bestFit="1" customWidth="1"/>
    <col min="10762" max="10762" width="31.5546875" style="485" bestFit="1" customWidth="1"/>
    <col min="10763" max="11008" width="11.44140625" style="485"/>
    <col min="11009" max="11009" width="9.33203125" style="485" customWidth="1"/>
    <col min="11010" max="11010" width="55.44140625" style="485" customWidth="1"/>
    <col min="11011" max="11011" width="26.6640625" style="485" customWidth="1"/>
    <col min="11012" max="11012" width="17.33203125" style="485" customWidth="1"/>
    <col min="11013" max="11013" width="18.44140625" style="485" customWidth="1"/>
    <col min="11014" max="11014" width="20.6640625" style="485" customWidth="1"/>
    <col min="11015" max="11015" width="20.109375" style="485" customWidth="1"/>
    <col min="11016" max="11016" width="24.109375" style="485" customWidth="1"/>
    <col min="11017" max="11017" width="30.6640625" style="485" bestFit="1" customWidth="1"/>
    <col min="11018" max="11018" width="31.5546875" style="485" bestFit="1" customWidth="1"/>
    <col min="11019" max="11264" width="11.44140625" style="485"/>
    <col min="11265" max="11265" width="9.33203125" style="485" customWidth="1"/>
    <col min="11266" max="11266" width="55.44140625" style="485" customWidth="1"/>
    <col min="11267" max="11267" width="26.6640625" style="485" customWidth="1"/>
    <col min="11268" max="11268" width="17.33203125" style="485" customWidth="1"/>
    <col min="11269" max="11269" width="18.44140625" style="485" customWidth="1"/>
    <col min="11270" max="11270" width="20.6640625" style="485" customWidth="1"/>
    <col min="11271" max="11271" width="20.109375" style="485" customWidth="1"/>
    <col min="11272" max="11272" width="24.109375" style="485" customWidth="1"/>
    <col min="11273" max="11273" width="30.6640625" style="485" bestFit="1" customWidth="1"/>
    <col min="11274" max="11274" width="31.5546875" style="485" bestFit="1" customWidth="1"/>
    <col min="11275" max="11520" width="11.44140625" style="485"/>
    <col min="11521" max="11521" width="9.33203125" style="485" customWidth="1"/>
    <col min="11522" max="11522" width="55.44140625" style="485" customWidth="1"/>
    <col min="11523" max="11523" width="26.6640625" style="485" customWidth="1"/>
    <col min="11524" max="11524" width="17.33203125" style="485" customWidth="1"/>
    <col min="11525" max="11525" width="18.44140625" style="485" customWidth="1"/>
    <col min="11526" max="11526" width="20.6640625" style="485" customWidth="1"/>
    <col min="11527" max="11527" width="20.109375" style="485" customWidth="1"/>
    <col min="11528" max="11528" width="24.109375" style="485" customWidth="1"/>
    <col min="11529" max="11529" width="30.6640625" style="485" bestFit="1" customWidth="1"/>
    <col min="11530" max="11530" width="31.5546875" style="485" bestFit="1" customWidth="1"/>
    <col min="11531" max="11776" width="11.44140625" style="485"/>
    <col min="11777" max="11777" width="9.33203125" style="485" customWidth="1"/>
    <col min="11778" max="11778" width="55.44140625" style="485" customWidth="1"/>
    <col min="11779" max="11779" width="26.6640625" style="485" customWidth="1"/>
    <col min="11780" max="11780" width="17.33203125" style="485" customWidth="1"/>
    <col min="11781" max="11781" width="18.44140625" style="485" customWidth="1"/>
    <col min="11782" max="11782" width="20.6640625" style="485" customWidth="1"/>
    <col min="11783" max="11783" width="20.109375" style="485" customWidth="1"/>
    <col min="11784" max="11784" width="24.109375" style="485" customWidth="1"/>
    <col min="11785" max="11785" width="30.6640625" style="485" bestFit="1" customWidth="1"/>
    <col min="11786" max="11786" width="31.5546875" style="485" bestFit="1" customWidth="1"/>
    <col min="11787" max="12032" width="11.44140625" style="485"/>
    <col min="12033" max="12033" width="9.33203125" style="485" customWidth="1"/>
    <col min="12034" max="12034" width="55.44140625" style="485" customWidth="1"/>
    <col min="12035" max="12035" width="26.6640625" style="485" customWidth="1"/>
    <col min="12036" max="12036" width="17.33203125" style="485" customWidth="1"/>
    <col min="12037" max="12037" width="18.44140625" style="485" customWidth="1"/>
    <col min="12038" max="12038" width="20.6640625" style="485" customWidth="1"/>
    <col min="12039" max="12039" width="20.109375" style="485" customWidth="1"/>
    <col min="12040" max="12040" width="24.109375" style="485" customWidth="1"/>
    <col min="12041" max="12041" width="30.6640625" style="485" bestFit="1" customWidth="1"/>
    <col min="12042" max="12042" width="31.5546875" style="485" bestFit="1" customWidth="1"/>
    <col min="12043" max="12288" width="11.44140625" style="485"/>
    <col min="12289" max="12289" width="9.33203125" style="485" customWidth="1"/>
    <col min="12290" max="12290" width="55.44140625" style="485" customWidth="1"/>
    <col min="12291" max="12291" width="26.6640625" style="485" customWidth="1"/>
    <col min="12292" max="12292" width="17.33203125" style="485" customWidth="1"/>
    <col min="12293" max="12293" width="18.44140625" style="485" customWidth="1"/>
    <col min="12294" max="12294" width="20.6640625" style="485" customWidth="1"/>
    <col min="12295" max="12295" width="20.109375" style="485" customWidth="1"/>
    <col min="12296" max="12296" width="24.109375" style="485" customWidth="1"/>
    <col min="12297" max="12297" width="30.6640625" style="485" bestFit="1" customWidth="1"/>
    <col min="12298" max="12298" width="31.5546875" style="485" bestFit="1" customWidth="1"/>
    <col min="12299" max="12544" width="11.44140625" style="485"/>
    <col min="12545" max="12545" width="9.33203125" style="485" customWidth="1"/>
    <col min="12546" max="12546" width="55.44140625" style="485" customWidth="1"/>
    <col min="12547" max="12547" width="26.6640625" style="485" customWidth="1"/>
    <col min="12548" max="12548" width="17.33203125" style="485" customWidth="1"/>
    <col min="12549" max="12549" width="18.44140625" style="485" customWidth="1"/>
    <col min="12550" max="12550" width="20.6640625" style="485" customWidth="1"/>
    <col min="12551" max="12551" width="20.109375" style="485" customWidth="1"/>
    <col min="12552" max="12552" width="24.109375" style="485" customWidth="1"/>
    <col min="12553" max="12553" width="30.6640625" style="485" bestFit="1" customWidth="1"/>
    <col min="12554" max="12554" width="31.5546875" style="485" bestFit="1" customWidth="1"/>
    <col min="12555" max="12800" width="11.44140625" style="485"/>
    <col min="12801" max="12801" width="9.33203125" style="485" customWidth="1"/>
    <col min="12802" max="12802" width="55.44140625" style="485" customWidth="1"/>
    <col min="12803" max="12803" width="26.6640625" style="485" customWidth="1"/>
    <col min="12804" max="12804" width="17.33203125" style="485" customWidth="1"/>
    <col min="12805" max="12805" width="18.44140625" style="485" customWidth="1"/>
    <col min="12806" max="12806" width="20.6640625" style="485" customWidth="1"/>
    <col min="12807" max="12807" width="20.109375" style="485" customWidth="1"/>
    <col min="12808" max="12808" width="24.109375" style="485" customWidth="1"/>
    <col min="12809" max="12809" width="30.6640625" style="485" bestFit="1" customWidth="1"/>
    <col min="12810" max="12810" width="31.5546875" style="485" bestFit="1" customWidth="1"/>
    <col min="12811" max="13056" width="11.44140625" style="485"/>
    <col min="13057" max="13057" width="9.33203125" style="485" customWidth="1"/>
    <col min="13058" max="13058" width="55.44140625" style="485" customWidth="1"/>
    <col min="13059" max="13059" width="26.6640625" style="485" customWidth="1"/>
    <col min="13060" max="13060" width="17.33203125" style="485" customWidth="1"/>
    <col min="13061" max="13061" width="18.44140625" style="485" customWidth="1"/>
    <col min="13062" max="13062" width="20.6640625" style="485" customWidth="1"/>
    <col min="13063" max="13063" width="20.109375" style="485" customWidth="1"/>
    <col min="13064" max="13064" width="24.109375" style="485" customWidth="1"/>
    <col min="13065" max="13065" width="30.6640625" style="485" bestFit="1" customWidth="1"/>
    <col min="13066" max="13066" width="31.5546875" style="485" bestFit="1" customWidth="1"/>
    <col min="13067" max="13312" width="11.44140625" style="485"/>
    <col min="13313" max="13313" width="9.33203125" style="485" customWidth="1"/>
    <col min="13314" max="13314" width="55.44140625" style="485" customWidth="1"/>
    <col min="13315" max="13315" width="26.6640625" style="485" customWidth="1"/>
    <col min="13316" max="13316" width="17.33203125" style="485" customWidth="1"/>
    <col min="13317" max="13317" width="18.44140625" style="485" customWidth="1"/>
    <col min="13318" max="13318" width="20.6640625" style="485" customWidth="1"/>
    <col min="13319" max="13319" width="20.109375" style="485" customWidth="1"/>
    <col min="13320" max="13320" width="24.109375" style="485" customWidth="1"/>
    <col min="13321" max="13321" width="30.6640625" style="485" bestFit="1" customWidth="1"/>
    <col min="13322" max="13322" width="31.5546875" style="485" bestFit="1" customWidth="1"/>
    <col min="13323" max="13568" width="11.44140625" style="485"/>
    <col min="13569" max="13569" width="9.33203125" style="485" customWidth="1"/>
    <col min="13570" max="13570" width="55.44140625" style="485" customWidth="1"/>
    <col min="13571" max="13571" width="26.6640625" style="485" customWidth="1"/>
    <col min="13572" max="13572" width="17.33203125" style="485" customWidth="1"/>
    <col min="13573" max="13573" width="18.44140625" style="485" customWidth="1"/>
    <col min="13574" max="13574" width="20.6640625" style="485" customWidth="1"/>
    <col min="13575" max="13575" width="20.109375" style="485" customWidth="1"/>
    <col min="13576" max="13576" width="24.109375" style="485" customWidth="1"/>
    <col min="13577" max="13577" width="30.6640625" style="485" bestFit="1" customWidth="1"/>
    <col min="13578" max="13578" width="31.5546875" style="485" bestFit="1" customWidth="1"/>
    <col min="13579" max="13824" width="11.44140625" style="485"/>
    <col min="13825" max="13825" width="9.33203125" style="485" customWidth="1"/>
    <col min="13826" max="13826" width="55.44140625" style="485" customWidth="1"/>
    <col min="13827" max="13827" width="26.6640625" style="485" customWidth="1"/>
    <col min="13828" max="13828" width="17.33203125" style="485" customWidth="1"/>
    <col min="13829" max="13829" width="18.44140625" style="485" customWidth="1"/>
    <col min="13830" max="13830" width="20.6640625" style="485" customWidth="1"/>
    <col min="13831" max="13831" width="20.109375" style="485" customWidth="1"/>
    <col min="13832" max="13832" width="24.109375" style="485" customWidth="1"/>
    <col min="13833" max="13833" width="30.6640625" style="485" bestFit="1" customWidth="1"/>
    <col min="13834" max="13834" width="31.5546875" style="485" bestFit="1" customWidth="1"/>
    <col min="13835" max="14080" width="11.44140625" style="485"/>
    <col min="14081" max="14081" width="9.33203125" style="485" customWidth="1"/>
    <col min="14082" max="14082" width="55.44140625" style="485" customWidth="1"/>
    <col min="14083" max="14083" width="26.6640625" style="485" customWidth="1"/>
    <col min="14084" max="14084" width="17.33203125" style="485" customWidth="1"/>
    <col min="14085" max="14085" width="18.44140625" style="485" customWidth="1"/>
    <col min="14086" max="14086" width="20.6640625" style="485" customWidth="1"/>
    <col min="14087" max="14087" width="20.109375" style="485" customWidth="1"/>
    <col min="14088" max="14088" width="24.109375" style="485" customWidth="1"/>
    <col min="14089" max="14089" width="30.6640625" style="485" bestFit="1" customWidth="1"/>
    <col min="14090" max="14090" width="31.5546875" style="485" bestFit="1" customWidth="1"/>
    <col min="14091" max="14336" width="11.44140625" style="485"/>
    <col min="14337" max="14337" width="9.33203125" style="485" customWidth="1"/>
    <col min="14338" max="14338" width="55.44140625" style="485" customWidth="1"/>
    <col min="14339" max="14339" width="26.6640625" style="485" customWidth="1"/>
    <col min="14340" max="14340" width="17.33203125" style="485" customWidth="1"/>
    <col min="14341" max="14341" width="18.44140625" style="485" customWidth="1"/>
    <col min="14342" max="14342" width="20.6640625" style="485" customWidth="1"/>
    <col min="14343" max="14343" width="20.109375" style="485" customWidth="1"/>
    <col min="14344" max="14344" width="24.109375" style="485" customWidth="1"/>
    <col min="14345" max="14345" width="30.6640625" style="485" bestFit="1" customWidth="1"/>
    <col min="14346" max="14346" width="31.5546875" style="485" bestFit="1" customWidth="1"/>
    <col min="14347" max="14592" width="11.44140625" style="485"/>
    <col min="14593" max="14593" width="9.33203125" style="485" customWidth="1"/>
    <col min="14594" max="14594" width="55.44140625" style="485" customWidth="1"/>
    <col min="14595" max="14595" width="26.6640625" style="485" customWidth="1"/>
    <col min="14596" max="14596" width="17.33203125" style="485" customWidth="1"/>
    <col min="14597" max="14597" width="18.44140625" style="485" customWidth="1"/>
    <col min="14598" max="14598" width="20.6640625" style="485" customWidth="1"/>
    <col min="14599" max="14599" width="20.109375" style="485" customWidth="1"/>
    <col min="14600" max="14600" width="24.109375" style="485" customWidth="1"/>
    <col min="14601" max="14601" width="30.6640625" style="485" bestFit="1" customWidth="1"/>
    <col min="14602" max="14602" width="31.5546875" style="485" bestFit="1" customWidth="1"/>
    <col min="14603" max="14848" width="11.44140625" style="485"/>
    <col min="14849" max="14849" width="9.33203125" style="485" customWidth="1"/>
    <col min="14850" max="14850" width="55.44140625" style="485" customWidth="1"/>
    <col min="14851" max="14851" width="26.6640625" style="485" customWidth="1"/>
    <col min="14852" max="14852" width="17.33203125" style="485" customWidth="1"/>
    <col min="14853" max="14853" width="18.44140625" style="485" customWidth="1"/>
    <col min="14854" max="14854" width="20.6640625" style="485" customWidth="1"/>
    <col min="14855" max="14855" width="20.109375" style="485" customWidth="1"/>
    <col min="14856" max="14856" width="24.109375" style="485" customWidth="1"/>
    <col min="14857" max="14857" width="30.6640625" style="485" bestFit="1" customWidth="1"/>
    <col min="14858" max="14858" width="31.5546875" style="485" bestFit="1" customWidth="1"/>
    <col min="14859" max="15104" width="11.44140625" style="485"/>
    <col min="15105" max="15105" width="9.33203125" style="485" customWidth="1"/>
    <col min="15106" max="15106" width="55.44140625" style="485" customWidth="1"/>
    <col min="15107" max="15107" width="26.6640625" style="485" customWidth="1"/>
    <col min="15108" max="15108" width="17.33203125" style="485" customWidth="1"/>
    <col min="15109" max="15109" width="18.44140625" style="485" customWidth="1"/>
    <col min="15110" max="15110" width="20.6640625" style="485" customWidth="1"/>
    <col min="15111" max="15111" width="20.109375" style="485" customWidth="1"/>
    <col min="15112" max="15112" width="24.109375" style="485" customWidth="1"/>
    <col min="15113" max="15113" width="30.6640625" style="485" bestFit="1" customWidth="1"/>
    <col min="15114" max="15114" width="31.5546875" style="485" bestFit="1" customWidth="1"/>
    <col min="15115" max="15360" width="11.44140625" style="485"/>
    <col min="15361" max="15361" width="9.33203125" style="485" customWidth="1"/>
    <col min="15362" max="15362" width="55.44140625" style="485" customWidth="1"/>
    <col min="15363" max="15363" width="26.6640625" style="485" customWidth="1"/>
    <col min="15364" max="15364" width="17.33203125" style="485" customWidth="1"/>
    <col min="15365" max="15365" width="18.44140625" style="485" customWidth="1"/>
    <col min="15366" max="15366" width="20.6640625" style="485" customWidth="1"/>
    <col min="15367" max="15367" width="20.109375" style="485" customWidth="1"/>
    <col min="15368" max="15368" width="24.109375" style="485" customWidth="1"/>
    <col min="15369" max="15369" width="30.6640625" style="485" bestFit="1" customWidth="1"/>
    <col min="15370" max="15370" width="31.5546875" style="485" bestFit="1" customWidth="1"/>
    <col min="15371" max="15616" width="11.44140625" style="485"/>
    <col min="15617" max="15617" width="9.33203125" style="485" customWidth="1"/>
    <col min="15618" max="15618" width="55.44140625" style="485" customWidth="1"/>
    <col min="15619" max="15619" width="26.6640625" style="485" customWidth="1"/>
    <col min="15620" max="15620" width="17.33203125" style="485" customWidth="1"/>
    <col min="15621" max="15621" width="18.44140625" style="485" customWidth="1"/>
    <col min="15622" max="15622" width="20.6640625" style="485" customWidth="1"/>
    <col min="15623" max="15623" width="20.109375" style="485" customWidth="1"/>
    <col min="15624" max="15624" width="24.109375" style="485" customWidth="1"/>
    <col min="15625" max="15625" width="30.6640625" style="485" bestFit="1" customWidth="1"/>
    <col min="15626" max="15626" width="31.5546875" style="485" bestFit="1" customWidth="1"/>
    <col min="15627" max="15872" width="11.44140625" style="485"/>
    <col min="15873" max="15873" width="9.33203125" style="485" customWidth="1"/>
    <col min="15874" max="15874" width="55.44140625" style="485" customWidth="1"/>
    <col min="15875" max="15875" width="26.6640625" style="485" customWidth="1"/>
    <col min="15876" max="15876" width="17.33203125" style="485" customWidth="1"/>
    <col min="15877" max="15877" width="18.44140625" style="485" customWidth="1"/>
    <col min="15878" max="15878" width="20.6640625" style="485" customWidth="1"/>
    <col min="15879" max="15879" width="20.109375" style="485" customWidth="1"/>
    <col min="15880" max="15880" width="24.109375" style="485" customWidth="1"/>
    <col min="15881" max="15881" width="30.6640625" style="485" bestFit="1" customWidth="1"/>
    <col min="15882" max="15882" width="31.5546875" style="485" bestFit="1" customWidth="1"/>
    <col min="15883" max="16128" width="11.44140625" style="485"/>
    <col min="16129" max="16129" width="9.33203125" style="485" customWidth="1"/>
    <col min="16130" max="16130" width="55.44140625" style="485" customWidth="1"/>
    <col min="16131" max="16131" width="26.6640625" style="485" customWidth="1"/>
    <col min="16132" max="16132" width="17.33203125" style="485" customWidth="1"/>
    <col min="16133" max="16133" width="18.44140625" style="485" customWidth="1"/>
    <col min="16134" max="16134" width="20.6640625" style="485" customWidth="1"/>
    <col min="16135" max="16135" width="20.109375" style="485" customWidth="1"/>
    <col min="16136" max="16136" width="24.109375" style="485" customWidth="1"/>
    <col min="16137" max="16137" width="30.6640625" style="485" bestFit="1" customWidth="1"/>
    <col min="16138" max="16138" width="31.5546875" style="485" bestFit="1" customWidth="1"/>
    <col min="16139" max="16384" width="11.44140625" style="485"/>
  </cols>
  <sheetData>
    <row r="2" spans="2:10" s="485" customFormat="1" x14ac:dyDescent="0.3">
      <c r="B2" s="1118" t="s">
        <v>350</v>
      </c>
      <c r="C2" s="1118"/>
      <c r="D2" s="1118"/>
      <c r="E2" s="1118"/>
      <c r="F2" s="1118"/>
      <c r="G2" s="1118"/>
      <c r="H2" s="484"/>
    </row>
    <row r="3" spans="2:10" s="485" customFormat="1" x14ac:dyDescent="0.25">
      <c r="B3" s="486"/>
      <c r="C3" s="486"/>
      <c r="D3" s="487"/>
      <c r="E3" s="486"/>
      <c r="F3" s="486"/>
      <c r="G3" s="486"/>
      <c r="H3" s="488"/>
      <c r="I3" s="489"/>
    </row>
    <row r="4" spans="2:10" s="485" customFormat="1" x14ac:dyDescent="0.25">
      <c r="B4" s="1119" t="str">
        <f>+'[23]Análisis Factor Prestacional'!B4</f>
        <v>Datos Basicos año 2022</v>
      </c>
      <c r="C4" s="490" t="str">
        <f>+'[24]Analisis Factor Prestacional'!B3</f>
        <v>Días del año</v>
      </c>
      <c r="D4" s="491">
        <f>+'[24]Analisis Factor Prestacional'!C3</f>
        <v>365</v>
      </c>
      <c r="E4" s="492"/>
      <c r="F4" s="486"/>
      <c r="G4" s="486"/>
      <c r="H4" s="493"/>
      <c r="I4" s="494"/>
    </row>
    <row r="5" spans="2:10" s="485" customFormat="1" x14ac:dyDescent="0.25">
      <c r="B5" s="1120"/>
      <c r="C5" s="495" t="str">
        <f>+'[23]Análisis Factor Prestacional'!C5</f>
        <v>Subsidio Transporte 2022</v>
      </c>
      <c r="D5" s="496">
        <f>+'[23]Análisis Factor Prestacional'!$D$5</f>
        <v>117172</v>
      </c>
      <c r="E5" s="497"/>
      <c r="F5" s="486"/>
      <c r="G5" s="486"/>
      <c r="H5" s="493"/>
      <c r="I5" s="494"/>
    </row>
    <row r="6" spans="2:10" s="485" customFormat="1" x14ac:dyDescent="0.25">
      <c r="B6" s="1121"/>
      <c r="C6" s="495" t="str">
        <f>+'[23]Análisis Factor Prestacional'!C6</f>
        <v>Salario mínimo 2022</v>
      </c>
      <c r="D6" s="496">
        <f>+'[23]Análisis Factor Prestacional'!$D$6</f>
        <v>1000000</v>
      </c>
      <c r="E6" s="497"/>
      <c r="F6" s="498"/>
      <c r="G6" s="498"/>
      <c r="H6" s="493"/>
      <c r="I6" s="494"/>
    </row>
    <row r="7" spans="2:10" s="485" customFormat="1" x14ac:dyDescent="0.25">
      <c r="B7" s="486"/>
      <c r="C7" s="486"/>
      <c r="D7" s="487"/>
      <c r="E7" s="486"/>
      <c r="F7" s="486"/>
      <c r="G7" s="486"/>
      <c r="H7" s="493"/>
      <c r="I7" s="494"/>
    </row>
    <row r="8" spans="2:10" s="485" customFormat="1" x14ac:dyDescent="0.25">
      <c r="B8" s="499" t="s">
        <v>351</v>
      </c>
      <c r="C8" s="500"/>
      <c r="D8" s="501"/>
      <c r="E8" s="500"/>
      <c r="F8" s="500"/>
      <c r="G8" s="502"/>
      <c r="H8" s="493"/>
      <c r="I8" s="494"/>
    </row>
    <row r="9" spans="2:10" s="485" customFormat="1" ht="24" x14ac:dyDescent="0.25">
      <c r="B9" s="503" t="s">
        <v>352</v>
      </c>
      <c r="C9" s="504" t="s">
        <v>353</v>
      </c>
      <c r="D9" s="504" t="s">
        <v>354</v>
      </c>
      <c r="E9" s="504" t="s">
        <v>355</v>
      </c>
      <c r="F9" s="504" t="s">
        <v>356</v>
      </c>
      <c r="G9" s="505" t="s">
        <v>357</v>
      </c>
      <c r="H9" s="493"/>
      <c r="I9" s="494"/>
    </row>
    <row r="10" spans="2:10" s="485" customFormat="1" x14ac:dyDescent="0.25">
      <c r="B10" s="506" t="s">
        <v>358</v>
      </c>
      <c r="C10" s="507">
        <f>+$D$6*1.6</f>
        <v>1600000</v>
      </c>
      <c r="D10" s="507">
        <f>+C10/30</f>
        <v>53333.333333333336</v>
      </c>
      <c r="E10" s="507">
        <f>+D10/8</f>
        <v>6666.666666666667</v>
      </c>
      <c r="F10" s="508">
        <f>+IF(C10&gt;2*$D$6,'[23]Análisis Factor Prestacional'!$E$29+1,'[23]Análisis Factor Prestacional'!$D$29+1)</f>
        <v>1.8437000183447327</v>
      </c>
      <c r="G10" s="509">
        <f>+F10*E10</f>
        <v>12291.333455631551</v>
      </c>
      <c r="H10" s="493"/>
      <c r="I10" s="494"/>
      <c r="J10" s="510"/>
    </row>
    <row r="11" spans="2:10" s="485" customFormat="1" x14ac:dyDescent="0.25">
      <c r="B11" s="511" t="s">
        <v>359</v>
      </c>
      <c r="C11" s="512">
        <f>+$D$6</f>
        <v>1000000</v>
      </c>
      <c r="D11" s="512">
        <f>+C11/30</f>
        <v>33333.333333333336</v>
      </c>
      <c r="E11" s="512">
        <f>+D11/8</f>
        <v>4166.666666666667</v>
      </c>
      <c r="F11" s="513">
        <f>+IF(C11&gt;2*$D$6,'[23]Análisis Factor Prestacional'!$E$29+1,'[23]Análisis Factor Prestacional'!$D$29+1)</f>
        <v>1.8437000183447327</v>
      </c>
      <c r="G11" s="514">
        <f>+F11*E11</f>
        <v>7682.0834097697207</v>
      </c>
      <c r="H11" s="493"/>
      <c r="I11" s="494"/>
      <c r="J11" s="515"/>
    </row>
    <row r="12" spans="2:10" s="485" customFormat="1" x14ac:dyDescent="0.25">
      <c r="B12" s="516" t="s">
        <v>360</v>
      </c>
      <c r="C12" s="517">
        <f>SUM(C10:C11)</f>
        <v>2600000</v>
      </c>
      <c r="D12" s="518">
        <f>SUM(D10:D11)</f>
        <v>86666.666666666672</v>
      </c>
      <c r="E12" s="518">
        <f>SUM(E10:E11)</f>
        <v>10833.333333333334</v>
      </c>
      <c r="F12" s="519"/>
      <c r="G12" s="520">
        <f>ROUND(SUM(G10:G11),0)</f>
        <v>19973</v>
      </c>
      <c r="H12" s="521"/>
      <c r="I12" s="494"/>
    </row>
    <row r="13" spans="2:10" s="485" customFormat="1" x14ac:dyDescent="0.25">
      <c r="B13" s="486"/>
      <c r="C13" s="486"/>
      <c r="D13" s="487"/>
      <c r="E13" s="486"/>
      <c r="F13" s="486"/>
      <c r="G13" s="522"/>
      <c r="H13" s="493"/>
      <c r="I13" s="494"/>
    </row>
    <row r="14" spans="2:10" s="485" customFormat="1" x14ac:dyDescent="0.25">
      <c r="B14" s="499" t="s">
        <v>361</v>
      </c>
      <c r="C14" s="500"/>
      <c r="D14" s="501"/>
      <c r="E14" s="500"/>
      <c r="F14" s="500"/>
      <c r="G14" s="502"/>
      <c r="H14" s="493"/>
      <c r="I14" s="494"/>
    </row>
    <row r="15" spans="2:10" s="485" customFormat="1" ht="24" x14ac:dyDescent="0.25">
      <c r="B15" s="503" t="s">
        <v>352</v>
      </c>
      <c r="C15" s="504" t="s">
        <v>353</v>
      </c>
      <c r="D15" s="504" t="s">
        <v>354</v>
      </c>
      <c r="E15" s="504" t="s">
        <v>355</v>
      </c>
      <c r="F15" s="504" t="s">
        <v>356</v>
      </c>
      <c r="G15" s="505" t="s">
        <v>357</v>
      </c>
      <c r="H15" s="493"/>
      <c r="I15" s="494"/>
    </row>
    <row r="16" spans="2:10" s="485" customFormat="1" x14ac:dyDescent="0.25">
      <c r="B16" s="506" t="s">
        <v>358</v>
      </c>
      <c r="C16" s="507">
        <f>+$D$6*1.6*1.1</f>
        <v>1760000.0000000002</v>
      </c>
      <c r="D16" s="507">
        <f>+C16/30</f>
        <v>58666.666666666672</v>
      </c>
      <c r="E16" s="507">
        <f>+D16/8</f>
        <v>7333.3333333333339</v>
      </c>
      <c r="F16" s="508">
        <f>+IF(C16&gt;2*$D$6,'[23]Análisis Factor Prestacional'!$E$29+1,'[23]Análisis Factor Prestacional'!$D$29+1)</f>
        <v>1.8437000183447327</v>
      </c>
      <c r="G16" s="509">
        <f>+F16*E16</f>
        <v>13520.466801194709</v>
      </c>
      <c r="H16" s="493"/>
      <c r="I16" s="494"/>
      <c r="J16" s="510"/>
    </row>
    <row r="17" spans="2:10" s="485" customFormat="1" x14ac:dyDescent="0.25">
      <c r="B17" s="511" t="s">
        <v>359</v>
      </c>
      <c r="C17" s="512">
        <f>+$D$6*1.1</f>
        <v>1100000</v>
      </c>
      <c r="D17" s="512">
        <f>+C17/30</f>
        <v>36666.666666666664</v>
      </c>
      <c r="E17" s="512">
        <f>+D17/8</f>
        <v>4583.333333333333</v>
      </c>
      <c r="F17" s="513">
        <f>+IF(C17&gt;2*$D$6,'[23]Análisis Factor Prestacional'!$E$29+1,'[23]Análisis Factor Prestacional'!$D$29+1)</f>
        <v>1.8437000183447327</v>
      </c>
      <c r="G17" s="514">
        <f>+F17*E17</f>
        <v>8450.2917507466918</v>
      </c>
      <c r="H17" s="493"/>
      <c r="I17" s="494"/>
      <c r="J17" s="515"/>
    </row>
    <row r="18" spans="2:10" s="485" customFormat="1" x14ac:dyDescent="0.25">
      <c r="B18" s="516" t="s">
        <v>360</v>
      </c>
      <c r="C18" s="517">
        <f>SUM(C16:C17)</f>
        <v>2860000</v>
      </c>
      <c r="D18" s="518">
        <f>SUM(D16:D17)</f>
        <v>95333.333333333343</v>
      </c>
      <c r="E18" s="518">
        <f>SUM(E16:E17)</f>
        <v>11916.666666666668</v>
      </c>
      <c r="F18" s="519"/>
      <c r="G18" s="520">
        <f>ROUND(SUM(G16:G17),0)</f>
        <v>21971</v>
      </c>
      <c r="H18" s="493"/>
      <c r="I18" s="494"/>
    </row>
    <row r="19" spans="2:10" s="485" customFormat="1" x14ac:dyDescent="0.25">
      <c r="B19" s="486"/>
      <c r="C19" s="486"/>
      <c r="D19" s="487"/>
      <c r="E19" s="486"/>
      <c r="F19" s="486"/>
      <c r="G19" s="522"/>
      <c r="H19" s="493"/>
      <c r="I19" s="494"/>
    </row>
    <row r="20" spans="2:10" s="485" customFormat="1" x14ac:dyDescent="0.25">
      <c r="B20" s="499" t="s">
        <v>362</v>
      </c>
      <c r="C20" s="500"/>
      <c r="D20" s="501"/>
      <c r="E20" s="500"/>
      <c r="F20" s="500"/>
      <c r="G20" s="502"/>
      <c r="H20" s="493"/>
      <c r="I20" s="494"/>
    </row>
    <row r="21" spans="2:10" s="485" customFormat="1" ht="24" x14ac:dyDescent="0.25">
      <c r="B21" s="503" t="s">
        <v>352</v>
      </c>
      <c r="C21" s="504" t="s">
        <v>353</v>
      </c>
      <c r="D21" s="504" t="s">
        <v>354</v>
      </c>
      <c r="E21" s="504" t="s">
        <v>355</v>
      </c>
      <c r="F21" s="504" t="s">
        <v>356</v>
      </c>
      <c r="G21" s="505" t="s">
        <v>357</v>
      </c>
      <c r="H21" s="493"/>
      <c r="I21" s="494"/>
    </row>
    <row r="22" spans="2:10" s="485" customFormat="1" x14ac:dyDescent="0.25">
      <c r="B22" s="506" t="s">
        <v>358</v>
      </c>
      <c r="C22" s="507">
        <f>+$D$6*1.6*1.15</f>
        <v>1839999.9999999998</v>
      </c>
      <c r="D22" s="507">
        <f>+C22/30</f>
        <v>61333.333333333328</v>
      </c>
      <c r="E22" s="507">
        <f>+D22/8</f>
        <v>7666.6666666666661</v>
      </c>
      <c r="F22" s="508">
        <f>+IF(C22&gt;2*$D$6,'[23]Análisis Factor Prestacional'!$E$29+1,'[23]Análisis Factor Prestacional'!$D$29+1)</f>
        <v>1.8437000183447327</v>
      </c>
      <c r="G22" s="509">
        <f>+F22*E22</f>
        <v>14135.033473976284</v>
      </c>
      <c r="H22" s="493"/>
      <c r="I22" s="494"/>
      <c r="J22" s="510"/>
    </row>
    <row r="23" spans="2:10" s="485" customFormat="1" x14ac:dyDescent="0.25">
      <c r="B23" s="511" t="s">
        <v>359</v>
      </c>
      <c r="C23" s="512">
        <f>+$D$6*1.15</f>
        <v>1150000</v>
      </c>
      <c r="D23" s="512">
        <f>+C23/30</f>
        <v>38333.333333333336</v>
      </c>
      <c r="E23" s="512">
        <f>+D23/8</f>
        <v>4791.666666666667</v>
      </c>
      <c r="F23" s="513">
        <f>+IF(C23&gt;2*$D$6,'[23]Análisis Factor Prestacional'!$E$29+1,'[23]Análisis Factor Prestacional'!$D$29+1)</f>
        <v>1.8437000183447327</v>
      </c>
      <c r="G23" s="514">
        <f>+F23*E23</f>
        <v>8834.3959212351783</v>
      </c>
      <c r="H23" s="493"/>
      <c r="I23" s="494"/>
      <c r="J23" s="515"/>
    </row>
    <row r="24" spans="2:10" s="485" customFormat="1" x14ac:dyDescent="0.25">
      <c r="B24" s="516" t="s">
        <v>360</v>
      </c>
      <c r="C24" s="517">
        <f>SUM(C22:C23)</f>
        <v>2990000</v>
      </c>
      <c r="D24" s="518">
        <f>SUM(D22:D23)</f>
        <v>99666.666666666657</v>
      </c>
      <c r="E24" s="518">
        <f>SUM(E22:E23)</f>
        <v>12458.333333333332</v>
      </c>
      <c r="F24" s="519"/>
      <c r="G24" s="520">
        <f>ROUND(SUM(G22:G23),0)</f>
        <v>22969</v>
      </c>
      <c r="H24" s="493"/>
      <c r="I24" s="494"/>
    </row>
    <row r="25" spans="2:10" s="485" customFormat="1" x14ac:dyDescent="0.25">
      <c r="B25" s="486"/>
      <c r="C25" s="486"/>
      <c r="D25" s="487"/>
      <c r="E25" s="486"/>
      <c r="F25" s="486"/>
      <c r="G25" s="522"/>
      <c r="H25" s="493"/>
      <c r="I25" s="494"/>
    </row>
    <row r="26" spans="2:10" s="485" customFormat="1" x14ac:dyDescent="0.25">
      <c r="B26" s="499" t="s">
        <v>363</v>
      </c>
      <c r="C26" s="500"/>
      <c r="D26" s="501"/>
      <c r="E26" s="500"/>
      <c r="F26" s="500"/>
      <c r="G26" s="502"/>
      <c r="H26" s="493"/>
      <c r="I26" s="494"/>
    </row>
    <row r="27" spans="2:10" s="485" customFormat="1" ht="24" x14ac:dyDescent="0.25">
      <c r="B27" s="503" t="s">
        <v>352</v>
      </c>
      <c r="C27" s="504" t="s">
        <v>353</v>
      </c>
      <c r="D27" s="504" t="s">
        <v>354</v>
      </c>
      <c r="E27" s="504" t="s">
        <v>355</v>
      </c>
      <c r="F27" s="504" t="s">
        <v>356</v>
      </c>
      <c r="G27" s="505" t="s">
        <v>357</v>
      </c>
      <c r="H27" s="493"/>
      <c r="I27" s="494"/>
    </row>
    <row r="28" spans="2:10" s="485" customFormat="1" x14ac:dyDescent="0.25">
      <c r="B28" s="506" t="s">
        <v>358</v>
      </c>
      <c r="C28" s="507">
        <f>+$D$6*1.6*1.15</f>
        <v>1839999.9999999998</v>
      </c>
      <c r="D28" s="507">
        <f>+C28/30</f>
        <v>61333.333333333328</v>
      </c>
      <c r="E28" s="507">
        <f>+D28/8</f>
        <v>7666.6666666666661</v>
      </c>
      <c r="F28" s="508">
        <f>+IF(C28&gt;2*$D$6,'[23]Análisis Factor Prestacional'!$E$29+1,'[23]Análisis Factor Prestacional'!$D$29+1)</f>
        <v>1.8437000183447327</v>
      </c>
      <c r="G28" s="509">
        <f>+F28*E28</f>
        <v>14135.033473976284</v>
      </c>
      <c r="H28" s="493"/>
      <c r="I28" s="494"/>
      <c r="J28" s="510"/>
    </row>
    <row r="29" spans="2:10" s="485" customFormat="1" x14ac:dyDescent="0.25">
      <c r="B29" s="511" t="s">
        <v>359</v>
      </c>
      <c r="C29" s="512">
        <f>+$D$6*1.15</f>
        <v>1150000</v>
      </c>
      <c r="D29" s="512">
        <f>+C29/30</f>
        <v>38333.333333333336</v>
      </c>
      <c r="E29" s="512">
        <f>+D29/8</f>
        <v>4791.666666666667</v>
      </c>
      <c r="F29" s="513">
        <f>+IF(C29&gt;2*$D$6,'[23]Análisis Factor Prestacional'!$E$29+1,'[23]Análisis Factor Prestacional'!$D$29+1)</f>
        <v>1.8437000183447327</v>
      </c>
      <c r="G29" s="514">
        <f>+F29*E29</f>
        <v>8834.3959212351783</v>
      </c>
      <c r="H29" s="493"/>
      <c r="I29" s="494"/>
      <c r="J29" s="515"/>
    </row>
    <row r="30" spans="2:10" s="485" customFormat="1" x14ac:dyDescent="0.25">
      <c r="B30" s="516" t="s">
        <v>360</v>
      </c>
      <c r="C30" s="517">
        <f>SUM(C28:C29)</f>
        <v>2990000</v>
      </c>
      <c r="D30" s="518">
        <f>SUM(D28:D29)</f>
        <v>99666.666666666657</v>
      </c>
      <c r="E30" s="518">
        <f>SUM(E28:E29)</f>
        <v>12458.333333333332</v>
      </c>
      <c r="F30" s="519"/>
      <c r="G30" s="520">
        <f>ROUND(SUM(G28:G29),0)</f>
        <v>22969</v>
      </c>
      <c r="H30" s="493"/>
      <c r="I30" s="494"/>
    </row>
    <row r="31" spans="2:10" s="485" customFormat="1" x14ac:dyDescent="0.25">
      <c r="B31" s="486"/>
      <c r="C31" s="486"/>
      <c r="D31" s="487"/>
      <c r="E31" s="486"/>
      <c r="F31" s="486"/>
      <c r="G31" s="522"/>
      <c r="H31" s="493"/>
      <c r="I31" s="494"/>
    </row>
    <row r="32" spans="2:10" s="485" customFormat="1" x14ac:dyDescent="0.25">
      <c r="B32" s="499" t="s">
        <v>364</v>
      </c>
      <c r="C32" s="500"/>
      <c r="D32" s="501"/>
      <c r="E32" s="500"/>
      <c r="F32" s="500"/>
      <c r="G32" s="502"/>
      <c r="H32" s="493"/>
      <c r="I32" s="494"/>
    </row>
    <row r="33" spans="2:10" s="485" customFormat="1" ht="24" x14ac:dyDescent="0.25">
      <c r="B33" s="503" t="s">
        <v>352</v>
      </c>
      <c r="C33" s="504" t="s">
        <v>353</v>
      </c>
      <c r="D33" s="504" t="s">
        <v>354</v>
      </c>
      <c r="E33" s="504" t="s">
        <v>355</v>
      </c>
      <c r="F33" s="504" t="s">
        <v>356</v>
      </c>
      <c r="G33" s="505" t="s">
        <v>357</v>
      </c>
      <c r="H33" s="493"/>
      <c r="I33" s="494"/>
    </row>
    <row r="34" spans="2:10" s="485" customFormat="1" x14ac:dyDescent="0.25">
      <c r="B34" s="506" t="s">
        <v>358</v>
      </c>
      <c r="C34" s="507">
        <f>+$D$6*1.6*1.12</f>
        <v>1792000.0000000002</v>
      </c>
      <c r="D34" s="507">
        <f>+C34/30</f>
        <v>59733.333333333343</v>
      </c>
      <c r="E34" s="507">
        <f>+D34/8</f>
        <v>7466.6666666666679</v>
      </c>
      <c r="F34" s="508">
        <f>+IF(C34&gt;2*$D$6,'[23]Análisis Factor Prestacional'!$E$29+1,'[23]Análisis Factor Prestacional'!$D$29+1)</f>
        <v>1.8437000183447327</v>
      </c>
      <c r="G34" s="509">
        <f>+F34*E34</f>
        <v>13766.293470307341</v>
      </c>
      <c r="H34" s="493"/>
      <c r="I34" s="494"/>
      <c r="J34" s="510"/>
    </row>
    <row r="35" spans="2:10" s="485" customFormat="1" x14ac:dyDescent="0.25">
      <c r="B35" s="511" t="s">
        <v>359</v>
      </c>
      <c r="C35" s="512">
        <f>+$D$6*1.12</f>
        <v>1120000</v>
      </c>
      <c r="D35" s="512">
        <f>+C35/30</f>
        <v>37333.333333333336</v>
      </c>
      <c r="E35" s="512">
        <f>+D35/8</f>
        <v>4666.666666666667</v>
      </c>
      <c r="F35" s="513">
        <f>+IF(C35&gt;2*$D$6,'[23]Análisis Factor Prestacional'!$E$29+1,'[23]Análisis Factor Prestacional'!$D$29+1)</f>
        <v>1.8437000183447327</v>
      </c>
      <c r="G35" s="514">
        <f>+F35*E35</f>
        <v>8603.9334189420861</v>
      </c>
      <c r="H35" s="493"/>
      <c r="I35" s="494"/>
      <c r="J35" s="515"/>
    </row>
    <row r="36" spans="2:10" s="485" customFormat="1" x14ac:dyDescent="0.25">
      <c r="B36" s="516" t="s">
        <v>360</v>
      </c>
      <c r="C36" s="517">
        <f>SUM(C34:C35)</f>
        <v>2912000</v>
      </c>
      <c r="D36" s="518">
        <f>SUM(D34:D35)</f>
        <v>97066.666666666686</v>
      </c>
      <c r="E36" s="518">
        <f>SUM(E34:E35)</f>
        <v>12133.333333333336</v>
      </c>
      <c r="F36" s="519"/>
      <c r="G36" s="520">
        <f>ROUND(SUM(G34:G35),0)</f>
        <v>22370</v>
      </c>
      <c r="H36" s="493"/>
      <c r="I36" s="494"/>
    </row>
    <row r="37" spans="2:10" s="485" customFormat="1" x14ac:dyDescent="0.25">
      <c r="B37" s="486"/>
      <c r="C37" s="486"/>
      <c r="D37" s="487"/>
      <c r="E37" s="486"/>
      <c r="F37" s="486"/>
      <c r="G37" s="522"/>
      <c r="H37" s="493"/>
      <c r="I37" s="494"/>
    </row>
    <row r="38" spans="2:10" s="485" customFormat="1" x14ac:dyDescent="0.25">
      <c r="B38" s="499" t="s">
        <v>365</v>
      </c>
      <c r="C38" s="500"/>
      <c r="D38" s="501"/>
      <c r="E38" s="500"/>
      <c r="F38" s="500"/>
      <c r="G38" s="502"/>
      <c r="H38" s="493"/>
      <c r="I38" s="494"/>
    </row>
    <row r="39" spans="2:10" s="485" customFormat="1" ht="24" x14ac:dyDescent="0.25">
      <c r="B39" s="503" t="s">
        <v>352</v>
      </c>
      <c r="C39" s="504" t="s">
        <v>353</v>
      </c>
      <c r="D39" s="504" t="s">
        <v>354</v>
      </c>
      <c r="E39" s="504" t="s">
        <v>355</v>
      </c>
      <c r="F39" s="504" t="s">
        <v>356</v>
      </c>
      <c r="G39" s="505" t="s">
        <v>357</v>
      </c>
      <c r="H39" s="493"/>
      <c r="I39" s="494"/>
    </row>
    <row r="40" spans="2:10" s="485" customFormat="1" x14ac:dyDescent="0.25">
      <c r="B40" s="506" t="s">
        <v>358</v>
      </c>
      <c r="C40" s="507">
        <f>+$D$6*1.6*1.5</f>
        <v>2400000</v>
      </c>
      <c r="D40" s="507">
        <f>+C40/30</f>
        <v>80000</v>
      </c>
      <c r="E40" s="507">
        <f>+D40/8</f>
        <v>10000</v>
      </c>
      <c r="F40" s="508">
        <f>+IF(C40&gt;2*$D$6,'[23]Análisis Factor Prestacional'!$E$29+1,'[23]Análisis Factor Prestacional'!$D$29+1)</f>
        <v>1.6556000000000002</v>
      </c>
      <c r="G40" s="509">
        <f>+F40*E40</f>
        <v>16556.000000000004</v>
      </c>
      <c r="H40" s="493"/>
      <c r="I40" s="494"/>
      <c r="J40" s="510"/>
    </row>
    <row r="41" spans="2:10" s="485" customFormat="1" x14ac:dyDescent="0.25">
      <c r="B41" s="511" t="s">
        <v>359</v>
      </c>
      <c r="C41" s="512">
        <f>+$D$6*1.5</f>
        <v>1500000</v>
      </c>
      <c r="D41" s="512">
        <f>+C41/30</f>
        <v>50000</v>
      </c>
      <c r="E41" s="512">
        <f>+D41/8</f>
        <v>6250</v>
      </c>
      <c r="F41" s="513">
        <f>+IF(C41&gt;2*$D$6,'[23]Análisis Factor Prestacional'!$E$29+1,'[23]Análisis Factor Prestacional'!$D$29+1)</f>
        <v>1.8437000183447327</v>
      </c>
      <c r="G41" s="514">
        <f>+F41*E41</f>
        <v>11523.12511465458</v>
      </c>
      <c r="H41" s="493"/>
      <c r="I41" s="494"/>
      <c r="J41" s="515"/>
    </row>
    <row r="42" spans="2:10" s="485" customFormat="1" x14ac:dyDescent="0.25">
      <c r="B42" s="516" t="s">
        <v>360</v>
      </c>
      <c r="C42" s="517">
        <f>SUM(C40:C41)</f>
        <v>3900000</v>
      </c>
      <c r="D42" s="518">
        <f>SUM(D40:D41)</f>
        <v>130000</v>
      </c>
      <c r="E42" s="518">
        <f>SUM(E40:E41)</f>
        <v>16250</v>
      </c>
      <c r="F42" s="519"/>
      <c r="G42" s="520">
        <f>ROUND(SUM(G40:G41),0)</f>
        <v>28079</v>
      </c>
      <c r="H42" s="493"/>
      <c r="I42" s="494"/>
    </row>
    <row r="43" spans="2:10" s="485" customFormat="1" x14ac:dyDescent="0.25">
      <c r="B43" s="486"/>
      <c r="C43" s="486"/>
      <c r="D43" s="487"/>
      <c r="E43" s="486"/>
      <c r="F43" s="486"/>
      <c r="G43" s="522"/>
      <c r="H43" s="493"/>
      <c r="I43" s="494"/>
    </row>
    <row r="44" spans="2:10" s="485" customFormat="1" x14ac:dyDescent="0.25">
      <c r="B44" s="499" t="s">
        <v>366</v>
      </c>
      <c r="C44" s="500"/>
      <c r="D44" s="501"/>
      <c r="E44" s="500"/>
      <c r="F44" s="500"/>
      <c r="G44" s="502"/>
      <c r="H44" s="493"/>
      <c r="I44" s="494"/>
    </row>
    <row r="45" spans="2:10" s="485" customFormat="1" ht="24" x14ac:dyDescent="0.25">
      <c r="B45" s="503" t="s">
        <v>352</v>
      </c>
      <c r="C45" s="504" t="s">
        <v>353</v>
      </c>
      <c r="D45" s="504" t="s">
        <v>354</v>
      </c>
      <c r="E45" s="504" t="s">
        <v>355</v>
      </c>
      <c r="F45" s="504" t="s">
        <v>356</v>
      </c>
      <c r="G45" s="505" t="s">
        <v>357</v>
      </c>
      <c r="H45" s="493"/>
      <c r="I45" s="494"/>
    </row>
    <row r="46" spans="2:10" s="485" customFormat="1" x14ac:dyDescent="0.25">
      <c r="B46" s="506" t="s">
        <v>358</v>
      </c>
      <c r="C46" s="507">
        <f>+$D$6*1.6*2.5</f>
        <v>4000000</v>
      </c>
      <c r="D46" s="507">
        <f>+C46/30</f>
        <v>133333.33333333334</v>
      </c>
      <c r="E46" s="507">
        <f>+D46/8</f>
        <v>16666.666666666668</v>
      </c>
      <c r="F46" s="508">
        <f>+IF(C46&gt;2*$D$6,'[23]Análisis Factor Prestacional'!$E$29+1,'[23]Análisis Factor Prestacional'!$D$29+1)</f>
        <v>1.6556000000000002</v>
      </c>
      <c r="G46" s="509">
        <f>+F46*E46</f>
        <v>27593.333333333339</v>
      </c>
      <c r="H46" s="493"/>
      <c r="I46" s="494"/>
      <c r="J46" s="510"/>
    </row>
    <row r="47" spans="2:10" s="485" customFormat="1" x14ac:dyDescent="0.25">
      <c r="B47" s="511" t="s">
        <v>359</v>
      </c>
      <c r="C47" s="512">
        <f>+$D$6*2</f>
        <v>2000000</v>
      </c>
      <c r="D47" s="512">
        <f>+C47/30</f>
        <v>66666.666666666672</v>
      </c>
      <c r="E47" s="512">
        <f>+D47/8</f>
        <v>8333.3333333333339</v>
      </c>
      <c r="F47" s="513">
        <f>+IF(C47&gt;2*$D$6,'[23]Análisis Factor Prestacional'!$E$29+1,'[23]Análisis Factor Prestacional'!$D$29+1)</f>
        <v>1.8437000183447327</v>
      </c>
      <c r="G47" s="514">
        <f>+F47*E47</f>
        <v>15364.166819539441</v>
      </c>
      <c r="H47" s="493"/>
      <c r="I47" s="494"/>
      <c r="J47" s="515"/>
    </row>
    <row r="48" spans="2:10" s="485" customFormat="1" x14ac:dyDescent="0.25">
      <c r="B48" s="516" t="s">
        <v>360</v>
      </c>
      <c r="C48" s="517">
        <f>SUM(C46:C47)</f>
        <v>6000000</v>
      </c>
      <c r="D48" s="518">
        <f>SUM(D46:D47)</f>
        <v>200000</v>
      </c>
      <c r="E48" s="518">
        <f>SUM(E46:E47)</f>
        <v>25000</v>
      </c>
      <c r="F48" s="519"/>
      <c r="G48" s="520">
        <f>ROUND(SUM(G46:G47),0)</f>
        <v>42958</v>
      </c>
      <c r="H48" s="493"/>
      <c r="I48" s="494"/>
    </row>
    <row r="49" spans="1:14" x14ac:dyDescent="0.25">
      <c r="B49" s="486"/>
      <c r="C49" s="486"/>
      <c r="D49" s="487"/>
      <c r="E49" s="486"/>
      <c r="F49" s="486"/>
      <c r="G49" s="522"/>
      <c r="H49" s="493"/>
      <c r="I49" s="494"/>
    </row>
    <row r="50" spans="1:14" x14ac:dyDescent="0.25">
      <c r="B50" s="486"/>
      <c r="C50" s="486"/>
      <c r="D50" s="487"/>
      <c r="E50" s="486"/>
      <c r="F50" s="486"/>
      <c r="G50" s="522"/>
      <c r="H50" s="493"/>
      <c r="I50" s="494"/>
    </row>
    <row r="51" spans="1:14" x14ac:dyDescent="0.25">
      <c r="B51" s="486"/>
      <c r="C51" s="486"/>
      <c r="D51" s="487"/>
      <c r="E51" s="486"/>
      <c r="F51" s="486"/>
      <c r="G51" s="522"/>
      <c r="H51" s="493"/>
      <c r="I51" s="494"/>
    </row>
    <row r="52" spans="1:14" ht="24" x14ac:dyDescent="0.3">
      <c r="A52" s="628" t="s">
        <v>367</v>
      </c>
      <c r="B52" s="628" t="s">
        <v>368</v>
      </c>
      <c r="C52" s="629"/>
      <c r="D52" s="628" t="s">
        <v>369</v>
      </c>
      <c r="E52" s="628" t="s">
        <v>7</v>
      </c>
      <c r="F52" s="628" t="s">
        <v>147</v>
      </c>
      <c r="G52" s="628" t="s">
        <v>370</v>
      </c>
      <c r="H52" s="628" t="s">
        <v>371</v>
      </c>
      <c r="I52" s="628" t="s">
        <v>372</v>
      </c>
      <c r="J52" s="523" t="s">
        <v>373</v>
      </c>
    </row>
    <row r="53" spans="1:14" x14ac:dyDescent="0.2">
      <c r="A53" s="491" t="s">
        <v>374</v>
      </c>
      <c r="B53" s="620" t="s">
        <v>375</v>
      </c>
      <c r="C53" s="621"/>
      <c r="D53" s="624"/>
      <c r="E53" s="622" t="s">
        <v>25</v>
      </c>
      <c r="F53" s="623">
        <f>+ROUND(G53*H53,0)</f>
        <v>12291</v>
      </c>
      <c r="G53" s="625">
        <f>+E10</f>
        <v>6666.666666666667</v>
      </c>
      <c r="H53" s="626">
        <f>+IF(G53*8*30&gt;2*$D$6,'[23]Análisis Factor Prestacional'!$E$29+1,'[23]Análisis Factor Prestacional'!$D$29+1)</f>
        <v>1.8437000183447327</v>
      </c>
      <c r="I53" s="627" t="s">
        <v>376</v>
      </c>
      <c r="J53" s="525">
        <v>44600</v>
      </c>
      <c r="K53" s="486"/>
      <c r="L53" s="486"/>
      <c r="M53" s="486"/>
      <c r="N53" s="486"/>
    </row>
    <row r="54" spans="1:14" x14ac:dyDescent="0.2">
      <c r="A54" s="491" t="s">
        <v>377</v>
      </c>
      <c r="B54" s="620" t="s">
        <v>378</v>
      </c>
      <c r="C54" s="621"/>
      <c r="D54" s="624"/>
      <c r="E54" s="622" t="s">
        <v>25</v>
      </c>
      <c r="F54" s="623">
        <f t="shared" ref="F54:F66" si="0">+ROUND(G54*H54,0)</f>
        <v>13520</v>
      </c>
      <c r="G54" s="625">
        <f>+E16</f>
        <v>7333.3333333333339</v>
      </c>
      <c r="H54" s="626">
        <f>+IF(G54*8*30&gt;2*$D$6,'[23]Análisis Factor Prestacional'!$E$29+1,'[23]Análisis Factor Prestacional'!$D$29+1)</f>
        <v>1.8437000183447327</v>
      </c>
      <c r="I54" s="627" t="s">
        <v>376</v>
      </c>
      <c r="J54" s="525">
        <v>44600</v>
      </c>
      <c r="K54" s="486"/>
      <c r="L54" s="486"/>
      <c r="M54" s="486"/>
      <c r="N54" s="486"/>
    </row>
    <row r="55" spans="1:14" x14ac:dyDescent="0.2">
      <c r="A55" s="491" t="s">
        <v>379</v>
      </c>
      <c r="B55" s="620" t="s">
        <v>380</v>
      </c>
      <c r="C55" s="621"/>
      <c r="D55" s="624"/>
      <c r="E55" s="622" t="s">
        <v>25</v>
      </c>
      <c r="F55" s="623">
        <f t="shared" si="0"/>
        <v>14135</v>
      </c>
      <c r="G55" s="625">
        <f>+E22</f>
        <v>7666.6666666666661</v>
      </c>
      <c r="H55" s="626">
        <f>+IF(G55*8*30&gt;2*$D$6,'[23]Análisis Factor Prestacional'!$E$29+1,'[23]Análisis Factor Prestacional'!$D$29+1)</f>
        <v>1.8437000183447327</v>
      </c>
      <c r="I55" s="627" t="s">
        <v>376</v>
      </c>
      <c r="J55" s="525">
        <v>44600</v>
      </c>
      <c r="K55" s="486"/>
      <c r="L55" s="486"/>
      <c r="M55" s="486"/>
      <c r="N55" s="486"/>
    </row>
    <row r="56" spans="1:14" x14ac:dyDescent="0.2">
      <c r="A56" s="491" t="s">
        <v>381</v>
      </c>
      <c r="B56" s="620" t="s">
        <v>382</v>
      </c>
      <c r="C56" s="621"/>
      <c r="D56" s="624"/>
      <c r="E56" s="622" t="s">
        <v>25</v>
      </c>
      <c r="F56" s="623">
        <f t="shared" si="0"/>
        <v>14135</v>
      </c>
      <c r="G56" s="625">
        <f>+E28</f>
        <v>7666.6666666666661</v>
      </c>
      <c r="H56" s="626">
        <f>+IF(G56*8*30&gt;2*$D$6,'[23]Análisis Factor Prestacional'!$E$29+1,'[23]Análisis Factor Prestacional'!$D$29+1)</f>
        <v>1.8437000183447327</v>
      </c>
      <c r="I56" s="627" t="s">
        <v>376</v>
      </c>
      <c r="J56" s="525">
        <v>44600</v>
      </c>
      <c r="K56" s="486"/>
      <c r="L56" s="522"/>
      <c r="M56" s="486"/>
      <c r="N56" s="486"/>
    </row>
    <row r="57" spans="1:14" x14ac:dyDescent="0.2">
      <c r="A57" s="491" t="s">
        <v>383</v>
      </c>
      <c r="B57" s="620" t="s">
        <v>384</v>
      </c>
      <c r="C57" s="621"/>
      <c r="D57" s="624"/>
      <c r="E57" s="622" t="s">
        <v>25</v>
      </c>
      <c r="F57" s="623">
        <f t="shared" si="0"/>
        <v>13766</v>
      </c>
      <c r="G57" s="625">
        <f>+E34</f>
        <v>7466.6666666666679</v>
      </c>
      <c r="H57" s="626">
        <f>+IF(G57*8*30&gt;2*$D$6,'[23]Análisis Factor Prestacional'!$E$29+1,'[23]Análisis Factor Prestacional'!$D$29+1)</f>
        <v>1.8437000183447327</v>
      </c>
      <c r="I57" s="627" t="s">
        <v>376</v>
      </c>
      <c r="J57" s="525">
        <v>44600</v>
      </c>
      <c r="K57" s="486"/>
      <c r="L57" s="486"/>
      <c r="M57" s="486"/>
      <c r="N57" s="486"/>
    </row>
    <row r="58" spans="1:14" x14ac:dyDescent="0.2">
      <c r="A58" s="491" t="s">
        <v>385</v>
      </c>
      <c r="B58" s="620" t="s">
        <v>386</v>
      </c>
      <c r="C58" s="621"/>
      <c r="D58" s="624"/>
      <c r="E58" s="622" t="s">
        <v>25</v>
      </c>
      <c r="F58" s="623">
        <f t="shared" si="0"/>
        <v>16556</v>
      </c>
      <c r="G58" s="625">
        <f>+E40</f>
        <v>10000</v>
      </c>
      <c r="H58" s="626">
        <f>+IF(G58*8*30&gt;2*$D$6,'[23]Análisis Factor Prestacional'!$E$29+1,'[23]Análisis Factor Prestacional'!$D$29+1)</f>
        <v>1.6556000000000002</v>
      </c>
      <c r="I58" s="627" t="s">
        <v>376</v>
      </c>
      <c r="J58" s="525">
        <v>44600</v>
      </c>
      <c r="K58" s="486"/>
      <c r="L58" s="486"/>
      <c r="M58" s="486"/>
      <c r="N58" s="486"/>
    </row>
    <row r="59" spans="1:14" x14ac:dyDescent="0.2">
      <c r="A59" s="491" t="s">
        <v>387</v>
      </c>
      <c r="B59" s="620" t="s">
        <v>388</v>
      </c>
      <c r="C59" s="621"/>
      <c r="D59" s="624"/>
      <c r="E59" s="622" t="s">
        <v>25</v>
      </c>
      <c r="F59" s="623">
        <f t="shared" si="0"/>
        <v>27593</v>
      </c>
      <c r="G59" s="625">
        <f>+E46</f>
        <v>16666.666666666668</v>
      </c>
      <c r="H59" s="626">
        <f>+IF(G59*8*30&gt;2*$D$6,'[23]Análisis Factor Prestacional'!$E$29+1,'[23]Análisis Factor Prestacional'!$D$29+1)</f>
        <v>1.6556000000000002</v>
      </c>
      <c r="I59" s="627" t="s">
        <v>376</v>
      </c>
      <c r="J59" s="525">
        <v>44600</v>
      </c>
      <c r="K59" s="486"/>
      <c r="L59" s="486"/>
      <c r="M59" s="486"/>
      <c r="N59" s="486"/>
    </row>
    <row r="60" spans="1:14" x14ac:dyDescent="0.2">
      <c r="A60" s="491" t="s">
        <v>389</v>
      </c>
      <c r="B60" s="620" t="s">
        <v>390</v>
      </c>
      <c r="C60" s="621"/>
      <c r="D60" s="491"/>
      <c r="E60" s="622" t="s">
        <v>25</v>
      </c>
      <c r="F60" s="623">
        <f t="shared" si="0"/>
        <v>7682</v>
      </c>
      <c r="G60" s="625">
        <f>+E11</f>
        <v>4166.666666666667</v>
      </c>
      <c r="H60" s="626">
        <f>+IF(G60*8*30&gt;2*$D$6,'[23]Análisis Factor Prestacional'!$E$29+1,'[23]Análisis Factor Prestacional'!$D$29+1)</f>
        <v>1.8437000183447327</v>
      </c>
      <c r="I60" s="627" t="s">
        <v>376</v>
      </c>
      <c r="J60" s="525">
        <v>44600</v>
      </c>
      <c r="K60" s="486"/>
      <c r="L60" s="486"/>
      <c r="M60" s="486"/>
      <c r="N60" s="486"/>
    </row>
    <row r="61" spans="1:14" x14ac:dyDescent="0.2">
      <c r="A61" s="491" t="s">
        <v>391</v>
      </c>
      <c r="B61" s="620" t="s">
        <v>392</v>
      </c>
      <c r="C61" s="621"/>
      <c r="D61" s="491"/>
      <c r="E61" s="622" t="s">
        <v>25</v>
      </c>
      <c r="F61" s="623">
        <f t="shared" si="0"/>
        <v>8450</v>
      </c>
      <c r="G61" s="625">
        <f>+E17</f>
        <v>4583.333333333333</v>
      </c>
      <c r="H61" s="626">
        <f>+IF(G61*8*30&gt;2*$D$6,'[23]Análisis Factor Prestacional'!$E$29+1,'[23]Análisis Factor Prestacional'!$D$29+1)</f>
        <v>1.8437000183447327</v>
      </c>
      <c r="I61" s="627" t="s">
        <v>376</v>
      </c>
      <c r="J61" s="525">
        <v>44600</v>
      </c>
      <c r="K61" s="486"/>
      <c r="L61" s="486"/>
      <c r="M61" s="486"/>
      <c r="N61" s="486"/>
    </row>
    <row r="62" spans="1:14" x14ac:dyDescent="0.2">
      <c r="A62" s="491" t="s">
        <v>393</v>
      </c>
      <c r="B62" s="620" t="s">
        <v>394</v>
      </c>
      <c r="C62" s="621"/>
      <c r="D62" s="491"/>
      <c r="E62" s="622" t="s">
        <v>25</v>
      </c>
      <c r="F62" s="623">
        <f t="shared" si="0"/>
        <v>8834</v>
      </c>
      <c r="G62" s="625">
        <f>+E23</f>
        <v>4791.666666666667</v>
      </c>
      <c r="H62" s="626">
        <f>+IF(G62*8*30&gt;2*$D$6,'[23]Análisis Factor Prestacional'!$E$29+1,'[23]Análisis Factor Prestacional'!$D$29+1)</f>
        <v>1.8437000183447327</v>
      </c>
      <c r="I62" s="627" t="s">
        <v>376</v>
      </c>
      <c r="J62" s="525">
        <v>44600</v>
      </c>
      <c r="K62" s="486"/>
      <c r="L62" s="486"/>
      <c r="M62" s="486"/>
      <c r="N62" s="486"/>
    </row>
    <row r="63" spans="1:14" x14ac:dyDescent="0.2">
      <c r="A63" s="491" t="s">
        <v>395</v>
      </c>
      <c r="B63" s="620" t="s">
        <v>396</v>
      </c>
      <c r="C63" s="621"/>
      <c r="D63" s="491"/>
      <c r="E63" s="622" t="s">
        <v>25</v>
      </c>
      <c r="F63" s="623">
        <f t="shared" si="0"/>
        <v>8834</v>
      </c>
      <c r="G63" s="625">
        <f>+E29</f>
        <v>4791.666666666667</v>
      </c>
      <c r="H63" s="626">
        <f>+IF(G63*8*30&gt;2*$D$6,'[23]Análisis Factor Prestacional'!$E$29+1,'[23]Análisis Factor Prestacional'!$D$29+1)</f>
        <v>1.8437000183447327</v>
      </c>
      <c r="I63" s="627" t="s">
        <v>376</v>
      </c>
      <c r="J63" s="525">
        <v>44600</v>
      </c>
      <c r="K63" s="486"/>
      <c r="L63" s="486"/>
      <c r="M63" s="486"/>
      <c r="N63" s="486"/>
    </row>
    <row r="64" spans="1:14" x14ac:dyDescent="0.2">
      <c r="A64" s="491" t="s">
        <v>397</v>
      </c>
      <c r="B64" s="620" t="s">
        <v>398</v>
      </c>
      <c r="C64" s="621"/>
      <c r="D64" s="491"/>
      <c r="E64" s="622" t="s">
        <v>25</v>
      </c>
      <c r="F64" s="623">
        <f t="shared" si="0"/>
        <v>8604</v>
      </c>
      <c r="G64" s="625">
        <f>+E35</f>
        <v>4666.666666666667</v>
      </c>
      <c r="H64" s="626">
        <f>+IF(G64*8*30&gt;2*$D$6,'[23]Análisis Factor Prestacional'!$E$29+1,'[23]Análisis Factor Prestacional'!$D$29+1)</f>
        <v>1.8437000183447327</v>
      </c>
      <c r="I64" s="627" t="s">
        <v>376</v>
      </c>
      <c r="J64" s="525">
        <v>44600</v>
      </c>
      <c r="K64" s="486"/>
      <c r="L64" s="486"/>
      <c r="M64" s="486"/>
      <c r="N64" s="486"/>
    </row>
    <row r="65" spans="1:14" x14ac:dyDescent="0.2">
      <c r="A65" s="491" t="s">
        <v>399</v>
      </c>
      <c r="B65" s="620" t="s">
        <v>400</v>
      </c>
      <c r="C65" s="621"/>
      <c r="D65" s="491"/>
      <c r="E65" s="622" t="s">
        <v>25</v>
      </c>
      <c r="F65" s="623">
        <f t="shared" si="0"/>
        <v>11523</v>
      </c>
      <c r="G65" s="625">
        <f>+E41</f>
        <v>6250</v>
      </c>
      <c r="H65" s="626">
        <f>+IF(G65*8*30&gt;2*$D$6,'[23]Análisis Factor Prestacional'!$E$29+1,'[23]Análisis Factor Prestacional'!$D$29+1)</f>
        <v>1.8437000183447327</v>
      </c>
      <c r="I65" s="627" t="s">
        <v>376</v>
      </c>
      <c r="J65" s="525">
        <v>44600</v>
      </c>
      <c r="K65" s="486"/>
      <c r="L65" s="486"/>
      <c r="M65" s="486"/>
      <c r="N65" s="486"/>
    </row>
    <row r="66" spans="1:14" x14ac:dyDescent="0.2">
      <c r="A66" s="491" t="s">
        <v>401</v>
      </c>
      <c r="B66" s="620" t="s">
        <v>402</v>
      </c>
      <c r="C66" s="621"/>
      <c r="D66" s="491"/>
      <c r="E66" s="622" t="s">
        <v>25</v>
      </c>
      <c r="F66" s="623">
        <f t="shared" si="0"/>
        <v>15364</v>
      </c>
      <c r="G66" s="625">
        <f>+E47</f>
        <v>8333.3333333333339</v>
      </c>
      <c r="H66" s="626">
        <f>+IF(G66*8*30&gt;2*$D$6,'[23]Análisis Factor Prestacional'!$E$29+1,'[23]Análisis Factor Prestacional'!$D$29+1)</f>
        <v>1.8437000183447327</v>
      </c>
      <c r="I66" s="627" t="s">
        <v>376</v>
      </c>
      <c r="J66" s="525">
        <v>44600</v>
      </c>
      <c r="K66" s="486"/>
      <c r="L66" s="486"/>
      <c r="M66" s="486"/>
      <c r="N66" s="486"/>
    </row>
    <row r="67" spans="1:14" x14ac:dyDescent="0.2">
      <c r="B67" s="526"/>
      <c r="E67" s="527"/>
      <c r="F67" s="528"/>
      <c r="G67" s="522"/>
      <c r="H67" s="529"/>
      <c r="I67" s="524"/>
      <c r="J67" s="525"/>
      <c r="K67" s="486"/>
      <c r="L67" s="486"/>
      <c r="M67" s="486"/>
      <c r="N67" s="486"/>
    </row>
    <row r="68" spans="1:14" x14ac:dyDescent="0.25">
      <c r="A68" s="491" t="s">
        <v>403</v>
      </c>
      <c r="B68" s="620" t="s">
        <v>30</v>
      </c>
      <c r="C68" s="621"/>
      <c r="D68" s="491">
        <v>1</v>
      </c>
      <c r="E68" s="622" t="s">
        <v>25</v>
      </c>
      <c r="F68" s="623">
        <f>+ROUND($F$53+$F$60*D68,0)</f>
        <v>19973</v>
      </c>
      <c r="G68" s="510"/>
      <c r="H68" s="493"/>
      <c r="I68" s="494"/>
      <c r="J68" s="525">
        <v>44600</v>
      </c>
    </row>
    <row r="69" spans="1:14" x14ac:dyDescent="0.25">
      <c r="A69" s="491" t="s">
        <v>404</v>
      </c>
      <c r="B69" s="620" t="s">
        <v>405</v>
      </c>
      <c r="C69" s="621"/>
      <c r="D69" s="491">
        <v>1</v>
      </c>
      <c r="E69" s="622" t="s">
        <v>25</v>
      </c>
      <c r="F69" s="623">
        <f>+ROUND($F$54+$F$61*D69,0)</f>
        <v>21970</v>
      </c>
      <c r="H69" s="493"/>
      <c r="I69" s="494"/>
      <c r="J69" s="525">
        <v>44600</v>
      </c>
    </row>
    <row r="70" spans="1:14" x14ac:dyDescent="0.25">
      <c r="A70" s="491" t="s">
        <v>406</v>
      </c>
      <c r="B70" s="620" t="s">
        <v>407</v>
      </c>
      <c r="C70" s="621"/>
      <c r="D70" s="491">
        <v>1</v>
      </c>
      <c r="E70" s="622" t="s">
        <v>25</v>
      </c>
      <c r="F70" s="623">
        <f>+ROUND($F$55+$F$62*D70,0)</f>
        <v>22969</v>
      </c>
      <c r="H70" s="493"/>
      <c r="I70" s="494"/>
      <c r="J70" s="525">
        <v>44600</v>
      </c>
    </row>
    <row r="71" spans="1:14" x14ac:dyDescent="0.25">
      <c r="A71" s="491" t="s">
        <v>408</v>
      </c>
      <c r="B71" s="620" t="s">
        <v>409</v>
      </c>
      <c r="C71" s="621"/>
      <c r="D71" s="491">
        <v>1</v>
      </c>
      <c r="E71" s="622" t="s">
        <v>25</v>
      </c>
      <c r="F71" s="623">
        <f>+ROUND($F$56+$F$63*D71,0)</f>
        <v>22969</v>
      </c>
      <c r="H71" s="493"/>
      <c r="I71" s="494"/>
      <c r="J71" s="525">
        <v>44600</v>
      </c>
    </row>
    <row r="72" spans="1:14" x14ac:dyDescent="0.25">
      <c r="A72" s="491" t="s">
        <v>410</v>
      </c>
      <c r="B72" s="620" t="s">
        <v>411</v>
      </c>
      <c r="C72" s="621"/>
      <c r="D72" s="491">
        <v>1</v>
      </c>
      <c r="E72" s="622" t="s">
        <v>25</v>
      </c>
      <c r="F72" s="623">
        <f>+ROUND($F$57+$F$64*D72,0)</f>
        <v>22370</v>
      </c>
      <c r="H72" s="493"/>
      <c r="I72" s="494"/>
      <c r="J72" s="525">
        <v>44600</v>
      </c>
    </row>
    <row r="73" spans="1:14" x14ac:dyDescent="0.25">
      <c r="A73" s="491" t="s">
        <v>412</v>
      </c>
      <c r="B73" s="620" t="s">
        <v>413</v>
      </c>
      <c r="C73" s="621"/>
      <c r="D73" s="491">
        <v>1</v>
      </c>
      <c r="E73" s="622" t="s">
        <v>25</v>
      </c>
      <c r="F73" s="623">
        <f>+ROUND($F$58+$F$65*D73,0)</f>
        <v>28079</v>
      </c>
      <c r="H73" s="493"/>
      <c r="I73" s="494"/>
      <c r="J73" s="525">
        <v>44600</v>
      </c>
    </row>
    <row r="74" spans="1:14" x14ac:dyDescent="0.25">
      <c r="A74" s="491" t="s">
        <v>414</v>
      </c>
      <c r="B74" s="620" t="s">
        <v>415</v>
      </c>
      <c r="C74" s="621"/>
      <c r="D74" s="491">
        <v>1</v>
      </c>
      <c r="E74" s="622" t="s">
        <v>25</v>
      </c>
      <c r="F74" s="623">
        <f>+ROUND($F$59+$F$66*D74,0)</f>
        <v>42957</v>
      </c>
      <c r="H74" s="493"/>
      <c r="I74" s="494"/>
      <c r="J74" s="525">
        <v>44600</v>
      </c>
    </row>
    <row r="75" spans="1:14" x14ac:dyDescent="0.25">
      <c r="A75" s="491"/>
      <c r="B75" s="620"/>
      <c r="C75" s="621"/>
      <c r="D75" s="491"/>
      <c r="E75" s="622"/>
      <c r="F75" s="623"/>
      <c r="H75" s="493"/>
      <c r="I75" s="494"/>
      <c r="J75" s="525"/>
    </row>
    <row r="76" spans="1:14" x14ac:dyDescent="0.25">
      <c r="A76" s="491" t="s">
        <v>416</v>
      </c>
      <c r="B76" s="620" t="s">
        <v>55</v>
      </c>
      <c r="C76" s="621"/>
      <c r="D76" s="491">
        <v>2</v>
      </c>
      <c r="E76" s="622" t="s">
        <v>25</v>
      </c>
      <c r="F76" s="623">
        <f>+ROUND($F$53+$F$60*D76,0)</f>
        <v>27655</v>
      </c>
      <c r="H76" s="493"/>
      <c r="I76" s="494"/>
      <c r="J76" s="525">
        <v>44600</v>
      </c>
    </row>
    <row r="77" spans="1:14" s="486" customFormat="1" x14ac:dyDescent="0.25">
      <c r="A77" s="491" t="s">
        <v>417</v>
      </c>
      <c r="B77" s="620" t="s">
        <v>418</v>
      </c>
      <c r="C77" s="621"/>
      <c r="D77" s="491">
        <v>2</v>
      </c>
      <c r="E77" s="622" t="s">
        <v>25</v>
      </c>
      <c r="F77" s="623">
        <f>+ROUND($F$54+$F$61*D77,0)</f>
        <v>30420</v>
      </c>
      <c r="G77" s="522"/>
      <c r="H77" s="493"/>
      <c r="I77" s="494"/>
      <c r="J77" s="525">
        <v>44600</v>
      </c>
    </row>
    <row r="78" spans="1:14" x14ac:dyDescent="0.25">
      <c r="A78" s="491" t="s">
        <v>419</v>
      </c>
      <c r="B78" s="620" t="s">
        <v>420</v>
      </c>
      <c r="C78" s="621"/>
      <c r="D78" s="491">
        <v>2</v>
      </c>
      <c r="E78" s="622" t="s">
        <v>25</v>
      </c>
      <c r="F78" s="623">
        <f>+ROUND($F$55+$F$62*D78,0)</f>
        <v>31803</v>
      </c>
      <c r="H78" s="493"/>
      <c r="I78" s="494"/>
      <c r="J78" s="525">
        <v>44600</v>
      </c>
    </row>
    <row r="79" spans="1:14" x14ac:dyDescent="0.25">
      <c r="A79" s="491" t="s">
        <v>421</v>
      </c>
      <c r="B79" s="620" t="s">
        <v>422</v>
      </c>
      <c r="C79" s="621"/>
      <c r="D79" s="491">
        <v>2</v>
      </c>
      <c r="E79" s="622" t="s">
        <v>25</v>
      </c>
      <c r="F79" s="623">
        <f>+ROUND($F$56+$F$63*D79,0)</f>
        <v>31803</v>
      </c>
      <c r="H79" s="493"/>
      <c r="I79" s="494"/>
      <c r="J79" s="525">
        <v>44600</v>
      </c>
    </row>
    <row r="80" spans="1:14" x14ac:dyDescent="0.25">
      <c r="A80" s="491" t="s">
        <v>423</v>
      </c>
      <c r="B80" s="620" t="s">
        <v>424</v>
      </c>
      <c r="C80" s="621"/>
      <c r="D80" s="491">
        <v>2</v>
      </c>
      <c r="E80" s="622" t="s">
        <v>25</v>
      </c>
      <c r="F80" s="623">
        <f>+ROUND($F$57+$F$64*D80,0)</f>
        <v>30974</v>
      </c>
      <c r="H80" s="493"/>
      <c r="I80" s="494"/>
      <c r="J80" s="525">
        <v>44600</v>
      </c>
    </row>
    <row r="81" spans="1:14" x14ac:dyDescent="0.25">
      <c r="A81" s="491" t="s">
        <v>425</v>
      </c>
      <c r="B81" s="620" t="s">
        <v>426</v>
      </c>
      <c r="C81" s="621"/>
      <c r="D81" s="491">
        <v>2</v>
      </c>
      <c r="E81" s="622" t="s">
        <v>25</v>
      </c>
      <c r="F81" s="623">
        <f>+ROUND($F$58+$F$65*D81,0)</f>
        <v>39602</v>
      </c>
      <c r="H81" s="493"/>
      <c r="I81" s="494"/>
      <c r="J81" s="525">
        <v>44600</v>
      </c>
    </row>
    <row r="82" spans="1:14" x14ac:dyDescent="0.25">
      <c r="A82" s="491" t="s">
        <v>427</v>
      </c>
      <c r="B82" s="620" t="s">
        <v>428</v>
      </c>
      <c r="C82" s="621"/>
      <c r="D82" s="491">
        <v>2</v>
      </c>
      <c r="E82" s="622" t="s">
        <v>25</v>
      </c>
      <c r="F82" s="623">
        <f>+ROUND($F$59+$F$66*D82,0)</f>
        <v>58321</v>
      </c>
      <c r="H82" s="493"/>
      <c r="I82" s="494"/>
      <c r="J82" s="525">
        <v>44600</v>
      </c>
    </row>
    <row r="83" spans="1:14" x14ac:dyDescent="0.25">
      <c r="A83" s="491"/>
      <c r="B83" s="620"/>
      <c r="C83" s="621"/>
      <c r="D83" s="491"/>
      <c r="E83" s="622"/>
      <c r="F83" s="623"/>
      <c r="H83" s="493"/>
      <c r="I83" s="494"/>
      <c r="J83" s="525"/>
    </row>
    <row r="84" spans="1:14" x14ac:dyDescent="0.25">
      <c r="A84" s="491" t="s">
        <v>429</v>
      </c>
      <c r="B84" s="620" t="s">
        <v>75</v>
      </c>
      <c r="C84" s="621"/>
      <c r="D84" s="624">
        <v>3</v>
      </c>
      <c r="E84" s="622" t="s">
        <v>25</v>
      </c>
      <c r="F84" s="623">
        <f>+ROUND($F$53+$F$60*D84,0)</f>
        <v>35337</v>
      </c>
      <c r="H84" s="493"/>
      <c r="I84" s="494"/>
      <c r="J84" s="525">
        <v>44600</v>
      </c>
    </row>
    <row r="85" spans="1:14" x14ac:dyDescent="0.25">
      <c r="A85" s="491" t="s">
        <v>430</v>
      </c>
      <c r="B85" s="620" t="s">
        <v>431</v>
      </c>
      <c r="C85" s="621"/>
      <c r="D85" s="624">
        <v>3</v>
      </c>
      <c r="E85" s="622" t="s">
        <v>25</v>
      </c>
      <c r="F85" s="623">
        <f>+ROUND($F$54+$F$61*D85,0)</f>
        <v>38870</v>
      </c>
      <c r="H85" s="493"/>
      <c r="I85" s="494"/>
      <c r="J85" s="525">
        <v>44600</v>
      </c>
    </row>
    <row r="86" spans="1:14" x14ac:dyDescent="0.25">
      <c r="A86" s="491" t="s">
        <v>432</v>
      </c>
      <c r="B86" s="620" t="s">
        <v>433</v>
      </c>
      <c r="C86" s="621"/>
      <c r="D86" s="624">
        <v>3</v>
      </c>
      <c r="E86" s="622" t="s">
        <v>25</v>
      </c>
      <c r="F86" s="623">
        <f>+ROUND($F$55+$F$62*D86,0)</f>
        <v>40637</v>
      </c>
      <c r="H86" s="493"/>
      <c r="I86" s="494"/>
      <c r="J86" s="525">
        <v>44600</v>
      </c>
    </row>
    <row r="87" spans="1:14" x14ac:dyDescent="0.25">
      <c r="A87" s="491" t="s">
        <v>434</v>
      </c>
      <c r="B87" s="620" t="s">
        <v>435</v>
      </c>
      <c r="C87" s="621"/>
      <c r="D87" s="624">
        <v>3</v>
      </c>
      <c r="E87" s="622" t="s">
        <v>25</v>
      </c>
      <c r="F87" s="623">
        <f>+ROUND($F$56+$F$63*D87,0)</f>
        <v>40637</v>
      </c>
      <c r="H87" s="493"/>
      <c r="I87" s="494"/>
      <c r="J87" s="525">
        <v>44600</v>
      </c>
    </row>
    <row r="88" spans="1:14" x14ac:dyDescent="0.25">
      <c r="A88" s="491" t="s">
        <v>436</v>
      </c>
      <c r="B88" s="620" t="s">
        <v>437</v>
      </c>
      <c r="C88" s="621"/>
      <c r="D88" s="624">
        <v>3</v>
      </c>
      <c r="E88" s="622" t="s">
        <v>25</v>
      </c>
      <c r="F88" s="623">
        <f>+ROUND($F$57+$F$64*D88,0)</f>
        <v>39578</v>
      </c>
      <c r="H88" s="493"/>
      <c r="I88" s="494"/>
      <c r="J88" s="525">
        <v>44600</v>
      </c>
    </row>
    <row r="89" spans="1:14" x14ac:dyDescent="0.25">
      <c r="A89" s="491" t="s">
        <v>438</v>
      </c>
      <c r="B89" s="620" t="s">
        <v>439</v>
      </c>
      <c r="C89" s="621"/>
      <c r="D89" s="624">
        <v>3</v>
      </c>
      <c r="E89" s="622" t="s">
        <v>25</v>
      </c>
      <c r="F89" s="623">
        <f>+ROUND($F$58+$F$65*D89,0)</f>
        <v>51125</v>
      </c>
      <c r="H89" s="493"/>
      <c r="I89" s="494"/>
      <c r="J89" s="525">
        <v>44600</v>
      </c>
    </row>
    <row r="90" spans="1:14" x14ac:dyDescent="0.25">
      <c r="A90" s="491" t="s">
        <v>440</v>
      </c>
      <c r="B90" s="620" t="s">
        <v>441</v>
      </c>
      <c r="C90" s="621"/>
      <c r="D90" s="624">
        <v>3</v>
      </c>
      <c r="E90" s="622" t="s">
        <v>25</v>
      </c>
      <c r="F90" s="623">
        <f>+ROUND($F$59+$F$66*D90,0)</f>
        <v>73685</v>
      </c>
      <c r="H90" s="493"/>
      <c r="I90" s="494"/>
      <c r="J90" s="525">
        <v>44600</v>
      </c>
    </row>
    <row r="91" spans="1:14" x14ac:dyDescent="0.25">
      <c r="A91" s="491"/>
      <c r="B91" s="620"/>
      <c r="C91" s="621"/>
      <c r="D91" s="624"/>
      <c r="E91" s="622"/>
      <c r="F91" s="623"/>
      <c r="H91" s="493"/>
      <c r="I91" s="494"/>
      <c r="J91" s="525"/>
    </row>
    <row r="92" spans="1:14" x14ac:dyDescent="0.25">
      <c r="A92" s="491" t="s">
        <v>442</v>
      </c>
      <c r="B92" s="620" t="s">
        <v>68</v>
      </c>
      <c r="C92" s="621"/>
      <c r="D92" s="491">
        <v>4</v>
      </c>
      <c r="E92" s="622" t="s">
        <v>25</v>
      </c>
      <c r="F92" s="623">
        <f>+ROUND($F$53+$F$60*D92,0)</f>
        <v>43019</v>
      </c>
      <c r="H92" s="493"/>
      <c r="I92" s="494"/>
      <c r="J92" s="525">
        <v>44600</v>
      </c>
    </row>
    <row r="93" spans="1:14" x14ac:dyDescent="0.25">
      <c r="A93" s="491" t="s">
        <v>443</v>
      </c>
      <c r="B93" s="620" t="s">
        <v>444</v>
      </c>
      <c r="C93" s="621"/>
      <c r="D93" s="624">
        <v>4</v>
      </c>
      <c r="E93" s="622" t="s">
        <v>25</v>
      </c>
      <c r="F93" s="623">
        <f>+ROUND($F$54+$F$61*D93,0)</f>
        <v>47320</v>
      </c>
      <c r="H93" s="493"/>
      <c r="I93" s="494"/>
      <c r="J93" s="525">
        <v>44600</v>
      </c>
    </row>
    <row r="94" spans="1:14" x14ac:dyDescent="0.25">
      <c r="A94" s="491" t="s">
        <v>445</v>
      </c>
      <c r="B94" s="620" t="s">
        <v>446</v>
      </c>
      <c r="C94" s="621"/>
      <c r="D94" s="624">
        <v>4</v>
      </c>
      <c r="E94" s="622" t="s">
        <v>25</v>
      </c>
      <c r="F94" s="623">
        <f>+ROUND($F$55+$F$62*D94,0)</f>
        <v>49471</v>
      </c>
      <c r="H94" s="530"/>
      <c r="I94" s="531"/>
      <c r="J94" s="525">
        <v>44600</v>
      </c>
      <c r="K94" s="486"/>
      <c r="L94" s="486"/>
      <c r="M94" s="486"/>
      <c r="N94" s="486"/>
    </row>
    <row r="95" spans="1:14" x14ac:dyDescent="0.25">
      <c r="A95" s="491" t="s">
        <v>447</v>
      </c>
      <c r="B95" s="620" t="s">
        <v>448</v>
      </c>
      <c r="C95" s="621"/>
      <c r="D95" s="624">
        <v>4</v>
      </c>
      <c r="E95" s="622" t="s">
        <v>25</v>
      </c>
      <c r="F95" s="623">
        <f>+ROUND($F$56+$F$63*D95,0)</f>
        <v>49471</v>
      </c>
      <c r="H95" s="530"/>
      <c r="I95" s="531"/>
      <c r="J95" s="525">
        <v>44600</v>
      </c>
      <c r="K95" s="486"/>
      <c r="L95" s="486"/>
      <c r="M95" s="486"/>
      <c r="N95" s="486"/>
    </row>
    <row r="96" spans="1:14" x14ac:dyDescent="0.25">
      <c r="A96" s="491" t="s">
        <v>449</v>
      </c>
      <c r="B96" s="620" t="s">
        <v>450</v>
      </c>
      <c r="C96" s="621"/>
      <c r="D96" s="624">
        <v>4</v>
      </c>
      <c r="E96" s="622" t="s">
        <v>25</v>
      </c>
      <c r="F96" s="623">
        <f>+ROUND($F$57+$F$64*D96,0)</f>
        <v>48182</v>
      </c>
      <c r="H96" s="530"/>
      <c r="I96" s="531"/>
      <c r="J96" s="525">
        <v>44600</v>
      </c>
      <c r="K96" s="486"/>
      <c r="L96" s="486"/>
      <c r="M96" s="486"/>
      <c r="N96" s="486"/>
    </row>
    <row r="97" spans="1:14" x14ac:dyDescent="0.25">
      <c r="A97" s="491" t="s">
        <v>451</v>
      </c>
      <c r="B97" s="620" t="s">
        <v>452</v>
      </c>
      <c r="C97" s="621"/>
      <c r="D97" s="624">
        <v>4</v>
      </c>
      <c r="E97" s="622" t="s">
        <v>25</v>
      </c>
      <c r="F97" s="623">
        <f>+ROUND($F$58+$F$65*D97,0)</f>
        <v>62648</v>
      </c>
      <c r="H97" s="532"/>
      <c r="I97" s="533"/>
      <c r="J97" s="525">
        <v>44600</v>
      </c>
      <c r="K97" s="486"/>
      <c r="L97" s="486"/>
      <c r="M97" s="486"/>
      <c r="N97" s="486"/>
    </row>
    <row r="98" spans="1:14" x14ac:dyDescent="0.25">
      <c r="A98" s="491" t="s">
        <v>453</v>
      </c>
      <c r="B98" s="620" t="s">
        <v>454</v>
      </c>
      <c r="C98" s="621"/>
      <c r="D98" s="624">
        <v>4</v>
      </c>
      <c r="E98" s="622" t="s">
        <v>25</v>
      </c>
      <c r="F98" s="623">
        <f>+ROUND($F$59+$F$66*D98,0)</f>
        <v>89049</v>
      </c>
      <c r="H98" s="1122"/>
      <c r="I98" s="1122"/>
      <c r="J98" s="525">
        <v>44600</v>
      </c>
      <c r="K98" s="486"/>
      <c r="L98" s="486"/>
      <c r="M98" s="486"/>
      <c r="N98" s="486"/>
    </row>
    <row r="99" spans="1:14" x14ac:dyDescent="0.25">
      <c r="A99" s="491"/>
      <c r="B99" s="620"/>
      <c r="C99" s="621"/>
      <c r="D99" s="624"/>
      <c r="E99" s="622"/>
      <c r="F99" s="623"/>
      <c r="H99" s="532"/>
      <c r="I99" s="534"/>
      <c r="J99" s="525"/>
      <c r="K99" s="486"/>
      <c r="L99" s="486"/>
      <c r="M99" s="486"/>
      <c r="N99" s="486"/>
    </row>
    <row r="100" spans="1:14" x14ac:dyDescent="0.25">
      <c r="A100" s="491" t="s">
        <v>455</v>
      </c>
      <c r="B100" s="620" t="s">
        <v>73</v>
      </c>
      <c r="C100" s="621"/>
      <c r="D100" s="624">
        <v>5</v>
      </c>
      <c r="E100" s="622" t="s">
        <v>25</v>
      </c>
      <c r="F100" s="623">
        <f>+ROUND($F$53+$F$60*D100,0)</f>
        <v>50701</v>
      </c>
      <c r="H100" s="530"/>
      <c r="I100" s="531"/>
      <c r="J100" s="525">
        <v>44600</v>
      </c>
      <c r="K100" s="486"/>
      <c r="L100" s="486"/>
      <c r="M100" s="486"/>
      <c r="N100" s="486"/>
    </row>
    <row r="101" spans="1:14" x14ac:dyDescent="0.25">
      <c r="A101" s="491" t="s">
        <v>456</v>
      </c>
      <c r="B101" s="620" t="s">
        <v>457</v>
      </c>
      <c r="C101" s="621"/>
      <c r="D101" s="624">
        <v>5</v>
      </c>
      <c r="E101" s="622" t="s">
        <v>25</v>
      </c>
      <c r="F101" s="623">
        <f>+ROUND($F$54+$F$61*D101,0)</f>
        <v>55770</v>
      </c>
      <c r="H101" s="530"/>
      <c r="I101" s="531"/>
      <c r="J101" s="525">
        <v>44600</v>
      </c>
      <c r="K101" s="486"/>
      <c r="L101" s="486"/>
      <c r="M101" s="486"/>
      <c r="N101" s="486"/>
    </row>
    <row r="102" spans="1:14" x14ac:dyDescent="0.25">
      <c r="A102" s="491" t="s">
        <v>458</v>
      </c>
      <c r="B102" s="620" t="s">
        <v>459</v>
      </c>
      <c r="C102" s="621"/>
      <c r="D102" s="624">
        <v>5</v>
      </c>
      <c r="E102" s="622" t="s">
        <v>25</v>
      </c>
      <c r="F102" s="623">
        <f>+ROUND($F$55+$F$62*D102,0)</f>
        <v>58305</v>
      </c>
      <c r="H102" s="530"/>
      <c r="I102" s="531"/>
      <c r="J102" s="525">
        <v>44600</v>
      </c>
      <c r="K102" s="486"/>
      <c r="L102" s="486"/>
      <c r="M102" s="486"/>
      <c r="N102" s="486"/>
    </row>
    <row r="103" spans="1:14" x14ac:dyDescent="0.25">
      <c r="A103" s="491" t="s">
        <v>460</v>
      </c>
      <c r="B103" s="620" t="s">
        <v>461</v>
      </c>
      <c r="C103" s="621"/>
      <c r="D103" s="624">
        <v>5</v>
      </c>
      <c r="E103" s="622" t="s">
        <v>25</v>
      </c>
      <c r="F103" s="623">
        <f>+ROUND($F$56+$F$63*D103,0)</f>
        <v>58305</v>
      </c>
      <c r="H103" s="530"/>
      <c r="I103" s="531"/>
      <c r="J103" s="525">
        <v>44600</v>
      </c>
      <c r="K103" s="486"/>
      <c r="L103" s="486"/>
      <c r="M103" s="486"/>
      <c r="N103" s="486"/>
    </row>
    <row r="104" spans="1:14" x14ac:dyDescent="0.25">
      <c r="A104" s="491" t="s">
        <v>462</v>
      </c>
      <c r="B104" s="620" t="s">
        <v>463</v>
      </c>
      <c r="C104" s="621"/>
      <c r="D104" s="624">
        <v>5</v>
      </c>
      <c r="E104" s="622" t="s">
        <v>25</v>
      </c>
      <c r="F104" s="623">
        <f>+ROUND($F$57+$F$64*D104,0)</f>
        <v>56786</v>
      </c>
      <c r="H104" s="530"/>
      <c r="I104" s="531"/>
      <c r="J104" s="525">
        <v>44600</v>
      </c>
      <c r="K104" s="486"/>
      <c r="L104" s="486"/>
      <c r="M104" s="486"/>
      <c r="N104" s="486"/>
    </row>
    <row r="105" spans="1:14" x14ac:dyDescent="0.25">
      <c r="A105" s="491" t="s">
        <v>464</v>
      </c>
      <c r="B105" s="620" t="s">
        <v>465</v>
      </c>
      <c r="C105" s="621"/>
      <c r="D105" s="624">
        <v>5</v>
      </c>
      <c r="E105" s="622" t="s">
        <v>25</v>
      </c>
      <c r="F105" s="623">
        <f>+ROUND($F$58+$F$65*D105,0)</f>
        <v>74171</v>
      </c>
      <c r="H105" s="530"/>
      <c r="I105" s="531"/>
      <c r="J105" s="525">
        <v>44600</v>
      </c>
      <c r="K105" s="486"/>
      <c r="L105" s="486"/>
      <c r="M105" s="486"/>
      <c r="N105" s="486"/>
    </row>
    <row r="106" spans="1:14" x14ac:dyDescent="0.25">
      <c r="A106" s="491" t="s">
        <v>466</v>
      </c>
      <c r="B106" s="620" t="s">
        <v>467</v>
      </c>
      <c r="C106" s="621"/>
      <c r="D106" s="624">
        <v>5</v>
      </c>
      <c r="E106" s="622" t="s">
        <v>25</v>
      </c>
      <c r="F106" s="623">
        <f>+ROUND($F$59+$F$66*D106,0)</f>
        <v>104413</v>
      </c>
      <c r="H106" s="530"/>
      <c r="I106" s="531"/>
      <c r="J106" s="525">
        <v>44600</v>
      </c>
      <c r="K106" s="486"/>
      <c r="L106" s="486"/>
      <c r="M106" s="486"/>
      <c r="N106" s="486"/>
    </row>
    <row r="107" spans="1:14" x14ac:dyDescent="0.25">
      <c r="A107" s="491"/>
      <c r="B107" s="620"/>
      <c r="C107" s="621"/>
      <c r="D107" s="624"/>
      <c r="E107" s="622"/>
      <c r="F107" s="623"/>
      <c r="H107" s="530"/>
      <c r="I107" s="531"/>
      <c r="J107" s="525"/>
      <c r="K107" s="486"/>
      <c r="L107" s="486"/>
      <c r="M107" s="486"/>
      <c r="N107" s="486"/>
    </row>
    <row r="108" spans="1:14" x14ac:dyDescent="0.25">
      <c r="A108" s="491" t="s">
        <v>468</v>
      </c>
      <c r="B108" s="620" t="s">
        <v>279</v>
      </c>
      <c r="C108" s="621"/>
      <c r="D108" s="624">
        <v>6</v>
      </c>
      <c r="E108" s="622" t="s">
        <v>25</v>
      </c>
      <c r="F108" s="623">
        <f>+ROUND($F$53+$F$60*D108,0)</f>
        <v>58383</v>
      </c>
      <c r="H108" s="1122"/>
      <c r="I108" s="1122"/>
      <c r="J108" s="525">
        <v>44600</v>
      </c>
      <c r="K108" s="486"/>
      <c r="L108" s="486"/>
      <c r="M108" s="486"/>
      <c r="N108" s="486"/>
    </row>
    <row r="109" spans="1:14" x14ac:dyDescent="0.25">
      <c r="A109" s="491" t="s">
        <v>469</v>
      </c>
      <c r="B109" s="620" t="s">
        <v>470</v>
      </c>
      <c r="C109" s="621"/>
      <c r="D109" s="624">
        <v>6</v>
      </c>
      <c r="E109" s="622" t="s">
        <v>25</v>
      </c>
      <c r="F109" s="623">
        <f>+ROUND($F$54+$F$61*D109,0)</f>
        <v>64220</v>
      </c>
      <c r="H109" s="530"/>
      <c r="I109" s="531"/>
      <c r="J109" s="525">
        <v>44600</v>
      </c>
      <c r="K109" s="486"/>
      <c r="L109" s="486"/>
      <c r="M109" s="486"/>
      <c r="N109" s="486"/>
    </row>
    <row r="110" spans="1:14" x14ac:dyDescent="0.25">
      <c r="A110" s="491" t="s">
        <v>471</v>
      </c>
      <c r="B110" s="620" t="s">
        <v>472</v>
      </c>
      <c r="C110" s="621"/>
      <c r="D110" s="624">
        <v>6</v>
      </c>
      <c r="E110" s="622" t="s">
        <v>25</v>
      </c>
      <c r="F110" s="623">
        <f>+ROUND($F$55+$F$62*D110,0)</f>
        <v>67139</v>
      </c>
      <c r="H110" s="530"/>
      <c r="I110" s="531"/>
      <c r="J110" s="525">
        <v>44600</v>
      </c>
      <c r="K110" s="486"/>
      <c r="L110" s="486"/>
      <c r="M110" s="486"/>
      <c r="N110" s="486"/>
    </row>
    <row r="111" spans="1:14" x14ac:dyDescent="0.25">
      <c r="A111" s="491" t="s">
        <v>473</v>
      </c>
      <c r="B111" s="620" t="s">
        <v>474</v>
      </c>
      <c r="C111" s="621"/>
      <c r="D111" s="624">
        <v>6</v>
      </c>
      <c r="E111" s="622" t="s">
        <v>25</v>
      </c>
      <c r="F111" s="623">
        <f>+ROUND($F$56+$F$63*D111,0)</f>
        <v>67139</v>
      </c>
      <c r="H111" s="530"/>
      <c r="I111" s="531"/>
      <c r="J111" s="525">
        <v>44600</v>
      </c>
      <c r="K111" s="486"/>
      <c r="L111" s="486"/>
      <c r="M111" s="486"/>
      <c r="N111" s="486"/>
    </row>
    <row r="112" spans="1:14" x14ac:dyDescent="0.25">
      <c r="A112" s="491" t="s">
        <v>475</v>
      </c>
      <c r="B112" s="620" t="s">
        <v>476</v>
      </c>
      <c r="C112" s="621"/>
      <c r="D112" s="624">
        <v>6</v>
      </c>
      <c r="E112" s="622" t="s">
        <v>25</v>
      </c>
      <c r="F112" s="623">
        <f>+ROUND($F$57+$F$64*D112,0)</f>
        <v>65390</v>
      </c>
      <c r="H112" s="530"/>
      <c r="I112" s="531"/>
      <c r="J112" s="525">
        <v>44600</v>
      </c>
      <c r="K112" s="486"/>
      <c r="L112" s="486"/>
      <c r="M112" s="486"/>
      <c r="N112" s="486"/>
    </row>
    <row r="113" spans="1:14" x14ac:dyDescent="0.25">
      <c r="A113" s="491" t="s">
        <v>477</v>
      </c>
      <c r="B113" s="620" t="s">
        <v>478</v>
      </c>
      <c r="C113" s="621"/>
      <c r="D113" s="624">
        <v>6</v>
      </c>
      <c r="E113" s="622" t="s">
        <v>25</v>
      </c>
      <c r="F113" s="623">
        <f>+ROUND($F$58+$F$65*D113,0)</f>
        <v>85694</v>
      </c>
      <c r="H113" s="530"/>
      <c r="I113" s="531"/>
      <c r="J113" s="525">
        <v>44600</v>
      </c>
      <c r="K113" s="486"/>
      <c r="L113" s="486"/>
      <c r="M113" s="486"/>
      <c r="N113" s="486"/>
    </row>
    <row r="114" spans="1:14" x14ac:dyDescent="0.25">
      <c r="A114" s="491" t="s">
        <v>479</v>
      </c>
      <c r="B114" s="620" t="s">
        <v>480</v>
      </c>
      <c r="C114" s="621"/>
      <c r="D114" s="624">
        <v>6</v>
      </c>
      <c r="E114" s="622" t="s">
        <v>25</v>
      </c>
      <c r="F114" s="623">
        <f>+ROUND($F$59+$F$66*D114,0)</f>
        <v>119777</v>
      </c>
      <c r="H114" s="530"/>
      <c r="I114" s="531"/>
      <c r="J114" s="525">
        <v>44600</v>
      </c>
      <c r="K114" s="486"/>
      <c r="L114" s="486"/>
      <c r="M114" s="486"/>
      <c r="N114" s="486"/>
    </row>
    <row r="115" spans="1:14" x14ac:dyDescent="0.3">
      <c r="G115" s="486"/>
      <c r="H115" s="487"/>
      <c r="I115" s="486"/>
      <c r="J115" s="486"/>
      <c r="K115" s="486"/>
      <c r="L115" s="486"/>
      <c r="M115" s="486"/>
      <c r="N115" s="486"/>
    </row>
    <row r="116" spans="1:14" x14ac:dyDescent="0.3">
      <c r="G116" s="486"/>
      <c r="H116" s="487"/>
      <c r="I116" s="486"/>
      <c r="J116" s="486"/>
      <c r="K116" s="486"/>
      <c r="L116" s="486"/>
      <c r="M116" s="486"/>
      <c r="N116" s="486"/>
    </row>
    <row r="117" spans="1:14" x14ac:dyDescent="0.3">
      <c r="G117" s="486"/>
      <c r="H117" s="487"/>
      <c r="I117" s="486"/>
      <c r="J117" s="486"/>
      <c r="K117" s="486"/>
      <c r="L117" s="486"/>
      <c r="M117" s="486"/>
      <c r="N117" s="486"/>
    </row>
    <row r="118" spans="1:14" x14ac:dyDescent="0.3">
      <c r="G118" s="486"/>
      <c r="H118" s="487"/>
      <c r="I118" s="486"/>
      <c r="J118" s="486"/>
      <c r="K118" s="486"/>
      <c r="L118" s="486"/>
      <c r="M118" s="486"/>
      <c r="N118" s="486"/>
    </row>
    <row r="119" spans="1:14" x14ac:dyDescent="0.3">
      <c r="G119" s="486"/>
      <c r="H119" s="487"/>
      <c r="I119" s="486"/>
      <c r="J119" s="486"/>
      <c r="K119" s="486"/>
      <c r="L119" s="486"/>
      <c r="M119" s="486"/>
      <c r="N119" s="486"/>
    </row>
    <row r="120" spans="1:14" x14ac:dyDescent="0.3">
      <c r="G120" s="486"/>
      <c r="H120" s="487"/>
      <c r="I120" s="486"/>
      <c r="J120" s="486"/>
      <c r="K120" s="486"/>
      <c r="L120" s="486"/>
      <c r="M120" s="486"/>
      <c r="N120" s="486"/>
    </row>
    <row r="121" spans="1:14" x14ac:dyDescent="0.3">
      <c r="G121" s="486"/>
      <c r="H121" s="487"/>
      <c r="I121" s="486"/>
      <c r="J121" s="486"/>
      <c r="K121" s="486"/>
      <c r="L121" s="486"/>
      <c r="M121" s="486"/>
      <c r="N121" s="486"/>
    </row>
    <row r="122" spans="1:14" x14ac:dyDescent="0.3">
      <c r="G122" s="486"/>
      <c r="H122" s="487"/>
      <c r="I122" s="486"/>
      <c r="J122" s="486"/>
      <c r="K122" s="486"/>
      <c r="L122" s="486"/>
      <c r="M122" s="486"/>
      <c r="N122" s="486"/>
    </row>
    <row r="123" spans="1:14" x14ac:dyDescent="0.3">
      <c r="G123" s="486"/>
      <c r="H123" s="487"/>
      <c r="I123" s="486"/>
      <c r="J123" s="486"/>
      <c r="K123" s="486"/>
      <c r="L123" s="486"/>
      <c r="M123" s="486"/>
      <c r="N123" s="486"/>
    </row>
    <row r="124" spans="1:14" x14ac:dyDescent="0.3">
      <c r="G124" s="486"/>
      <c r="H124" s="487"/>
      <c r="I124" s="486"/>
      <c r="J124" s="486"/>
      <c r="K124" s="486"/>
      <c r="L124" s="486"/>
      <c r="M124" s="486"/>
      <c r="N124" s="486"/>
    </row>
    <row r="125" spans="1:14" x14ac:dyDescent="0.3">
      <c r="G125" s="486"/>
      <c r="H125" s="487"/>
      <c r="I125" s="486"/>
      <c r="J125" s="486"/>
      <c r="K125" s="486"/>
      <c r="L125" s="486"/>
      <c r="M125" s="486"/>
      <c r="N125" s="486"/>
    </row>
    <row r="126" spans="1:14" x14ac:dyDescent="0.3">
      <c r="G126" s="486"/>
      <c r="H126" s="487"/>
      <c r="I126" s="486"/>
      <c r="J126" s="486"/>
      <c r="K126" s="486"/>
      <c r="L126" s="486"/>
      <c r="M126" s="486"/>
      <c r="N126" s="486"/>
    </row>
    <row r="127" spans="1:14" x14ac:dyDescent="0.3">
      <c r="G127" s="486"/>
      <c r="H127" s="487"/>
      <c r="I127" s="486"/>
      <c r="J127" s="486"/>
      <c r="K127" s="486"/>
      <c r="L127" s="486"/>
      <c r="M127" s="486"/>
      <c r="N127" s="486"/>
    </row>
    <row r="128" spans="1:14" x14ac:dyDescent="0.3">
      <c r="G128" s="486"/>
      <c r="H128" s="487"/>
      <c r="I128" s="486"/>
      <c r="J128" s="486"/>
      <c r="K128" s="486"/>
      <c r="L128" s="486"/>
      <c r="M128" s="486"/>
      <c r="N128" s="486"/>
    </row>
    <row r="129" spans="7:14" s="485" customFormat="1" x14ac:dyDescent="0.3">
      <c r="G129" s="486"/>
      <c r="H129" s="487"/>
      <c r="I129" s="486"/>
      <c r="J129" s="486"/>
      <c r="K129" s="486"/>
      <c r="L129" s="486"/>
      <c r="M129" s="486"/>
      <c r="N129" s="486"/>
    </row>
    <row r="130" spans="7:14" s="485" customFormat="1" x14ac:dyDescent="0.3">
      <c r="G130" s="486"/>
      <c r="H130" s="487"/>
      <c r="I130" s="486"/>
      <c r="J130" s="486"/>
      <c r="K130" s="486"/>
      <c r="L130" s="486"/>
      <c r="M130" s="486"/>
      <c r="N130" s="486"/>
    </row>
    <row r="131" spans="7:14" s="485" customFormat="1" x14ac:dyDescent="0.3">
      <c r="G131" s="486"/>
      <c r="H131" s="487"/>
      <c r="I131" s="486"/>
      <c r="J131" s="486"/>
      <c r="K131" s="486"/>
      <c r="L131" s="486"/>
      <c r="M131" s="486"/>
      <c r="N131" s="486"/>
    </row>
    <row r="132" spans="7:14" s="485" customFormat="1" x14ac:dyDescent="0.3">
      <c r="G132" s="486"/>
      <c r="H132" s="487"/>
      <c r="I132" s="486"/>
      <c r="J132" s="486"/>
      <c r="K132" s="486"/>
      <c r="L132" s="486"/>
      <c r="M132" s="486"/>
      <c r="N132" s="486"/>
    </row>
    <row r="133" spans="7:14" s="485" customFormat="1" x14ac:dyDescent="0.3">
      <c r="G133" s="486"/>
      <c r="H133" s="487"/>
      <c r="I133" s="486"/>
      <c r="J133" s="486"/>
      <c r="K133" s="486"/>
      <c r="L133" s="486"/>
      <c r="M133" s="486"/>
      <c r="N133" s="486"/>
    </row>
    <row r="134" spans="7:14" s="485" customFormat="1" x14ac:dyDescent="0.3">
      <c r="G134" s="486"/>
      <c r="H134" s="487"/>
      <c r="I134" s="486"/>
      <c r="J134" s="486"/>
      <c r="K134" s="486"/>
      <c r="L134" s="486"/>
      <c r="M134" s="486"/>
      <c r="N134" s="486"/>
    </row>
    <row r="135" spans="7:14" s="485" customFormat="1" x14ac:dyDescent="0.3">
      <c r="G135" s="486"/>
      <c r="H135" s="487"/>
      <c r="I135" s="486"/>
      <c r="J135" s="486"/>
      <c r="K135" s="486"/>
      <c r="L135" s="486"/>
      <c r="M135" s="486"/>
      <c r="N135" s="486"/>
    </row>
    <row r="136" spans="7:14" s="485" customFormat="1" x14ac:dyDescent="0.3">
      <c r="G136" s="486"/>
      <c r="H136" s="487"/>
      <c r="I136" s="486"/>
      <c r="J136" s="486"/>
      <c r="K136" s="486"/>
      <c r="L136" s="486"/>
      <c r="M136" s="486"/>
      <c r="N136" s="486"/>
    </row>
    <row r="137" spans="7:14" s="485" customFormat="1" x14ac:dyDescent="0.3">
      <c r="G137" s="486"/>
      <c r="H137" s="487"/>
      <c r="I137" s="486"/>
      <c r="J137" s="486"/>
      <c r="K137" s="486"/>
      <c r="L137" s="486"/>
      <c r="M137" s="486"/>
      <c r="N137" s="486"/>
    </row>
    <row r="138" spans="7:14" s="485" customFormat="1" x14ac:dyDescent="0.3">
      <c r="G138" s="486"/>
      <c r="H138" s="487"/>
      <c r="I138" s="486"/>
      <c r="J138" s="486"/>
      <c r="K138" s="486"/>
      <c r="L138" s="486"/>
      <c r="M138" s="486"/>
      <c r="N138" s="486"/>
    </row>
    <row r="139" spans="7:14" s="485" customFormat="1" x14ac:dyDescent="0.3">
      <c r="G139" s="486"/>
      <c r="H139" s="487"/>
      <c r="I139" s="486"/>
      <c r="J139" s="486"/>
      <c r="K139" s="486"/>
      <c r="L139" s="486"/>
      <c r="M139" s="486"/>
      <c r="N139" s="486"/>
    </row>
    <row r="140" spans="7:14" s="485" customFormat="1" x14ac:dyDescent="0.3">
      <c r="G140" s="486"/>
      <c r="H140" s="487"/>
      <c r="I140" s="486"/>
      <c r="J140" s="486"/>
      <c r="K140" s="486"/>
      <c r="L140" s="486"/>
      <c r="M140" s="486"/>
      <c r="N140" s="486"/>
    </row>
    <row r="141" spans="7:14" s="485" customFormat="1" x14ac:dyDescent="0.3">
      <c r="G141" s="486"/>
      <c r="H141" s="487"/>
      <c r="I141" s="486"/>
      <c r="J141" s="486"/>
      <c r="K141" s="486"/>
      <c r="L141" s="486"/>
      <c r="M141" s="486"/>
      <c r="N141" s="486"/>
    </row>
    <row r="142" spans="7:14" s="485" customFormat="1" x14ac:dyDescent="0.3">
      <c r="G142" s="486"/>
      <c r="H142" s="487"/>
      <c r="I142" s="486"/>
      <c r="J142" s="486"/>
      <c r="K142" s="486"/>
      <c r="L142" s="486"/>
      <c r="M142" s="486"/>
      <c r="N142" s="486"/>
    </row>
    <row r="143" spans="7:14" s="485" customFormat="1" x14ac:dyDescent="0.3">
      <c r="G143" s="486"/>
      <c r="H143" s="487"/>
      <c r="I143" s="486"/>
      <c r="J143" s="486"/>
      <c r="K143" s="486"/>
      <c r="L143" s="486"/>
      <c r="M143" s="486"/>
      <c r="N143" s="486"/>
    </row>
    <row r="144" spans="7:14" s="485" customFormat="1" x14ac:dyDescent="0.3">
      <c r="G144" s="486"/>
      <c r="H144" s="487"/>
      <c r="I144" s="486"/>
      <c r="J144" s="486"/>
      <c r="K144" s="486"/>
      <c r="L144" s="486"/>
      <c r="M144" s="486"/>
      <c r="N144" s="486"/>
    </row>
    <row r="145" spans="7:14" s="485" customFormat="1" x14ac:dyDescent="0.3">
      <c r="G145" s="486"/>
      <c r="H145" s="487"/>
      <c r="I145" s="486"/>
      <c r="J145" s="486"/>
      <c r="K145" s="486"/>
      <c r="L145" s="486"/>
      <c r="M145" s="486"/>
      <c r="N145" s="486"/>
    </row>
    <row r="146" spans="7:14" s="485" customFormat="1" x14ac:dyDescent="0.3">
      <c r="G146" s="486"/>
      <c r="H146" s="487"/>
      <c r="I146" s="486"/>
      <c r="J146" s="486"/>
      <c r="K146" s="486"/>
      <c r="L146" s="486"/>
      <c r="M146" s="486"/>
      <c r="N146" s="486"/>
    </row>
    <row r="147" spans="7:14" s="485" customFormat="1" x14ac:dyDescent="0.3">
      <c r="G147" s="486"/>
      <c r="H147" s="487"/>
      <c r="I147" s="486"/>
      <c r="J147" s="486"/>
      <c r="K147" s="486"/>
      <c r="L147" s="486"/>
      <c r="M147" s="486"/>
      <c r="N147" s="486"/>
    </row>
  </sheetData>
  <mergeCells count="4">
    <mergeCell ref="B2:G2"/>
    <mergeCell ref="B4:B6"/>
    <mergeCell ref="H98:I98"/>
    <mergeCell ref="H108:I108"/>
  </mergeCell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K206"/>
  <sheetViews>
    <sheetView workbookViewId="0"/>
  </sheetViews>
  <sheetFormatPr baseColWidth="10" defaultColWidth="11.44140625" defaultRowHeight="14.4" x14ac:dyDescent="0.3"/>
  <cols>
    <col min="1" max="1" width="3" style="535" customWidth="1"/>
    <col min="2" max="2" width="8" style="535" bestFit="1" customWidth="1"/>
    <col min="3" max="3" width="43.6640625" style="535" bestFit="1" customWidth="1"/>
    <col min="4" max="5" width="2.44140625" style="535" customWidth="1"/>
    <col min="6" max="6" width="12.109375" style="535" bestFit="1" customWidth="1"/>
    <col min="7" max="7" width="11.5546875" style="535" bestFit="1" customWidth="1"/>
    <col min="8" max="8" width="13" style="535" customWidth="1"/>
    <col min="9" max="9" width="14" style="535" bestFit="1" customWidth="1"/>
    <col min="10" max="10" width="17.88671875" style="535" bestFit="1" customWidth="1"/>
    <col min="11" max="16384" width="11.44140625" style="535"/>
  </cols>
  <sheetData>
    <row r="2" spans="2:11" x14ac:dyDescent="0.3">
      <c r="B2" s="1123" t="s">
        <v>482</v>
      </c>
      <c r="C2" s="1123"/>
      <c r="D2" s="1123"/>
      <c r="E2" s="1123"/>
      <c r="F2" s="1123"/>
      <c r="G2" s="1123"/>
      <c r="H2" s="1123"/>
      <c r="I2" s="1123"/>
      <c r="J2" s="1123"/>
    </row>
    <row r="3" spans="2:11" x14ac:dyDescent="0.3">
      <c r="B3" s="580"/>
      <c r="C3" s="589"/>
      <c r="D3" s="590"/>
      <c r="E3" s="590"/>
      <c r="F3" s="591"/>
      <c r="G3" s="591"/>
      <c r="H3" s="592"/>
      <c r="I3" s="593"/>
      <c r="J3" s="585"/>
    </row>
    <row r="4" spans="2:11" x14ac:dyDescent="0.3">
      <c r="B4" s="597" t="s">
        <v>483</v>
      </c>
      <c r="C4" s="598" t="s">
        <v>484</v>
      </c>
      <c r="D4" s="599"/>
      <c r="E4" s="599"/>
      <c r="F4" s="600"/>
      <c r="G4" s="601" t="s">
        <v>3</v>
      </c>
      <c r="H4" s="602"/>
      <c r="I4" s="603"/>
      <c r="J4" s="604">
        <f>SUM(J5:J11)</f>
        <v>332805</v>
      </c>
    </row>
    <row r="5" spans="2:11" x14ac:dyDescent="0.3">
      <c r="B5" s="580" t="s">
        <v>485</v>
      </c>
      <c r="C5" s="581" t="str">
        <f>VLOOKUP(B5,[25]Insumos!$A$5:$N$6798,2,0)</f>
        <v>AGUA LITRO</v>
      </c>
      <c r="D5" s="582"/>
      <c r="E5" s="582"/>
      <c r="F5" s="583" t="str">
        <f>VLOOKUP(B5,[25]Insumos!$A$5:$N$6798,3,0)</f>
        <v>Insumo</v>
      </c>
      <c r="G5" s="583" t="str">
        <f>VLOOKUP(B5,[25]Insumos!$A$5:$N$6798,4,0)</f>
        <v>lt</v>
      </c>
      <c r="H5" s="584">
        <v>160</v>
      </c>
      <c r="I5" s="585">
        <f>+[23]Insumos!$F$51</f>
        <v>25</v>
      </c>
      <c r="J5" s="586">
        <f t="shared" ref="J5:J10" si="0">ROUND((+I5*H5),0)</f>
        <v>4000</v>
      </c>
    </row>
    <row r="6" spans="2:11" x14ac:dyDescent="0.3">
      <c r="B6" s="580" t="s">
        <v>486</v>
      </c>
      <c r="C6" s="581" t="str">
        <f>VLOOKUP(B6,[25]Insumos!$A$5:$N$6798,2,0)</f>
        <v>CEMENTO GRIS</v>
      </c>
      <c r="D6" s="582"/>
      <c r="E6" s="582"/>
      <c r="F6" s="583" t="str">
        <f>VLOOKUP(B6,[25]Insumos!$A$5:$N$6798,3,0)</f>
        <v>Insumo</v>
      </c>
      <c r="G6" s="583" t="str">
        <f>VLOOKUP(B6,[25]Insumos!$A$5:$N$6798,4,0)</f>
        <v>kg</v>
      </c>
      <c r="H6" s="584">
        <v>210</v>
      </c>
      <c r="I6" s="585">
        <f>+Insumos!$F$276</f>
        <v>560</v>
      </c>
      <c r="J6" s="586">
        <f t="shared" si="0"/>
        <v>117600</v>
      </c>
      <c r="K6" s="587">
        <v>759</v>
      </c>
    </row>
    <row r="7" spans="2:11" ht="22.8" x14ac:dyDescent="0.3">
      <c r="B7" s="580" t="s">
        <v>455</v>
      </c>
      <c r="C7" s="581" t="str">
        <f>VLOOKUP(B7,[25]Insumos!$A$5:$N$6798,2,0)</f>
        <v>CUADRILLA AA TIPO 5 (1 OFICIAL + 5 AYUDANTE) (Albañileria)</v>
      </c>
      <c r="D7" s="582"/>
      <c r="E7" s="582"/>
      <c r="F7" s="583" t="str">
        <f>VLOOKUP(B7,[25]Insumos!$A$5:$N$6798,3,0)</f>
        <v>Mano de Obra</v>
      </c>
      <c r="G7" s="583" t="str">
        <f>VLOOKUP(B7,[25]Insumos!$A$5:$N$6798,4,0)</f>
        <v>hr</v>
      </c>
      <c r="H7" s="584">
        <v>0.79</v>
      </c>
      <c r="I7" s="585">
        <f>+'Análisis Mano de Obra'!$F$100</f>
        <v>50701</v>
      </c>
      <c r="J7" s="586">
        <f t="shared" si="0"/>
        <v>40054</v>
      </c>
    </row>
    <row r="8" spans="2:11" x14ac:dyDescent="0.3">
      <c r="B8" s="580" t="s">
        <v>487</v>
      </c>
      <c r="C8" s="581" t="str">
        <f>VLOOKUP(B8,[25]Insumos!$A$5:$N$6798,2,0)</f>
        <v>MEZCLADORA A GASOLINA 1 SACO</v>
      </c>
      <c r="D8" s="582"/>
      <c r="E8" s="582"/>
      <c r="F8" s="583" t="str">
        <f>VLOOKUP(B8,[25]Insumos!$A$5:$N$6798,3,0)</f>
        <v>Equipo</v>
      </c>
      <c r="G8" s="583" t="str">
        <f>VLOOKUP(B8,[25]Insumos!$A$5:$N$6798,4,0)</f>
        <v>dia</v>
      </c>
      <c r="H8" s="584">
        <v>0.2</v>
      </c>
      <c r="I8" s="585">
        <f>+[23]Insumos!$F$2428</f>
        <v>59500</v>
      </c>
      <c r="J8" s="586">
        <f t="shared" si="0"/>
        <v>11900</v>
      </c>
    </row>
    <row r="9" spans="2:11" x14ac:dyDescent="0.3">
      <c r="B9" s="580" t="s">
        <v>488</v>
      </c>
      <c r="C9" s="581" t="str">
        <f>VLOOKUP(B9,[25]Insumos!$A$5:$N$6798,2,0)</f>
        <v xml:space="preserve">ARENA DE PEÑA </v>
      </c>
      <c r="D9" s="582"/>
      <c r="E9" s="582"/>
      <c r="F9" s="583" t="str">
        <f>VLOOKUP(B9,[25]Insumos!$A$5:$N$6798,3,0)</f>
        <v>Insumo</v>
      </c>
      <c r="G9" s="583" t="str">
        <f>VLOOKUP(B9,[25]Insumos!$A$5:$N$6798,4,0)</f>
        <v>m3</v>
      </c>
      <c r="H9" s="588">
        <v>0.5</v>
      </c>
      <c r="I9" s="585">
        <f>+Insumos!$F$33</f>
        <v>75000</v>
      </c>
      <c r="J9" s="586">
        <f t="shared" si="0"/>
        <v>37500</v>
      </c>
    </row>
    <row r="10" spans="2:11" x14ac:dyDescent="0.3">
      <c r="B10" s="580" t="s">
        <v>489</v>
      </c>
      <c r="C10" s="581" t="str">
        <f>+[23]Insumos!C2007</f>
        <v>TRITURADO 3/4"</v>
      </c>
      <c r="D10" s="582"/>
      <c r="E10" s="582"/>
      <c r="F10" s="583" t="str">
        <f>VLOOKUP(B10,[25]Insumos!$A$5:$N$6798,3,0)</f>
        <v>Insumo</v>
      </c>
      <c r="G10" s="583" t="str">
        <f>VLOOKUP(B10,[25]Insumos!$A$5:$N$6798,4,0)</f>
        <v>m3</v>
      </c>
      <c r="H10" s="588">
        <v>1</v>
      </c>
      <c r="I10" s="585">
        <f>+Insumos!$F$2007</f>
        <v>115000</v>
      </c>
      <c r="J10" s="586">
        <f t="shared" si="0"/>
        <v>115000</v>
      </c>
    </row>
    <row r="11" spans="2:11" x14ac:dyDescent="0.3">
      <c r="B11" s="580" t="s">
        <v>490</v>
      </c>
      <c r="C11" s="581" t="str">
        <f>VLOOKUP(B11,[25]Insumos!$A$5:$N$6798,2,0)</f>
        <v>ACPM</v>
      </c>
      <c r="D11" s="582"/>
      <c r="E11" s="582"/>
      <c r="F11" s="583" t="str">
        <f>VLOOKUP(B11,[25]Insumos!$A$5:$N$6798,3,0)</f>
        <v>Insumo</v>
      </c>
      <c r="G11" s="583" t="str">
        <f>VLOOKUP(B11,[25]Insumos!$A$5:$N$6798,4,0)</f>
        <v>gal</v>
      </c>
      <c r="H11" s="588">
        <v>0.5</v>
      </c>
      <c r="I11" s="585">
        <f>+[23]Insumos!$F$272</f>
        <v>13502</v>
      </c>
      <c r="J11" s="586">
        <f>ROUND((+I11*H11),0)</f>
        <v>6751</v>
      </c>
    </row>
    <row r="12" spans="2:11" x14ac:dyDescent="0.3">
      <c r="B12" s="580"/>
      <c r="C12" s="589"/>
      <c r="D12" s="590"/>
      <c r="E12" s="590"/>
      <c r="F12" s="591"/>
      <c r="G12" s="591"/>
      <c r="H12" s="592"/>
      <c r="I12" s="593"/>
      <c r="J12" s="585"/>
    </row>
    <row r="13" spans="2:11" x14ac:dyDescent="0.3">
      <c r="B13" s="597" t="s">
        <v>491</v>
      </c>
      <c r="C13" s="598" t="s">
        <v>295</v>
      </c>
      <c r="D13" s="599"/>
      <c r="E13" s="599"/>
      <c r="F13" s="600"/>
      <c r="G13" s="601" t="s">
        <v>3</v>
      </c>
      <c r="H13" s="602"/>
      <c r="I13" s="603"/>
      <c r="J13" s="604">
        <f>SUM(J14:J20)</f>
        <v>338555</v>
      </c>
    </row>
    <row r="14" spans="2:11" x14ac:dyDescent="0.3">
      <c r="B14" s="580" t="s">
        <v>485</v>
      </c>
      <c r="C14" s="581" t="str">
        <f>VLOOKUP(B14,[25]Insumos!$A$5:$N$6798,2,0)</f>
        <v>AGUA LITRO</v>
      </c>
      <c r="D14" s="582"/>
      <c r="E14" s="582"/>
      <c r="F14" s="583" t="str">
        <f>VLOOKUP(B14,[25]Insumos!$A$5:$N$6798,3,0)</f>
        <v>Insumo</v>
      </c>
      <c r="G14" s="583" t="str">
        <f>VLOOKUP(B14,[25]Insumos!$A$5:$N$6798,4,0)</f>
        <v>lt</v>
      </c>
      <c r="H14" s="584">
        <v>130</v>
      </c>
      <c r="I14" s="585">
        <f>+[23]Insumos!$F$51</f>
        <v>25</v>
      </c>
      <c r="J14" s="586">
        <f t="shared" ref="J14:J19" si="1">ROUND((+I14*H14),0)</f>
        <v>3250</v>
      </c>
    </row>
    <row r="15" spans="2:11" x14ac:dyDescent="0.3">
      <c r="B15" s="580" t="s">
        <v>486</v>
      </c>
      <c r="C15" s="581" t="str">
        <f>VLOOKUP(B15,[25]Insumos!$A$5:$N$6798,2,0)</f>
        <v>CEMENTO GRIS</v>
      </c>
      <c r="D15" s="582"/>
      <c r="E15" s="582"/>
      <c r="F15" s="583" t="str">
        <f>VLOOKUP(B15,[25]Insumos!$A$5:$N$6798,3,0)</f>
        <v>Insumo</v>
      </c>
      <c r="G15" s="583" t="str">
        <f>VLOOKUP(B15,[25]Insumos!$A$5:$N$6798,4,0)</f>
        <v>kg</v>
      </c>
      <c r="H15" s="584">
        <v>230</v>
      </c>
      <c r="I15" s="585">
        <f>+Insumos!$F$276</f>
        <v>560</v>
      </c>
      <c r="J15" s="586">
        <f t="shared" si="1"/>
        <v>128800</v>
      </c>
    </row>
    <row r="16" spans="2:11" ht="22.8" x14ac:dyDescent="0.3">
      <c r="B16" s="580" t="s">
        <v>455</v>
      </c>
      <c r="C16" s="581" t="str">
        <f>VLOOKUP(B16,[25]Insumos!$A$5:$N$6798,2,0)</f>
        <v>CUADRILLA AA TIPO 5 (1 OFICIAL + 5 AYUDANTE) (Albañileria)</v>
      </c>
      <c r="D16" s="582"/>
      <c r="E16" s="582"/>
      <c r="F16" s="583" t="str">
        <f>VLOOKUP(B16,[25]Insumos!$A$5:$N$6798,3,0)</f>
        <v>Mano de Obra</v>
      </c>
      <c r="G16" s="583" t="str">
        <f>VLOOKUP(B16,[25]Insumos!$A$5:$N$6798,4,0)</f>
        <v>hr</v>
      </c>
      <c r="H16" s="584">
        <v>0.79</v>
      </c>
      <c r="I16" s="585">
        <f>+'Análisis Mano de Obra'!$F$100</f>
        <v>50701</v>
      </c>
      <c r="J16" s="586">
        <f t="shared" si="1"/>
        <v>40054</v>
      </c>
    </row>
    <row r="17" spans="2:10" x14ac:dyDescent="0.3">
      <c r="B17" s="580" t="s">
        <v>487</v>
      </c>
      <c r="C17" s="581" t="str">
        <f>VLOOKUP(B17,[25]Insumos!$A$5:$N$6798,2,0)</f>
        <v>MEZCLADORA A GASOLINA 1 SACO</v>
      </c>
      <c r="D17" s="582"/>
      <c r="E17" s="582"/>
      <c r="F17" s="583" t="str">
        <f>VLOOKUP(B17,[25]Insumos!$A$5:$N$6798,3,0)</f>
        <v>Equipo</v>
      </c>
      <c r="G17" s="583" t="str">
        <f>VLOOKUP(B17,[25]Insumos!$A$5:$N$6798,4,0)</f>
        <v>dia</v>
      </c>
      <c r="H17" s="584">
        <v>0.2</v>
      </c>
      <c r="I17" s="585">
        <f>+[23]Insumos!$F$2428</f>
        <v>59500</v>
      </c>
      <c r="J17" s="586">
        <f t="shared" si="1"/>
        <v>11900</v>
      </c>
    </row>
    <row r="18" spans="2:10" x14ac:dyDescent="0.3">
      <c r="B18" s="580" t="s">
        <v>488</v>
      </c>
      <c r="C18" s="581" t="str">
        <f>VLOOKUP(B18,[25]Insumos!$A$5:$N$6798,2,0)</f>
        <v xml:space="preserve">ARENA DE PEÑA </v>
      </c>
      <c r="D18" s="582"/>
      <c r="E18" s="582"/>
      <c r="F18" s="583" t="str">
        <f>VLOOKUP(B18,[25]Insumos!$A$5:$N$6798,3,0)</f>
        <v>Insumo</v>
      </c>
      <c r="G18" s="583" t="str">
        <f>VLOOKUP(B18,[25]Insumos!$A$5:$N$6798,4,0)</f>
        <v>m3</v>
      </c>
      <c r="H18" s="588">
        <v>0.56000000000000005</v>
      </c>
      <c r="I18" s="585">
        <f>+Insumos!$F$33</f>
        <v>75000</v>
      </c>
      <c r="J18" s="586">
        <f t="shared" si="1"/>
        <v>42000</v>
      </c>
    </row>
    <row r="19" spans="2:10" x14ac:dyDescent="0.3">
      <c r="B19" s="580" t="s">
        <v>489</v>
      </c>
      <c r="C19" s="581" t="str">
        <f>+C10</f>
        <v>TRITURADO 3/4"</v>
      </c>
      <c r="D19" s="582"/>
      <c r="E19" s="582"/>
      <c r="F19" s="583" t="str">
        <f>VLOOKUP(B19,[25]Insumos!$A$5:$N$6798,3,0)</f>
        <v>Insumo</v>
      </c>
      <c r="G19" s="583" t="str">
        <f>VLOOKUP(B19,[25]Insumos!$A$5:$N$6798,4,0)</f>
        <v>m3</v>
      </c>
      <c r="H19" s="588">
        <v>0.92</v>
      </c>
      <c r="I19" s="585">
        <f>+Insumos!$F$2007</f>
        <v>115000</v>
      </c>
      <c r="J19" s="586">
        <f t="shared" si="1"/>
        <v>105800</v>
      </c>
    </row>
    <row r="20" spans="2:10" x14ac:dyDescent="0.3">
      <c r="B20" s="580" t="s">
        <v>490</v>
      </c>
      <c r="C20" s="581" t="str">
        <f>VLOOKUP(B20,[25]Insumos!$A$5:$N$6798,2,0)</f>
        <v>ACPM</v>
      </c>
      <c r="D20" s="582"/>
      <c r="E20" s="582"/>
      <c r="F20" s="583" t="str">
        <f>VLOOKUP(B20,[25]Insumos!$A$5:$N$6798,3,0)</f>
        <v>Insumo</v>
      </c>
      <c r="G20" s="583" t="str">
        <f>VLOOKUP(B20,[25]Insumos!$A$5:$N$6798,4,0)</f>
        <v>gal</v>
      </c>
      <c r="H20" s="588">
        <v>0.5</v>
      </c>
      <c r="I20" s="585">
        <f>+[23]Insumos!$F$272</f>
        <v>13502</v>
      </c>
      <c r="J20" s="586">
        <f>ROUND((+I20*H20),0)</f>
        <v>6751</v>
      </c>
    </row>
    <row r="21" spans="2:10" x14ac:dyDescent="0.3">
      <c r="B21" s="580"/>
      <c r="C21" s="589"/>
      <c r="D21" s="590"/>
      <c r="E21" s="590"/>
      <c r="F21" s="591"/>
      <c r="G21" s="591"/>
      <c r="H21" s="592"/>
      <c r="I21" s="593"/>
      <c r="J21" s="585"/>
    </row>
    <row r="22" spans="2:10" x14ac:dyDescent="0.3">
      <c r="B22" s="597" t="s">
        <v>492</v>
      </c>
      <c r="C22" s="598" t="s">
        <v>51</v>
      </c>
      <c r="D22" s="599"/>
      <c r="E22" s="599"/>
      <c r="F22" s="600"/>
      <c r="G22" s="601" t="s">
        <v>3</v>
      </c>
      <c r="H22" s="602"/>
      <c r="I22" s="603"/>
      <c r="J22" s="604">
        <f>SUM(J23:J29)</f>
        <v>367255</v>
      </c>
    </row>
    <row r="23" spans="2:10" x14ac:dyDescent="0.3">
      <c r="B23" s="580" t="s">
        <v>485</v>
      </c>
      <c r="C23" s="581" t="str">
        <f>VLOOKUP(B23,[25]Insumos!$A$5:$N$6798,2,0)</f>
        <v>AGUA LITRO</v>
      </c>
      <c r="D23" s="582"/>
      <c r="E23" s="582"/>
      <c r="F23" s="583" t="str">
        <f>VLOOKUP(B23,[25]Insumos!$A$5:$N$6798,3,0)</f>
        <v>Insumo</v>
      </c>
      <c r="G23" s="583" t="str">
        <f>VLOOKUP(B23,[25]Insumos!$A$5:$N$6798,4,0)</f>
        <v>lt</v>
      </c>
      <c r="H23" s="584">
        <v>150</v>
      </c>
      <c r="I23" s="585">
        <f>+[23]Insumos!$F$51</f>
        <v>25</v>
      </c>
      <c r="J23" s="586">
        <f t="shared" ref="J23:J28" si="2">ROUND((+I23*H23),0)</f>
        <v>3750</v>
      </c>
    </row>
    <row r="24" spans="2:10" x14ac:dyDescent="0.3">
      <c r="B24" s="580" t="s">
        <v>486</v>
      </c>
      <c r="C24" s="581" t="str">
        <f>VLOOKUP(B24,[25]Insumos!$A$5:$N$6798,2,0)</f>
        <v>CEMENTO GRIS</v>
      </c>
      <c r="D24" s="582"/>
      <c r="E24" s="582"/>
      <c r="F24" s="583" t="str">
        <f>VLOOKUP(B24,[25]Insumos!$A$5:$N$6798,3,0)</f>
        <v>Insumo</v>
      </c>
      <c r="G24" s="583" t="str">
        <f>VLOOKUP(B24,[25]Insumos!$A$5:$N$6798,4,0)</f>
        <v>kg</v>
      </c>
      <c r="H24" s="584">
        <v>300</v>
      </c>
      <c r="I24" s="585">
        <f>+Insumos!$F$276</f>
        <v>560</v>
      </c>
      <c r="J24" s="586">
        <f t="shared" si="2"/>
        <v>168000</v>
      </c>
    </row>
    <row r="25" spans="2:10" ht="22.8" x14ac:dyDescent="0.3">
      <c r="B25" s="580" t="s">
        <v>455</v>
      </c>
      <c r="C25" s="581" t="str">
        <f>VLOOKUP(B25,[25]Insumos!$A$5:$N$6798,2,0)</f>
        <v>CUADRILLA AA TIPO 5 (1 OFICIAL + 5 AYUDANTE) (Albañileria)</v>
      </c>
      <c r="D25" s="582"/>
      <c r="E25" s="582"/>
      <c r="F25" s="583" t="str">
        <f>VLOOKUP(B25,[25]Insumos!$A$5:$N$6798,3,0)</f>
        <v>Mano de Obra</v>
      </c>
      <c r="G25" s="583" t="str">
        <f>VLOOKUP(B25,[25]Insumos!$A$5:$N$6798,4,0)</f>
        <v>hr</v>
      </c>
      <c r="H25" s="584">
        <v>0.79</v>
      </c>
      <c r="I25" s="585">
        <f>+'Análisis Mano de Obra'!$F$100</f>
        <v>50701</v>
      </c>
      <c r="J25" s="586">
        <f t="shared" si="2"/>
        <v>40054</v>
      </c>
    </row>
    <row r="26" spans="2:10" x14ac:dyDescent="0.3">
      <c r="B26" s="580" t="s">
        <v>487</v>
      </c>
      <c r="C26" s="581" t="str">
        <f>VLOOKUP(B26,[25]Insumos!$A$5:$N$6798,2,0)</f>
        <v>MEZCLADORA A GASOLINA 1 SACO</v>
      </c>
      <c r="D26" s="582"/>
      <c r="E26" s="582"/>
      <c r="F26" s="583" t="str">
        <f>VLOOKUP(B26,[25]Insumos!$A$5:$N$6798,3,0)</f>
        <v>Equipo</v>
      </c>
      <c r="G26" s="583" t="str">
        <f>VLOOKUP(B26,[25]Insumos!$A$5:$N$6798,4,0)</f>
        <v>dia</v>
      </c>
      <c r="H26" s="584">
        <v>0.2</v>
      </c>
      <c r="I26" s="585">
        <f>+[23]Insumos!$F$2428</f>
        <v>59500</v>
      </c>
      <c r="J26" s="586">
        <f t="shared" si="2"/>
        <v>11900</v>
      </c>
    </row>
    <row r="27" spans="2:10" x14ac:dyDescent="0.3">
      <c r="B27" s="580" t="s">
        <v>488</v>
      </c>
      <c r="C27" s="581" t="str">
        <f>VLOOKUP(B27,[25]Insumos!$A$5:$N$6798,2,0)</f>
        <v xml:space="preserve">ARENA DE PEÑA </v>
      </c>
      <c r="D27" s="582"/>
      <c r="E27" s="582"/>
      <c r="F27" s="583" t="str">
        <f>VLOOKUP(B27,[25]Insumos!$A$5:$N$6798,3,0)</f>
        <v>Insumo</v>
      </c>
      <c r="G27" s="583" t="str">
        <f>VLOOKUP(B27,[25]Insumos!$A$5:$N$6798,4,0)</f>
        <v>m3</v>
      </c>
      <c r="H27" s="588">
        <v>0.72</v>
      </c>
      <c r="I27" s="585">
        <f>+Insumos!$F$33</f>
        <v>75000</v>
      </c>
      <c r="J27" s="586">
        <f t="shared" si="2"/>
        <v>54000</v>
      </c>
    </row>
    <row r="28" spans="2:10" x14ac:dyDescent="0.3">
      <c r="B28" s="580" t="s">
        <v>489</v>
      </c>
      <c r="C28" s="581" t="str">
        <f>+C10</f>
        <v>TRITURADO 3/4"</v>
      </c>
      <c r="D28" s="582"/>
      <c r="E28" s="582"/>
      <c r="F28" s="583" t="str">
        <f>VLOOKUP(B28,[25]Insumos!$A$5:$N$6798,3,0)</f>
        <v>Insumo</v>
      </c>
      <c r="G28" s="583" t="str">
        <f>VLOOKUP(B28,[25]Insumos!$A$5:$N$6798,4,0)</f>
        <v>m3</v>
      </c>
      <c r="H28" s="588">
        <v>0.72</v>
      </c>
      <c r="I28" s="585">
        <f>+Insumos!$F$2007</f>
        <v>115000</v>
      </c>
      <c r="J28" s="586">
        <f t="shared" si="2"/>
        <v>82800</v>
      </c>
    </row>
    <row r="29" spans="2:10" x14ac:dyDescent="0.3">
      <c r="B29" s="580" t="s">
        <v>490</v>
      </c>
      <c r="C29" s="581" t="str">
        <f>VLOOKUP(B29,[25]Insumos!$A$5:$N$6798,2,0)</f>
        <v>ACPM</v>
      </c>
      <c r="D29" s="582"/>
      <c r="E29" s="582"/>
      <c r="F29" s="583" t="str">
        <f>VLOOKUP(B29,[25]Insumos!$A$5:$N$6798,3,0)</f>
        <v>Insumo</v>
      </c>
      <c r="G29" s="583" t="str">
        <f>VLOOKUP(B29,[25]Insumos!$A$5:$N$6798,4,0)</f>
        <v>gal</v>
      </c>
      <c r="H29" s="588">
        <v>0.5</v>
      </c>
      <c r="I29" s="585">
        <f>+[23]Insumos!$F$272</f>
        <v>13502</v>
      </c>
      <c r="J29" s="586">
        <f>ROUND((+I29*H29),0)</f>
        <v>6751</v>
      </c>
    </row>
    <row r="30" spans="2:10" x14ac:dyDescent="0.3">
      <c r="B30" s="580"/>
      <c r="C30" s="589"/>
      <c r="D30" s="590"/>
      <c r="E30" s="590"/>
      <c r="F30" s="591"/>
      <c r="G30" s="591"/>
      <c r="H30" s="592"/>
      <c r="I30" s="592"/>
      <c r="J30" s="585"/>
    </row>
    <row r="31" spans="2:10" x14ac:dyDescent="0.3">
      <c r="B31" s="597" t="s">
        <v>493</v>
      </c>
      <c r="C31" s="598" t="s">
        <v>116</v>
      </c>
      <c r="D31" s="599"/>
      <c r="E31" s="599"/>
      <c r="F31" s="600"/>
      <c r="G31" s="601" t="s">
        <v>3</v>
      </c>
      <c r="H31" s="602"/>
      <c r="I31" s="603"/>
      <c r="J31" s="604">
        <f>SUM(J32:J38)</f>
        <v>402155</v>
      </c>
    </row>
    <row r="32" spans="2:10" x14ac:dyDescent="0.3">
      <c r="B32" s="580" t="s">
        <v>485</v>
      </c>
      <c r="C32" s="581" t="str">
        <f>VLOOKUP(B32,[25]Insumos!$A$5:$N$6798,2,0)</f>
        <v>AGUA LITRO</v>
      </c>
      <c r="D32" s="582"/>
      <c r="E32" s="582"/>
      <c r="F32" s="583" t="str">
        <f>VLOOKUP(B32,[25]Insumos!$A$5:$N$6798,3,0)</f>
        <v>Insumo</v>
      </c>
      <c r="G32" s="583" t="str">
        <f>VLOOKUP(B32,[25]Insumos!$A$5:$N$6798,4,0)</f>
        <v>lt</v>
      </c>
      <c r="H32" s="584">
        <v>170</v>
      </c>
      <c r="I32" s="585">
        <f>+[23]Insumos!$F$51</f>
        <v>25</v>
      </c>
      <c r="J32" s="586">
        <f t="shared" ref="J32:J37" si="3">ROUND((+I32*H32),0)</f>
        <v>4250</v>
      </c>
    </row>
    <row r="33" spans="2:10" x14ac:dyDescent="0.3">
      <c r="B33" s="580" t="s">
        <v>486</v>
      </c>
      <c r="C33" s="581" t="str">
        <f>VLOOKUP(B33,[25]Insumos!$A$5:$N$6798,2,0)</f>
        <v>CEMENTO GRIS</v>
      </c>
      <c r="D33" s="582"/>
      <c r="E33" s="582"/>
      <c r="F33" s="583" t="str">
        <f>VLOOKUP(B33,[25]Insumos!$A$5:$N$6798,3,0)</f>
        <v>Insumo</v>
      </c>
      <c r="G33" s="583" t="str">
        <f>VLOOKUP(B33,[25]Insumos!$A$5:$N$6798,4,0)</f>
        <v>kg</v>
      </c>
      <c r="H33" s="584">
        <v>350</v>
      </c>
      <c r="I33" s="585">
        <f>+Insumos!$F$276</f>
        <v>560</v>
      </c>
      <c r="J33" s="586">
        <f t="shared" si="3"/>
        <v>196000</v>
      </c>
    </row>
    <row r="34" spans="2:10" ht="22.8" x14ac:dyDescent="0.3">
      <c r="B34" s="580" t="s">
        <v>455</v>
      </c>
      <c r="C34" s="581" t="str">
        <f>VLOOKUP(B34,[25]Insumos!$A$5:$N$6798,2,0)</f>
        <v>CUADRILLA AA TIPO 5 (1 OFICIAL + 5 AYUDANTE) (Albañileria)</v>
      </c>
      <c r="D34" s="582"/>
      <c r="E34" s="582"/>
      <c r="F34" s="583" t="str">
        <f>VLOOKUP(B34,[25]Insumos!$A$5:$N$6798,3,0)</f>
        <v>Mano de Obra</v>
      </c>
      <c r="G34" s="583" t="str">
        <f>VLOOKUP(B34,[25]Insumos!$A$5:$N$6798,4,0)</f>
        <v>hr</v>
      </c>
      <c r="H34" s="584">
        <v>0.79</v>
      </c>
      <c r="I34" s="585">
        <f>+'Análisis Mano de Obra'!$F$100</f>
        <v>50701</v>
      </c>
      <c r="J34" s="586">
        <f t="shared" si="3"/>
        <v>40054</v>
      </c>
    </row>
    <row r="35" spans="2:10" x14ac:dyDescent="0.3">
      <c r="B35" s="580" t="s">
        <v>487</v>
      </c>
      <c r="C35" s="581" t="str">
        <f>VLOOKUP(B35,[25]Insumos!$A$5:$N$6798,2,0)</f>
        <v>MEZCLADORA A GASOLINA 1 SACO</v>
      </c>
      <c r="D35" s="582"/>
      <c r="E35" s="582"/>
      <c r="F35" s="583" t="str">
        <f>VLOOKUP(B35,[25]Insumos!$A$5:$N$6798,3,0)</f>
        <v>Equipo</v>
      </c>
      <c r="G35" s="583" t="str">
        <f>VLOOKUP(B35,[25]Insumos!$A$5:$N$6798,4,0)</f>
        <v>dia</v>
      </c>
      <c r="H35" s="584">
        <v>0.2</v>
      </c>
      <c r="I35" s="585">
        <f>+[23]Insumos!$F$2428</f>
        <v>59500</v>
      </c>
      <c r="J35" s="586">
        <f t="shared" si="3"/>
        <v>11900</v>
      </c>
    </row>
    <row r="36" spans="2:10" x14ac:dyDescent="0.3">
      <c r="B36" s="580" t="s">
        <v>488</v>
      </c>
      <c r="C36" s="581" t="str">
        <f>VLOOKUP(B36,[25]Insumos!$A$5:$N$6798,2,0)</f>
        <v xml:space="preserve">ARENA DE PEÑA </v>
      </c>
      <c r="D36" s="582"/>
      <c r="E36" s="582"/>
      <c r="F36" s="583" t="str">
        <f>VLOOKUP(B36,[25]Insumos!$A$5:$N$6798,3,0)</f>
        <v>Insumo</v>
      </c>
      <c r="G36" s="583" t="str">
        <f>VLOOKUP(B36,[25]Insumos!$A$5:$N$6798,4,0)</f>
        <v>m3</v>
      </c>
      <c r="H36" s="588">
        <v>0.56000000000000005</v>
      </c>
      <c r="I36" s="585">
        <f>+Insumos!$F$33</f>
        <v>75000</v>
      </c>
      <c r="J36" s="586">
        <f t="shared" si="3"/>
        <v>42000</v>
      </c>
    </row>
    <row r="37" spans="2:10" x14ac:dyDescent="0.3">
      <c r="B37" s="580" t="s">
        <v>489</v>
      </c>
      <c r="C37" s="581" t="str">
        <f>+C10</f>
        <v>TRITURADO 3/4"</v>
      </c>
      <c r="D37" s="582"/>
      <c r="E37" s="582"/>
      <c r="F37" s="583" t="str">
        <f>VLOOKUP(B37,[25]Insumos!$A$5:$N$6798,3,0)</f>
        <v>Insumo</v>
      </c>
      <c r="G37" s="583" t="str">
        <f>VLOOKUP(B37,[25]Insumos!$A$5:$N$6798,4,0)</f>
        <v>m3</v>
      </c>
      <c r="H37" s="588">
        <v>0.88</v>
      </c>
      <c r="I37" s="585">
        <f>+Insumos!$F$2007</f>
        <v>115000</v>
      </c>
      <c r="J37" s="586">
        <f t="shared" si="3"/>
        <v>101200</v>
      </c>
    </row>
    <row r="38" spans="2:10" x14ac:dyDescent="0.3">
      <c r="B38" s="580" t="s">
        <v>490</v>
      </c>
      <c r="C38" s="581" t="str">
        <f>VLOOKUP(B38,[25]Insumos!$A$5:$N$6798,2,0)</f>
        <v>ACPM</v>
      </c>
      <c r="D38" s="582"/>
      <c r="E38" s="582"/>
      <c r="F38" s="583" t="str">
        <f>VLOOKUP(B38,[25]Insumos!$A$5:$N$6798,3,0)</f>
        <v>Insumo</v>
      </c>
      <c r="G38" s="583" t="str">
        <f>VLOOKUP(B38,[25]Insumos!$A$5:$N$6798,4,0)</f>
        <v>gal</v>
      </c>
      <c r="H38" s="588">
        <v>0.5</v>
      </c>
      <c r="I38" s="585">
        <f>+[23]Insumos!$F$272</f>
        <v>13502</v>
      </c>
      <c r="J38" s="586">
        <f>ROUND((+I38*H38),0)</f>
        <v>6751</v>
      </c>
    </row>
    <row r="39" spans="2:10" x14ac:dyDescent="0.3">
      <c r="B39" s="580"/>
      <c r="C39" s="589"/>
      <c r="D39" s="590"/>
      <c r="E39" s="590"/>
      <c r="F39" s="591"/>
      <c r="G39" s="591"/>
      <c r="H39" s="592"/>
      <c r="I39" s="592"/>
      <c r="J39" s="585"/>
    </row>
    <row r="40" spans="2:10" x14ac:dyDescent="0.3">
      <c r="B40" s="597" t="s">
        <v>494</v>
      </c>
      <c r="C40" s="598" t="s">
        <v>495</v>
      </c>
      <c r="D40" s="599"/>
      <c r="E40" s="599"/>
      <c r="F40" s="600"/>
      <c r="G40" s="601" t="s">
        <v>3</v>
      </c>
      <c r="H40" s="602"/>
      <c r="I40" s="603"/>
      <c r="J40" s="604">
        <f>SUM(J41:J47)</f>
        <v>425705</v>
      </c>
    </row>
    <row r="41" spans="2:10" x14ac:dyDescent="0.3">
      <c r="B41" s="580" t="s">
        <v>485</v>
      </c>
      <c r="C41" s="581" t="str">
        <f>VLOOKUP(B41,[25]Insumos!$A$5:$N$6798,2,0)</f>
        <v>AGUA LITRO</v>
      </c>
      <c r="D41" s="582"/>
      <c r="E41" s="582"/>
      <c r="F41" s="583" t="str">
        <f>VLOOKUP(B41,[25]Insumos!$A$5:$N$6798,3,0)</f>
        <v>Insumo</v>
      </c>
      <c r="G41" s="583" t="str">
        <f>VLOOKUP(B41,[25]Insumos!$A$5:$N$6798,4,0)</f>
        <v>lt</v>
      </c>
      <c r="H41" s="584">
        <v>180</v>
      </c>
      <c r="I41" s="585">
        <f>+[23]Insumos!$F$51</f>
        <v>25</v>
      </c>
      <c r="J41" s="586">
        <f t="shared" ref="J41:J46" si="4">ROUND((+I41*H41),0)</f>
        <v>4500</v>
      </c>
    </row>
    <row r="42" spans="2:10" x14ac:dyDescent="0.3">
      <c r="B42" s="580" t="s">
        <v>486</v>
      </c>
      <c r="C42" s="581" t="str">
        <f>VLOOKUP(B42,[25]Insumos!$A$5:$N$6798,2,0)</f>
        <v>CEMENTO GRIS</v>
      </c>
      <c r="D42" s="582"/>
      <c r="E42" s="582"/>
      <c r="F42" s="583" t="str">
        <f>VLOOKUP(B42,[25]Insumos!$A$5:$N$6798,3,0)</f>
        <v>Insumo</v>
      </c>
      <c r="G42" s="583" t="str">
        <f>VLOOKUP(B42,[25]Insumos!$A$5:$N$6798,4,0)</f>
        <v>kg</v>
      </c>
      <c r="H42" s="584">
        <v>420</v>
      </c>
      <c r="I42" s="585">
        <f>+Insumos!$F$276</f>
        <v>560</v>
      </c>
      <c r="J42" s="586">
        <f t="shared" si="4"/>
        <v>235200</v>
      </c>
    </row>
    <row r="43" spans="2:10" ht="22.8" x14ac:dyDescent="0.3">
      <c r="B43" s="580" t="s">
        <v>455</v>
      </c>
      <c r="C43" s="581" t="str">
        <f>VLOOKUP(B43,[25]Insumos!$A$5:$N$6798,2,0)</f>
        <v>CUADRILLA AA TIPO 5 (1 OFICIAL + 5 AYUDANTE) (Albañileria)</v>
      </c>
      <c r="D43" s="582"/>
      <c r="E43" s="582"/>
      <c r="F43" s="583" t="str">
        <f>VLOOKUP(B43,[25]Insumos!$A$5:$N$6798,3,0)</f>
        <v>Mano de Obra</v>
      </c>
      <c r="G43" s="583" t="str">
        <f>VLOOKUP(B43,[25]Insumos!$A$5:$N$6798,4,0)</f>
        <v>hr</v>
      </c>
      <c r="H43" s="584">
        <v>0.79</v>
      </c>
      <c r="I43" s="585">
        <f>+'Análisis Mano de Obra'!$F$100</f>
        <v>50701</v>
      </c>
      <c r="J43" s="586">
        <f t="shared" si="4"/>
        <v>40054</v>
      </c>
    </row>
    <row r="44" spans="2:10" x14ac:dyDescent="0.3">
      <c r="B44" s="580" t="s">
        <v>487</v>
      </c>
      <c r="C44" s="581" t="str">
        <f>VLOOKUP(B44,[25]Insumos!$A$5:$N$6798,2,0)</f>
        <v>MEZCLADORA A GASOLINA 1 SACO</v>
      </c>
      <c r="D44" s="582"/>
      <c r="E44" s="582"/>
      <c r="F44" s="583" t="str">
        <f>VLOOKUP(B44,[25]Insumos!$A$5:$N$6798,3,0)</f>
        <v>Equipo</v>
      </c>
      <c r="G44" s="583" t="str">
        <f>VLOOKUP(B44,[25]Insumos!$A$5:$N$6798,4,0)</f>
        <v>dia</v>
      </c>
      <c r="H44" s="584">
        <v>0.2</v>
      </c>
      <c r="I44" s="585">
        <f>+[23]Insumos!$F$2428</f>
        <v>59500</v>
      </c>
      <c r="J44" s="586">
        <f t="shared" si="4"/>
        <v>11900</v>
      </c>
    </row>
    <row r="45" spans="2:10" x14ac:dyDescent="0.3">
      <c r="B45" s="580" t="s">
        <v>488</v>
      </c>
      <c r="C45" s="581" t="str">
        <f>VLOOKUP(B45,[25]Insumos!$A$5:$N$6798,2,0)</f>
        <v xml:space="preserve">ARENA DE PEÑA </v>
      </c>
      <c r="D45" s="582"/>
      <c r="E45" s="582"/>
      <c r="F45" s="583" t="str">
        <f>VLOOKUP(B45,[25]Insumos!$A$5:$N$6798,3,0)</f>
        <v>Insumo</v>
      </c>
      <c r="G45" s="583" t="str">
        <f>VLOOKUP(B45,[25]Insumos!$A$5:$N$6798,4,0)</f>
        <v>m3</v>
      </c>
      <c r="H45" s="588">
        <v>0.67</v>
      </c>
      <c r="I45" s="585">
        <f>+Insumos!$F$33</f>
        <v>75000</v>
      </c>
      <c r="J45" s="586">
        <f t="shared" si="4"/>
        <v>50250</v>
      </c>
    </row>
    <row r="46" spans="2:10" x14ac:dyDescent="0.3">
      <c r="B46" s="580" t="s">
        <v>489</v>
      </c>
      <c r="C46" s="581" t="str">
        <f>+C10</f>
        <v>TRITURADO 3/4"</v>
      </c>
      <c r="D46" s="582"/>
      <c r="E46" s="582"/>
      <c r="F46" s="583" t="str">
        <f>VLOOKUP(B46,[25]Insumos!$A$5:$N$6798,3,0)</f>
        <v>Insumo</v>
      </c>
      <c r="G46" s="583" t="str">
        <f>VLOOKUP(B46,[25]Insumos!$A$5:$N$6798,4,0)</f>
        <v>m3</v>
      </c>
      <c r="H46" s="588">
        <v>0.67</v>
      </c>
      <c r="I46" s="585">
        <f>+Insumos!$F$2007</f>
        <v>115000</v>
      </c>
      <c r="J46" s="586">
        <f t="shared" si="4"/>
        <v>77050</v>
      </c>
    </row>
    <row r="47" spans="2:10" x14ac:dyDescent="0.3">
      <c r="B47" s="580" t="s">
        <v>490</v>
      </c>
      <c r="C47" s="581" t="str">
        <f>VLOOKUP(B47,[25]Insumos!$A$5:$N$6798,2,0)</f>
        <v>ACPM</v>
      </c>
      <c r="D47" s="582"/>
      <c r="E47" s="582"/>
      <c r="F47" s="583" t="str">
        <f>VLOOKUP(B47,[25]Insumos!$A$5:$N$6798,3,0)</f>
        <v>Insumo</v>
      </c>
      <c r="G47" s="583" t="str">
        <f>VLOOKUP(B47,[25]Insumos!$A$5:$N$6798,4,0)</f>
        <v>gal</v>
      </c>
      <c r="H47" s="588">
        <v>0.5</v>
      </c>
      <c r="I47" s="585">
        <f>+[23]Insumos!$F$272</f>
        <v>13502</v>
      </c>
      <c r="J47" s="586">
        <f>ROUND((+I47*H47),0)</f>
        <v>6751</v>
      </c>
    </row>
    <row r="48" spans="2:10" x14ac:dyDescent="0.3">
      <c r="B48" s="580"/>
      <c r="C48" s="589"/>
      <c r="D48" s="590"/>
      <c r="E48" s="590"/>
      <c r="F48" s="591"/>
      <c r="G48" s="591"/>
      <c r="H48" s="592"/>
      <c r="I48" s="593"/>
      <c r="J48" s="585"/>
    </row>
    <row r="49" spans="2:10" x14ac:dyDescent="0.3">
      <c r="B49" s="597" t="s">
        <v>496</v>
      </c>
      <c r="C49" s="598" t="s">
        <v>497</v>
      </c>
      <c r="D49" s="599"/>
      <c r="E49" s="599"/>
      <c r="F49" s="600"/>
      <c r="G49" s="601" t="s">
        <v>3</v>
      </c>
      <c r="H49" s="602"/>
      <c r="I49" s="603"/>
      <c r="J49" s="604">
        <f>SUM(J50:J56)</f>
        <v>434005</v>
      </c>
    </row>
    <row r="50" spans="2:10" x14ac:dyDescent="0.3">
      <c r="B50" s="580" t="s">
        <v>485</v>
      </c>
      <c r="C50" s="581" t="str">
        <f>VLOOKUP(B50,[25]Insumos!$A$5:$N$6798,2,0)</f>
        <v>AGUA LITRO</v>
      </c>
      <c r="D50" s="582"/>
      <c r="E50" s="582"/>
      <c r="F50" s="583" t="str">
        <f>VLOOKUP(B50,[25]Insumos!$A$5:$N$6798,3,0)</f>
        <v>Insumo</v>
      </c>
      <c r="G50" s="583" t="str">
        <f>VLOOKUP(B50,[25]Insumos!$A$5:$N$6798,4,0)</f>
        <v>lt</v>
      </c>
      <c r="H50" s="584">
        <v>170</v>
      </c>
      <c r="I50" s="585">
        <f>+[23]Insumos!$F$51</f>
        <v>25</v>
      </c>
      <c r="J50" s="586">
        <f t="shared" ref="J50:J55" si="5">ROUND((+I50*H50),0)</f>
        <v>4250</v>
      </c>
    </row>
    <row r="51" spans="2:10" x14ac:dyDescent="0.3">
      <c r="B51" s="580" t="s">
        <v>486</v>
      </c>
      <c r="C51" s="581" t="str">
        <f>VLOOKUP(B51,[25]Insumos!$A$5:$N$6798,2,0)</f>
        <v>CEMENTO GRIS</v>
      </c>
      <c r="D51" s="582"/>
      <c r="E51" s="582"/>
      <c r="F51" s="583" t="str">
        <f>VLOOKUP(B51,[25]Insumos!$A$5:$N$6798,3,0)</f>
        <v>Insumo</v>
      </c>
      <c r="G51" s="583" t="str">
        <f>VLOOKUP(B51,[25]Insumos!$A$5:$N$6798,4,0)</f>
        <v>kg</v>
      </c>
      <c r="H51" s="584">
        <v>450</v>
      </c>
      <c r="I51" s="585">
        <f>+Insumos!$F$276</f>
        <v>560</v>
      </c>
      <c r="J51" s="586">
        <f t="shared" si="5"/>
        <v>252000</v>
      </c>
    </row>
    <row r="52" spans="2:10" ht="22.8" x14ac:dyDescent="0.3">
      <c r="B52" s="580" t="s">
        <v>455</v>
      </c>
      <c r="C52" s="581" t="str">
        <f>VLOOKUP(B52,[25]Insumos!$A$5:$N$6798,2,0)</f>
        <v>CUADRILLA AA TIPO 5 (1 OFICIAL + 5 AYUDANTE) (Albañileria)</v>
      </c>
      <c r="D52" s="582"/>
      <c r="E52" s="582"/>
      <c r="F52" s="583" t="str">
        <f>VLOOKUP(B52,[25]Insumos!$A$5:$N$6798,3,0)</f>
        <v>Mano de Obra</v>
      </c>
      <c r="G52" s="583" t="str">
        <f>VLOOKUP(B52,[25]Insumos!$A$5:$N$6798,4,0)</f>
        <v>hr</v>
      </c>
      <c r="H52" s="584">
        <v>0.79</v>
      </c>
      <c r="I52" s="585">
        <f>+'Análisis Mano de Obra'!$F$100</f>
        <v>50701</v>
      </c>
      <c r="J52" s="586">
        <f t="shared" si="5"/>
        <v>40054</v>
      </c>
    </row>
    <row r="53" spans="2:10" x14ac:dyDescent="0.3">
      <c r="B53" s="580" t="s">
        <v>487</v>
      </c>
      <c r="C53" s="581" t="str">
        <f>VLOOKUP(B53,[25]Insumos!$A$5:$N$6798,2,0)</f>
        <v>MEZCLADORA A GASOLINA 1 SACO</v>
      </c>
      <c r="D53" s="582"/>
      <c r="E53" s="582"/>
      <c r="F53" s="583" t="str">
        <f>VLOOKUP(B53,[25]Insumos!$A$5:$N$6798,3,0)</f>
        <v>Equipo</v>
      </c>
      <c r="G53" s="583" t="str">
        <f>VLOOKUP(B53,[25]Insumos!$A$5:$N$6798,4,0)</f>
        <v>dia</v>
      </c>
      <c r="H53" s="584">
        <v>0.2</v>
      </c>
      <c r="I53" s="585">
        <f>+[23]Insumos!$F$2428</f>
        <v>59500</v>
      </c>
      <c r="J53" s="586">
        <f t="shared" si="5"/>
        <v>11900</v>
      </c>
    </row>
    <row r="54" spans="2:10" x14ac:dyDescent="0.3">
      <c r="B54" s="580" t="s">
        <v>488</v>
      </c>
      <c r="C54" s="581" t="str">
        <f>VLOOKUP(B54,[25]Insumos!$A$5:$N$6798,2,0)</f>
        <v xml:space="preserve">ARENA DE PEÑA </v>
      </c>
      <c r="D54" s="582"/>
      <c r="E54" s="582"/>
      <c r="F54" s="583" t="str">
        <f>VLOOKUP(B54,[25]Insumos!$A$5:$N$6798,3,0)</f>
        <v>Insumo</v>
      </c>
      <c r="G54" s="583" t="str">
        <f>VLOOKUP(B54,[25]Insumos!$A$5:$N$6798,4,0)</f>
        <v>m3</v>
      </c>
      <c r="H54" s="588">
        <v>0.56000000000000005</v>
      </c>
      <c r="I54" s="585">
        <f>+Insumos!$F$33</f>
        <v>75000</v>
      </c>
      <c r="J54" s="586">
        <f t="shared" si="5"/>
        <v>42000</v>
      </c>
    </row>
    <row r="55" spans="2:10" x14ac:dyDescent="0.3">
      <c r="B55" s="580" t="s">
        <v>489</v>
      </c>
      <c r="C55" s="581" t="str">
        <f>+C10</f>
        <v>TRITURADO 3/4"</v>
      </c>
      <c r="D55" s="582"/>
      <c r="E55" s="582"/>
      <c r="F55" s="583" t="str">
        <f>VLOOKUP(B55,[25]Insumos!$A$5:$N$6798,3,0)</f>
        <v>Insumo</v>
      </c>
      <c r="G55" s="583" t="str">
        <f>VLOOKUP(B55,[25]Insumos!$A$5:$N$6798,4,0)</f>
        <v>m3</v>
      </c>
      <c r="H55" s="588">
        <v>0.67</v>
      </c>
      <c r="I55" s="585">
        <f>+Insumos!$F$2007</f>
        <v>115000</v>
      </c>
      <c r="J55" s="586">
        <f t="shared" si="5"/>
        <v>77050</v>
      </c>
    </row>
    <row r="56" spans="2:10" x14ac:dyDescent="0.3">
      <c r="B56" s="580" t="s">
        <v>490</v>
      </c>
      <c r="C56" s="581" t="str">
        <f>VLOOKUP(B56,[25]Insumos!$A$5:$N$6798,2,0)</f>
        <v>ACPM</v>
      </c>
      <c r="D56" s="582"/>
      <c r="E56" s="582"/>
      <c r="F56" s="583" t="str">
        <f>VLOOKUP(B56,[25]Insumos!$A$5:$N$6798,3,0)</f>
        <v>Insumo</v>
      </c>
      <c r="G56" s="583" t="str">
        <f>VLOOKUP(B56,[25]Insumos!$A$5:$N$6798,4,0)</f>
        <v>gal</v>
      </c>
      <c r="H56" s="588">
        <v>0.5</v>
      </c>
      <c r="I56" s="585">
        <f>+[23]Insumos!$F$272</f>
        <v>13502</v>
      </c>
      <c r="J56" s="586">
        <f>ROUND((+I56*H56),0)</f>
        <v>6751</v>
      </c>
    </row>
    <row r="57" spans="2:10" x14ac:dyDescent="0.3">
      <c r="B57" s="580"/>
      <c r="C57" s="589"/>
      <c r="D57" s="590"/>
      <c r="E57" s="590"/>
      <c r="F57" s="591"/>
      <c r="G57" s="591"/>
      <c r="H57" s="592"/>
      <c r="I57" s="593"/>
      <c r="J57" s="585"/>
    </row>
    <row r="58" spans="2:10" x14ac:dyDescent="0.3">
      <c r="B58" s="597" t="s">
        <v>498</v>
      </c>
      <c r="C58" s="598" t="s">
        <v>499</v>
      </c>
      <c r="D58" s="599"/>
      <c r="E58" s="599"/>
      <c r="F58" s="600"/>
      <c r="G58" s="601" t="s">
        <v>3</v>
      </c>
      <c r="H58" s="602"/>
      <c r="I58" s="603"/>
      <c r="J58" s="604">
        <f>SUM(J59:J65)</f>
        <v>490255</v>
      </c>
    </row>
    <row r="59" spans="2:10" x14ac:dyDescent="0.3">
      <c r="B59" s="580" t="s">
        <v>485</v>
      </c>
      <c r="C59" s="581" t="str">
        <f>VLOOKUP(B59,[25]Insumos!$A$5:$N$6798,2,0)</f>
        <v>AGUA LITRO</v>
      </c>
      <c r="D59" s="582"/>
      <c r="E59" s="582"/>
      <c r="F59" s="583" t="str">
        <f>VLOOKUP(B59,[25]Insumos!$A$5:$N$6798,3,0)</f>
        <v>Insumo</v>
      </c>
      <c r="G59" s="583" t="str">
        <f>VLOOKUP(B59,[25]Insumos!$A$5:$N$6798,4,0)</f>
        <v>lt</v>
      </c>
      <c r="H59" s="584">
        <v>180</v>
      </c>
      <c r="I59" s="585">
        <f>+[23]Insumos!$F$51</f>
        <v>25</v>
      </c>
      <c r="J59" s="586">
        <f t="shared" ref="J59:J64" si="6">ROUND((+I59*H59),0)</f>
        <v>4500</v>
      </c>
    </row>
    <row r="60" spans="2:10" x14ac:dyDescent="0.3">
      <c r="B60" s="580" t="s">
        <v>486</v>
      </c>
      <c r="C60" s="581" t="str">
        <f>VLOOKUP(B60,[25]Insumos!$A$5:$N$6798,2,0)</f>
        <v>CEMENTO GRIS</v>
      </c>
      <c r="D60" s="582"/>
      <c r="E60" s="582"/>
      <c r="F60" s="583" t="str">
        <f>VLOOKUP(B60,[25]Insumos!$A$5:$N$6798,3,0)</f>
        <v>Insumo</v>
      </c>
      <c r="G60" s="583" t="str">
        <f>VLOOKUP(B60,[25]Insumos!$A$5:$N$6798,4,0)</f>
        <v>kg</v>
      </c>
      <c r="H60" s="584">
        <v>550</v>
      </c>
      <c r="I60" s="585">
        <f>+Insumos!$F$276</f>
        <v>560</v>
      </c>
      <c r="J60" s="586">
        <f t="shared" si="6"/>
        <v>308000</v>
      </c>
    </row>
    <row r="61" spans="2:10" ht="22.8" x14ac:dyDescent="0.3">
      <c r="B61" s="580" t="s">
        <v>455</v>
      </c>
      <c r="C61" s="581" t="str">
        <f>VLOOKUP(B61,[25]Insumos!$A$5:$N$6798,2,0)</f>
        <v>CUADRILLA AA TIPO 5 (1 OFICIAL + 5 AYUDANTE) (Albañileria)</v>
      </c>
      <c r="D61" s="582"/>
      <c r="E61" s="582"/>
      <c r="F61" s="583" t="str">
        <f>VLOOKUP(B61,[25]Insumos!$A$5:$N$6798,3,0)</f>
        <v>Mano de Obra</v>
      </c>
      <c r="G61" s="583" t="str">
        <f>VLOOKUP(B61,[25]Insumos!$A$5:$N$6798,4,0)</f>
        <v>hr</v>
      </c>
      <c r="H61" s="584">
        <v>0.79</v>
      </c>
      <c r="I61" s="585">
        <f>+'Análisis Mano de Obra'!$F$100</f>
        <v>50701</v>
      </c>
      <c r="J61" s="586">
        <f t="shared" si="6"/>
        <v>40054</v>
      </c>
    </row>
    <row r="62" spans="2:10" x14ac:dyDescent="0.3">
      <c r="B62" s="580" t="s">
        <v>487</v>
      </c>
      <c r="C62" s="581" t="str">
        <f>VLOOKUP(B62,[25]Insumos!$A$5:$N$6798,2,0)</f>
        <v>MEZCLADORA A GASOLINA 1 SACO</v>
      </c>
      <c r="D62" s="582"/>
      <c r="E62" s="582"/>
      <c r="F62" s="583" t="str">
        <f>VLOOKUP(B62,[25]Insumos!$A$5:$N$6798,3,0)</f>
        <v>Equipo</v>
      </c>
      <c r="G62" s="583" t="str">
        <f>VLOOKUP(B62,[25]Insumos!$A$5:$N$6798,4,0)</f>
        <v>dia</v>
      </c>
      <c r="H62" s="584">
        <v>0.2</v>
      </c>
      <c r="I62" s="585">
        <f>+[23]Insumos!$F$2428</f>
        <v>59500</v>
      </c>
      <c r="J62" s="586">
        <f t="shared" si="6"/>
        <v>11900</v>
      </c>
    </row>
    <row r="63" spans="2:10" x14ac:dyDescent="0.3">
      <c r="B63" s="580" t="s">
        <v>488</v>
      </c>
      <c r="C63" s="581" t="str">
        <f>VLOOKUP(B63,[25]Insumos!$A$5:$N$6798,2,0)</f>
        <v xml:space="preserve">ARENA DE PEÑA </v>
      </c>
      <c r="D63" s="582"/>
      <c r="E63" s="582"/>
      <c r="F63" s="583" t="str">
        <f>VLOOKUP(B63,[25]Insumos!$A$5:$N$6798,3,0)</f>
        <v>Insumo</v>
      </c>
      <c r="G63" s="583" t="str">
        <f>VLOOKUP(B63,[25]Insumos!$A$5:$N$6798,4,0)</f>
        <v>m3</v>
      </c>
      <c r="H63" s="588">
        <v>0.56000000000000005</v>
      </c>
      <c r="I63" s="585">
        <f>+Insumos!$F$33</f>
        <v>75000</v>
      </c>
      <c r="J63" s="586">
        <f t="shared" si="6"/>
        <v>42000</v>
      </c>
    </row>
    <row r="64" spans="2:10" x14ac:dyDescent="0.3">
      <c r="B64" s="580" t="s">
        <v>489</v>
      </c>
      <c r="C64" s="581" t="str">
        <f>+C10</f>
        <v>TRITURADO 3/4"</v>
      </c>
      <c r="D64" s="582"/>
      <c r="E64" s="582"/>
      <c r="F64" s="583" t="str">
        <f>VLOOKUP(B64,[25]Insumos!$A$5:$N$6798,3,0)</f>
        <v>Insumo</v>
      </c>
      <c r="G64" s="583" t="str">
        <f>VLOOKUP(B64,[25]Insumos!$A$5:$N$6798,4,0)</f>
        <v>m3</v>
      </c>
      <c r="H64" s="588">
        <v>0.67</v>
      </c>
      <c r="I64" s="585">
        <f>+Insumos!$F$2007</f>
        <v>115000</v>
      </c>
      <c r="J64" s="586">
        <f t="shared" si="6"/>
        <v>77050</v>
      </c>
    </row>
    <row r="65" spans="2:10" x14ac:dyDescent="0.3">
      <c r="B65" s="580" t="s">
        <v>490</v>
      </c>
      <c r="C65" s="581" t="str">
        <f>VLOOKUP(B65,[25]Insumos!$A$5:$N$6798,2,0)</f>
        <v>ACPM</v>
      </c>
      <c r="D65" s="582"/>
      <c r="E65" s="582"/>
      <c r="F65" s="583" t="str">
        <f>VLOOKUP(B65,[25]Insumos!$A$5:$N$6798,3,0)</f>
        <v>Insumo</v>
      </c>
      <c r="G65" s="583" t="str">
        <f>VLOOKUP(B65,[25]Insumos!$A$5:$N$6798,4,0)</f>
        <v>gal</v>
      </c>
      <c r="H65" s="588">
        <v>0.5</v>
      </c>
      <c r="I65" s="585">
        <f>+[23]Insumos!$F$272</f>
        <v>13502</v>
      </c>
      <c r="J65" s="586">
        <f>ROUND((+I75*H65),0)</f>
        <v>6751</v>
      </c>
    </row>
    <row r="66" spans="2:10" x14ac:dyDescent="0.3">
      <c r="B66" s="580"/>
      <c r="C66" s="589"/>
      <c r="D66" s="590"/>
      <c r="E66" s="590"/>
      <c r="F66" s="591"/>
      <c r="G66" s="591"/>
      <c r="H66" s="592"/>
      <c r="I66" s="593"/>
      <c r="J66" s="585"/>
    </row>
    <row r="67" spans="2:10" x14ac:dyDescent="0.3">
      <c r="B67" s="597" t="s">
        <v>500</v>
      </c>
      <c r="C67" s="598" t="s">
        <v>501</v>
      </c>
      <c r="D67" s="599"/>
      <c r="E67" s="599"/>
      <c r="F67" s="600"/>
      <c r="G67" s="601" t="s">
        <v>3</v>
      </c>
      <c r="H67" s="602"/>
      <c r="I67" s="603"/>
      <c r="J67" s="604">
        <f>SUM(J68:J75)</f>
        <v>351558</v>
      </c>
    </row>
    <row r="68" spans="2:10" x14ac:dyDescent="0.3">
      <c r="B68" s="580" t="s">
        <v>485</v>
      </c>
      <c r="C68" s="581" t="str">
        <f>VLOOKUP(B68,[25]Insumos!$A$5:$N$6798,2,0)</f>
        <v>AGUA LITRO</v>
      </c>
      <c r="D68" s="582"/>
      <c r="E68" s="582"/>
      <c r="F68" s="583" t="str">
        <f>VLOOKUP(B68,[25]Insumos!$A$5:$N$6798,3,0)</f>
        <v>Insumo</v>
      </c>
      <c r="G68" s="583" t="str">
        <f>VLOOKUP(B68,[25]Insumos!$A$5:$N$6798,4,0)</f>
        <v>lt</v>
      </c>
      <c r="H68" s="584">
        <v>160</v>
      </c>
      <c r="I68" s="585">
        <f>+[23]Insumos!$F$51</f>
        <v>25</v>
      </c>
      <c r="J68" s="586">
        <f t="shared" ref="J68:J75" si="7">ROUND((+I68*H68),0)</f>
        <v>4000</v>
      </c>
    </row>
    <row r="69" spans="2:10" x14ac:dyDescent="0.3">
      <c r="B69" s="580" t="s">
        <v>486</v>
      </c>
      <c r="C69" s="581" t="str">
        <f>VLOOKUP(B69,[25]Insumos!$A$5:$N$6798,2,0)</f>
        <v>CEMENTO GRIS</v>
      </c>
      <c r="D69" s="582"/>
      <c r="E69" s="582"/>
      <c r="F69" s="583" t="str">
        <f>VLOOKUP(B69,[25]Insumos!$A$5:$N$6798,3,0)</f>
        <v>Insumo</v>
      </c>
      <c r="G69" s="583" t="str">
        <f>VLOOKUP(B69,[25]Insumos!$A$5:$N$6798,4,0)</f>
        <v>kg</v>
      </c>
      <c r="H69" s="584">
        <v>210</v>
      </c>
      <c r="I69" s="585">
        <f>+Insumos!$F$276</f>
        <v>560</v>
      </c>
      <c r="J69" s="586">
        <f t="shared" si="7"/>
        <v>117600</v>
      </c>
    </row>
    <row r="70" spans="2:10" ht="22.8" x14ac:dyDescent="0.3">
      <c r="B70" s="580" t="s">
        <v>455</v>
      </c>
      <c r="C70" s="581" t="str">
        <f>VLOOKUP(B70,[25]Insumos!$A$5:$N$6798,2,0)</f>
        <v>CUADRILLA AA TIPO 5 (1 OFICIAL + 5 AYUDANTE) (Albañileria)</v>
      </c>
      <c r="D70" s="582"/>
      <c r="E70" s="582"/>
      <c r="F70" s="583" t="str">
        <f>VLOOKUP(B70,[25]Insumos!$A$5:$N$6798,3,0)</f>
        <v>Mano de Obra</v>
      </c>
      <c r="G70" s="583" t="str">
        <f>VLOOKUP(B70,[25]Insumos!$A$5:$N$6798,4,0)</f>
        <v>hr</v>
      </c>
      <c r="H70" s="584">
        <v>0.79</v>
      </c>
      <c r="I70" s="585">
        <f>+'Análisis Mano de Obra'!$F$100</f>
        <v>50701</v>
      </c>
      <c r="J70" s="586">
        <f t="shared" si="7"/>
        <v>40054</v>
      </c>
    </row>
    <row r="71" spans="2:10" x14ac:dyDescent="0.3">
      <c r="B71" s="580" t="s">
        <v>487</v>
      </c>
      <c r="C71" s="581" t="str">
        <f>VLOOKUP(B71,[25]Insumos!$A$5:$N$6798,2,0)</f>
        <v>MEZCLADORA A GASOLINA 1 SACO</v>
      </c>
      <c r="D71" s="582"/>
      <c r="E71" s="582"/>
      <c r="F71" s="583" t="str">
        <f>VLOOKUP(B71,[25]Insumos!$A$5:$N$6798,3,0)</f>
        <v>Equipo</v>
      </c>
      <c r="G71" s="583" t="str">
        <f>VLOOKUP(B71,[25]Insumos!$A$5:$N$6798,4,0)</f>
        <v>dia</v>
      </c>
      <c r="H71" s="584">
        <v>0.2</v>
      </c>
      <c r="I71" s="585">
        <f>+[23]Insumos!$F$2428</f>
        <v>59500</v>
      </c>
      <c r="J71" s="586">
        <f t="shared" si="7"/>
        <v>11900</v>
      </c>
    </row>
    <row r="72" spans="2:10" x14ac:dyDescent="0.3">
      <c r="B72" s="580" t="s">
        <v>488</v>
      </c>
      <c r="C72" s="581" t="str">
        <f>VLOOKUP(B72,[25]Insumos!$A$5:$N$6798,2,0)</f>
        <v xml:space="preserve">ARENA DE PEÑA </v>
      </c>
      <c r="D72" s="582"/>
      <c r="E72" s="582"/>
      <c r="F72" s="583" t="str">
        <f>VLOOKUP(B72,[25]Insumos!$A$5:$N$6798,3,0)</f>
        <v>Insumo</v>
      </c>
      <c r="G72" s="583" t="str">
        <f>VLOOKUP(B72,[25]Insumos!$A$5:$N$6798,4,0)</f>
        <v>m3</v>
      </c>
      <c r="H72" s="588">
        <v>0.5</v>
      </c>
      <c r="I72" s="585">
        <f>+Insumos!$F$33</f>
        <v>75000</v>
      </c>
      <c r="J72" s="586">
        <f t="shared" si="7"/>
        <v>37500</v>
      </c>
    </row>
    <row r="73" spans="2:10" x14ac:dyDescent="0.3">
      <c r="B73" s="580" t="s">
        <v>489</v>
      </c>
      <c r="C73" s="581" t="str">
        <f>+C10</f>
        <v>TRITURADO 3/4"</v>
      </c>
      <c r="D73" s="582"/>
      <c r="E73" s="582"/>
      <c r="F73" s="583" t="str">
        <f>VLOOKUP(B73,[25]Insumos!$A$5:$N$6798,3,0)</f>
        <v>Insumo</v>
      </c>
      <c r="G73" s="583" t="str">
        <f>VLOOKUP(B73,[25]Insumos!$A$5:$N$6798,4,0)</f>
        <v>m3</v>
      </c>
      <c r="H73" s="588">
        <v>1</v>
      </c>
      <c r="I73" s="585">
        <f>+Insumos!$F$2007</f>
        <v>115000</v>
      </c>
      <c r="J73" s="586">
        <f t="shared" si="7"/>
        <v>115000</v>
      </c>
    </row>
    <row r="74" spans="2:10" ht="22.8" x14ac:dyDescent="0.3">
      <c r="B74" s="580" t="s">
        <v>502</v>
      </c>
      <c r="C74" s="581" t="str">
        <f>VLOOKUP(B74,[25]Insumos!$A$5:$N$6798,2,0)</f>
        <v>SIKA-1 IMPERMEABILIZANTE INTEGRAL MORTEROS O SIMILAR.</v>
      </c>
      <c r="D74" s="582"/>
      <c r="E74" s="582"/>
      <c r="F74" s="583" t="str">
        <f>VLOOKUP(B74,[25]Insumos!$A$5:$N$6798,3,0)</f>
        <v>Insumo</v>
      </c>
      <c r="G74" s="583" t="str">
        <f>VLOOKUP(B74,[25]Insumos!$A$5:$N$6798,4,0)</f>
        <v>kg</v>
      </c>
      <c r="H74" s="588">
        <v>1.75</v>
      </c>
      <c r="I74" s="585">
        <f>+[23]Insumos!$F$429</f>
        <v>10716</v>
      </c>
      <c r="J74" s="586">
        <f t="shared" si="7"/>
        <v>18753</v>
      </c>
    </row>
    <row r="75" spans="2:10" x14ac:dyDescent="0.3">
      <c r="B75" s="580" t="s">
        <v>490</v>
      </c>
      <c r="C75" s="581" t="str">
        <f>VLOOKUP(B75,[25]Insumos!$A$5:$N$6798,2,0)</f>
        <v>ACPM</v>
      </c>
      <c r="D75" s="582"/>
      <c r="E75" s="582"/>
      <c r="F75" s="583" t="str">
        <f>VLOOKUP(B75,[25]Insumos!$A$5:$N$6798,3,0)</f>
        <v>Insumo</v>
      </c>
      <c r="G75" s="583" t="str">
        <f>VLOOKUP(B75,[25]Insumos!$A$5:$N$6798,4,0)</f>
        <v>gal</v>
      </c>
      <c r="H75" s="588">
        <v>0.5</v>
      </c>
      <c r="I75" s="585">
        <f>+[23]Insumos!$F$272</f>
        <v>13502</v>
      </c>
      <c r="J75" s="586">
        <f t="shared" si="7"/>
        <v>6751</v>
      </c>
    </row>
    <row r="76" spans="2:10" x14ac:dyDescent="0.3">
      <c r="B76" s="580"/>
      <c r="C76" s="589"/>
      <c r="D76" s="590"/>
      <c r="E76" s="590"/>
      <c r="F76" s="591"/>
      <c r="G76" s="591"/>
      <c r="H76" s="592"/>
      <c r="I76" s="593"/>
      <c r="J76" s="585"/>
    </row>
    <row r="77" spans="2:10" x14ac:dyDescent="0.3">
      <c r="B77" s="597" t="s">
        <v>503</v>
      </c>
      <c r="C77" s="598" t="s">
        <v>504</v>
      </c>
      <c r="D77" s="599"/>
      <c r="E77" s="599"/>
      <c r="F77" s="600"/>
      <c r="G77" s="601" t="s">
        <v>3</v>
      </c>
      <c r="H77" s="602"/>
      <c r="I77" s="603"/>
      <c r="J77" s="604">
        <f>SUM(J78:J85)</f>
        <v>357308</v>
      </c>
    </row>
    <row r="78" spans="2:10" x14ac:dyDescent="0.3">
      <c r="B78" s="580" t="s">
        <v>485</v>
      </c>
      <c r="C78" s="581" t="str">
        <f>VLOOKUP(B78,[25]Insumos!$A$5:$N$6798,2,0)</f>
        <v>AGUA LITRO</v>
      </c>
      <c r="D78" s="582"/>
      <c r="E78" s="582"/>
      <c r="F78" s="583" t="str">
        <f>VLOOKUP(B78,[25]Insumos!$A$5:$N$6798,3,0)</f>
        <v>Insumo</v>
      </c>
      <c r="G78" s="583" t="str">
        <f>VLOOKUP(B78,[25]Insumos!$A$5:$N$6798,4,0)</f>
        <v>lt</v>
      </c>
      <c r="H78" s="584">
        <v>130</v>
      </c>
      <c r="I78" s="585">
        <f>+[23]Insumos!$F$51</f>
        <v>25</v>
      </c>
      <c r="J78" s="586">
        <f t="shared" ref="J78:J84" si="8">ROUND((+I78*H78),0)</f>
        <v>3250</v>
      </c>
    </row>
    <row r="79" spans="2:10" x14ac:dyDescent="0.3">
      <c r="B79" s="580" t="s">
        <v>486</v>
      </c>
      <c r="C79" s="581" t="str">
        <f>VLOOKUP(B79,[25]Insumos!$A$5:$N$6798,2,0)</f>
        <v>CEMENTO GRIS</v>
      </c>
      <c r="D79" s="582"/>
      <c r="E79" s="582"/>
      <c r="F79" s="583" t="str">
        <f>VLOOKUP(B79,[25]Insumos!$A$5:$N$6798,3,0)</f>
        <v>Insumo</v>
      </c>
      <c r="G79" s="583" t="str">
        <f>VLOOKUP(B79,[25]Insumos!$A$5:$N$6798,4,0)</f>
        <v>kg</v>
      </c>
      <c r="H79" s="584">
        <v>230</v>
      </c>
      <c r="I79" s="585">
        <f>+Insumos!$F$276</f>
        <v>560</v>
      </c>
      <c r="J79" s="586">
        <f t="shared" si="8"/>
        <v>128800</v>
      </c>
    </row>
    <row r="80" spans="2:10" ht="22.8" x14ac:dyDescent="0.3">
      <c r="B80" s="580" t="s">
        <v>455</v>
      </c>
      <c r="C80" s="581" t="str">
        <f>VLOOKUP(B80,[25]Insumos!$A$5:$N$6798,2,0)</f>
        <v>CUADRILLA AA TIPO 5 (1 OFICIAL + 5 AYUDANTE) (Albañileria)</v>
      </c>
      <c r="D80" s="582"/>
      <c r="E80" s="582"/>
      <c r="F80" s="583" t="str">
        <f>VLOOKUP(B80,[25]Insumos!$A$5:$N$6798,3,0)</f>
        <v>Mano de Obra</v>
      </c>
      <c r="G80" s="583" t="str">
        <f>VLOOKUP(B80,[25]Insumos!$A$5:$N$6798,4,0)</f>
        <v>hr</v>
      </c>
      <c r="H80" s="584">
        <v>0.79</v>
      </c>
      <c r="I80" s="585">
        <f>+'Análisis Mano de Obra'!$F$100</f>
        <v>50701</v>
      </c>
      <c r="J80" s="586">
        <f t="shared" si="8"/>
        <v>40054</v>
      </c>
    </row>
    <row r="81" spans="2:10" x14ac:dyDescent="0.3">
      <c r="B81" s="580" t="s">
        <v>487</v>
      </c>
      <c r="C81" s="581" t="str">
        <f>VLOOKUP(B81,[25]Insumos!$A$5:$N$6798,2,0)</f>
        <v>MEZCLADORA A GASOLINA 1 SACO</v>
      </c>
      <c r="D81" s="582"/>
      <c r="E81" s="582"/>
      <c r="F81" s="583" t="str">
        <f>VLOOKUP(B81,[25]Insumos!$A$5:$N$6798,3,0)</f>
        <v>Equipo</v>
      </c>
      <c r="G81" s="583" t="str">
        <f>VLOOKUP(B81,[25]Insumos!$A$5:$N$6798,4,0)</f>
        <v>dia</v>
      </c>
      <c r="H81" s="584">
        <v>0.2</v>
      </c>
      <c r="I81" s="585">
        <f>+[23]Insumos!$F$2428</f>
        <v>59500</v>
      </c>
      <c r="J81" s="586">
        <f t="shared" si="8"/>
        <v>11900</v>
      </c>
    </row>
    <row r="82" spans="2:10" x14ac:dyDescent="0.3">
      <c r="B82" s="580" t="s">
        <v>488</v>
      </c>
      <c r="C82" s="581" t="str">
        <f>VLOOKUP(B82,[25]Insumos!$A$5:$N$6798,2,0)</f>
        <v xml:space="preserve">ARENA DE PEÑA </v>
      </c>
      <c r="D82" s="582"/>
      <c r="E82" s="582"/>
      <c r="F82" s="583" t="str">
        <f>VLOOKUP(B82,[25]Insumos!$A$5:$N$6798,3,0)</f>
        <v>Insumo</v>
      </c>
      <c r="G82" s="583" t="str">
        <f>VLOOKUP(B82,[25]Insumos!$A$5:$N$6798,4,0)</f>
        <v>m3</v>
      </c>
      <c r="H82" s="588">
        <v>0.56000000000000005</v>
      </c>
      <c r="I82" s="585">
        <f>+Insumos!$F$33</f>
        <v>75000</v>
      </c>
      <c r="J82" s="586">
        <f t="shared" si="8"/>
        <v>42000</v>
      </c>
    </row>
    <row r="83" spans="2:10" x14ac:dyDescent="0.3">
      <c r="B83" s="580" t="s">
        <v>489</v>
      </c>
      <c r="C83" s="581" t="str">
        <f>+C10</f>
        <v>TRITURADO 3/4"</v>
      </c>
      <c r="D83" s="582"/>
      <c r="E83" s="582"/>
      <c r="F83" s="583" t="str">
        <f>VLOOKUP(B83,[25]Insumos!$A$5:$N$6798,3,0)</f>
        <v>Insumo</v>
      </c>
      <c r="G83" s="583" t="str">
        <f>VLOOKUP(B83,[25]Insumos!$A$5:$N$6798,4,0)</f>
        <v>m3</v>
      </c>
      <c r="H83" s="588">
        <v>0.92</v>
      </c>
      <c r="I83" s="585">
        <f>+Insumos!$F$2007</f>
        <v>115000</v>
      </c>
      <c r="J83" s="586">
        <f t="shared" si="8"/>
        <v>105800</v>
      </c>
    </row>
    <row r="84" spans="2:10" ht="22.8" x14ac:dyDescent="0.3">
      <c r="B84" s="580" t="s">
        <v>502</v>
      </c>
      <c r="C84" s="581" t="str">
        <f>VLOOKUP(B84,[25]Insumos!$A$5:$N$6798,2,0)</f>
        <v>SIKA-1 IMPERMEABILIZANTE INTEGRAL MORTEROS O SIMILAR.</v>
      </c>
      <c r="D84" s="582"/>
      <c r="E84" s="582"/>
      <c r="F84" s="583" t="str">
        <f>VLOOKUP(B84,[25]Insumos!$A$5:$N$6798,3,0)</f>
        <v>Insumo</v>
      </c>
      <c r="G84" s="583" t="str">
        <f>VLOOKUP(B84,[25]Insumos!$A$5:$N$6798,4,0)</f>
        <v>kg</v>
      </c>
      <c r="H84" s="588">
        <v>1.75</v>
      </c>
      <c r="I84" s="585">
        <f>+[23]Insumos!$F$429</f>
        <v>10716</v>
      </c>
      <c r="J84" s="586">
        <f t="shared" si="8"/>
        <v>18753</v>
      </c>
    </row>
    <row r="85" spans="2:10" x14ac:dyDescent="0.3">
      <c r="B85" s="580" t="s">
        <v>490</v>
      </c>
      <c r="C85" s="581" t="str">
        <f>VLOOKUP(B85,[25]Insumos!$A$5:$N$6798,2,0)</f>
        <v>ACPM</v>
      </c>
      <c r="D85" s="582"/>
      <c r="E85" s="582"/>
      <c r="F85" s="583" t="str">
        <f>VLOOKUP(B85,[25]Insumos!$A$5:$N$6798,3,0)</f>
        <v>Insumo</v>
      </c>
      <c r="G85" s="583" t="str">
        <f>VLOOKUP(B85,[25]Insumos!$A$5:$N$6798,4,0)</f>
        <v>gal</v>
      </c>
      <c r="H85" s="588">
        <v>0.5</v>
      </c>
      <c r="I85" s="585">
        <f>+[23]Insumos!$F$272</f>
        <v>13502</v>
      </c>
      <c r="J85" s="586">
        <f>ROUND((+I85*H85),0)</f>
        <v>6751</v>
      </c>
    </row>
    <row r="86" spans="2:10" x14ac:dyDescent="0.3">
      <c r="B86" s="580"/>
      <c r="C86" s="589"/>
      <c r="D86" s="590"/>
      <c r="E86" s="590"/>
      <c r="F86" s="591"/>
      <c r="G86" s="591"/>
      <c r="H86" s="592"/>
      <c r="I86" s="593"/>
      <c r="J86" s="585"/>
    </row>
    <row r="87" spans="2:10" x14ac:dyDescent="0.3">
      <c r="B87" s="597" t="s">
        <v>505</v>
      </c>
      <c r="C87" s="598" t="s">
        <v>506</v>
      </c>
      <c r="D87" s="599"/>
      <c r="E87" s="599"/>
      <c r="F87" s="600"/>
      <c r="G87" s="601" t="s">
        <v>3</v>
      </c>
      <c r="H87" s="602"/>
      <c r="I87" s="603"/>
      <c r="J87" s="604">
        <f>SUM(J88:J95)</f>
        <v>386008</v>
      </c>
    </row>
    <row r="88" spans="2:10" x14ac:dyDescent="0.3">
      <c r="B88" s="580" t="s">
        <v>485</v>
      </c>
      <c r="C88" s="581" t="str">
        <f>VLOOKUP(B88,[25]Insumos!$A$5:$N$6798,2,0)</f>
        <v>AGUA LITRO</v>
      </c>
      <c r="D88" s="582"/>
      <c r="E88" s="582"/>
      <c r="F88" s="583" t="str">
        <f>VLOOKUP(B88,[25]Insumos!$A$5:$N$6798,3,0)</f>
        <v>Insumo</v>
      </c>
      <c r="G88" s="583" t="str">
        <f>VLOOKUP(B88,[25]Insumos!$A$5:$N$6798,4,0)</f>
        <v>lt</v>
      </c>
      <c r="H88" s="584">
        <v>150</v>
      </c>
      <c r="I88" s="585">
        <f>+[23]Insumos!$F$51</f>
        <v>25</v>
      </c>
      <c r="J88" s="586">
        <f t="shared" ref="J88:J94" si="9">ROUND((+I88*H88),0)</f>
        <v>3750</v>
      </c>
    </row>
    <row r="89" spans="2:10" x14ac:dyDescent="0.3">
      <c r="B89" s="580" t="s">
        <v>486</v>
      </c>
      <c r="C89" s="581" t="str">
        <f>VLOOKUP(B89,[25]Insumos!$A$5:$N$6798,2,0)</f>
        <v>CEMENTO GRIS</v>
      </c>
      <c r="D89" s="582"/>
      <c r="E89" s="582"/>
      <c r="F89" s="583" t="str">
        <f>VLOOKUP(B89,[25]Insumos!$A$5:$N$6798,3,0)</f>
        <v>Insumo</v>
      </c>
      <c r="G89" s="583" t="str">
        <f>VLOOKUP(B89,[25]Insumos!$A$5:$N$6798,4,0)</f>
        <v>kg</v>
      </c>
      <c r="H89" s="584">
        <v>300</v>
      </c>
      <c r="I89" s="585">
        <f>+Insumos!$F$276</f>
        <v>560</v>
      </c>
      <c r="J89" s="586">
        <f t="shared" si="9"/>
        <v>168000</v>
      </c>
    </row>
    <row r="90" spans="2:10" ht="22.8" x14ac:dyDescent="0.3">
      <c r="B90" s="580" t="s">
        <v>455</v>
      </c>
      <c r="C90" s="581" t="str">
        <f>VLOOKUP(B90,[25]Insumos!$A$5:$N$6798,2,0)</f>
        <v>CUADRILLA AA TIPO 5 (1 OFICIAL + 5 AYUDANTE) (Albañileria)</v>
      </c>
      <c r="D90" s="582"/>
      <c r="E90" s="582"/>
      <c r="F90" s="583" t="str">
        <f>VLOOKUP(B90,[25]Insumos!$A$5:$N$6798,3,0)</f>
        <v>Mano de Obra</v>
      </c>
      <c r="G90" s="583" t="str">
        <f>VLOOKUP(B90,[25]Insumos!$A$5:$N$6798,4,0)</f>
        <v>hr</v>
      </c>
      <c r="H90" s="584">
        <v>0.79</v>
      </c>
      <c r="I90" s="585">
        <f>+'Análisis Mano de Obra'!$F$100</f>
        <v>50701</v>
      </c>
      <c r="J90" s="586">
        <f t="shared" si="9"/>
        <v>40054</v>
      </c>
    </row>
    <row r="91" spans="2:10" x14ac:dyDescent="0.3">
      <c r="B91" s="580" t="s">
        <v>487</v>
      </c>
      <c r="C91" s="581" t="str">
        <f>VLOOKUP(B91,[25]Insumos!$A$5:$N$6798,2,0)</f>
        <v>MEZCLADORA A GASOLINA 1 SACO</v>
      </c>
      <c r="D91" s="582"/>
      <c r="E91" s="582"/>
      <c r="F91" s="583" t="str">
        <f>VLOOKUP(B91,[25]Insumos!$A$5:$N$6798,3,0)</f>
        <v>Equipo</v>
      </c>
      <c r="G91" s="583" t="str">
        <f>VLOOKUP(B91,[25]Insumos!$A$5:$N$6798,4,0)</f>
        <v>dia</v>
      </c>
      <c r="H91" s="584">
        <v>0.2</v>
      </c>
      <c r="I91" s="585">
        <f>+[23]Insumos!$F$2428</f>
        <v>59500</v>
      </c>
      <c r="J91" s="586">
        <f t="shared" si="9"/>
        <v>11900</v>
      </c>
    </row>
    <row r="92" spans="2:10" x14ac:dyDescent="0.3">
      <c r="B92" s="580" t="s">
        <v>488</v>
      </c>
      <c r="C92" s="581" t="str">
        <f>VLOOKUP(B92,[25]Insumos!$A$5:$N$6798,2,0)</f>
        <v xml:space="preserve">ARENA DE PEÑA </v>
      </c>
      <c r="D92" s="582"/>
      <c r="E92" s="582"/>
      <c r="F92" s="583" t="str">
        <f>VLOOKUP(B92,[25]Insumos!$A$5:$N$6798,3,0)</f>
        <v>Insumo</v>
      </c>
      <c r="G92" s="583" t="str">
        <f>VLOOKUP(B92,[25]Insumos!$A$5:$N$6798,4,0)</f>
        <v>m3</v>
      </c>
      <c r="H92" s="588">
        <v>0.72</v>
      </c>
      <c r="I92" s="585">
        <f>+Insumos!$F$33</f>
        <v>75000</v>
      </c>
      <c r="J92" s="586">
        <f t="shared" si="9"/>
        <v>54000</v>
      </c>
    </row>
    <row r="93" spans="2:10" x14ac:dyDescent="0.3">
      <c r="B93" s="580" t="s">
        <v>489</v>
      </c>
      <c r="C93" s="581" t="str">
        <f>+C10</f>
        <v>TRITURADO 3/4"</v>
      </c>
      <c r="D93" s="582"/>
      <c r="E93" s="582"/>
      <c r="F93" s="583" t="str">
        <f>VLOOKUP(B93,[25]Insumos!$A$5:$N$6798,3,0)</f>
        <v>Insumo</v>
      </c>
      <c r="G93" s="583" t="str">
        <f>VLOOKUP(B93,[25]Insumos!$A$5:$N$6798,4,0)</f>
        <v>m3</v>
      </c>
      <c r="H93" s="588">
        <v>0.72</v>
      </c>
      <c r="I93" s="585">
        <f>+Insumos!$F$2007</f>
        <v>115000</v>
      </c>
      <c r="J93" s="586">
        <f t="shared" si="9"/>
        <v>82800</v>
      </c>
    </row>
    <row r="94" spans="2:10" ht="22.8" x14ac:dyDescent="0.3">
      <c r="B94" s="580" t="s">
        <v>502</v>
      </c>
      <c r="C94" s="581" t="str">
        <f>VLOOKUP(B94,[25]Insumos!$A$5:$N$6798,2,0)</f>
        <v>SIKA-1 IMPERMEABILIZANTE INTEGRAL MORTEROS O SIMILAR.</v>
      </c>
      <c r="D94" s="582"/>
      <c r="E94" s="582"/>
      <c r="F94" s="583" t="str">
        <f>VLOOKUP(B94,[25]Insumos!$A$5:$N$6798,3,0)</f>
        <v>Insumo</v>
      </c>
      <c r="G94" s="583" t="str">
        <f>VLOOKUP(B94,[25]Insumos!$A$5:$N$6798,4,0)</f>
        <v>kg</v>
      </c>
      <c r="H94" s="588">
        <v>1.75</v>
      </c>
      <c r="I94" s="585">
        <f>+[23]Insumos!$F$429</f>
        <v>10716</v>
      </c>
      <c r="J94" s="586">
        <f t="shared" si="9"/>
        <v>18753</v>
      </c>
    </row>
    <row r="95" spans="2:10" x14ac:dyDescent="0.3">
      <c r="B95" s="580" t="s">
        <v>490</v>
      </c>
      <c r="C95" s="581" t="str">
        <f>VLOOKUP(B95,[25]Insumos!$A$5:$N$6798,2,0)</f>
        <v>ACPM</v>
      </c>
      <c r="D95" s="582"/>
      <c r="E95" s="582"/>
      <c r="F95" s="583" t="str">
        <f>VLOOKUP(B95,[25]Insumos!$A$5:$N$6798,3,0)</f>
        <v>Insumo</v>
      </c>
      <c r="G95" s="583" t="str">
        <f>VLOOKUP(B95,[25]Insumos!$A$5:$N$6798,4,0)</f>
        <v>gal</v>
      </c>
      <c r="H95" s="588">
        <v>0.5</v>
      </c>
      <c r="I95" s="585">
        <f>+[23]Insumos!$F$272</f>
        <v>13502</v>
      </c>
      <c r="J95" s="586">
        <f>ROUND((+I95*H95),0)</f>
        <v>6751</v>
      </c>
    </row>
    <row r="96" spans="2:10" x14ac:dyDescent="0.3">
      <c r="B96" s="580"/>
      <c r="C96" s="589"/>
      <c r="D96" s="590"/>
      <c r="E96" s="590"/>
      <c r="F96" s="591"/>
      <c r="G96" s="591"/>
      <c r="H96" s="592"/>
      <c r="I96" s="593"/>
      <c r="J96" s="585"/>
    </row>
    <row r="97" spans="2:10" x14ac:dyDescent="0.3">
      <c r="B97" s="597" t="s">
        <v>507</v>
      </c>
      <c r="C97" s="598" t="s">
        <v>508</v>
      </c>
      <c r="D97" s="599"/>
      <c r="E97" s="599"/>
      <c r="F97" s="600"/>
      <c r="G97" s="601" t="s">
        <v>3</v>
      </c>
      <c r="H97" s="602"/>
      <c r="I97" s="603"/>
      <c r="J97" s="604">
        <f>SUM(J98:J105)</f>
        <v>420908</v>
      </c>
    </row>
    <row r="98" spans="2:10" x14ac:dyDescent="0.3">
      <c r="B98" s="580" t="s">
        <v>485</v>
      </c>
      <c r="C98" s="581" t="str">
        <f>VLOOKUP(B98,[25]Insumos!$A$5:$N$6798,2,0)</f>
        <v>AGUA LITRO</v>
      </c>
      <c r="D98" s="582"/>
      <c r="E98" s="582"/>
      <c r="F98" s="583" t="str">
        <f>VLOOKUP(B98,[25]Insumos!$A$5:$N$6798,3,0)</f>
        <v>Insumo</v>
      </c>
      <c r="G98" s="583" t="str">
        <f>VLOOKUP(B98,[25]Insumos!$A$5:$N$6798,4,0)</f>
        <v>lt</v>
      </c>
      <c r="H98" s="584">
        <v>170</v>
      </c>
      <c r="I98" s="585">
        <f>+[23]Insumos!$F$51</f>
        <v>25</v>
      </c>
      <c r="J98" s="586">
        <f t="shared" ref="J98:J104" si="10">ROUND((+I98*H98),0)</f>
        <v>4250</v>
      </c>
    </row>
    <row r="99" spans="2:10" x14ac:dyDescent="0.3">
      <c r="B99" s="580" t="s">
        <v>486</v>
      </c>
      <c r="C99" s="581" t="str">
        <f>VLOOKUP(B99,[25]Insumos!$A$5:$N$6798,2,0)</f>
        <v>CEMENTO GRIS</v>
      </c>
      <c r="D99" s="582"/>
      <c r="E99" s="582"/>
      <c r="F99" s="583" t="str">
        <f>VLOOKUP(B99,[25]Insumos!$A$5:$N$6798,3,0)</f>
        <v>Insumo</v>
      </c>
      <c r="G99" s="583" t="str">
        <f>VLOOKUP(B99,[25]Insumos!$A$5:$N$6798,4,0)</f>
        <v>kg</v>
      </c>
      <c r="H99" s="584">
        <v>350</v>
      </c>
      <c r="I99" s="585">
        <f>+Insumos!$F$276</f>
        <v>560</v>
      </c>
      <c r="J99" s="586">
        <f t="shared" si="10"/>
        <v>196000</v>
      </c>
    </row>
    <row r="100" spans="2:10" ht="22.8" x14ac:dyDescent="0.3">
      <c r="B100" s="580" t="s">
        <v>455</v>
      </c>
      <c r="C100" s="581" t="str">
        <f>VLOOKUP(B100,[25]Insumos!$A$5:$N$6798,2,0)</f>
        <v>CUADRILLA AA TIPO 5 (1 OFICIAL + 5 AYUDANTE) (Albañileria)</v>
      </c>
      <c r="D100" s="582"/>
      <c r="E100" s="582"/>
      <c r="F100" s="583" t="str">
        <f>VLOOKUP(B100,[25]Insumos!$A$5:$N$6798,3,0)</f>
        <v>Mano de Obra</v>
      </c>
      <c r="G100" s="583" t="str">
        <f>VLOOKUP(B100,[25]Insumos!$A$5:$N$6798,4,0)</f>
        <v>hr</v>
      </c>
      <c r="H100" s="584">
        <v>0.79</v>
      </c>
      <c r="I100" s="585">
        <f>+'Análisis Mano de Obra'!$F$100</f>
        <v>50701</v>
      </c>
      <c r="J100" s="586">
        <f t="shared" si="10"/>
        <v>40054</v>
      </c>
    </row>
    <row r="101" spans="2:10" x14ac:dyDescent="0.3">
      <c r="B101" s="580" t="s">
        <v>487</v>
      </c>
      <c r="C101" s="581" t="str">
        <f>VLOOKUP(B101,[25]Insumos!$A$5:$N$6798,2,0)</f>
        <v>MEZCLADORA A GASOLINA 1 SACO</v>
      </c>
      <c r="D101" s="582"/>
      <c r="E101" s="582"/>
      <c r="F101" s="583" t="str">
        <f>VLOOKUP(B101,[25]Insumos!$A$5:$N$6798,3,0)</f>
        <v>Equipo</v>
      </c>
      <c r="G101" s="583" t="str">
        <f>VLOOKUP(B101,[25]Insumos!$A$5:$N$6798,4,0)</f>
        <v>dia</v>
      </c>
      <c r="H101" s="584">
        <v>0.2</v>
      </c>
      <c r="I101" s="585">
        <f>+[23]Insumos!$F$2428</f>
        <v>59500</v>
      </c>
      <c r="J101" s="586">
        <f t="shared" si="10"/>
        <v>11900</v>
      </c>
    </row>
    <row r="102" spans="2:10" x14ac:dyDescent="0.3">
      <c r="B102" s="580" t="s">
        <v>488</v>
      </c>
      <c r="C102" s="581" t="str">
        <f>VLOOKUP(B102,[25]Insumos!$A$5:$N$6798,2,0)</f>
        <v xml:space="preserve">ARENA DE PEÑA </v>
      </c>
      <c r="D102" s="582"/>
      <c r="E102" s="582"/>
      <c r="F102" s="583" t="str">
        <f>VLOOKUP(B102,[25]Insumos!$A$5:$N$6798,3,0)</f>
        <v>Insumo</v>
      </c>
      <c r="G102" s="583" t="str">
        <f>VLOOKUP(B102,[25]Insumos!$A$5:$N$6798,4,0)</f>
        <v>m3</v>
      </c>
      <c r="H102" s="588">
        <v>0.56000000000000005</v>
      </c>
      <c r="I102" s="585">
        <f>+Insumos!$F$33</f>
        <v>75000</v>
      </c>
      <c r="J102" s="586">
        <f t="shared" si="10"/>
        <v>42000</v>
      </c>
    </row>
    <row r="103" spans="2:10" x14ac:dyDescent="0.3">
      <c r="B103" s="580" t="s">
        <v>489</v>
      </c>
      <c r="C103" s="581" t="str">
        <f>+C10</f>
        <v>TRITURADO 3/4"</v>
      </c>
      <c r="D103" s="582"/>
      <c r="E103" s="582"/>
      <c r="F103" s="583" t="str">
        <f>VLOOKUP(B103,[25]Insumos!$A$5:$N$6798,3,0)</f>
        <v>Insumo</v>
      </c>
      <c r="G103" s="583" t="str">
        <f>VLOOKUP(B103,[25]Insumos!$A$5:$N$6798,4,0)</f>
        <v>m3</v>
      </c>
      <c r="H103" s="588">
        <v>0.88</v>
      </c>
      <c r="I103" s="585">
        <f>+Insumos!$F$2007</f>
        <v>115000</v>
      </c>
      <c r="J103" s="586">
        <f t="shared" si="10"/>
        <v>101200</v>
      </c>
    </row>
    <row r="104" spans="2:10" ht="22.8" x14ac:dyDescent="0.3">
      <c r="B104" s="580" t="s">
        <v>502</v>
      </c>
      <c r="C104" s="581" t="str">
        <f>VLOOKUP(B104,[25]Insumos!$A$5:$N$6798,2,0)</f>
        <v>SIKA-1 IMPERMEABILIZANTE INTEGRAL MORTEROS O SIMILAR.</v>
      </c>
      <c r="D104" s="582"/>
      <c r="E104" s="582"/>
      <c r="F104" s="583" t="str">
        <f>VLOOKUP(B104,[25]Insumos!$A$5:$N$6798,3,0)</f>
        <v>Insumo</v>
      </c>
      <c r="G104" s="583" t="str">
        <f>VLOOKUP(B104,[25]Insumos!$A$5:$N$6798,4,0)</f>
        <v>kg</v>
      </c>
      <c r="H104" s="588">
        <v>1.75</v>
      </c>
      <c r="I104" s="585">
        <f>+[23]Insumos!$F$429</f>
        <v>10716</v>
      </c>
      <c r="J104" s="586">
        <f t="shared" si="10"/>
        <v>18753</v>
      </c>
    </row>
    <row r="105" spans="2:10" x14ac:dyDescent="0.3">
      <c r="B105" s="580" t="s">
        <v>490</v>
      </c>
      <c r="C105" s="581" t="str">
        <f>VLOOKUP(B105,[25]Insumos!$A$5:$N$6798,2,0)</f>
        <v>ACPM</v>
      </c>
      <c r="D105" s="582"/>
      <c r="E105" s="582"/>
      <c r="F105" s="583" t="str">
        <f>VLOOKUP(B105,[25]Insumos!$A$5:$N$6798,3,0)</f>
        <v>Insumo</v>
      </c>
      <c r="G105" s="583" t="str">
        <f>VLOOKUP(B105,[25]Insumos!$A$5:$N$6798,4,0)</f>
        <v>gal</v>
      </c>
      <c r="H105" s="588">
        <v>0.5</v>
      </c>
      <c r="I105" s="585">
        <f>+[23]Insumos!$F$272</f>
        <v>13502</v>
      </c>
      <c r="J105" s="586">
        <f>ROUND((+I105*H105),0)</f>
        <v>6751</v>
      </c>
    </row>
    <row r="106" spans="2:10" x14ac:dyDescent="0.3">
      <c r="B106" s="580"/>
      <c r="C106" s="589"/>
      <c r="D106" s="590"/>
      <c r="E106" s="590"/>
      <c r="F106" s="591"/>
      <c r="G106" s="591"/>
      <c r="H106" s="592"/>
      <c r="I106" s="593"/>
      <c r="J106" s="585"/>
    </row>
    <row r="107" spans="2:10" x14ac:dyDescent="0.3">
      <c r="B107" s="597" t="s">
        <v>509</v>
      </c>
      <c r="C107" s="598" t="s">
        <v>510</v>
      </c>
      <c r="D107" s="599"/>
      <c r="E107" s="599"/>
      <c r="F107" s="600"/>
      <c r="G107" s="601" t="s">
        <v>3</v>
      </c>
      <c r="H107" s="602"/>
      <c r="I107" s="603"/>
      <c r="J107" s="604">
        <f>SUM(J108:J115)</f>
        <v>444458</v>
      </c>
    </row>
    <row r="108" spans="2:10" x14ac:dyDescent="0.3">
      <c r="B108" s="580" t="s">
        <v>485</v>
      </c>
      <c r="C108" s="581" t="str">
        <f>VLOOKUP(B108,[25]Insumos!$A$5:$N$6798,2,0)</f>
        <v>AGUA LITRO</v>
      </c>
      <c r="D108" s="582"/>
      <c r="E108" s="582"/>
      <c r="F108" s="583" t="str">
        <f>VLOOKUP(B108,[25]Insumos!$A$5:$N$6798,3,0)</f>
        <v>Insumo</v>
      </c>
      <c r="G108" s="583" t="str">
        <f>VLOOKUP(B108,[25]Insumos!$A$5:$N$6798,4,0)</f>
        <v>lt</v>
      </c>
      <c r="H108" s="584">
        <v>180</v>
      </c>
      <c r="I108" s="585">
        <f>+[23]Insumos!$F$51</f>
        <v>25</v>
      </c>
      <c r="J108" s="586">
        <f t="shared" ref="J108:J114" si="11">ROUND((+I108*H108),0)</f>
        <v>4500</v>
      </c>
    </row>
    <row r="109" spans="2:10" x14ac:dyDescent="0.3">
      <c r="B109" s="580" t="s">
        <v>486</v>
      </c>
      <c r="C109" s="581" t="str">
        <f>VLOOKUP(B109,[25]Insumos!$A$5:$N$6798,2,0)</f>
        <v>CEMENTO GRIS</v>
      </c>
      <c r="D109" s="582"/>
      <c r="E109" s="582"/>
      <c r="F109" s="583" t="str">
        <f>VLOOKUP(B109,[25]Insumos!$A$5:$N$6798,3,0)</f>
        <v>Insumo</v>
      </c>
      <c r="G109" s="583" t="str">
        <f>VLOOKUP(B109,[25]Insumos!$A$5:$N$6798,4,0)</f>
        <v>kg</v>
      </c>
      <c r="H109" s="584">
        <v>420</v>
      </c>
      <c r="I109" s="585">
        <f>+Insumos!$F$276</f>
        <v>560</v>
      </c>
      <c r="J109" s="586">
        <f t="shared" si="11"/>
        <v>235200</v>
      </c>
    </row>
    <row r="110" spans="2:10" ht="22.8" x14ac:dyDescent="0.3">
      <c r="B110" s="580" t="s">
        <v>455</v>
      </c>
      <c r="C110" s="581" t="str">
        <f>VLOOKUP(B110,[25]Insumos!$A$5:$N$6798,2,0)</f>
        <v>CUADRILLA AA TIPO 5 (1 OFICIAL + 5 AYUDANTE) (Albañileria)</v>
      </c>
      <c r="D110" s="582"/>
      <c r="E110" s="582"/>
      <c r="F110" s="583" t="str">
        <f>VLOOKUP(B110,[25]Insumos!$A$5:$N$6798,3,0)</f>
        <v>Mano de Obra</v>
      </c>
      <c r="G110" s="583" t="str">
        <f>VLOOKUP(B110,[25]Insumos!$A$5:$N$6798,4,0)</f>
        <v>hr</v>
      </c>
      <c r="H110" s="584">
        <v>0.79</v>
      </c>
      <c r="I110" s="585">
        <f>+'Análisis Mano de Obra'!$F$100</f>
        <v>50701</v>
      </c>
      <c r="J110" s="586">
        <f t="shared" si="11"/>
        <v>40054</v>
      </c>
    </row>
    <row r="111" spans="2:10" x14ac:dyDescent="0.3">
      <c r="B111" s="580" t="s">
        <v>487</v>
      </c>
      <c r="C111" s="581" t="str">
        <f>VLOOKUP(B111,[25]Insumos!$A$5:$N$6798,2,0)</f>
        <v>MEZCLADORA A GASOLINA 1 SACO</v>
      </c>
      <c r="D111" s="582"/>
      <c r="E111" s="582"/>
      <c r="F111" s="583" t="str">
        <f>VLOOKUP(B111,[25]Insumos!$A$5:$N$6798,3,0)</f>
        <v>Equipo</v>
      </c>
      <c r="G111" s="583" t="str">
        <f>VLOOKUP(B111,[25]Insumos!$A$5:$N$6798,4,0)</f>
        <v>dia</v>
      </c>
      <c r="H111" s="584">
        <v>0.2</v>
      </c>
      <c r="I111" s="585">
        <f>+[23]Insumos!$F$2428</f>
        <v>59500</v>
      </c>
      <c r="J111" s="586">
        <f t="shared" si="11"/>
        <v>11900</v>
      </c>
    </row>
    <row r="112" spans="2:10" x14ac:dyDescent="0.3">
      <c r="B112" s="580" t="s">
        <v>488</v>
      </c>
      <c r="C112" s="581" t="str">
        <f>VLOOKUP(B112,[25]Insumos!$A$5:$N$6798,2,0)</f>
        <v xml:space="preserve">ARENA DE PEÑA </v>
      </c>
      <c r="D112" s="582"/>
      <c r="E112" s="582"/>
      <c r="F112" s="583" t="str">
        <f>VLOOKUP(B112,[25]Insumos!$A$5:$N$6798,3,0)</f>
        <v>Insumo</v>
      </c>
      <c r="G112" s="583" t="str">
        <f>VLOOKUP(B112,[25]Insumos!$A$5:$N$6798,4,0)</f>
        <v>m3</v>
      </c>
      <c r="H112" s="588">
        <v>0.67</v>
      </c>
      <c r="I112" s="585">
        <f>+Insumos!$F$33</f>
        <v>75000</v>
      </c>
      <c r="J112" s="586">
        <f t="shared" si="11"/>
        <v>50250</v>
      </c>
    </row>
    <row r="113" spans="2:10" x14ac:dyDescent="0.3">
      <c r="B113" s="580" t="s">
        <v>489</v>
      </c>
      <c r="C113" s="581" t="str">
        <f>+C10</f>
        <v>TRITURADO 3/4"</v>
      </c>
      <c r="D113" s="582"/>
      <c r="E113" s="582"/>
      <c r="F113" s="583" t="str">
        <f>VLOOKUP(B113,[25]Insumos!$A$5:$N$6798,3,0)</f>
        <v>Insumo</v>
      </c>
      <c r="G113" s="583" t="str">
        <f>VLOOKUP(B113,[25]Insumos!$A$5:$N$6798,4,0)</f>
        <v>m3</v>
      </c>
      <c r="H113" s="588">
        <v>0.67</v>
      </c>
      <c r="I113" s="585">
        <f>+Insumos!$F$2007</f>
        <v>115000</v>
      </c>
      <c r="J113" s="586">
        <f t="shared" si="11"/>
        <v>77050</v>
      </c>
    </row>
    <row r="114" spans="2:10" ht="22.8" x14ac:dyDescent="0.3">
      <c r="B114" s="580" t="s">
        <v>502</v>
      </c>
      <c r="C114" s="581" t="str">
        <f>VLOOKUP(B114,[25]Insumos!$A$5:$N$6798,2,0)</f>
        <v>SIKA-1 IMPERMEABILIZANTE INTEGRAL MORTEROS O SIMILAR.</v>
      </c>
      <c r="D114" s="582"/>
      <c r="E114" s="582"/>
      <c r="F114" s="583" t="str">
        <f>VLOOKUP(B114,[25]Insumos!$A$5:$N$6798,3,0)</f>
        <v>Insumo</v>
      </c>
      <c r="G114" s="583" t="str">
        <f>VLOOKUP(B114,[25]Insumos!$A$5:$N$6798,4,0)</f>
        <v>kg</v>
      </c>
      <c r="H114" s="588">
        <v>1.75</v>
      </c>
      <c r="I114" s="585">
        <f>+[23]Insumos!$F$429</f>
        <v>10716</v>
      </c>
      <c r="J114" s="586">
        <f t="shared" si="11"/>
        <v>18753</v>
      </c>
    </row>
    <row r="115" spans="2:10" x14ac:dyDescent="0.3">
      <c r="B115" s="580" t="s">
        <v>490</v>
      </c>
      <c r="C115" s="581" t="str">
        <f>VLOOKUP(B115,[25]Insumos!$A$5:$N$6798,2,0)</f>
        <v>ACPM</v>
      </c>
      <c r="D115" s="582"/>
      <c r="E115" s="582"/>
      <c r="F115" s="583" t="str">
        <f>VLOOKUP(B115,[25]Insumos!$A$5:$N$6798,3,0)</f>
        <v>Insumo</v>
      </c>
      <c r="G115" s="583" t="str">
        <f>VLOOKUP(B115,[25]Insumos!$A$5:$N$6798,4,0)</f>
        <v>gal</v>
      </c>
      <c r="H115" s="588">
        <v>0.5</v>
      </c>
      <c r="I115" s="585">
        <f>+[23]Insumos!$F$272</f>
        <v>13502</v>
      </c>
      <c r="J115" s="586">
        <f>ROUND((+I115*H115),0)</f>
        <v>6751</v>
      </c>
    </row>
    <row r="116" spans="2:10" x14ac:dyDescent="0.3">
      <c r="B116" s="580"/>
      <c r="C116" s="589"/>
      <c r="D116" s="590"/>
      <c r="E116" s="590"/>
      <c r="F116" s="591"/>
      <c r="G116" s="591"/>
      <c r="H116" s="592"/>
      <c r="I116" s="593"/>
      <c r="J116" s="585"/>
    </row>
    <row r="117" spans="2:10" x14ac:dyDescent="0.3">
      <c r="B117" s="597" t="s">
        <v>511</v>
      </c>
      <c r="C117" s="598" t="s">
        <v>512</v>
      </c>
      <c r="D117" s="599"/>
      <c r="E117" s="599"/>
      <c r="F117" s="600"/>
      <c r="G117" s="601" t="s">
        <v>3</v>
      </c>
      <c r="H117" s="602"/>
      <c r="I117" s="603"/>
      <c r="J117" s="604">
        <f>SUM(J118:J125)</f>
        <v>452758</v>
      </c>
    </row>
    <row r="118" spans="2:10" x14ac:dyDescent="0.3">
      <c r="B118" s="580" t="s">
        <v>485</v>
      </c>
      <c r="C118" s="581" t="str">
        <f>VLOOKUP(B118,[25]Insumos!$A$5:$N$6798,2,0)</f>
        <v>AGUA LITRO</v>
      </c>
      <c r="D118" s="582"/>
      <c r="E118" s="582"/>
      <c r="F118" s="583" t="str">
        <f>VLOOKUP(B118,[25]Insumos!$A$5:$N$6798,3,0)</f>
        <v>Insumo</v>
      </c>
      <c r="G118" s="583" t="str">
        <f>VLOOKUP(B118,[25]Insumos!$A$5:$N$6798,4,0)</f>
        <v>lt</v>
      </c>
      <c r="H118" s="584">
        <v>170</v>
      </c>
      <c r="I118" s="585">
        <f>+[23]Insumos!$F$51</f>
        <v>25</v>
      </c>
      <c r="J118" s="586">
        <f t="shared" ref="J118:J124" si="12">ROUND((+I118*H118),0)</f>
        <v>4250</v>
      </c>
    </row>
    <row r="119" spans="2:10" x14ac:dyDescent="0.3">
      <c r="B119" s="580" t="s">
        <v>486</v>
      </c>
      <c r="C119" s="581" t="str">
        <f>VLOOKUP(B119,[25]Insumos!$A$5:$N$6798,2,0)</f>
        <v>CEMENTO GRIS</v>
      </c>
      <c r="D119" s="582"/>
      <c r="E119" s="582"/>
      <c r="F119" s="583" t="str">
        <f>VLOOKUP(B119,[25]Insumos!$A$5:$N$6798,3,0)</f>
        <v>Insumo</v>
      </c>
      <c r="G119" s="583" t="str">
        <f>VLOOKUP(B119,[25]Insumos!$A$5:$N$6798,4,0)</f>
        <v>kg</v>
      </c>
      <c r="H119" s="584">
        <v>450</v>
      </c>
      <c r="I119" s="585">
        <f>+Insumos!$F$276</f>
        <v>560</v>
      </c>
      <c r="J119" s="586">
        <f t="shared" si="12"/>
        <v>252000</v>
      </c>
    </row>
    <row r="120" spans="2:10" ht="22.8" x14ac:dyDescent="0.3">
      <c r="B120" s="580" t="s">
        <v>455</v>
      </c>
      <c r="C120" s="581" t="str">
        <f>VLOOKUP(B120,[25]Insumos!$A$5:$N$6798,2,0)</f>
        <v>CUADRILLA AA TIPO 5 (1 OFICIAL + 5 AYUDANTE) (Albañileria)</v>
      </c>
      <c r="D120" s="582"/>
      <c r="E120" s="582"/>
      <c r="F120" s="583" t="str">
        <f>VLOOKUP(B120,[25]Insumos!$A$5:$N$6798,3,0)</f>
        <v>Mano de Obra</v>
      </c>
      <c r="G120" s="583" t="str">
        <f>VLOOKUP(B120,[25]Insumos!$A$5:$N$6798,4,0)</f>
        <v>hr</v>
      </c>
      <c r="H120" s="584">
        <v>0.79</v>
      </c>
      <c r="I120" s="585">
        <f>+'Análisis Mano de Obra'!$F$100</f>
        <v>50701</v>
      </c>
      <c r="J120" s="586">
        <f t="shared" si="12"/>
        <v>40054</v>
      </c>
    </row>
    <row r="121" spans="2:10" x14ac:dyDescent="0.3">
      <c r="B121" s="580" t="s">
        <v>487</v>
      </c>
      <c r="C121" s="581" t="str">
        <f>VLOOKUP(B121,[25]Insumos!$A$5:$N$6798,2,0)</f>
        <v>MEZCLADORA A GASOLINA 1 SACO</v>
      </c>
      <c r="D121" s="582"/>
      <c r="E121" s="582"/>
      <c r="F121" s="583" t="str">
        <f>VLOOKUP(B121,[25]Insumos!$A$5:$N$6798,3,0)</f>
        <v>Equipo</v>
      </c>
      <c r="G121" s="583" t="str">
        <f>VLOOKUP(B121,[25]Insumos!$A$5:$N$6798,4,0)</f>
        <v>dia</v>
      </c>
      <c r="H121" s="584">
        <v>0.2</v>
      </c>
      <c r="I121" s="585">
        <f>+[23]Insumos!$F$2428</f>
        <v>59500</v>
      </c>
      <c r="J121" s="586">
        <f t="shared" si="12"/>
        <v>11900</v>
      </c>
    </row>
    <row r="122" spans="2:10" x14ac:dyDescent="0.3">
      <c r="B122" s="580" t="s">
        <v>488</v>
      </c>
      <c r="C122" s="581" t="str">
        <f>VLOOKUP(B122,[25]Insumos!$A$5:$N$6798,2,0)</f>
        <v xml:space="preserve">ARENA DE PEÑA </v>
      </c>
      <c r="D122" s="582"/>
      <c r="E122" s="582"/>
      <c r="F122" s="583" t="str">
        <f>VLOOKUP(B122,[25]Insumos!$A$5:$N$6798,3,0)</f>
        <v>Insumo</v>
      </c>
      <c r="G122" s="583" t="str">
        <f>VLOOKUP(B122,[25]Insumos!$A$5:$N$6798,4,0)</f>
        <v>m3</v>
      </c>
      <c r="H122" s="588">
        <v>0.56000000000000005</v>
      </c>
      <c r="I122" s="585">
        <f>+Insumos!$F$33</f>
        <v>75000</v>
      </c>
      <c r="J122" s="586">
        <f t="shared" si="12"/>
        <v>42000</v>
      </c>
    </row>
    <row r="123" spans="2:10" x14ac:dyDescent="0.3">
      <c r="B123" s="580" t="s">
        <v>489</v>
      </c>
      <c r="C123" s="581" t="str">
        <f>+C10</f>
        <v>TRITURADO 3/4"</v>
      </c>
      <c r="D123" s="582"/>
      <c r="E123" s="582"/>
      <c r="F123" s="583" t="str">
        <f>VLOOKUP(B123,[25]Insumos!$A$5:$N$6798,3,0)</f>
        <v>Insumo</v>
      </c>
      <c r="G123" s="583" t="str">
        <f>VLOOKUP(B123,[25]Insumos!$A$5:$N$6798,4,0)</f>
        <v>m3</v>
      </c>
      <c r="H123" s="588">
        <v>0.67</v>
      </c>
      <c r="I123" s="585">
        <f>+Insumos!$F$2007</f>
        <v>115000</v>
      </c>
      <c r="J123" s="586">
        <f t="shared" si="12"/>
        <v>77050</v>
      </c>
    </row>
    <row r="124" spans="2:10" ht="22.8" x14ac:dyDescent="0.3">
      <c r="B124" s="580" t="s">
        <v>502</v>
      </c>
      <c r="C124" s="581" t="str">
        <f>VLOOKUP(B124,[25]Insumos!$A$5:$N$6798,2,0)</f>
        <v>SIKA-1 IMPERMEABILIZANTE INTEGRAL MORTEROS O SIMILAR.</v>
      </c>
      <c r="D124" s="582"/>
      <c r="E124" s="582"/>
      <c r="F124" s="583" t="str">
        <f>VLOOKUP(B124,[25]Insumos!$A$5:$N$6798,3,0)</f>
        <v>Insumo</v>
      </c>
      <c r="G124" s="583" t="str">
        <f>VLOOKUP(B124,[25]Insumos!$A$5:$N$6798,4,0)</f>
        <v>kg</v>
      </c>
      <c r="H124" s="588">
        <v>1.75</v>
      </c>
      <c r="I124" s="585">
        <f>+[23]Insumos!$F$429</f>
        <v>10716</v>
      </c>
      <c r="J124" s="586">
        <f t="shared" si="12"/>
        <v>18753</v>
      </c>
    </row>
    <row r="125" spans="2:10" x14ac:dyDescent="0.3">
      <c r="B125" s="580" t="s">
        <v>490</v>
      </c>
      <c r="C125" s="581" t="str">
        <f>VLOOKUP(B125,[25]Insumos!$A$5:$N$6798,2,0)</f>
        <v>ACPM</v>
      </c>
      <c r="D125" s="582"/>
      <c r="E125" s="582"/>
      <c r="F125" s="583" t="str">
        <f>VLOOKUP(B125,[25]Insumos!$A$5:$N$6798,3,0)</f>
        <v>Insumo</v>
      </c>
      <c r="G125" s="583" t="str">
        <f>VLOOKUP(B125,[25]Insumos!$A$5:$N$6798,4,0)</f>
        <v>gal</v>
      </c>
      <c r="H125" s="588">
        <v>0.5</v>
      </c>
      <c r="I125" s="585">
        <f>+[23]Insumos!$F$272</f>
        <v>13502</v>
      </c>
      <c r="J125" s="586">
        <f>ROUND((+I125*H125),0)</f>
        <v>6751</v>
      </c>
    </row>
    <row r="126" spans="2:10" x14ac:dyDescent="0.3">
      <c r="B126" s="580"/>
      <c r="C126" s="589"/>
      <c r="D126" s="590"/>
      <c r="E126" s="590"/>
      <c r="F126" s="591"/>
      <c r="G126" s="591"/>
      <c r="H126" s="592"/>
      <c r="I126" s="593"/>
      <c r="J126" s="585"/>
    </row>
    <row r="127" spans="2:10" x14ac:dyDescent="0.3">
      <c r="B127" s="597" t="s">
        <v>513</v>
      </c>
      <c r="C127" s="598" t="s">
        <v>514</v>
      </c>
      <c r="D127" s="599"/>
      <c r="E127" s="599"/>
      <c r="F127" s="600"/>
      <c r="G127" s="601" t="s">
        <v>3</v>
      </c>
      <c r="H127" s="602"/>
      <c r="I127" s="603"/>
      <c r="J127" s="604">
        <f>SUM(J128:J135)</f>
        <v>509008</v>
      </c>
    </row>
    <row r="128" spans="2:10" x14ac:dyDescent="0.3">
      <c r="B128" s="580" t="s">
        <v>485</v>
      </c>
      <c r="C128" s="581" t="str">
        <f>VLOOKUP(B128,[25]Insumos!$A$5:$N$6798,2,0)</f>
        <v>AGUA LITRO</v>
      </c>
      <c r="D128" s="582"/>
      <c r="E128" s="582"/>
      <c r="F128" s="583" t="str">
        <f>VLOOKUP(B128,[25]Insumos!$A$5:$N$6798,3,0)</f>
        <v>Insumo</v>
      </c>
      <c r="G128" s="583" t="str">
        <f>VLOOKUP(B128,[25]Insumos!$A$5:$N$6798,4,0)</f>
        <v>lt</v>
      </c>
      <c r="H128" s="584">
        <v>180</v>
      </c>
      <c r="I128" s="585">
        <f>+[23]Insumos!$F$51</f>
        <v>25</v>
      </c>
      <c r="J128" s="586">
        <f t="shared" ref="J128:J134" si="13">ROUND((+I128*H128),0)</f>
        <v>4500</v>
      </c>
    </row>
    <row r="129" spans="2:10" x14ac:dyDescent="0.3">
      <c r="B129" s="580" t="s">
        <v>486</v>
      </c>
      <c r="C129" s="581" t="str">
        <f>VLOOKUP(B129,[25]Insumos!$A$5:$N$6798,2,0)</f>
        <v>CEMENTO GRIS</v>
      </c>
      <c r="D129" s="582"/>
      <c r="E129" s="582"/>
      <c r="F129" s="583" t="str">
        <f>VLOOKUP(B129,[25]Insumos!$A$5:$N$6798,3,0)</f>
        <v>Insumo</v>
      </c>
      <c r="G129" s="583" t="str">
        <f>VLOOKUP(B129,[25]Insumos!$A$5:$N$6798,4,0)</f>
        <v>kg</v>
      </c>
      <c r="H129" s="584">
        <v>550</v>
      </c>
      <c r="I129" s="585">
        <f>+Insumos!$F$276</f>
        <v>560</v>
      </c>
      <c r="J129" s="586">
        <f t="shared" si="13"/>
        <v>308000</v>
      </c>
    </row>
    <row r="130" spans="2:10" ht="22.8" x14ac:dyDescent="0.3">
      <c r="B130" s="580" t="s">
        <v>455</v>
      </c>
      <c r="C130" s="581" t="str">
        <f>VLOOKUP(B130,[25]Insumos!$A$5:$N$6798,2,0)</f>
        <v>CUADRILLA AA TIPO 5 (1 OFICIAL + 5 AYUDANTE) (Albañileria)</v>
      </c>
      <c r="D130" s="582"/>
      <c r="E130" s="582"/>
      <c r="F130" s="583" t="str">
        <f>VLOOKUP(B130,[25]Insumos!$A$5:$N$6798,3,0)</f>
        <v>Mano de Obra</v>
      </c>
      <c r="G130" s="583" t="str">
        <f>VLOOKUP(B130,[25]Insumos!$A$5:$N$6798,4,0)</f>
        <v>hr</v>
      </c>
      <c r="H130" s="584">
        <v>0.79</v>
      </c>
      <c r="I130" s="585">
        <f>+'Análisis Mano de Obra'!$F$100</f>
        <v>50701</v>
      </c>
      <c r="J130" s="586">
        <f t="shared" si="13"/>
        <v>40054</v>
      </c>
    </row>
    <row r="131" spans="2:10" x14ac:dyDescent="0.3">
      <c r="B131" s="580" t="s">
        <v>487</v>
      </c>
      <c r="C131" s="581" t="str">
        <f>VLOOKUP(B131,[25]Insumos!$A$5:$N$6798,2,0)</f>
        <v>MEZCLADORA A GASOLINA 1 SACO</v>
      </c>
      <c r="D131" s="582"/>
      <c r="E131" s="582"/>
      <c r="F131" s="583" t="str">
        <f>VLOOKUP(B131,[25]Insumos!$A$5:$N$6798,3,0)</f>
        <v>Equipo</v>
      </c>
      <c r="G131" s="583" t="str">
        <f>VLOOKUP(B131,[25]Insumos!$A$5:$N$6798,4,0)</f>
        <v>dia</v>
      </c>
      <c r="H131" s="584">
        <v>0.2</v>
      </c>
      <c r="I131" s="585">
        <f>+[23]Insumos!$F$2428</f>
        <v>59500</v>
      </c>
      <c r="J131" s="586">
        <f t="shared" si="13"/>
        <v>11900</v>
      </c>
    </row>
    <row r="132" spans="2:10" x14ac:dyDescent="0.3">
      <c r="B132" s="580" t="s">
        <v>488</v>
      </c>
      <c r="C132" s="581" t="str">
        <f>VLOOKUP(B132,[25]Insumos!$A$5:$N$6798,2,0)</f>
        <v xml:space="preserve">ARENA DE PEÑA </v>
      </c>
      <c r="D132" s="582"/>
      <c r="E132" s="582"/>
      <c r="F132" s="583" t="str">
        <f>VLOOKUP(B132,[25]Insumos!$A$5:$N$6798,3,0)</f>
        <v>Insumo</v>
      </c>
      <c r="G132" s="583" t="str">
        <f>VLOOKUP(B132,[25]Insumos!$A$5:$N$6798,4,0)</f>
        <v>m3</v>
      </c>
      <c r="H132" s="588">
        <v>0.56000000000000005</v>
      </c>
      <c r="I132" s="585">
        <f>+Insumos!$F$33</f>
        <v>75000</v>
      </c>
      <c r="J132" s="586">
        <f t="shared" si="13"/>
        <v>42000</v>
      </c>
    </row>
    <row r="133" spans="2:10" x14ac:dyDescent="0.3">
      <c r="B133" s="580" t="s">
        <v>489</v>
      </c>
      <c r="C133" s="581" t="str">
        <f>+C10</f>
        <v>TRITURADO 3/4"</v>
      </c>
      <c r="D133" s="582"/>
      <c r="E133" s="582"/>
      <c r="F133" s="583" t="str">
        <f>VLOOKUP(B133,[25]Insumos!$A$5:$N$6798,3,0)</f>
        <v>Insumo</v>
      </c>
      <c r="G133" s="583" t="str">
        <f>VLOOKUP(B133,[25]Insumos!$A$5:$N$6798,4,0)</f>
        <v>m3</v>
      </c>
      <c r="H133" s="588">
        <v>0.67</v>
      </c>
      <c r="I133" s="585">
        <f>+Insumos!$F$2007</f>
        <v>115000</v>
      </c>
      <c r="J133" s="586">
        <f t="shared" si="13"/>
        <v>77050</v>
      </c>
    </row>
    <row r="134" spans="2:10" ht="22.8" x14ac:dyDescent="0.3">
      <c r="B134" s="580" t="s">
        <v>502</v>
      </c>
      <c r="C134" s="581" t="str">
        <f>VLOOKUP(B134,[25]Insumos!$A$5:$N$6798,2,0)</f>
        <v>SIKA-1 IMPERMEABILIZANTE INTEGRAL MORTEROS O SIMILAR.</v>
      </c>
      <c r="D134" s="582"/>
      <c r="E134" s="582"/>
      <c r="F134" s="583" t="str">
        <f>VLOOKUP(B134,[25]Insumos!$A$5:$N$6798,3,0)</f>
        <v>Insumo</v>
      </c>
      <c r="G134" s="583" t="str">
        <f>VLOOKUP(B134,[25]Insumos!$A$5:$N$6798,4,0)</f>
        <v>kg</v>
      </c>
      <c r="H134" s="588">
        <v>1.75</v>
      </c>
      <c r="I134" s="585">
        <f>+[23]Insumos!$F$429</f>
        <v>10716</v>
      </c>
      <c r="J134" s="586">
        <f t="shared" si="13"/>
        <v>18753</v>
      </c>
    </row>
    <row r="135" spans="2:10" x14ac:dyDescent="0.3">
      <c r="B135" s="580" t="s">
        <v>490</v>
      </c>
      <c r="C135" s="581" t="str">
        <f>VLOOKUP(B135,[25]Insumos!$A$5:$N$6798,2,0)</f>
        <v>ACPM</v>
      </c>
      <c r="D135" s="582"/>
      <c r="E135" s="582"/>
      <c r="F135" s="583" t="str">
        <f>VLOOKUP(B135,[25]Insumos!$A$5:$N$6798,3,0)</f>
        <v>Insumo</v>
      </c>
      <c r="G135" s="583" t="str">
        <f>VLOOKUP(B135,[25]Insumos!$A$5:$N$6798,4,0)</f>
        <v>gal</v>
      </c>
      <c r="H135" s="588">
        <v>0.5</v>
      </c>
      <c r="I135" s="585">
        <f>+[23]Insumos!$F$272</f>
        <v>13502</v>
      </c>
      <c r="J135" s="586">
        <f>ROUND((+I135*H135),0)</f>
        <v>6751</v>
      </c>
    </row>
    <row r="136" spans="2:10" x14ac:dyDescent="0.3">
      <c r="B136" s="580"/>
      <c r="C136" s="589"/>
      <c r="D136" s="590"/>
      <c r="E136" s="590"/>
      <c r="F136" s="591"/>
      <c r="G136" s="591"/>
      <c r="H136" s="592"/>
      <c r="I136" s="593"/>
      <c r="J136" s="585"/>
    </row>
    <row r="137" spans="2:10" x14ac:dyDescent="0.3">
      <c r="B137" s="597" t="s">
        <v>515</v>
      </c>
      <c r="C137" s="598" t="s">
        <v>106</v>
      </c>
      <c r="D137" s="599"/>
      <c r="E137" s="599"/>
      <c r="F137" s="600"/>
      <c r="G137" s="601" t="s">
        <v>3</v>
      </c>
      <c r="H137" s="602"/>
      <c r="I137" s="603"/>
      <c r="J137" s="604">
        <f>SUM(J138:J144)</f>
        <v>406005</v>
      </c>
    </row>
    <row r="138" spans="2:10" x14ac:dyDescent="0.3">
      <c r="B138" s="580" t="s">
        <v>485</v>
      </c>
      <c r="C138" s="581" t="str">
        <f>VLOOKUP(B138,[25]Insumos!$A$5:$N$6798,2,0)</f>
        <v>AGUA LITRO</v>
      </c>
      <c r="D138" s="582"/>
      <c r="E138" s="582"/>
      <c r="F138" s="583" t="str">
        <f>VLOOKUP(B138,[25]Insumos!$A$5:$N$6798,3,0)</f>
        <v>Insumo</v>
      </c>
      <c r="G138" s="583" t="str">
        <f>VLOOKUP(B138,[25]Insumos!$A$5:$N$6798,4,0)</f>
        <v>lt</v>
      </c>
      <c r="H138" s="584">
        <v>170</v>
      </c>
      <c r="I138" s="585">
        <f>+[23]Insumos!$F$51</f>
        <v>25</v>
      </c>
      <c r="J138" s="586">
        <f t="shared" ref="J138:J143" si="14">ROUND((+I138*H138),0)</f>
        <v>4250</v>
      </c>
    </row>
    <row r="139" spans="2:10" x14ac:dyDescent="0.3">
      <c r="B139" s="580" t="s">
        <v>486</v>
      </c>
      <c r="C139" s="581" t="str">
        <f>VLOOKUP(B139,[25]Insumos!$A$5:$N$6798,2,0)</f>
        <v>CEMENTO GRIS</v>
      </c>
      <c r="D139" s="582"/>
      <c r="E139" s="582"/>
      <c r="F139" s="583" t="str">
        <f>VLOOKUP(B139,[25]Insumos!$A$5:$N$6798,3,0)</f>
        <v>Insumo</v>
      </c>
      <c r="G139" s="583" t="str">
        <f>VLOOKUP(B139,[25]Insumos!$A$5:$N$6798,4,0)</f>
        <v>kg</v>
      </c>
      <c r="H139" s="584">
        <v>390</v>
      </c>
      <c r="I139" s="585">
        <f>+Insumos!$F$276</f>
        <v>560</v>
      </c>
      <c r="J139" s="586">
        <f t="shared" si="14"/>
        <v>218400</v>
      </c>
    </row>
    <row r="140" spans="2:10" ht="22.8" x14ac:dyDescent="0.3">
      <c r="B140" s="580" t="s">
        <v>455</v>
      </c>
      <c r="C140" s="581" t="str">
        <f>VLOOKUP(B140,[25]Insumos!$A$5:$N$6798,2,0)</f>
        <v>CUADRILLA AA TIPO 5 (1 OFICIAL + 5 AYUDANTE) (Albañileria)</v>
      </c>
      <c r="D140" s="582"/>
      <c r="E140" s="582"/>
      <c r="F140" s="583" t="str">
        <f>VLOOKUP(B140,[25]Insumos!$A$5:$N$6798,3,0)</f>
        <v>Mano de Obra</v>
      </c>
      <c r="G140" s="583" t="str">
        <f>VLOOKUP(B140,[25]Insumos!$A$5:$N$6798,4,0)</f>
        <v>hr</v>
      </c>
      <c r="H140" s="584">
        <v>0.79</v>
      </c>
      <c r="I140" s="585">
        <f>+'Análisis Mano de Obra'!$F$100</f>
        <v>50701</v>
      </c>
      <c r="J140" s="586">
        <f t="shared" si="14"/>
        <v>40054</v>
      </c>
    </row>
    <row r="141" spans="2:10" x14ac:dyDescent="0.3">
      <c r="B141" s="580" t="s">
        <v>487</v>
      </c>
      <c r="C141" s="581" t="str">
        <f>VLOOKUP(B141,[25]Insumos!$A$5:$N$6798,2,0)</f>
        <v>MEZCLADORA A GASOLINA 1 SACO</v>
      </c>
      <c r="D141" s="582"/>
      <c r="E141" s="582"/>
      <c r="F141" s="583" t="str">
        <f>VLOOKUP(B141,[25]Insumos!$A$5:$N$6798,3,0)</f>
        <v>Equipo</v>
      </c>
      <c r="G141" s="583" t="str">
        <f>VLOOKUP(B141,[25]Insumos!$A$5:$N$6798,4,0)</f>
        <v>dia</v>
      </c>
      <c r="H141" s="584">
        <v>0.2</v>
      </c>
      <c r="I141" s="585">
        <f>+[23]Insumos!$F$2428</f>
        <v>59500</v>
      </c>
      <c r="J141" s="586">
        <f t="shared" si="14"/>
        <v>11900</v>
      </c>
    </row>
    <row r="142" spans="2:10" x14ac:dyDescent="0.3">
      <c r="B142" s="580" t="s">
        <v>488</v>
      </c>
      <c r="C142" s="581" t="str">
        <f>VLOOKUP(B142,[25]Insumos!$A$5:$N$6798,2,0)</f>
        <v xml:space="preserve">ARENA DE PEÑA </v>
      </c>
      <c r="D142" s="582"/>
      <c r="E142" s="582"/>
      <c r="F142" s="583" t="str">
        <f>VLOOKUP(B142,[25]Insumos!$A$5:$N$6798,3,0)</f>
        <v>Insumo</v>
      </c>
      <c r="G142" s="583" t="str">
        <f>VLOOKUP(B142,[25]Insumos!$A$5:$N$6798,4,0)</f>
        <v>m3</v>
      </c>
      <c r="H142" s="588">
        <v>0.42</v>
      </c>
      <c r="I142" s="585">
        <f>+Insumos!$F$33</f>
        <v>75000</v>
      </c>
      <c r="J142" s="586">
        <f t="shared" si="14"/>
        <v>31500</v>
      </c>
    </row>
    <row r="143" spans="2:10" x14ac:dyDescent="0.3">
      <c r="B143" s="580" t="s">
        <v>489</v>
      </c>
      <c r="C143" s="581" t="str">
        <f>+C10</f>
        <v>TRITURADO 3/4"</v>
      </c>
      <c r="D143" s="582"/>
      <c r="E143" s="582"/>
      <c r="F143" s="583" t="str">
        <f>VLOOKUP(B143,[25]Insumos!$A$5:$N$6798,3,0)</f>
        <v>Insumo</v>
      </c>
      <c r="G143" s="583" t="str">
        <f>VLOOKUP(B143,[25]Insumos!$A$5:$N$6798,4,0)</f>
        <v>m3</v>
      </c>
      <c r="H143" s="588">
        <v>0.81</v>
      </c>
      <c r="I143" s="585">
        <f>+Insumos!$F$2007</f>
        <v>115000</v>
      </c>
      <c r="J143" s="586">
        <f t="shared" si="14"/>
        <v>93150</v>
      </c>
    </row>
    <row r="144" spans="2:10" x14ac:dyDescent="0.3">
      <c r="B144" s="580" t="s">
        <v>490</v>
      </c>
      <c r="C144" s="581" t="str">
        <f>VLOOKUP(B144,[25]Insumos!$A$5:$N$6798,2,0)</f>
        <v>ACPM</v>
      </c>
      <c r="D144" s="582"/>
      <c r="E144" s="582"/>
      <c r="F144" s="583" t="str">
        <f>VLOOKUP(B144,[25]Insumos!$A$5:$N$6798,3,0)</f>
        <v>Insumo</v>
      </c>
      <c r="G144" s="583" t="str">
        <f>VLOOKUP(B144,[25]Insumos!$A$5:$N$6798,4,0)</f>
        <v>gal</v>
      </c>
      <c r="H144" s="588">
        <v>0.5</v>
      </c>
      <c r="I144" s="585">
        <f>+[23]Insumos!$F$272</f>
        <v>13502</v>
      </c>
      <c r="J144" s="586">
        <f>ROUND((+I144*H144),0)</f>
        <v>6751</v>
      </c>
    </row>
    <row r="145" spans="2:10" x14ac:dyDescent="0.3">
      <c r="B145" s="580"/>
      <c r="C145" s="589"/>
      <c r="D145" s="590"/>
      <c r="E145" s="590"/>
      <c r="F145" s="591"/>
      <c r="G145" s="591"/>
      <c r="H145" s="592"/>
      <c r="I145" s="593"/>
      <c r="J145" s="585"/>
    </row>
    <row r="146" spans="2:10" x14ac:dyDescent="0.3">
      <c r="B146" s="597" t="s">
        <v>516</v>
      </c>
      <c r="C146" s="598" t="s">
        <v>517</v>
      </c>
      <c r="D146" s="599"/>
      <c r="E146" s="599"/>
      <c r="F146" s="600"/>
      <c r="G146" s="601" t="s">
        <v>3</v>
      </c>
      <c r="H146" s="602"/>
      <c r="I146" s="603"/>
      <c r="J146" s="604">
        <f>SUM(J147:J153)</f>
        <v>414185</v>
      </c>
    </row>
    <row r="147" spans="2:10" x14ac:dyDescent="0.3">
      <c r="B147" s="580" t="s">
        <v>485</v>
      </c>
      <c r="C147" s="581" t="str">
        <f>VLOOKUP(B147,[25]Insumos!$A$5:$N$6798,2,0)</f>
        <v>AGUA LITRO</v>
      </c>
      <c r="D147" s="582"/>
      <c r="E147" s="582"/>
      <c r="F147" s="583" t="str">
        <f>VLOOKUP(B147,[25]Insumos!$A$5:$N$6798,3,0)</f>
        <v>Insumo</v>
      </c>
      <c r="G147" s="583" t="str">
        <f>VLOOKUP(B147,[25]Insumos!$A$5:$N$6798,4,0)</f>
        <v>lt</v>
      </c>
      <c r="H147" s="584">
        <v>170</v>
      </c>
      <c r="I147" s="585">
        <f>+[23]Insumos!$F$51</f>
        <v>25</v>
      </c>
      <c r="J147" s="586">
        <f t="shared" ref="J147:J152" si="15">ROUND((+I147*H147),0)</f>
        <v>4250</v>
      </c>
    </row>
    <row r="148" spans="2:10" x14ac:dyDescent="0.3">
      <c r="B148" s="580" t="s">
        <v>486</v>
      </c>
      <c r="C148" s="581" t="str">
        <f>VLOOKUP(B148,[25]Insumos!$A$5:$N$6798,2,0)</f>
        <v>CEMENTO GRIS</v>
      </c>
      <c r="D148" s="582"/>
      <c r="E148" s="582"/>
      <c r="F148" s="583" t="str">
        <f>VLOOKUP(B148,[25]Insumos!$A$5:$N$6798,3,0)</f>
        <v>Insumo</v>
      </c>
      <c r="G148" s="583" t="str">
        <f>VLOOKUP(B148,[25]Insumos!$A$5:$N$6798,4,0)</f>
        <v>kg</v>
      </c>
      <c r="H148" s="584">
        <v>408</v>
      </c>
      <c r="I148" s="585">
        <f>+Insumos!$F$276</f>
        <v>560</v>
      </c>
      <c r="J148" s="586">
        <f t="shared" si="15"/>
        <v>228480</v>
      </c>
    </row>
    <row r="149" spans="2:10" ht="22.8" x14ac:dyDescent="0.3">
      <c r="B149" s="580" t="s">
        <v>455</v>
      </c>
      <c r="C149" s="581" t="str">
        <f>VLOOKUP(B149,[25]Insumos!$A$5:$N$6798,2,0)</f>
        <v>CUADRILLA AA TIPO 5 (1 OFICIAL + 5 AYUDANTE) (Albañileria)</v>
      </c>
      <c r="D149" s="582"/>
      <c r="E149" s="582"/>
      <c r="F149" s="583" t="str">
        <f>VLOOKUP(B149,[25]Insumos!$A$5:$N$6798,3,0)</f>
        <v>Mano de Obra</v>
      </c>
      <c r="G149" s="583" t="str">
        <f>VLOOKUP(B149,[25]Insumos!$A$5:$N$6798,4,0)</f>
        <v>hr</v>
      </c>
      <c r="H149" s="584">
        <v>0.79</v>
      </c>
      <c r="I149" s="585">
        <f>+'Análisis Mano de Obra'!$F$100</f>
        <v>50701</v>
      </c>
      <c r="J149" s="586">
        <f t="shared" si="15"/>
        <v>40054</v>
      </c>
    </row>
    <row r="150" spans="2:10" x14ac:dyDescent="0.3">
      <c r="B150" s="580" t="s">
        <v>487</v>
      </c>
      <c r="C150" s="581" t="str">
        <f>VLOOKUP(B150,[25]Insumos!$A$5:$N$6798,2,0)</f>
        <v>MEZCLADORA A GASOLINA 1 SACO</v>
      </c>
      <c r="D150" s="582"/>
      <c r="E150" s="582"/>
      <c r="F150" s="583" t="str">
        <f>VLOOKUP(B150,[25]Insumos!$A$5:$N$6798,3,0)</f>
        <v>Equipo</v>
      </c>
      <c r="G150" s="583" t="str">
        <f>VLOOKUP(B150,[25]Insumos!$A$5:$N$6798,4,0)</f>
        <v>dia</v>
      </c>
      <c r="H150" s="584">
        <v>0.2</v>
      </c>
      <c r="I150" s="585">
        <f>+[23]Insumos!$F$2428</f>
        <v>59500</v>
      </c>
      <c r="J150" s="586">
        <f t="shared" si="15"/>
        <v>11900</v>
      </c>
    </row>
    <row r="151" spans="2:10" x14ac:dyDescent="0.3">
      <c r="B151" s="580" t="s">
        <v>488</v>
      </c>
      <c r="C151" s="581" t="str">
        <f>VLOOKUP(B151,[25]Insumos!$A$5:$N$6798,2,0)</f>
        <v xml:space="preserve">ARENA DE PEÑA </v>
      </c>
      <c r="D151" s="582"/>
      <c r="E151" s="582"/>
      <c r="F151" s="583" t="str">
        <f>VLOOKUP(B151,[25]Insumos!$A$5:$N$6798,3,0)</f>
        <v>Insumo</v>
      </c>
      <c r="G151" s="583" t="str">
        <f>VLOOKUP(B151,[25]Insumos!$A$5:$N$6798,4,0)</f>
        <v>m3</v>
      </c>
      <c r="H151" s="588">
        <v>0.41</v>
      </c>
      <c r="I151" s="585">
        <f>+Insumos!$F$33</f>
        <v>75000</v>
      </c>
      <c r="J151" s="586">
        <f t="shared" si="15"/>
        <v>30750</v>
      </c>
    </row>
    <row r="152" spans="2:10" x14ac:dyDescent="0.3">
      <c r="B152" s="580" t="s">
        <v>489</v>
      </c>
      <c r="C152" s="581" t="str">
        <f>+C10</f>
        <v>TRITURADO 3/4"</v>
      </c>
      <c r="D152" s="582"/>
      <c r="E152" s="582"/>
      <c r="F152" s="583" t="str">
        <f>VLOOKUP(B152,[25]Insumos!$A$5:$N$6798,3,0)</f>
        <v>Insumo</v>
      </c>
      <c r="G152" s="583" t="str">
        <f>VLOOKUP(B152,[25]Insumos!$A$5:$N$6798,4,0)</f>
        <v>m3</v>
      </c>
      <c r="H152" s="588">
        <v>0.8</v>
      </c>
      <c r="I152" s="585">
        <f>+Insumos!$F$2007</f>
        <v>115000</v>
      </c>
      <c r="J152" s="586">
        <f t="shared" si="15"/>
        <v>92000</v>
      </c>
    </row>
    <row r="153" spans="2:10" x14ac:dyDescent="0.3">
      <c r="B153" s="580" t="s">
        <v>490</v>
      </c>
      <c r="C153" s="581" t="str">
        <f>VLOOKUP(B153,[25]Insumos!$A$5:$N$6798,2,0)</f>
        <v>ACPM</v>
      </c>
      <c r="D153" s="582"/>
      <c r="E153" s="582"/>
      <c r="F153" s="583" t="str">
        <f>VLOOKUP(B153,[25]Insumos!$A$5:$N$6798,3,0)</f>
        <v>Insumo</v>
      </c>
      <c r="G153" s="583" t="str">
        <f>VLOOKUP(B153,[25]Insumos!$A$5:$N$6798,4,0)</f>
        <v>gal</v>
      </c>
      <c r="H153" s="588">
        <v>0.5</v>
      </c>
      <c r="I153" s="585">
        <f>+[23]Insumos!$F$272</f>
        <v>13502</v>
      </c>
      <c r="J153" s="586">
        <f>ROUND((+I153*H153),0)</f>
        <v>6751</v>
      </c>
    </row>
    <row r="154" spans="2:10" x14ac:dyDescent="0.3">
      <c r="B154" s="580"/>
      <c r="C154" s="589"/>
      <c r="D154" s="590"/>
      <c r="E154" s="590"/>
      <c r="F154" s="591"/>
      <c r="G154" s="591"/>
      <c r="H154" s="592"/>
      <c r="I154" s="593"/>
      <c r="J154" s="585"/>
    </row>
    <row r="155" spans="2:10" x14ac:dyDescent="0.3">
      <c r="B155" s="597" t="s">
        <v>518</v>
      </c>
      <c r="C155" s="598" t="s">
        <v>519</v>
      </c>
      <c r="D155" s="599"/>
      <c r="E155" s="599"/>
      <c r="F155" s="600"/>
      <c r="G155" s="601" t="s">
        <v>3</v>
      </c>
      <c r="H155" s="602"/>
      <c r="I155" s="603"/>
      <c r="J155" s="604">
        <f>SUM(J156:J162)</f>
        <v>477947</v>
      </c>
    </row>
    <row r="156" spans="2:10" x14ac:dyDescent="0.3">
      <c r="B156" s="580" t="s">
        <v>485</v>
      </c>
      <c r="C156" s="581" t="str">
        <f>VLOOKUP(B156,[25]Insumos!$A$5:$N$6798,2,0)</f>
        <v>AGUA LITRO</v>
      </c>
      <c r="D156" s="582"/>
      <c r="E156" s="582"/>
      <c r="F156" s="583" t="str">
        <f>VLOOKUP(B156,[25]Insumos!$A$5:$N$6798,3,0)</f>
        <v>Insumo</v>
      </c>
      <c r="G156" s="583" t="str">
        <f>VLOOKUP(B156,[25]Insumos!$A$5:$N$6798,4,0)</f>
        <v>lt</v>
      </c>
      <c r="H156" s="584">
        <v>190</v>
      </c>
      <c r="I156" s="585">
        <f>+[23]Insumos!$F$51</f>
        <v>25</v>
      </c>
      <c r="J156" s="586">
        <f t="shared" ref="J156:J161" si="16">ROUND((+I156*H156),0)</f>
        <v>4750</v>
      </c>
    </row>
    <row r="157" spans="2:10" x14ac:dyDescent="0.3">
      <c r="B157" s="580" t="s">
        <v>486</v>
      </c>
      <c r="C157" s="581" t="str">
        <f>VLOOKUP(B157,[25]Insumos!$A$5:$N$6798,2,0)</f>
        <v>CEMENTO GRIS</v>
      </c>
      <c r="D157" s="582"/>
      <c r="E157" s="582"/>
      <c r="F157" s="583" t="str">
        <f>VLOOKUP(B157,[25]Insumos!$A$5:$N$6798,3,0)</f>
        <v>Insumo</v>
      </c>
      <c r="G157" s="583" t="str">
        <f>VLOOKUP(B157,[25]Insumos!$A$5:$N$6798,4,0)</f>
        <v>kg</v>
      </c>
      <c r="H157" s="584">
        <v>610</v>
      </c>
      <c r="I157" s="585">
        <f>+Insumos!$F$276</f>
        <v>560</v>
      </c>
      <c r="J157" s="586">
        <f t="shared" si="16"/>
        <v>341600</v>
      </c>
    </row>
    <row r="158" spans="2:10" x14ac:dyDescent="0.3">
      <c r="B158" s="580" t="s">
        <v>520</v>
      </c>
      <c r="C158" s="581" t="str">
        <f>VLOOKUP(B158,[25]Insumos!$A$5:$N$6798,2,0)</f>
        <v>EQUIPO BASICO ( HERRAMIENTA MENOR )</v>
      </c>
      <c r="D158" s="582"/>
      <c r="E158" s="582"/>
      <c r="F158" s="583" t="str">
        <f>VLOOKUP(B158,[25]Insumos!$A$5:$N$6798,3,0)</f>
        <v>Herramienta</v>
      </c>
      <c r="G158" s="583" t="str">
        <f>VLOOKUP(B158,[25]Insumos!$A$5:$N$6798,4,0)</f>
        <v>und</v>
      </c>
      <c r="H158" s="584">
        <v>0.05</v>
      </c>
      <c r="I158" s="585">
        <f>+'[23]Análisis Herramienta Menor'!$F$26</f>
        <v>2843</v>
      </c>
      <c r="J158" s="586">
        <f t="shared" si="16"/>
        <v>142</v>
      </c>
    </row>
    <row r="159" spans="2:10" ht="22.8" x14ac:dyDescent="0.3">
      <c r="B159" s="580" t="s">
        <v>455</v>
      </c>
      <c r="C159" s="581" t="str">
        <f>VLOOKUP(B159,[25]Insumos!$A$5:$N$6798,2,0)</f>
        <v>CUADRILLA AA TIPO 5 (1 OFICIAL + 5 AYUDANTE) (Albañileria)</v>
      </c>
      <c r="D159" s="582"/>
      <c r="E159" s="582"/>
      <c r="F159" s="583" t="str">
        <f>VLOOKUP(B159,[25]Insumos!$A$5:$N$6798,3,0)</f>
        <v>Mano de Obra</v>
      </c>
      <c r="G159" s="583" t="str">
        <f>VLOOKUP(B159,[25]Insumos!$A$5:$N$6798,4,0)</f>
        <v>hr</v>
      </c>
      <c r="H159" s="584">
        <v>0.79</v>
      </c>
      <c r="I159" s="585">
        <f>+'Análisis Mano de Obra'!$F$100</f>
        <v>50701</v>
      </c>
      <c r="J159" s="586">
        <f t="shared" si="16"/>
        <v>40054</v>
      </c>
    </row>
    <row r="160" spans="2:10" x14ac:dyDescent="0.3">
      <c r="B160" s="580" t="s">
        <v>487</v>
      </c>
      <c r="C160" s="581" t="str">
        <f>VLOOKUP(B160,[25]Insumos!$A$5:$N$6798,2,0)</f>
        <v>MEZCLADORA A GASOLINA 1 SACO</v>
      </c>
      <c r="D160" s="582"/>
      <c r="E160" s="582"/>
      <c r="F160" s="583" t="str">
        <f>VLOOKUP(B160,[25]Insumos!$A$5:$N$6798,3,0)</f>
        <v>Equipo</v>
      </c>
      <c r="G160" s="583" t="str">
        <f>VLOOKUP(B160,[25]Insumos!$A$5:$N$6798,4,0)</f>
        <v>dia</v>
      </c>
      <c r="H160" s="584">
        <v>0.2</v>
      </c>
      <c r="I160" s="585">
        <f>+[23]Insumos!$F$2428</f>
        <v>59500</v>
      </c>
      <c r="J160" s="586">
        <f t="shared" si="16"/>
        <v>11900</v>
      </c>
    </row>
    <row r="161" spans="2:10" x14ac:dyDescent="0.3">
      <c r="B161" s="580" t="s">
        <v>488</v>
      </c>
      <c r="C161" s="581" t="str">
        <f>VLOOKUP(B161,[25]Insumos!$A$5:$N$6798,2,0)</f>
        <v xml:space="preserve">ARENA DE PEÑA </v>
      </c>
      <c r="D161" s="582"/>
      <c r="E161" s="582"/>
      <c r="F161" s="583" t="str">
        <f>VLOOKUP(B161,[25]Insumos!$A$5:$N$6798,3,0)</f>
        <v>Insumo</v>
      </c>
      <c r="G161" s="583" t="str">
        <f>VLOOKUP(B161,[25]Insumos!$A$5:$N$6798,4,0)</f>
        <v>m3</v>
      </c>
      <c r="H161" s="584">
        <v>0.97</v>
      </c>
      <c r="I161" s="585">
        <f>+Insumos!$F$33</f>
        <v>75000</v>
      </c>
      <c r="J161" s="586">
        <f t="shared" si="16"/>
        <v>72750</v>
      </c>
    </row>
    <row r="162" spans="2:10" x14ac:dyDescent="0.3">
      <c r="B162" s="580" t="s">
        <v>490</v>
      </c>
      <c r="C162" s="581" t="str">
        <f>VLOOKUP(B162,[25]Insumos!$A$5:$N$6798,2,0)</f>
        <v>ACPM</v>
      </c>
      <c r="D162" s="582"/>
      <c r="E162" s="582"/>
      <c r="F162" s="583" t="str">
        <f>VLOOKUP(B162,[25]Insumos!$A$5:$N$6798,3,0)</f>
        <v>Insumo</v>
      </c>
      <c r="G162" s="583" t="str">
        <f>VLOOKUP(B162,[25]Insumos!$A$5:$N$6798,4,0)</f>
        <v>gal</v>
      </c>
      <c r="H162" s="588">
        <v>0.5</v>
      </c>
      <c r="I162" s="585">
        <f>+[23]Insumos!$F$272</f>
        <v>13502</v>
      </c>
      <c r="J162" s="586">
        <f>ROUND((+I162*H162),0)</f>
        <v>6751</v>
      </c>
    </row>
    <row r="163" spans="2:10" x14ac:dyDescent="0.3">
      <c r="B163" s="580"/>
      <c r="C163" s="589"/>
      <c r="D163" s="590"/>
      <c r="E163" s="590"/>
      <c r="F163" s="591"/>
      <c r="G163" s="591"/>
      <c r="H163" s="592"/>
      <c r="I163" s="593"/>
      <c r="J163" s="585"/>
    </row>
    <row r="164" spans="2:10" x14ac:dyDescent="0.3">
      <c r="B164" s="597" t="s">
        <v>521</v>
      </c>
      <c r="C164" s="598" t="s">
        <v>522</v>
      </c>
      <c r="D164" s="599"/>
      <c r="E164" s="599"/>
      <c r="F164" s="600"/>
      <c r="G164" s="601" t="s">
        <v>3</v>
      </c>
      <c r="H164" s="602"/>
      <c r="I164" s="603"/>
      <c r="J164" s="604">
        <f>SUM(J165:J171)</f>
        <v>399587</v>
      </c>
    </row>
    <row r="165" spans="2:10" x14ac:dyDescent="0.3">
      <c r="B165" s="580" t="s">
        <v>485</v>
      </c>
      <c r="C165" s="581" t="str">
        <f>VLOOKUP(B165,[25]Insumos!$A$5:$N$6798,2,0)</f>
        <v>AGUA LITRO</v>
      </c>
      <c r="D165" s="582"/>
      <c r="E165" s="582"/>
      <c r="F165" s="583" t="str">
        <f>VLOOKUP(B165,[25]Insumos!$A$5:$N$6798,3,0)</f>
        <v>Insumo</v>
      </c>
      <c r="G165" s="583" t="str">
        <f>VLOOKUP(B165,[25]Insumos!$A$5:$N$6798,4,0)</f>
        <v>lt</v>
      </c>
      <c r="H165" s="584">
        <v>190</v>
      </c>
      <c r="I165" s="585">
        <f>+[23]Insumos!$F$51</f>
        <v>25</v>
      </c>
      <c r="J165" s="586">
        <f t="shared" ref="J165:J170" si="17">ROUND((+I165*H165),0)</f>
        <v>4750</v>
      </c>
    </row>
    <row r="166" spans="2:10" x14ac:dyDescent="0.3">
      <c r="B166" s="580" t="s">
        <v>486</v>
      </c>
      <c r="C166" s="581" t="str">
        <f>VLOOKUP(B166,[25]Insumos!$A$5:$N$6798,2,0)</f>
        <v>CEMENTO GRIS</v>
      </c>
      <c r="D166" s="582"/>
      <c r="E166" s="582"/>
      <c r="F166" s="583" t="str">
        <f>VLOOKUP(B166,[25]Insumos!$A$5:$N$6798,3,0)</f>
        <v>Insumo</v>
      </c>
      <c r="G166" s="583" t="str">
        <f>VLOOKUP(B166,[25]Insumos!$A$5:$N$6798,4,0)</f>
        <v>kg</v>
      </c>
      <c r="H166" s="584">
        <v>454</v>
      </c>
      <c r="I166" s="585">
        <f>+Insumos!$F$276</f>
        <v>560</v>
      </c>
      <c r="J166" s="586">
        <f t="shared" si="17"/>
        <v>254240</v>
      </c>
    </row>
    <row r="167" spans="2:10" x14ac:dyDescent="0.3">
      <c r="B167" s="580" t="s">
        <v>520</v>
      </c>
      <c r="C167" s="581" t="str">
        <f>VLOOKUP(B167,[25]Insumos!$A$5:$N$6798,2,0)</f>
        <v>EQUIPO BASICO ( HERRAMIENTA MENOR )</v>
      </c>
      <c r="D167" s="582"/>
      <c r="E167" s="582"/>
      <c r="F167" s="583" t="str">
        <f>VLOOKUP(B167,[25]Insumos!$A$5:$N$6798,3,0)</f>
        <v>Herramienta</v>
      </c>
      <c r="G167" s="583" t="str">
        <f>VLOOKUP(B167,[25]Insumos!$A$5:$N$6798,4,0)</f>
        <v>und</v>
      </c>
      <c r="H167" s="584">
        <v>0.05</v>
      </c>
      <c r="I167" s="585">
        <f>+'[23]Análisis Herramienta Menor'!$F$26</f>
        <v>2843</v>
      </c>
      <c r="J167" s="586">
        <f t="shared" si="17"/>
        <v>142</v>
      </c>
    </row>
    <row r="168" spans="2:10" ht="22.8" x14ac:dyDescent="0.3">
      <c r="B168" s="580" t="s">
        <v>455</v>
      </c>
      <c r="C168" s="581" t="str">
        <f>VLOOKUP(B168,[25]Insumos!$A$5:$N$6798,2,0)</f>
        <v>CUADRILLA AA TIPO 5 (1 OFICIAL + 5 AYUDANTE) (Albañileria)</v>
      </c>
      <c r="D168" s="582"/>
      <c r="E168" s="582"/>
      <c r="F168" s="583" t="str">
        <f>VLOOKUP(B168,[25]Insumos!$A$5:$N$6798,3,0)</f>
        <v>Mano de Obra</v>
      </c>
      <c r="G168" s="583" t="str">
        <f>VLOOKUP(B168,[25]Insumos!$A$5:$N$6798,4,0)</f>
        <v>hr</v>
      </c>
      <c r="H168" s="584">
        <v>0.79</v>
      </c>
      <c r="I168" s="585">
        <f>+'Análisis Mano de Obra'!$F$100</f>
        <v>50701</v>
      </c>
      <c r="J168" s="586">
        <f t="shared" si="17"/>
        <v>40054</v>
      </c>
    </row>
    <row r="169" spans="2:10" x14ac:dyDescent="0.3">
      <c r="B169" s="580" t="s">
        <v>487</v>
      </c>
      <c r="C169" s="581" t="str">
        <f>VLOOKUP(B169,[25]Insumos!$A$5:$N$6798,2,0)</f>
        <v>MEZCLADORA A GASOLINA 1 SACO</v>
      </c>
      <c r="D169" s="582"/>
      <c r="E169" s="582"/>
      <c r="F169" s="583" t="str">
        <f>VLOOKUP(B169,[25]Insumos!$A$5:$N$6798,3,0)</f>
        <v>Equipo</v>
      </c>
      <c r="G169" s="583" t="str">
        <f>VLOOKUP(B169,[25]Insumos!$A$5:$N$6798,4,0)</f>
        <v>dia</v>
      </c>
      <c r="H169" s="584">
        <v>0.2</v>
      </c>
      <c r="I169" s="585">
        <f>+[23]Insumos!$F$2428</f>
        <v>59500</v>
      </c>
      <c r="J169" s="586">
        <f t="shared" si="17"/>
        <v>11900</v>
      </c>
    </row>
    <row r="170" spans="2:10" x14ac:dyDescent="0.3">
      <c r="B170" s="580" t="s">
        <v>488</v>
      </c>
      <c r="C170" s="581" t="str">
        <f>VLOOKUP(B170,[25]Insumos!$A$5:$N$6798,2,0)</f>
        <v xml:space="preserve">ARENA DE PEÑA </v>
      </c>
      <c r="D170" s="582"/>
      <c r="E170" s="582"/>
      <c r="F170" s="583" t="str">
        <f>VLOOKUP(B170,[25]Insumos!$A$5:$N$6798,3,0)</f>
        <v>Insumo</v>
      </c>
      <c r="G170" s="583" t="str">
        <f>VLOOKUP(B170,[25]Insumos!$A$5:$N$6798,4,0)</f>
        <v>m3</v>
      </c>
      <c r="H170" s="584">
        <v>1.0900000000000001</v>
      </c>
      <c r="I170" s="585">
        <f>+Insumos!$F$33</f>
        <v>75000</v>
      </c>
      <c r="J170" s="586">
        <f t="shared" si="17"/>
        <v>81750</v>
      </c>
    </row>
    <row r="171" spans="2:10" x14ac:dyDescent="0.3">
      <c r="B171" s="580" t="s">
        <v>490</v>
      </c>
      <c r="C171" s="581" t="str">
        <f>VLOOKUP(B171,[25]Insumos!$A$5:$N$6798,2,0)</f>
        <v>ACPM</v>
      </c>
      <c r="D171" s="582"/>
      <c r="E171" s="582"/>
      <c r="F171" s="583" t="str">
        <f>VLOOKUP(B171,[25]Insumos!$A$5:$N$6798,3,0)</f>
        <v>Insumo</v>
      </c>
      <c r="G171" s="583" t="str">
        <f>VLOOKUP(B171,[25]Insumos!$A$5:$N$6798,4,0)</f>
        <v>gal</v>
      </c>
      <c r="H171" s="588">
        <v>0.5</v>
      </c>
      <c r="I171" s="585">
        <f>+[23]Insumos!$F$272</f>
        <v>13502</v>
      </c>
      <c r="J171" s="586">
        <f>ROUND((+I171*H171),0)</f>
        <v>6751</v>
      </c>
    </row>
    <row r="172" spans="2:10" x14ac:dyDescent="0.3">
      <c r="B172" s="580"/>
      <c r="C172" s="594"/>
      <c r="D172" s="595"/>
      <c r="E172" s="595"/>
      <c r="F172" s="583"/>
      <c r="G172" s="583"/>
      <c r="H172" s="584"/>
      <c r="I172" s="585"/>
      <c r="J172" s="586"/>
    </row>
    <row r="173" spans="2:10" x14ac:dyDescent="0.3">
      <c r="B173" s="597" t="s">
        <v>523</v>
      </c>
      <c r="C173" s="598" t="s">
        <v>524</v>
      </c>
      <c r="D173" s="599"/>
      <c r="E173" s="599"/>
      <c r="F173" s="600"/>
      <c r="G173" s="601" t="s">
        <v>3</v>
      </c>
      <c r="H173" s="602"/>
      <c r="I173" s="603"/>
      <c r="J173" s="604">
        <f>SUM(J174:J180)</f>
        <v>354437</v>
      </c>
    </row>
    <row r="174" spans="2:10" x14ac:dyDescent="0.3">
      <c r="B174" s="580" t="s">
        <v>485</v>
      </c>
      <c r="C174" s="581" t="str">
        <f>VLOOKUP(B174,[25]Insumos!$A$5:$N$6798,2,0)</f>
        <v>AGUA LITRO</v>
      </c>
      <c r="D174" s="582"/>
      <c r="E174" s="582"/>
      <c r="F174" s="583" t="str">
        <f>VLOOKUP(B174,[25]Insumos!$A$5:$N$6798,3,0)</f>
        <v>Insumo</v>
      </c>
      <c r="G174" s="583" t="str">
        <f>VLOOKUP(B174,[25]Insumos!$A$5:$N$6798,4,0)</f>
        <v>lt</v>
      </c>
      <c r="H174" s="584">
        <v>190</v>
      </c>
      <c r="I174" s="585">
        <f>+[23]Insumos!$F$51</f>
        <v>25</v>
      </c>
      <c r="J174" s="586">
        <f t="shared" ref="J174:J179" si="18">ROUND((+I174*H174),0)</f>
        <v>4750</v>
      </c>
    </row>
    <row r="175" spans="2:10" x14ac:dyDescent="0.3">
      <c r="B175" s="580" t="s">
        <v>486</v>
      </c>
      <c r="C175" s="581" t="str">
        <f>VLOOKUP(B175,[25]Insumos!$A$5:$N$6798,2,0)</f>
        <v>CEMENTO GRIS</v>
      </c>
      <c r="D175" s="582"/>
      <c r="E175" s="582"/>
      <c r="F175" s="583" t="str">
        <f>VLOOKUP(B175,[25]Insumos!$A$5:$N$6798,3,0)</f>
        <v>Insumo</v>
      </c>
      <c r="G175" s="583" t="str">
        <f>VLOOKUP(B175,[25]Insumos!$A$5:$N$6798,4,0)</f>
        <v>kg</v>
      </c>
      <c r="H175" s="584">
        <v>364</v>
      </c>
      <c r="I175" s="585">
        <f>+Insumos!$F$276</f>
        <v>560</v>
      </c>
      <c r="J175" s="586">
        <f t="shared" si="18"/>
        <v>203840</v>
      </c>
    </row>
    <row r="176" spans="2:10" x14ac:dyDescent="0.3">
      <c r="B176" s="580" t="s">
        <v>520</v>
      </c>
      <c r="C176" s="581" t="str">
        <f>VLOOKUP(B176,[25]Insumos!$A$5:$N$6798,2,0)</f>
        <v>EQUIPO BASICO ( HERRAMIENTA MENOR )</v>
      </c>
      <c r="D176" s="582"/>
      <c r="E176" s="582"/>
      <c r="F176" s="583" t="str">
        <f>VLOOKUP(B176,[25]Insumos!$A$5:$N$6798,3,0)</f>
        <v>Herramienta</v>
      </c>
      <c r="G176" s="583" t="str">
        <f>VLOOKUP(B176,[25]Insumos!$A$5:$N$6798,4,0)</f>
        <v>und</v>
      </c>
      <c r="H176" s="584">
        <v>0.05</v>
      </c>
      <c r="I176" s="585">
        <f>+'[23]Análisis Herramienta Menor'!$F$26</f>
        <v>2843</v>
      </c>
      <c r="J176" s="586">
        <f t="shared" si="18"/>
        <v>142</v>
      </c>
    </row>
    <row r="177" spans="2:10" ht="22.8" x14ac:dyDescent="0.3">
      <c r="B177" s="580" t="s">
        <v>455</v>
      </c>
      <c r="C177" s="581" t="str">
        <f>VLOOKUP(B177,[25]Insumos!$A$5:$N$6798,2,0)</f>
        <v>CUADRILLA AA TIPO 5 (1 OFICIAL + 5 AYUDANTE) (Albañileria)</v>
      </c>
      <c r="D177" s="582"/>
      <c r="E177" s="582"/>
      <c r="F177" s="583" t="str">
        <f>VLOOKUP(B177,[25]Insumos!$A$5:$N$6798,3,0)</f>
        <v>Mano de Obra</v>
      </c>
      <c r="G177" s="583" t="str">
        <f>VLOOKUP(B177,[25]Insumos!$A$5:$N$6798,4,0)</f>
        <v>hr</v>
      </c>
      <c r="H177" s="584">
        <v>0.79</v>
      </c>
      <c r="I177" s="585">
        <f>+'Análisis Mano de Obra'!$F$100</f>
        <v>50701</v>
      </c>
      <c r="J177" s="586">
        <f t="shared" si="18"/>
        <v>40054</v>
      </c>
    </row>
    <row r="178" spans="2:10" x14ac:dyDescent="0.3">
      <c r="B178" s="580" t="s">
        <v>487</v>
      </c>
      <c r="C178" s="581" t="str">
        <f>VLOOKUP(B178,[25]Insumos!$A$5:$N$6798,2,0)</f>
        <v>MEZCLADORA A GASOLINA 1 SACO</v>
      </c>
      <c r="D178" s="582"/>
      <c r="E178" s="582"/>
      <c r="F178" s="583" t="str">
        <f>VLOOKUP(B178,[25]Insumos!$A$5:$N$6798,3,0)</f>
        <v>Equipo</v>
      </c>
      <c r="G178" s="583" t="str">
        <f>VLOOKUP(B178,[25]Insumos!$A$5:$N$6798,4,0)</f>
        <v>dia</v>
      </c>
      <c r="H178" s="584">
        <v>0.2</v>
      </c>
      <c r="I178" s="585">
        <f>+[23]Insumos!$F$2428</f>
        <v>59500</v>
      </c>
      <c r="J178" s="586">
        <f t="shared" si="18"/>
        <v>11900</v>
      </c>
    </row>
    <row r="179" spans="2:10" x14ac:dyDescent="0.3">
      <c r="B179" s="580" t="s">
        <v>488</v>
      </c>
      <c r="C179" s="581" t="str">
        <f>VLOOKUP(B179,[25]Insumos!$A$5:$N$6798,2,0)</f>
        <v xml:space="preserve">ARENA DE PEÑA </v>
      </c>
      <c r="D179" s="582"/>
      <c r="E179" s="582"/>
      <c r="F179" s="583" t="str">
        <f>VLOOKUP(B179,[25]Insumos!$A$5:$N$6798,3,0)</f>
        <v>Insumo</v>
      </c>
      <c r="G179" s="583" t="str">
        <f>VLOOKUP(B179,[25]Insumos!$A$5:$N$6798,4,0)</f>
        <v>m3</v>
      </c>
      <c r="H179" s="584">
        <v>1.1599999999999999</v>
      </c>
      <c r="I179" s="585">
        <f>+Insumos!$F$33</f>
        <v>75000</v>
      </c>
      <c r="J179" s="586">
        <f t="shared" si="18"/>
        <v>87000</v>
      </c>
    </row>
    <row r="180" spans="2:10" x14ac:dyDescent="0.3">
      <c r="B180" s="580" t="s">
        <v>490</v>
      </c>
      <c r="C180" s="581" t="str">
        <f>VLOOKUP(B180,[25]Insumos!$A$5:$N$6798,2,0)</f>
        <v>ACPM</v>
      </c>
      <c r="D180" s="582"/>
      <c r="E180" s="582"/>
      <c r="F180" s="583" t="str">
        <f>VLOOKUP(B180,[25]Insumos!$A$5:$N$6798,3,0)</f>
        <v>Insumo</v>
      </c>
      <c r="G180" s="583" t="str">
        <f>VLOOKUP(B180,[25]Insumos!$A$5:$N$6798,4,0)</f>
        <v>gal</v>
      </c>
      <c r="H180" s="588">
        <v>0.5</v>
      </c>
      <c r="I180" s="585">
        <f>+[23]Insumos!$F$272</f>
        <v>13502</v>
      </c>
      <c r="J180" s="586">
        <f>ROUND((+I180*H180),0)</f>
        <v>6751</v>
      </c>
    </row>
    <row r="181" spans="2:10" x14ac:dyDescent="0.3">
      <c r="B181" s="580"/>
      <c r="C181" s="594"/>
      <c r="D181" s="595"/>
      <c r="E181" s="595"/>
      <c r="F181" s="583"/>
      <c r="G181" s="583"/>
      <c r="H181" s="584"/>
      <c r="I181" s="585"/>
      <c r="J181" s="586"/>
    </row>
    <row r="182" spans="2:10" x14ac:dyDescent="0.3">
      <c r="B182" s="597" t="s">
        <v>525</v>
      </c>
      <c r="C182" s="598" t="s">
        <v>526</v>
      </c>
      <c r="D182" s="599"/>
      <c r="E182" s="599"/>
      <c r="F182" s="600"/>
      <c r="G182" s="601" t="s">
        <v>3</v>
      </c>
      <c r="H182" s="602"/>
      <c r="I182" s="603"/>
      <c r="J182" s="604">
        <f>SUM(J183:J189)</f>
        <v>321967</v>
      </c>
    </row>
    <row r="183" spans="2:10" x14ac:dyDescent="0.3">
      <c r="B183" s="580" t="s">
        <v>485</v>
      </c>
      <c r="C183" s="581" t="str">
        <f>VLOOKUP(B183,[25]Insumos!$A$5:$N$6798,2,0)</f>
        <v>AGUA LITRO</v>
      </c>
      <c r="D183" s="582"/>
      <c r="E183" s="582"/>
      <c r="F183" s="583" t="str">
        <f>VLOOKUP(B183,[25]Insumos!$A$5:$N$6798,3,0)</f>
        <v>Insumo</v>
      </c>
      <c r="G183" s="583" t="str">
        <f>VLOOKUP(B183,[25]Insumos!$A$5:$N$6798,4,0)</f>
        <v>lt</v>
      </c>
      <c r="H183" s="584">
        <v>160</v>
      </c>
      <c r="I183" s="585">
        <f>+[23]Insumos!$F$51</f>
        <v>25</v>
      </c>
      <c r="J183" s="586">
        <f t="shared" ref="J183:J188" si="19">ROUND((+I183*H183),0)</f>
        <v>4000</v>
      </c>
    </row>
    <row r="184" spans="2:10" x14ac:dyDescent="0.3">
      <c r="B184" s="580" t="s">
        <v>486</v>
      </c>
      <c r="C184" s="581" t="str">
        <f>VLOOKUP(B184,[25]Insumos!$A$5:$N$6798,2,0)</f>
        <v>CEMENTO GRIS</v>
      </c>
      <c r="D184" s="582"/>
      <c r="E184" s="582"/>
      <c r="F184" s="583" t="str">
        <f>VLOOKUP(B184,[25]Insumos!$A$5:$N$6798,3,0)</f>
        <v>Insumo</v>
      </c>
      <c r="G184" s="583" t="str">
        <f>VLOOKUP(B184,[25]Insumos!$A$5:$N$6798,4,0)</f>
        <v>kg</v>
      </c>
      <c r="H184" s="584">
        <v>302</v>
      </c>
      <c r="I184" s="585">
        <f>+Insumos!$F$276</f>
        <v>560</v>
      </c>
      <c r="J184" s="586">
        <f t="shared" si="19"/>
        <v>169120</v>
      </c>
    </row>
    <row r="185" spans="2:10" x14ac:dyDescent="0.3">
      <c r="B185" s="580" t="s">
        <v>520</v>
      </c>
      <c r="C185" s="581" t="str">
        <f>VLOOKUP(B185,[25]Insumos!$A$5:$N$6798,2,0)</f>
        <v>EQUIPO BASICO ( HERRAMIENTA MENOR )</v>
      </c>
      <c r="D185" s="582"/>
      <c r="E185" s="582"/>
      <c r="F185" s="583" t="str">
        <f>VLOOKUP(B185,[25]Insumos!$A$5:$N$6798,3,0)</f>
        <v>Herramienta</v>
      </c>
      <c r="G185" s="583" t="str">
        <f>VLOOKUP(B185,[25]Insumos!$A$5:$N$6798,4,0)</f>
        <v>und</v>
      </c>
      <c r="H185" s="584">
        <v>0.05</v>
      </c>
      <c r="I185" s="585">
        <f>+'[23]Análisis Herramienta Menor'!$F$26</f>
        <v>2843</v>
      </c>
      <c r="J185" s="586">
        <f t="shared" si="19"/>
        <v>142</v>
      </c>
    </row>
    <row r="186" spans="2:10" ht="22.8" x14ac:dyDescent="0.3">
      <c r="B186" s="580" t="s">
        <v>455</v>
      </c>
      <c r="C186" s="581" t="str">
        <f>VLOOKUP(B186,[25]Insumos!$A$5:$N$6798,2,0)</f>
        <v>CUADRILLA AA TIPO 5 (1 OFICIAL + 5 AYUDANTE) (Albañileria)</v>
      </c>
      <c r="D186" s="582"/>
      <c r="E186" s="582"/>
      <c r="F186" s="583" t="str">
        <f>VLOOKUP(B186,[25]Insumos!$A$5:$N$6798,3,0)</f>
        <v>Mano de Obra</v>
      </c>
      <c r="G186" s="583" t="str">
        <f>VLOOKUP(B186,[25]Insumos!$A$5:$N$6798,4,0)</f>
        <v>hr</v>
      </c>
      <c r="H186" s="584">
        <v>0.79</v>
      </c>
      <c r="I186" s="585">
        <f>+'Análisis Mano de Obra'!$F$100</f>
        <v>50701</v>
      </c>
      <c r="J186" s="586">
        <f t="shared" si="19"/>
        <v>40054</v>
      </c>
    </row>
    <row r="187" spans="2:10" x14ac:dyDescent="0.3">
      <c r="B187" s="580" t="s">
        <v>487</v>
      </c>
      <c r="C187" s="581" t="str">
        <f>VLOOKUP(B187,[25]Insumos!$A$5:$N$6798,2,0)</f>
        <v>MEZCLADORA A GASOLINA 1 SACO</v>
      </c>
      <c r="D187" s="582"/>
      <c r="E187" s="582"/>
      <c r="F187" s="583" t="str">
        <f>VLOOKUP(B187,[25]Insumos!$A$5:$N$6798,3,0)</f>
        <v>Equipo</v>
      </c>
      <c r="G187" s="583" t="str">
        <f>VLOOKUP(B187,[25]Insumos!$A$5:$N$6798,4,0)</f>
        <v>dia</v>
      </c>
      <c r="H187" s="584">
        <v>0.2</v>
      </c>
      <c r="I187" s="585">
        <f>+[23]Insumos!$F$2428</f>
        <v>59500</v>
      </c>
      <c r="J187" s="586">
        <f t="shared" si="19"/>
        <v>11900</v>
      </c>
    </row>
    <row r="188" spans="2:10" x14ac:dyDescent="0.3">
      <c r="B188" s="580" t="s">
        <v>488</v>
      </c>
      <c r="C188" s="581" t="str">
        <f>VLOOKUP(B188,[25]Insumos!$A$5:$N$6798,2,0)</f>
        <v xml:space="preserve">ARENA DE PEÑA </v>
      </c>
      <c r="D188" s="582"/>
      <c r="E188" s="582"/>
      <c r="F188" s="583" t="str">
        <f>VLOOKUP(B188,[25]Insumos!$A$5:$N$6798,3,0)</f>
        <v>Insumo</v>
      </c>
      <c r="G188" s="583" t="str">
        <f>VLOOKUP(B188,[25]Insumos!$A$5:$N$6798,4,0)</f>
        <v>m3</v>
      </c>
      <c r="H188" s="584">
        <v>1.2</v>
      </c>
      <c r="I188" s="585">
        <f>+Insumos!$F$33</f>
        <v>75000</v>
      </c>
      <c r="J188" s="586">
        <f t="shared" si="19"/>
        <v>90000</v>
      </c>
    </row>
    <row r="189" spans="2:10" x14ac:dyDescent="0.3">
      <c r="B189" s="580" t="s">
        <v>490</v>
      </c>
      <c r="C189" s="581" t="str">
        <f>VLOOKUP(B189,[25]Insumos!$A$5:$N$6798,2,0)</f>
        <v>ACPM</v>
      </c>
      <c r="D189" s="582"/>
      <c r="E189" s="582"/>
      <c r="F189" s="583" t="str">
        <f>VLOOKUP(B189,[25]Insumos!$A$5:$N$6798,3,0)</f>
        <v>Insumo</v>
      </c>
      <c r="G189" s="583" t="str">
        <f>VLOOKUP(B189,[25]Insumos!$A$5:$N$6798,4,0)</f>
        <v>gal</v>
      </c>
      <c r="H189" s="588">
        <v>0.5</v>
      </c>
      <c r="I189" s="585">
        <f>+[23]Insumos!$F$272</f>
        <v>13502</v>
      </c>
      <c r="J189" s="586">
        <f>ROUND((+I189*H189),0)</f>
        <v>6751</v>
      </c>
    </row>
    <row r="190" spans="2:10" x14ac:dyDescent="0.3">
      <c r="B190" s="580"/>
      <c r="C190" s="594"/>
      <c r="D190" s="595"/>
      <c r="E190" s="595"/>
      <c r="F190" s="583"/>
      <c r="G190" s="583"/>
      <c r="H190" s="584"/>
      <c r="I190" s="585"/>
      <c r="J190" s="586"/>
    </row>
    <row r="191" spans="2:10" x14ac:dyDescent="0.3">
      <c r="B191" s="597" t="s">
        <v>527</v>
      </c>
      <c r="C191" s="598" t="s">
        <v>528</v>
      </c>
      <c r="D191" s="599"/>
      <c r="E191" s="599"/>
      <c r="F191" s="600"/>
      <c r="G191" s="601" t="s">
        <v>3</v>
      </c>
      <c r="H191" s="602"/>
      <c r="I191" s="603"/>
      <c r="J191" s="604">
        <f>SUM(J192:J198)</f>
        <v>400405</v>
      </c>
    </row>
    <row r="192" spans="2:10" x14ac:dyDescent="0.3">
      <c r="B192" s="580" t="s">
        <v>485</v>
      </c>
      <c r="C192" s="581" t="str">
        <f>VLOOKUP(B192,[25]Insumos!$A$5:$N$6798,2,0)</f>
        <v>AGUA LITRO</v>
      </c>
      <c r="D192" s="582"/>
      <c r="E192" s="582"/>
      <c r="F192" s="583" t="str">
        <f>VLOOKUP(B192,[25]Insumos!$A$5:$N$6798,3,0)</f>
        <v>Insumo</v>
      </c>
      <c r="G192" s="583" t="str">
        <f>VLOOKUP(B192,[25]Insumos!$A$5:$N$6798,4,0)</f>
        <v>lt</v>
      </c>
      <c r="H192" s="584">
        <v>170</v>
      </c>
      <c r="I192" s="585">
        <f>+[23]Insumos!$F$51</f>
        <v>25</v>
      </c>
      <c r="J192" s="586">
        <f t="shared" ref="J192:J197" si="20">ROUND((+I192*H192),0)</f>
        <v>4250</v>
      </c>
    </row>
    <row r="193" spans="2:10" x14ac:dyDescent="0.3">
      <c r="B193" s="580" t="s">
        <v>486</v>
      </c>
      <c r="C193" s="581" t="str">
        <f>VLOOKUP(B193,[25]Insumos!$A$5:$N$6798,2,0)</f>
        <v>CEMENTO GRIS</v>
      </c>
      <c r="D193" s="582"/>
      <c r="E193" s="582"/>
      <c r="F193" s="583" t="str">
        <f>VLOOKUP(B193,[25]Insumos!$A$5:$N$6798,3,0)</f>
        <v>Insumo</v>
      </c>
      <c r="G193" s="583" t="str">
        <f>VLOOKUP(B193,[25]Insumos!$A$5:$N$6798,4,0)</f>
        <v>kg</v>
      </c>
      <c r="H193" s="584">
        <v>380</v>
      </c>
      <c r="I193" s="585">
        <f>+Insumos!$F$276</f>
        <v>560</v>
      </c>
      <c r="J193" s="586">
        <f t="shared" si="20"/>
        <v>212800</v>
      </c>
    </row>
    <row r="194" spans="2:10" ht="22.8" x14ac:dyDescent="0.3">
      <c r="B194" s="580" t="s">
        <v>455</v>
      </c>
      <c r="C194" s="581" t="str">
        <f>VLOOKUP(B194,[25]Insumos!$A$5:$N$6798,2,0)</f>
        <v>CUADRILLA AA TIPO 5 (1 OFICIAL + 5 AYUDANTE) (Albañileria)</v>
      </c>
      <c r="D194" s="582"/>
      <c r="E194" s="582"/>
      <c r="F194" s="583" t="str">
        <f>VLOOKUP(B194,[25]Insumos!$A$5:$N$6798,3,0)</f>
        <v>Mano de Obra</v>
      </c>
      <c r="G194" s="583" t="str">
        <f>VLOOKUP(B194,[25]Insumos!$A$5:$N$6798,4,0)</f>
        <v>hr</v>
      </c>
      <c r="H194" s="584">
        <v>0.79</v>
      </c>
      <c r="I194" s="585">
        <f>+'Análisis Mano de Obra'!$F$100</f>
        <v>50701</v>
      </c>
      <c r="J194" s="586">
        <f t="shared" si="20"/>
        <v>40054</v>
      </c>
    </row>
    <row r="195" spans="2:10" x14ac:dyDescent="0.3">
      <c r="B195" s="580" t="s">
        <v>487</v>
      </c>
      <c r="C195" s="581" t="str">
        <f>VLOOKUP(B195,[25]Insumos!$A$5:$N$6798,2,0)</f>
        <v>MEZCLADORA A GASOLINA 1 SACO</v>
      </c>
      <c r="D195" s="582"/>
      <c r="E195" s="582"/>
      <c r="F195" s="583" t="str">
        <f>VLOOKUP(B195,[25]Insumos!$A$5:$N$6798,3,0)</f>
        <v>Equipo</v>
      </c>
      <c r="G195" s="583" t="str">
        <f>VLOOKUP(B195,[25]Insumos!$A$5:$N$6798,4,0)</f>
        <v>dia</v>
      </c>
      <c r="H195" s="584">
        <v>0.2</v>
      </c>
      <c r="I195" s="585">
        <f>+[23]Insumos!$F$2428</f>
        <v>59500</v>
      </c>
      <c r="J195" s="586">
        <f t="shared" si="20"/>
        <v>11900</v>
      </c>
    </row>
    <row r="196" spans="2:10" x14ac:dyDescent="0.3">
      <c r="B196" s="580" t="s">
        <v>488</v>
      </c>
      <c r="C196" s="581" t="str">
        <f>VLOOKUP(B196,[25]Insumos!$A$5:$N$6798,2,0)</f>
        <v xml:space="preserve">ARENA DE PEÑA </v>
      </c>
      <c r="D196" s="582"/>
      <c r="E196" s="582"/>
      <c r="F196" s="583" t="str">
        <f>VLOOKUP(B196,[25]Insumos!$A$5:$N$6798,3,0)</f>
        <v>Insumo</v>
      </c>
      <c r="G196" s="583" t="str">
        <f>VLOOKUP(B196,[25]Insumos!$A$5:$N$6798,4,0)</f>
        <v>m3</v>
      </c>
      <c r="H196" s="588">
        <v>0.42</v>
      </c>
      <c r="I196" s="585">
        <f>+Insumos!$F$33</f>
        <v>75000</v>
      </c>
      <c r="J196" s="586">
        <f t="shared" si="20"/>
        <v>31500</v>
      </c>
    </row>
    <row r="197" spans="2:10" x14ac:dyDescent="0.3">
      <c r="B197" s="580" t="s">
        <v>489</v>
      </c>
      <c r="C197" s="581" t="str">
        <f>+C10</f>
        <v>TRITURADO 3/4"</v>
      </c>
      <c r="D197" s="582"/>
      <c r="E197" s="582"/>
      <c r="F197" s="583" t="str">
        <f>VLOOKUP(B197,[25]Insumos!$A$5:$N$6798,3,0)</f>
        <v>Insumo</v>
      </c>
      <c r="G197" s="583" t="str">
        <f>VLOOKUP(B197,[25]Insumos!$A$5:$N$6798,4,0)</f>
        <v>m3</v>
      </c>
      <c r="H197" s="588">
        <v>0.81</v>
      </c>
      <c r="I197" s="585">
        <f>+Insumos!$F$2007</f>
        <v>115000</v>
      </c>
      <c r="J197" s="586">
        <f t="shared" si="20"/>
        <v>93150</v>
      </c>
    </row>
    <row r="198" spans="2:10" x14ac:dyDescent="0.3">
      <c r="B198" s="580" t="s">
        <v>490</v>
      </c>
      <c r="C198" s="581" t="str">
        <f>VLOOKUP(B198,[25]Insumos!$A$5:$N$6798,2,0)</f>
        <v>ACPM</v>
      </c>
      <c r="D198" s="582"/>
      <c r="E198" s="582"/>
      <c r="F198" s="583" t="str">
        <f>VLOOKUP(B198,[25]Insumos!$A$5:$N$6798,3,0)</f>
        <v>Insumo</v>
      </c>
      <c r="G198" s="583" t="str">
        <f>VLOOKUP(B198,[25]Insumos!$A$5:$N$6798,4,0)</f>
        <v>gal</v>
      </c>
      <c r="H198" s="588">
        <v>0.5</v>
      </c>
      <c r="I198" s="585">
        <f>+[23]Insumos!$F$272</f>
        <v>13502</v>
      </c>
      <c r="J198" s="586">
        <f>ROUND((+I198*H198),0)</f>
        <v>6751</v>
      </c>
    </row>
    <row r="199" spans="2:10" x14ac:dyDescent="0.3">
      <c r="B199" s="580"/>
      <c r="C199" s="594"/>
      <c r="D199" s="595"/>
      <c r="E199" s="595"/>
      <c r="F199" s="583"/>
      <c r="G199" s="583"/>
      <c r="H199" s="584"/>
      <c r="I199" s="585"/>
      <c r="J199" s="586"/>
    </row>
    <row r="200" spans="2:10" ht="25.5" customHeight="1" x14ac:dyDescent="0.3">
      <c r="B200" s="597" t="s">
        <v>529</v>
      </c>
      <c r="C200" s="598" t="s">
        <v>530</v>
      </c>
      <c r="D200" s="599"/>
      <c r="E200" s="599"/>
      <c r="F200" s="600"/>
      <c r="G200" s="601" t="s">
        <v>23</v>
      </c>
      <c r="H200" s="602"/>
      <c r="I200" s="603"/>
      <c r="J200" s="604">
        <f>SUM(J201:J206)</f>
        <v>8738</v>
      </c>
    </row>
    <row r="201" spans="2:10" x14ac:dyDescent="0.3">
      <c r="B201" s="580" t="s">
        <v>520</v>
      </c>
      <c r="C201" s="581" t="str">
        <f>VLOOKUP(B201,[25]Insumos!$A$5:$N$6798,2,0)</f>
        <v>EQUIPO BASICO ( HERRAMIENTA MENOR )</v>
      </c>
      <c r="D201" s="582"/>
      <c r="E201" s="582"/>
      <c r="F201" s="583" t="str">
        <f>VLOOKUP(B201,[25]Insumos!$A$5:$N$6798,3,0)</f>
        <v>Herramienta</v>
      </c>
      <c r="G201" s="583" t="str">
        <f>VLOOKUP(B201,[25]Insumos!$A$5:$N$6798,4,0)</f>
        <v>und</v>
      </c>
      <c r="H201" s="592">
        <v>0.03</v>
      </c>
      <c r="I201" s="585">
        <f>+'[23]Análisis Herramienta Menor'!$F$26</f>
        <v>2843</v>
      </c>
      <c r="J201" s="586">
        <f t="shared" ref="J201:J206" si="21">ROUND((+I201*H201),0)</f>
        <v>85</v>
      </c>
    </row>
    <row r="202" spans="2:10" ht="22.8" x14ac:dyDescent="0.3">
      <c r="B202" s="580" t="s">
        <v>455</v>
      </c>
      <c r="C202" s="581" t="str">
        <f>VLOOKUP(B202,[25]Insumos!$A$5:$N$6798,2,0)</f>
        <v>CUADRILLA AA TIPO 5 (1 OFICIAL + 5 AYUDANTE) (Albañileria)</v>
      </c>
      <c r="D202" s="582"/>
      <c r="E202" s="582"/>
      <c r="F202" s="583" t="str">
        <f>VLOOKUP(B202,[25]Insumos!$A$5:$N$6798,3,0)</f>
        <v>Mano de Obra</v>
      </c>
      <c r="G202" s="583" t="str">
        <f>VLOOKUP(B202,[25]Insumos!$A$5:$N$6798,4,0)</f>
        <v>hr</v>
      </c>
      <c r="H202" s="592">
        <v>0.02</v>
      </c>
      <c r="I202" s="585">
        <f>+'Análisis Mano de Obra'!$F$100</f>
        <v>50701</v>
      </c>
      <c r="J202" s="586">
        <f t="shared" si="21"/>
        <v>1014</v>
      </c>
    </row>
    <row r="203" spans="2:10" x14ac:dyDescent="0.3">
      <c r="B203" s="580" t="s">
        <v>531</v>
      </c>
      <c r="C203" s="581" t="str">
        <f>VLOOKUP(B203,[25]Insumos!$A$5:$N$6798,2,0)</f>
        <v>ACERO 60.000 PSI</v>
      </c>
      <c r="D203" s="582"/>
      <c r="E203" s="582"/>
      <c r="F203" s="583" t="str">
        <f>VLOOKUP(B203,[25]Insumos!$A$5:$N$6798,3,0)</f>
        <v>Insumo</v>
      </c>
      <c r="G203" s="583" t="str">
        <f>VLOOKUP(B203,[25]Insumos!$A$5:$N$6798,4,0)</f>
        <v>kg</v>
      </c>
      <c r="H203" s="592">
        <v>1.17</v>
      </c>
      <c r="I203" s="585">
        <v>6000</v>
      </c>
      <c r="J203" s="586">
        <f t="shared" si="21"/>
        <v>7020</v>
      </c>
    </row>
    <row r="204" spans="2:10" x14ac:dyDescent="0.3">
      <c r="B204" s="580" t="s">
        <v>532</v>
      </c>
      <c r="C204" s="581" t="str">
        <f>VLOOKUP(B204,[25]Insumos!$A$5:$N$6798,2,0)</f>
        <v>ALAMBRE NEGRO NO. 18</v>
      </c>
      <c r="D204" s="582"/>
      <c r="E204" s="582"/>
      <c r="F204" s="583" t="str">
        <f>VLOOKUP(B204,[25]Insumos!$A$5:$N$6798,3,0)</f>
        <v>Insumo</v>
      </c>
      <c r="G204" s="583" t="str">
        <f>VLOOKUP(B204,[25]Insumos!$A$5:$N$6798,4,0)</f>
        <v>kg</v>
      </c>
      <c r="H204" s="592">
        <v>0.03</v>
      </c>
      <c r="I204" s="585">
        <v>8450</v>
      </c>
      <c r="J204" s="586">
        <f t="shared" si="21"/>
        <v>254</v>
      </c>
    </row>
    <row r="205" spans="2:10" x14ac:dyDescent="0.3">
      <c r="B205" s="580" t="s">
        <v>533</v>
      </c>
      <c r="C205" s="581" t="str">
        <f>VLOOKUP(B205,[25]Insumos!$A$5:$N$6798,2,0)</f>
        <v>ACARREO INTERNO</v>
      </c>
      <c r="D205" s="582"/>
      <c r="E205" s="582"/>
      <c r="F205" s="583" t="str">
        <f>VLOOKUP(B205,[25]Insumos!$A$5:$N$6798,3,0)</f>
        <v>Mano de Obra</v>
      </c>
      <c r="G205" s="583" t="str">
        <f>VLOOKUP(B205,[25]Insumos!$A$5:$N$6798,4,0)</f>
        <v>und</v>
      </c>
      <c r="H205" s="592">
        <v>0.2</v>
      </c>
      <c r="I205" s="585">
        <f>+[23]Insumos!$F$1567</f>
        <v>1402</v>
      </c>
      <c r="J205" s="586">
        <f t="shared" si="21"/>
        <v>280</v>
      </c>
    </row>
    <row r="206" spans="2:10" x14ac:dyDescent="0.3">
      <c r="B206" s="580" t="s">
        <v>534</v>
      </c>
      <c r="C206" s="581" t="str">
        <f>VLOOKUP(B206,[25]Insumos!$A$5:$N$6798,2,0)</f>
        <v>EQUIPO DE TRANSPORTE</v>
      </c>
      <c r="D206" s="582"/>
      <c r="E206" s="582"/>
      <c r="F206" s="583" t="str">
        <f>VLOOKUP(B206,[25]Insumos!$A$5:$N$6798,3,0)</f>
        <v>Equipo</v>
      </c>
      <c r="G206" s="583" t="str">
        <f>VLOOKUP(B206,[25]Insumos!$A$5:$N$6798,4,0)</f>
        <v>dia</v>
      </c>
      <c r="H206" s="596">
        <v>6.1060610606106062E-4</v>
      </c>
      <c r="I206" s="585">
        <f>+[23]Insumos!$F$2426</f>
        <v>138578</v>
      </c>
      <c r="J206" s="586">
        <f t="shared" si="21"/>
        <v>85</v>
      </c>
    </row>
  </sheetData>
  <mergeCells count="1">
    <mergeCell ref="B2:J2"/>
  </mergeCells>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637"/>
  <sheetViews>
    <sheetView workbookViewId="0"/>
  </sheetViews>
  <sheetFormatPr baseColWidth="10" defaultRowHeight="11.4" x14ac:dyDescent="0.3"/>
  <cols>
    <col min="1" max="1" width="1.109375" style="543" customWidth="1"/>
    <col min="2" max="2" width="7.5546875" style="554" bestFit="1" customWidth="1"/>
    <col min="3" max="3" width="57.5546875" style="558" customWidth="1"/>
    <col min="4" max="4" width="13.109375" style="554" bestFit="1" customWidth="1"/>
    <col min="5" max="5" width="8" style="554" bestFit="1" customWidth="1"/>
    <col min="6" max="7" width="15.88671875" style="575" bestFit="1" customWidth="1"/>
    <col min="8" max="8" width="10.109375" style="554" customWidth="1"/>
    <col min="9" max="9" width="12.44140625" style="546" bestFit="1" customWidth="1"/>
    <col min="10" max="257" width="11.44140625" style="546"/>
    <col min="258" max="258" width="7.5546875" style="546" bestFit="1" customWidth="1"/>
    <col min="259" max="259" width="59" style="546" customWidth="1"/>
    <col min="260" max="260" width="13.109375" style="546" bestFit="1" customWidth="1"/>
    <col min="261" max="261" width="11.88671875" style="546" bestFit="1" customWidth="1"/>
    <col min="262" max="262" width="16.109375" style="546" bestFit="1" customWidth="1"/>
    <col min="263" max="263" width="16.44140625" style="546" bestFit="1" customWidth="1"/>
    <col min="264" max="264" width="13.88671875" style="546" bestFit="1" customWidth="1"/>
    <col min="265" max="513" width="11.44140625" style="546"/>
    <col min="514" max="514" width="7.5546875" style="546" bestFit="1" customWidth="1"/>
    <col min="515" max="515" width="59" style="546" customWidth="1"/>
    <col min="516" max="516" width="13.109375" style="546" bestFit="1" customWidth="1"/>
    <col min="517" max="517" width="11.88671875" style="546" bestFit="1" customWidth="1"/>
    <col min="518" max="518" width="16.109375" style="546" bestFit="1" customWidth="1"/>
    <col min="519" max="519" width="16.44140625" style="546" bestFit="1" customWidth="1"/>
    <col min="520" max="520" width="13.88671875" style="546" bestFit="1" customWidth="1"/>
    <col min="521" max="769" width="11.44140625" style="546"/>
    <col min="770" max="770" width="7.5546875" style="546" bestFit="1" customWidth="1"/>
    <col min="771" max="771" width="59" style="546" customWidth="1"/>
    <col min="772" max="772" width="13.109375" style="546" bestFit="1" customWidth="1"/>
    <col min="773" max="773" width="11.88671875" style="546" bestFit="1" customWidth="1"/>
    <col min="774" max="774" width="16.109375" style="546" bestFit="1" customWidth="1"/>
    <col min="775" max="775" width="16.44140625" style="546" bestFit="1" customWidth="1"/>
    <col min="776" max="776" width="13.88671875" style="546" bestFit="1" customWidth="1"/>
    <col min="777" max="1025" width="11.44140625" style="546"/>
    <col min="1026" max="1026" width="7.5546875" style="546" bestFit="1" customWidth="1"/>
    <col min="1027" max="1027" width="59" style="546" customWidth="1"/>
    <col min="1028" max="1028" width="13.109375" style="546" bestFit="1" customWidth="1"/>
    <col min="1029" max="1029" width="11.88671875" style="546" bestFit="1" customWidth="1"/>
    <col min="1030" max="1030" width="16.109375" style="546" bestFit="1" customWidth="1"/>
    <col min="1031" max="1031" width="16.44140625" style="546" bestFit="1" customWidth="1"/>
    <col min="1032" max="1032" width="13.88671875" style="546" bestFit="1" customWidth="1"/>
    <col min="1033" max="1281" width="11.44140625" style="546"/>
    <col min="1282" max="1282" width="7.5546875" style="546" bestFit="1" customWidth="1"/>
    <col min="1283" max="1283" width="59" style="546" customWidth="1"/>
    <col min="1284" max="1284" width="13.109375" style="546" bestFit="1" customWidth="1"/>
    <col min="1285" max="1285" width="11.88671875" style="546" bestFit="1" customWidth="1"/>
    <col min="1286" max="1286" width="16.109375" style="546" bestFit="1" customWidth="1"/>
    <col min="1287" max="1287" width="16.44140625" style="546" bestFit="1" customWidth="1"/>
    <col min="1288" max="1288" width="13.88671875" style="546" bestFit="1" customWidth="1"/>
    <col min="1289" max="1537" width="11.44140625" style="546"/>
    <col min="1538" max="1538" width="7.5546875" style="546" bestFit="1" customWidth="1"/>
    <col min="1539" max="1539" width="59" style="546" customWidth="1"/>
    <col min="1540" max="1540" width="13.109375" style="546" bestFit="1" customWidth="1"/>
    <col min="1541" max="1541" width="11.88671875" style="546" bestFit="1" customWidth="1"/>
    <col min="1542" max="1542" width="16.109375" style="546" bestFit="1" customWidth="1"/>
    <col min="1543" max="1543" width="16.44140625" style="546" bestFit="1" customWidth="1"/>
    <col min="1544" max="1544" width="13.88671875" style="546" bestFit="1" customWidth="1"/>
    <col min="1545" max="1793" width="11.44140625" style="546"/>
    <col min="1794" max="1794" width="7.5546875" style="546" bestFit="1" customWidth="1"/>
    <col min="1795" max="1795" width="59" style="546" customWidth="1"/>
    <col min="1796" max="1796" width="13.109375" style="546" bestFit="1" customWidth="1"/>
    <col min="1797" max="1797" width="11.88671875" style="546" bestFit="1" customWidth="1"/>
    <col min="1798" max="1798" width="16.109375" style="546" bestFit="1" customWidth="1"/>
    <col min="1799" max="1799" width="16.44140625" style="546" bestFit="1" customWidth="1"/>
    <col min="1800" max="1800" width="13.88671875" style="546" bestFit="1" customWidth="1"/>
    <col min="1801" max="2049" width="11.44140625" style="546"/>
    <col min="2050" max="2050" width="7.5546875" style="546" bestFit="1" customWidth="1"/>
    <col min="2051" max="2051" width="59" style="546" customWidth="1"/>
    <col min="2052" max="2052" width="13.109375" style="546" bestFit="1" customWidth="1"/>
    <col min="2053" max="2053" width="11.88671875" style="546" bestFit="1" customWidth="1"/>
    <col min="2054" max="2054" width="16.109375" style="546" bestFit="1" customWidth="1"/>
    <col min="2055" max="2055" width="16.44140625" style="546" bestFit="1" customWidth="1"/>
    <col min="2056" max="2056" width="13.88671875" style="546" bestFit="1" customWidth="1"/>
    <col min="2057" max="2305" width="11.44140625" style="546"/>
    <col min="2306" max="2306" width="7.5546875" style="546" bestFit="1" customWidth="1"/>
    <col min="2307" max="2307" width="59" style="546" customWidth="1"/>
    <col min="2308" max="2308" width="13.109375" style="546" bestFit="1" customWidth="1"/>
    <col min="2309" max="2309" width="11.88671875" style="546" bestFit="1" customWidth="1"/>
    <col min="2310" max="2310" width="16.109375" style="546" bestFit="1" customWidth="1"/>
    <col min="2311" max="2311" width="16.44140625" style="546" bestFit="1" customWidth="1"/>
    <col min="2312" max="2312" width="13.88671875" style="546" bestFit="1" customWidth="1"/>
    <col min="2313" max="2561" width="11.44140625" style="546"/>
    <col min="2562" max="2562" width="7.5546875" style="546" bestFit="1" customWidth="1"/>
    <col min="2563" max="2563" width="59" style="546" customWidth="1"/>
    <col min="2564" max="2564" width="13.109375" style="546" bestFit="1" customWidth="1"/>
    <col min="2565" max="2565" width="11.88671875" style="546" bestFit="1" customWidth="1"/>
    <col min="2566" max="2566" width="16.109375" style="546" bestFit="1" customWidth="1"/>
    <col min="2567" max="2567" width="16.44140625" style="546" bestFit="1" customWidth="1"/>
    <col min="2568" max="2568" width="13.88671875" style="546" bestFit="1" customWidth="1"/>
    <col min="2569" max="2817" width="11.44140625" style="546"/>
    <col min="2818" max="2818" width="7.5546875" style="546" bestFit="1" customWidth="1"/>
    <col min="2819" max="2819" width="59" style="546" customWidth="1"/>
    <col min="2820" max="2820" width="13.109375" style="546" bestFit="1" customWidth="1"/>
    <col min="2821" max="2821" width="11.88671875" style="546" bestFit="1" customWidth="1"/>
    <col min="2822" max="2822" width="16.109375" style="546" bestFit="1" customWidth="1"/>
    <col min="2823" max="2823" width="16.44140625" style="546" bestFit="1" customWidth="1"/>
    <col min="2824" max="2824" width="13.88671875" style="546" bestFit="1" customWidth="1"/>
    <col min="2825" max="3073" width="11.44140625" style="546"/>
    <col min="3074" max="3074" width="7.5546875" style="546" bestFit="1" customWidth="1"/>
    <col min="3075" max="3075" width="59" style="546" customWidth="1"/>
    <col min="3076" max="3076" width="13.109375" style="546" bestFit="1" customWidth="1"/>
    <col min="3077" max="3077" width="11.88671875" style="546" bestFit="1" customWidth="1"/>
    <col min="3078" max="3078" width="16.109375" style="546" bestFit="1" customWidth="1"/>
    <col min="3079" max="3079" width="16.44140625" style="546" bestFit="1" customWidth="1"/>
    <col min="3080" max="3080" width="13.88671875" style="546" bestFit="1" customWidth="1"/>
    <col min="3081" max="3329" width="11.44140625" style="546"/>
    <col min="3330" max="3330" width="7.5546875" style="546" bestFit="1" customWidth="1"/>
    <col min="3331" max="3331" width="59" style="546" customWidth="1"/>
    <col min="3332" max="3332" width="13.109375" style="546" bestFit="1" customWidth="1"/>
    <col min="3333" max="3333" width="11.88671875" style="546" bestFit="1" customWidth="1"/>
    <col min="3334" max="3334" width="16.109375" style="546" bestFit="1" customWidth="1"/>
    <col min="3335" max="3335" width="16.44140625" style="546" bestFit="1" customWidth="1"/>
    <col min="3336" max="3336" width="13.88671875" style="546" bestFit="1" customWidth="1"/>
    <col min="3337" max="3585" width="11.44140625" style="546"/>
    <col min="3586" max="3586" width="7.5546875" style="546" bestFit="1" customWidth="1"/>
    <col min="3587" max="3587" width="59" style="546" customWidth="1"/>
    <col min="3588" max="3588" width="13.109375" style="546" bestFit="1" customWidth="1"/>
    <col min="3589" max="3589" width="11.88671875" style="546" bestFit="1" customWidth="1"/>
    <col min="3590" max="3590" width="16.109375" style="546" bestFit="1" customWidth="1"/>
    <col min="3591" max="3591" width="16.44140625" style="546" bestFit="1" customWidth="1"/>
    <col min="3592" max="3592" width="13.88671875" style="546" bestFit="1" customWidth="1"/>
    <col min="3593" max="3841" width="11.44140625" style="546"/>
    <col min="3842" max="3842" width="7.5546875" style="546" bestFit="1" customWidth="1"/>
    <col min="3843" max="3843" width="59" style="546" customWidth="1"/>
    <col min="3844" max="3844" width="13.109375" style="546" bestFit="1" customWidth="1"/>
    <col min="3845" max="3845" width="11.88671875" style="546" bestFit="1" customWidth="1"/>
    <col min="3846" max="3846" width="16.109375" style="546" bestFit="1" customWidth="1"/>
    <col min="3847" max="3847" width="16.44140625" style="546" bestFit="1" customWidth="1"/>
    <col min="3848" max="3848" width="13.88671875" style="546" bestFit="1" customWidth="1"/>
    <col min="3849" max="4097" width="11.44140625" style="546"/>
    <col min="4098" max="4098" width="7.5546875" style="546" bestFit="1" customWidth="1"/>
    <col min="4099" max="4099" width="59" style="546" customWidth="1"/>
    <col min="4100" max="4100" width="13.109375" style="546" bestFit="1" customWidth="1"/>
    <col min="4101" max="4101" width="11.88671875" style="546" bestFit="1" customWidth="1"/>
    <col min="4102" max="4102" width="16.109375" style="546" bestFit="1" customWidth="1"/>
    <col min="4103" max="4103" width="16.44140625" style="546" bestFit="1" customWidth="1"/>
    <col min="4104" max="4104" width="13.88671875" style="546" bestFit="1" customWidth="1"/>
    <col min="4105" max="4353" width="11.44140625" style="546"/>
    <col min="4354" max="4354" width="7.5546875" style="546" bestFit="1" customWidth="1"/>
    <col min="4355" max="4355" width="59" style="546" customWidth="1"/>
    <col min="4356" max="4356" width="13.109375" style="546" bestFit="1" customWidth="1"/>
    <col min="4357" max="4357" width="11.88671875" style="546" bestFit="1" customWidth="1"/>
    <col min="4358" max="4358" width="16.109375" style="546" bestFit="1" customWidth="1"/>
    <col min="4359" max="4359" width="16.44140625" style="546" bestFit="1" customWidth="1"/>
    <col min="4360" max="4360" width="13.88671875" style="546" bestFit="1" customWidth="1"/>
    <col min="4361" max="4609" width="11.44140625" style="546"/>
    <col min="4610" max="4610" width="7.5546875" style="546" bestFit="1" customWidth="1"/>
    <col min="4611" max="4611" width="59" style="546" customWidth="1"/>
    <col min="4612" max="4612" width="13.109375" style="546" bestFit="1" customWidth="1"/>
    <col min="4613" max="4613" width="11.88671875" style="546" bestFit="1" customWidth="1"/>
    <col min="4614" max="4614" width="16.109375" style="546" bestFit="1" customWidth="1"/>
    <col min="4615" max="4615" width="16.44140625" style="546" bestFit="1" customWidth="1"/>
    <col min="4616" max="4616" width="13.88671875" style="546" bestFit="1" customWidth="1"/>
    <col min="4617" max="4865" width="11.44140625" style="546"/>
    <col min="4866" max="4866" width="7.5546875" style="546" bestFit="1" customWidth="1"/>
    <col min="4867" max="4867" width="59" style="546" customWidth="1"/>
    <col min="4868" max="4868" width="13.109375" style="546" bestFit="1" customWidth="1"/>
    <col min="4869" max="4869" width="11.88671875" style="546" bestFit="1" customWidth="1"/>
    <col min="4870" max="4870" width="16.109375" style="546" bestFit="1" customWidth="1"/>
    <col min="4871" max="4871" width="16.44140625" style="546" bestFit="1" customWidth="1"/>
    <col min="4872" max="4872" width="13.88671875" style="546" bestFit="1" customWidth="1"/>
    <col min="4873" max="5121" width="11.44140625" style="546"/>
    <col min="5122" max="5122" width="7.5546875" style="546" bestFit="1" customWidth="1"/>
    <col min="5123" max="5123" width="59" style="546" customWidth="1"/>
    <col min="5124" max="5124" width="13.109375" style="546" bestFit="1" customWidth="1"/>
    <col min="5125" max="5125" width="11.88671875" style="546" bestFit="1" customWidth="1"/>
    <col min="5126" max="5126" width="16.109375" style="546" bestFit="1" customWidth="1"/>
    <col min="5127" max="5127" width="16.44140625" style="546" bestFit="1" customWidth="1"/>
    <col min="5128" max="5128" width="13.88671875" style="546" bestFit="1" customWidth="1"/>
    <col min="5129" max="5377" width="11.44140625" style="546"/>
    <col min="5378" max="5378" width="7.5546875" style="546" bestFit="1" customWidth="1"/>
    <col min="5379" max="5379" width="59" style="546" customWidth="1"/>
    <col min="5380" max="5380" width="13.109375" style="546" bestFit="1" customWidth="1"/>
    <col min="5381" max="5381" width="11.88671875" style="546" bestFit="1" customWidth="1"/>
    <col min="5382" max="5382" width="16.109375" style="546" bestFit="1" customWidth="1"/>
    <col min="5383" max="5383" width="16.44140625" style="546" bestFit="1" customWidth="1"/>
    <col min="5384" max="5384" width="13.88671875" style="546" bestFit="1" customWidth="1"/>
    <col min="5385" max="5633" width="11.44140625" style="546"/>
    <col min="5634" max="5634" width="7.5546875" style="546" bestFit="1" customWidth="1"/>
    <col min="5635" max="5635" width="59" style="546" customWidth="1"/>
    <col min="5636" max="5636" width="13.109375" style="546" bestFit="1" customWidth="1"/>
    <col min="5637" max="5637" width="11.88671875" style="546" bestFit="1" customWidth="1"/>
    <col min="5638" max="5638" width="16.109375" style="546" bestFit="1" customWidth="1"/>
    <col min="5639" max="5639" width="16.44140625" style="546" bestFit="1" customWidth="1"/>
    <col min="5640" max="5640" width="13.88671875" style="546" bestFit="1" customWidth="1"/>
    <col min="5641" max="5889" width="11.44140625" style="546"/>
    <col min="5890" max="5890" width="7.5546875" style="546" bestFit="1" customWidth="1"/>
    <col min="5891" max="5891" width="59" style="546" customWidth="1"/>
    <col min="5892" max="5892" width="13.109375" style="546" bestFit="1" customWidth="1"/>
    <col min="5893" max="5893" width="11.88671875" style="546" bestFit="1" customWidth="1"/>
    <col min="5894" max="5894" width="16.109375" style="546" bestFit="1" customWidth="1"/>
    <col min="5895" max="5895" width="16.44140625" style="546" bestFit="1" customWidth="1"/>
    <col min="5896" max="5896" width="13.88671875" style="546" bestFit="1" customWidth="1"/>
    <col min="5897" max="6145" width="11.44140625" style="546"/>
    <col min="6146" max="6146" width="7.5546875" style="546" bestFit="1" customWidth="1"/>
    <col min="6147" max="6147" width="59" style="546" customWidth="1"/>
    <col min="6148" max="6148" width="13.109375" style="546" bestFit="1" customWidth="1"/>
    <col min="6149" max="6149" width="11.88671875" style="546" bestFit="1" customWidth="1"/>
    <col min="6150" max="6150" width="16.109375" style="546" bestFit="1" customWidth="1"/>
    <col min="6151" max="6151" width="16.44140625" style="546" bestFit="1" customWidth="1"/>
    <col min="6152" max="6152" width="13.88671875" style="546" bestFit="1" customWidth="1"/>
    <col min="6153" max="6401" width="11.44140625" style="546"/>
    <col min="6402" max="6402" width="7.5546875" style="546" bestFit="1" customWidth="1"/>
    <col min="6403" max="6403" width="59" style="546" customWidth="1"/>
    <col min="6404" max="6404" width="13.109375" style="546" bestFit="1" customWidth="1"/>
    <col min="6405" max="6405" width="11.88671875" style="546" bestFit="1" customWidth="1"/>
    <col min="6406" max="6406" width="16.109375" style="546" bestFit="1" customWidth="1"/>
    <col min="6407" max="6407" width="16.44140625" style="546" bestFit="1" customWidth="1"/>
    <col min="6408" max="6408" width="13.88671875" style="546" bestFit="1" customWidth="1"/>
    <col min="6409" max="6657" width="11.44140625" style="546"/>
    <col min="6658" max="6658" width="7.5546875" style="546" bestFit="1" customWidth="1"/>
    <col min="6659" max="6659" width="59" style="546" customWidth="1"/>
    <col min="6660" max="6660" width="13.109375" style="546" bestFit="1" customWidth="1"/>
    <col min="6661" max="6661" width="11.88671875" style="546" bestFit="1" customWidth="1"/>
    <col min="6662" max="6662" width="16.109375" style="546" bestFit="1" customWidth="1"/>
    <col min="6663" max="6663" width="16.44140625" style="546" bestFit="1" customWidth="1"/>
    <col min="6664" max="6664" width="13.88671875" style="546" bestFit="1" customWidth="1"/>
    <col min="6665" max="6913" width="11.44140625" style="546"/>
    <col min="6914" max="6914" width="7.5546875" style="546" bestFit="1" customWidth="1"/>
    <col min="6915" max="6915" width="59" style="546" customWidth="1"/>
    <col min="6916" max="6916" width="13.109375" style="546" bestFit="1" customWidth="1"/>
    <col min="6917" max="6917" width="11.88671875" style="546" bestFit="1" customWidth="1"/>
    <col min="6918" max="6918" width="16.109375" style="546" bestFit="1" customWidth="1"/>
    <col min="6919" max="6919" width="16.44140625" style="546" bestFit="1" customWidth="1"/>
    <col min="6920" max="6920" width="13.88671875" style="546" bestFit="1" customWidth="1"/>
    <col min="6921" max="7169" width="11.44140625" style="546"/>
    <col min="7170" max="7170" width="7.5546875" style="546" bestFit="1" customWidth="1"/>
    <col min="7171" max="7171" width="59" style="546" customWidth="1"/>
    <col min="7172" max="7172" width="13.109375" style="546" bestFit="1" customWidth="1"/>
    <col min="7173" max="7173" width="11.88671875" style="546" bestFit="1" customWidth="1"/>
    <col min="7174" max="7174" width="16.109375" style="546" bestFit="1" customWidth="1"/>
    <col min="7175" max="7175" width="16.44140625" style="546" bestFit="1" customWidth="1"/>
    <col min="7176" max="7176" width="13.88671875" style="546" bestFit="1" customWidth="1"/>
    <col min="7177" max="7425" width="11.44140625" style="546"/>
    <col min="7426" max="7426" width="7.5546875" style="546" bestFit="1" customWidth="1"/>
    <col min="7427" max="7427" width="59" style="546" customWidth="1"/>
    <col min="7428" max="7428" width="13.109375" style="546" bestFit="1" customWidth="1"/>
    <col min="7429" max="7429" width="11.88671875" style="546" bestFit="1" customWidth="1"/>
    <col min="7430" max="7430" width="16.109375" style="546" bestFit="1" customWidth="1"/>
    <col min="7431" max="7431" width="16.44140625" style="546" bestFit="1" customWidth="1"/>
    <col min="7432" max="7432" width="13.88671875" style="546" bestFit="1" customWidth="1"/>
    <col min="7433" max="7681" width="11.44140625" style="546"/>
    <col min="7682" max="7682" width="7.5546875" style="546" bestFit="1" customWidth="1"/>
    <col min="7683" max="7683" width="59" style="546" customWidth="1"/>
    <col min="7684" max="7684" width="13.109375" style="546" bestFit="1" customWidth="1"/>
    <col min="7685" max="7685" width="11.88671875" style="546" bestFit="1" customWidth="1"/>
    <col min="7686" max="7686" width="16.109375" style="546" bestFit="1" customWidth="1"/>
    <col min="7687" max="7687" width="16.44140625" style="546" bestFit="1" customWidth="1"/>
    <col min="7688" max="7688" width="13.88671875" style="546" bestFit="1" customWidth="1"/>
    <col min="7689" max="7937" width="11.44140625" style="546"/>
    <col min="7938" max="7938" width="7.5546875" style="546" bestFit="1" customWidth="1"/>
    <col min="7939" max="7939" width="59" style="546" customWidth="1"/>
    <col min="7940" max="7940" width="13.109375" style="546" bestFit="1" customWidth="1"/>
    <col min="7941" max="7941" width="11.88671875" style="546" bestFit="1" customWidth="1"/>
    <col min="7942" max="7942" width="16.109375" style="546" bestFit="1" customWidth="1"/>
    <col min="7943" max="7943" width="16.44140625" style="546" bestFit="1" customWidth="1"/>
    <col min="7944" max="7944" width="13.88671875" style="546" bestFit="1" customWidth="1"/>
    <col min="7945" max="8193" width="11.44140625" style="546"/>
    <col min="8194" max="8194" width="7.5546875" style="546" bestFit="1" customWidth="1"/>
    <col min="8195" max="8195" width="59" style="546" customWidth="1"/>
    <col min="8196" max="8196" width="13.109375" style="546" bestFit="1" customWidth="1"/>
    <col min="8197" max="8197" width="11.88671875" style="546" bestFit="1" customWidth="1"/>
    <col min="8198" max="8198" width="16.109375" style="546" bestFit="1" customWidth="1"/>
    <col min="8199" max="8199" width="16.44140625" style="546" bestFit="1" customWidth="1"/>
    <col min="8200" max="8200" width="13.88671875" style="546" bestFit="1" customWidth="1"/>
    <col min="8201" max="8449" width="11.44140625" style="546"/>
    <col min="8450" max="8450" width="7.5546875" style="546" bestFit="1" customWidth="1"/>
    <col min="8451" max="8451" width="59" style="546" customWidth="1"/>
    <col min="8452" max="8452" width="13.109375" style="546" bestFit="1" customWidth="1"/>
    <col min="8453" max="8453" width="11.88671875" style="546" bestFit="1" customWidth="1"/>
    <col min="8454" max="8454" width="16.109375" style="546" bestFit="1" customWidth="1"/>
    <col min="8455" max="8455" width="16.44140625" style="546" bestFit="1" customWidth="1"/>
    <col min="8456" max="8456" width="13.88671875" style="546" bestFit="1" customWidth="1"/>
    <col min="8457" max="8705" width="11.44140625" style="546"/>
    <col min="8706" max="8706" width="7.5546875" style="546" bestFit="1" customWidth="1"/>
    <col min="8707" max="8707" width="59" style="546" customWidth="1"/>
    <col min="8708" max="8708" width="13.109375" style="546" bestFit="1" customWidth="1"/>
    <col min="8709" max="8709" width="11.88671875" style="546" bestFit="1" customWidth="1"/>
    <col min="8710" max="8710" width="16.109375" style="546" bestFit="1" customWidth="1"/>
    <col min="8711" max="8711" width="16.44140625" style="546" bestFit="1" customWidth="1"/>
    <col min="8712" max="8712" width="13.88671875" style="546" bestFit="1" customWidth="1"/>
    <col min="8713" max="8961" width="11.44140625" style="546"/>
    <col min="8962" max="8962" width="7.5546875" style="546" bestFit="1" customWidth="1"/>
    <col min="8963" max="8963" width="59" style="546" customWidth="1"/>
    <col min="8964" max="8964" width="13.109375" style="546" bestFit="1" customWidth="1"/>
    <col min="8965" max="8965" width="11.88671875" style="546" bestFit="1" customWidth="1"/>
    <col min="8966" max="8966" width="16.109375" style="546" bestFit="1" customWidth="1"/>
    <col min="8967" max="8967" width="16.44140625" style="546" bestFit="1" customWidth="1"/>
    <col min="8968" max="8968" width="13.88671875" style="546" bestFit="1" customWidth="1"/>
    <col min="8969" max="9217" width="11.44140625" style="546"/>
    <col min="9218" max="9218" width="7.5546875" style="546" bestFit="1" customWidth="1"/>
    <col min="9219" max="9219" width="59" style="546" customWidth="1"/>
    <col min="9220" max="9220" width="13.109375" style="546" bestFit="1" customWidth="1"/>
    <col min="9221" max="9221" width="11.88671875" style="546" bestFit="1" customWidth="1"/>
    <col min="9222" max="9222" width="16.109375" style="546" bestFit="1" customWidth="1"/>
    <col min="9223" max="9223" width="16.44140625" style="546" bestFit="1" customWidth="1"/>
    <col min="9224" max="9224" width="13.88671875" style="546" bestFit="1" customWidth="1"/>
    <col min="9225" max="9473" width="11.44140625" style="546"/>
    <col min="9474" max="9474" width="7.5546875" style="546" bestFit="1" customWidth="1"/>
    <col min="9475" max="9475" width="59" style="546" customWidth="1"/>
    <col min="9476" max="9476" width="13.109375" style="546" bestFit="1" customWidth="1"/>
    <col min="9477" max="9477" width="11.88671875" style="546" bestFit="1" customWidth="1"/>
    <col min="9478" max="9478" width="16.109375" style="546" bestFit="1" customWidth="1"/>
    <col min="9479" max="9479" width="16.44140625" style="546" bestFit="1" customWidth="1"/>
    <col min="9480" max="9480" width="13.88671875" style="546" bestFit="1" customWidth="1"/>
    <col min="9481" max="9729" width="11.44140625" style="546"/>
    <col min="9730" max="9730" width="7.5546875" style="546" bestFit="1" customWidth="1"/>
    <col min="9731" max="9731" width="59" style="546" customWidth="1"/>
    <col min="9732" max="9732" width="13.109375" style="546" bestFit="1" customWidth="1"/>
    <col min="9733" max="9733" width="11.88671875" style="546" bestFit="1" customWidth="1"/>
    <col min="9734" max="9734" width="16.109375" style="546" bestFit="1" customWidth="1"/>
    <col min="9735" max="9735" width="16.44140625" style="546" bestFit="1" customWidth="1"/>
    <col min="9736" max="9736" width="13.88671875" style="546" bestFit="1" customWidth="1"/>
    <col min="9737" max="9985" width="11.44140625" style="546"/>
    <col min="9986" max="9986" width="7.5546875" style="546" bestFit="1" customWidth="1"/>
    <col min="9987" max="9987" width="59" style="546" customWidth="1"/>
    <col min="9988" max="9988" width="13.109375" style="546" bestFit="1" customWidth="1"/>
    <col min="9989" max="9989" width="11.88671875" style="546" bestFit="1" customWidth="1"/>
    <col min="9990" max="9990" width="16.109375" style="546" bestFit="1" customWidth="1"/>
    <col min="9991" max="9991" width="16.44140625" style="546" bestFit="1" customWidth="1"/>
    <col min="9992" max="9992" width="13.88671875" style="546" bestFit="1" customWidth="1"/>
    <col min="9993" max="10241" width="11.44140625" style="546"/>
    <col min="10242" max="10242" width="7.5546875" style="546" bestFit="1" customWidth="1"/>
    <col min="10243" max="10243" width="59" style="546" customWidth="1"/>
    <col min="10244" max="10244" width="13.109375" style="546" bestFit="1" customWidth="1"/>
    <col min="10245" max="10245" width="11.88671875" style="546" bestFit="1" customWidth="1"/>
    <col min="10246" max="10246" width="16.109375" style="546" bestFit="1" customWidth="1"/>
    <col min="10247" max="10247" width="16.44140625" style="546" bestFit="1" customWidth="1"/>
    <col min="10248" max="10248" width="13.88671875" style="546" bestFit="1" customWidth="1"/>
    <col min="10249" max="10497" width="11.44140625" style="546"/>
    <col min="10498" max="10498" width="7.5546875" style="546" bestFit="1" customWidth="1"/>
    <col min="10499" max="10499" width="59" style="546" customWidth="1"/>
    <col min="10500" max="10500" width="13.109375" style="546" bestFit="1" customWidth="1"/>
    <col min="10501" max="10501" width="11.88671875" style="546" bestFit="1" customWidth="1"/>
    <col min="10502" max="10502" width="16.109375" style="546" bestFit="1" customWidth="1"/>
    <col min="10503" max="10503" width="16.44140625" style="546" bestFit="1" customWidth="1"/>
    <col min="10504" max="10504" width="13.88671875" style="546" bestFit="1" customWidth="1"/>
    <col min="10505" max="10753" width="11.44140625" style="546"/>
    <col min="10754" max="10754" width="7.5546875" style="546" bestFit="1" customWidth="1"/>
    <col min="10755" max="10755" width="59" style="546" customWidth="1"/>
    <col min="10756" max="10756" width="13.109375" style="546" bestFit="1" customWidth="1"/>
    <col min="10757" max="10757" width="11.88671875" style="546" bestFit="1" customWidth="1"/>
    <col min="10758" max="10758" width="16.109375" style="546" bestFit="1" customWidth="1"/>
    <col min="10759" max="10759" width="16.44140625" style="546" bestFit="1" customWidth="1"/>
    <col min="10760" max="10760" width="13.88671875" style="546" bestFit="1" customWidth="1"/>
    <col min="10761" max="11009" width="11.44140625" style="546"/>
    <col min="11010" max="11010" width="7.5546875" style="546" bestFit="1" customWidth="1"/>
    <col min="11011" max="11011" width="59" style="546" customWidth="1"/>
    <col min="11012" max="11012" width="13.109375" style="546" bestFit="1" customWidth="1"/>
    <col min="11013" max="11013" width="11.88671875" style="546" bestFit="1" customWidth="1"/>
    <col min="11014" max="11014" width="16.109375" style="546" bestFit="1" customWidth="1"/>
    <col min="11015" max="11015" width="16.44140625" style="546" bestFit="1" customWidth="1"/>
    <col min="11016" max="11016" width="13.88671875" style="546" bestFit="1" customWidth="1"/>
    <col min="11017" max="11265" width="11.44140625" style="546"/>
    <col min="11266" max="11266" width="7.5546875" style="546" bestFit="1" customWidth="1"/>
    <col min="11267" max="11267" width="59" style="546" customWidth="1"/>
    <col min="11268" max="11268" width="13.109375" style="546" bestFit="1" customWidth="1"/>
    <col min="11269" max="11269" width="11.88671875" style="546" bestFit="1" customWidth="1"/>
    <col min="11270" max="11270" width="16.109375" style="546" bestFit="1" customWidth="1"/>
    <col min="11271" max="11271" width="16.44140625" style="546" bestFit="1" customWidth="1"/>
    <col min="11272" max="11272" width="13.88671875" style="546" bestFit="1" customWidth="1"/>
    <col min="11273" max="11521" width="11.44140625" style="546"/>
    <col min="11522" max="11522" width="7.5546875" style="546" bestFit="1" customWidth="1"/>
    <col min="11523" max="11523" width="59" style="546" customWidth="1"/>
    <col min="11524" max="11524" width="13.109375" style="546" bestFit="1" customWidth="1"/>
    <col min="11525" max="11525" width="11.88671875" style="546" bestFit="1" customWidth="1"/>
    <col min="11526" max="11526" width="16.109375" style="546" bestFit="1" customWidth="1"/>
    <col min="11527" max="11527" width="16.44140625" style="546" bestFit="1" customWidth="1"/>
    <col min="11528" max="11528" width="13.88671875" style="546" bestFit="1" customWidth="1"/>
    <col min="11529" max="11777" width="11.44140625" style="546"/>
    <col min="11778" max="11778" width="7.5546875" style="546" bestFit="1" customWidth="1"/>
    <col min="11779" max="11779" width="59" style="546" customWidth="1"/>
    <col min="11780" max="11780" width="13.109375" style="546" bestFit="1" customWidth="1"/>
    <col min="11781" max="11781" width="11.88671875" style="546" bestFit="1" customWidth="1"/>
    <col min="11782" max="11782" width="16.109375" style="546" bestFit="1" customWidth="1"/>
    <col min="11783" max="11783" width="16.44140625" style="546" bestFit="1" customWidth="1"/>
    <col min="11784" max="11784" width="13.88671875" style="546" bestFit="1" customWidth="1"/>
    <col min="11785" max="12033" width="11.44140625" style="546"/>
    <col min="12034" max="12034" width="7.5546875" style="546" bestFit="1" customWidth="1"/>
    <col min="12035" max="12035" width="59" style="546" customWidth="1"/>
    <col min="12036" max="12036" width="13.109375" style="546" bestFit="1" customWidth="1"/>
    <col min="12037" max="12037" width="11.88671875" style="546" bestFit="1" customWidth="1"/>
    <col min="12038" max="12038" width="16.109375" style="546" bestFit="1" customWidth="1"/>
    <col min="12039" max="12039" width="16.44140625" style="546" bestFit="1" customWidth="1"/>
    <col min="12040" max="12040" width="13.88671875" style="546" bestFit="1" customWidth="1"/>
    <col min="12041" max="12289" width="11.44140625" style="546"/>
    <col min="12290" max="12290" width="7.5546875" style="546" bestFit="1" customWidth="1"/>
    <col min="12291" max="12291" width="59" style="546" customWidth="1"/>
    <col min="12292" max="12292" width="13.109375" style="546" bestFit="1" customWidth="1"/>
    <col min="12293" max="12293" width="11.88671875" style="546" bestFit="1" customWidth="1"/>
    <col min="12294" max="12294" width="16.109375" style="546" bestFit="1" customWidth="1"/>
    <col min="12295" max="12295" width="16.44140625" style="546" bestFit="1" customWidth="1"/>
    <col min="12296" max="12296" width="13.88671875" style="546" bestFit="1" customWidth="1"/>
    <col min="12297" max="12545" width="11.44140625" style="546"/>
    <col min="12546" max="12546" width="7.5546875" style="546" bestFit="1" customWidth="1"/>
    <col min="12547" max="12547" width="59" style="546" customWidth="1"/>
    <col min="12548" max="12548" width="13.109375" style="546" bestFit="1" customWidth="1"/>
    <col min="12549" max="12549" width="11.88671875" style="546" bestFit="1" customWidth="1"/>
    <col min="12550" max="12550" width="16.109375" style="546" bestFit="1" customWidth="1"/>
    <col min="12551" max="12551" width="16.44140625" style="546" bestFit="1" customWidth="1"/>
    <col min="12552" max="12552" width="13.88671875" style="546" bestFit="1" customWidth="1"/>
    <col min="12553" max="12801" width="11.44140625" style="546"/>
    <col min="12802" max="12802" width="7.5546875" style="546" bestFit="1" customWidth="1"/>
    <col min="12803" max="12803" width="59" style="546" customWidth="1"/>
    <col min="12804" max="12804" width="13.109375" style="546" bestFit="1" customWidth="1"/>
    <col min="12805" max="12805" width="11.88671875" style="546" bestFit="1" customWidth="1"/>
    <col min="12806" max="12806" width="16.109375" style="546" bestFit="1" customWidth="1"/>
    <col min="12807" max="12807" width="16.44140625" style="546" bestFit="1" customWidth="1"/>
    <col min="12808" max="12808" width="13.88671875" style="546" bestFit="1" customWidth="1"/>
    <col min="12809" max="13057" width="11.44140625" style="546"/>
    <col min="13058" max="13058" width="7.5546875" style="546" bestFit="1" customWidth="1"/>
    <col min="13059" max="13059" width="59" style="546" customWidth="1"/>
    <col min="13060" max="13060" width="13.109375" style="546" bestFit="1" customWidth="1"/>
    <col min="13061" max="13061" width="11.88671875" style="546" bestFit="1" customWidth="1"/>
    <col min="13062" max="13062" width="16.109375" style="546" bestFit="1" customWidth="1"/>
    <col min="13063" max="13063" width="16.44140625" style="546" bestFit="1" customWidth="1"/>
    <col min="13064" max="13064" width="13.88671875" style="546" bestFit="1" customWidth="1"/>
    <col min="13065" max="13313" width="11.44140625" style="546"/>
    <col min="13314" max="13314" width="7.5546875" style="546" bestFit="1" customWidth="1"/>
    <col min="13315" max="13315" width="59" style="546" customWidth="1"/>
    <col min="13316" max="13316" width="13.109375" style="546" bestFit="1" customWidth="1"/>
    <col min="13317" max="13317" width="11.88671875" style="546" bestFit="1" customWidth="1"/>
    <col min="13318" max="13318" width="16.109375" style="546" bestFit="1" customWidth="1"/>
    <col min="13319" max="13319" width="16.44140625" style="546" bestFit="1" customWidth="1"/>
    <col min="13320" max="13320" width="13.88671875" style="546" bestFit="1" customWidth="1"/>
    <col min="13321" max="13569" width="11.44140625" style="546"/>
    <col min="13570" max="13570" width="7.5546875" style="546" bestFit="1" customWidth="1"/>
    <col min="13571" max="13571" width="59" style="546" customWidth="1"/>
    <col min="13572" max="13572" width="13.109375" style="546" bestFit="1" customWidth="1"/>
    <col min="13573" max="13573" width="11.88671875" style="546" bestFit="1" customWidth="1"/>
    <col min="13574" max="13574" width="16.109375" style="546" bestFit="1" customWidth="1"/>
    <col min="13575" max="13575" width="16.44140625" style="546" bestFit="1" customWidth="1"/>
    <col min="13576" max="13576" width="13.88671875" style="546" bestFit="1" customWidth="1"/>
    <col min="13577" max="13825" width="11.44140625" style="546"/>
    <col min="13826" max="13826" width="7.5546875" style="546" bestFit="1" customWidth="1"/>
    <col min="13827" max="13827" width="59" style="546" customWidth="1"/>
    <col min="13828" max="13828" width="13.109375" style="546" bestFit="1" customWidth="1"/>
    <col min="13829" max="13829" width="11.88671875" style="546" bestFit="1" customWidth="1"/>
    <col min="13830" max="13830" width="16.109375" style="546" bestFit="1" customWidth="1"/>
    <col min="13831" max="13831" width="16.44140625" style="546" bestFit="1" customWidth="1"/>
    <col min="13832" max="13832" width="13.88671875" style="546" bestFit="1" customWidth="1"/>
    <col min="13833" max="14081" width="11.44140625" style="546"/>
    <col min="14082" max="14082" width="7.5546875" style="546" bestFit="1" customWidth="1"/>
    <col min="14083" max="14083" width="59" style="546" customWidth="1"/>
    <col min="14084" max="14084" width="13.109375" style="546" bestFit="1" customWidth="1"/>
    <col min="14085" max="14085" width="11.88671875" style="546" bestFit="1" customWidth="1"/>
    <col min="14086" max="14086" width="16.109375" style="546" bestFit="1" customWidth="1"/>
    <col min="14087" max="14087" width="16.44140625" style="546" bestFit="1" customWidth="1"/>
    <col min="14088" max="14088" width="13.88671875" style="546" bestFit="1" customWidth="1"/>
    <col min="14089" max="14337" width="11.44140625" style="546"/>
    <col min="14338" max="14338" width="7.5546875" style="546" bestFit="1" customWidth="1"/>
    <col min="14339" max="14339" width="59" style="546" customWidth="1"/>
    <col min="14340" max="14340" width="13.109375" style="546" bestFit="1" customWidth="1"/>
    <col min="14341" max="14341" width="11.88671875" style="546" bestFit="1" customWidth="1"/>
    <col min="14342" max="14342" width="16.109375" style="546" bestFit="1" customWidth="1"/>
    <col min="14343" max="14343" width="16.44140625" style="546" bestFit="1" customWidth="1"/>
    <col min="14344" max="14344" width="13.88671875" style="546" bestFit="1" customWidth="1"/>
    <col min="14345" max="14593" width="11.44140625" style="546"/>
    <col min="14594" max="14594" width="7.5546875" style="546" bestFit="1" customWidth="1"/>
    <col min="14595" max="14595" width="59" style="546" customWidth="1"/>
    <col min="14596" max="14596" width="13.109375" style="546" bestFit="1" customWidth="1"/>
    <col min="14597" max="14597" width="11.88671875" style="546" bestFit="1" customWidth="1"/>
    <col min="14598" max="14598" width="16.109375" style="546" bestFit="1" customWidth="1"/>
    <col min="14599" max="14599" width="16.44140625" style="546" bestFit="1" customWidth="1"/>
    <col min="14600" max="14600" width="13.88671875" style="546" bestFit="1" customWidth="1"/>
    <col min="14601" max="14849" width="11.44140625" style="546"/>
    <col min="14850" max="14850" width="7.5546875" style="546" bestFit="1" customWidth="1"/>
    <col min="14851" max="14851" width="59" style="546" customWidth="1"/>
    <col min="14852" max="14852" width="13.109375" style="546" bestFit="1" customWidth="1"/>
    <col min="14853" max="14853" width="11.88671875" style="546" bestFit="1" customWidth="1"/>
    <col min="14854" max="14854" width="16.109375" style="546" bestFit="1" customWidth="1"/>
    <col min="14855" max="14855" width="16.44140625" style="546" bestFit="1" customWidth="1"/>
    <col min="14856" max="14856" width="13.88671875" style="546" bestFit="1" customWidth="1"/>
    <col min="14857" max="15105" width="11.44140625" style="546"/>
    <col min="15106" max="15106" width="7.5546875" style="546" bestFit="1" customWidth="1"/>
    <col min="15107" max="15107" width="59" style="546" customWidth="1"/>
    <col min="15108" max="15108" width="13.109375" style="546" bestFit="1" customWidth="1"/>
    <col min="15109" max="15109" width="11.88671875" style="546" bestFit="1" customWidth="1"/>
    <col min="15110" max="15110" width="16.109375" style="546" bestFit="1" customWidth="1"/>
    <col min="15111" max="15111" width="16.44140625" style="546" bestFit="1" customWidth="1"/>
    <col min="15112" max="15112" width="13.88671875" style="546" bestFit="1" customWidth="1"/>
    <col min="15113" max="15361" width="11.44140625" style="546"/>
    <col min="15362" max="15362" width="7.5546875" style="546" bestFit="1" customWidth="1"/>
    <col min="15363" max="15363" width="59" style="546" customWidth="1"/>
    <col min="15364" max="15364" width="13.109375" style="546" bestFit="1" customWidth="1"/>
    <col min="15365" max="15365" width="11.88671875" style="546" bestFit="1" customWidth="1"/>
    <col min="15366" max="15366" width="16.109375" style="546" bestFit="1" customWidth="1"/>
    <col min="15367" max="15367" width="16.44140625" style="546" bestFit="1" customWidth="1"/>
    <col min="15368" max="15368" width="13.88671875" style="546" bestFit="1" customWidth="1"/>
    <col min="15369" max="15617" width="11.44140625" style="546"/>
    <col min="15618" max="15618" width="7.5546875" style="546" bestFit="1" customWidth="1"/>
    <col min="15619" max="15619" width="59" style="546" customWidth="1"/>
    <col min="15620" max="15620" width="13.109375" style="546" bestFit="1" customWidth="1"/>
    <col min="15621" max="15621" width="11.88671875" style="546" bestFit="1" customWidth="1"/>
    <col min="15622" max="15622" width="16.109375" style="546" bestFit="1" customWidth="1"/>
    <col min="15623" max="15623" width="16.44140625" style="546" bestFit="1" customWidth="1"/>
    <col min="15624" max="15624" width="13.88671875" style="546" bestFit="1" customWidth="1"/>
    <col min="15625" max="15873" width="11.44140625" style="546"/>
    <col min="15874" max="15874" width="7.5546875" style="546" bestFit="1" customWidth="1"/>
    <col min="15875" max="15875" width="59" style="546" customWidth="1"/>
    <col min="15876" max="15876" width="13.109375" style="546" bestFit="1" customWidth="1"/>
    <col min="15877" max="15877" width="11.88671875" style="546" bestFit="1" customWidth="1"/>
    <col min="15878" max="15878" width="16.109375" style="546" bestFit="1" customWidth="1"/>
    <col min="15879" max="15879" width="16.44140625" style="546" bestFit="1" customWidth="1"/>
    <col min="15880" max="15880" width="13.88671875" style="546" bestFit="1" customWidth="1"/>
    <col min="15881" max="16129" width="11.44140625" style="546"/>
    <col min="16130" max="16130" width="7.5546875" style="546" bestFit="1" customWidth="1"/>
    <col min="16131" max="16131" width="59" style="546" customWidth="1"/>
    <col min="16132" max="16132" width="13.109375" style="546" bestFit="1" customWidth="1"/>
    <col min="16133" max="16133" width="11.88671875" style="546" bestFit="1" customWidth="1"/>
    <col min="16134" max="16134" width="16.109375" style="546" bestFit="1" customWidth="1"/>
    <col min="16135" max="16135" width="16.44140625" style="546" bestFit="1" customWidth="1"/>
    <col min="16136" max="16136" width="13.88671875" style="546" bestFit="1" customWidth="1"/>
    <col min="16137" max="16384" width="11.44140625" style="546"/>
  </cols>
  <sheetData>
    <row r="1" spans="2:10" s="543" customFormat="1" x14ac:dyDescent="0.3">
      <c r="B1" s="544"/>
      <c r="C1" s="545"/>
      <c r="D1" s="544"/>
      <c r="E1" s="544"/>
      <c r="F1" s="569"/>
      <c r="G1" s="569"/>
      <c r="H1" s="544"/>
    </row>
    <row r="2" spans="2:10" ht="36" x14ac:dyDescent="0.3">
      <c r="B2" s="540" t="s">
        <v>535</v>
      </c>
      <c r="C2" s="541" t="s">
        <v>536</v>
      </c>
      <c r="D2" s="541" t="s">
        <v>369</v>
      </c>
      <c r="E2" s="541" t="s">
        <v>298</v>
      </c>
      <c r="F2" s="570" t="s">
        <v>5656</v>
      </c>
      <c r="G2" s="570" t="s">
        <v>5655</v>
      </c>
      <c r="H2" s="542" t="s">
        <v>5654</v>
      </c>
    </row>
    <row r="3" spans="2:10" x14ac:dyDescent="0.3">
      <c r="B3" s="547" t="s">
        <v>537</v>
      </c>
      <c r="C3" s="548" t="s">
        <v>538</v>
      </c>
      <c r="D3" s="549" t="s">
        <v>539</v>
      </c>
      <c r="E3" s="549" t="s">
        <v>135</v>
      </c>
      <c r="F3" s="571">
        <v>3499</v>
      </c>
      <c r="G3" s="571">
        <v>2940</v>
      </c>
      <c r="H3" s="559">
        <v>0.19</v>
      </c>
    </row>
    <row r="4" spans="2:10" x14ac:dyDescent="0.3">
      <c r="B4" s="564" t="s">
        <v>540</v>
      </c>
      <c r="C4" s="565" t="s">
        <v>109</v>
      </c>
      <c r="D4" s="566" t="s">
        <v>539</v>
      </c>
      <c r="E4" s="566" t="s">
        <v>135</v>
      </c>
      <c r="F4" s="573">
        <f>+G4*(1+H5)</f>
        <v>6000</v>
      </c>
      <c r="G4" s="573">
        <v>5042.0168067226896</v>
      </c>
      <c r="H4" s="568">
        <v>0.19</v>
      </c>
      <c r="I4" s="573">
        <f>+J4*(1+H4)</f>
        <v>3498.6</v>
      </c>
      <c r="J4" s="573">
        <v>2940</v>
      </c>
    </row>
    <row r="5" spans="2:10" x14ac:dyDescent="0.3">
      <c r="B5" s="550" t="s">
        <v>541</v>
      </c>
      <c r="C5" s="551" t="s">
        <v>110</v>
      </c>
      <c r="D5" s="552" t="s">
        <v>539</v>
      </c>
      <c r="E5" s="552" t="s">
        <v>135</v>
      </c>
      <c r="F5" s="572">
        <v>4566</v>
      </c>
      <c r="G5" s="572">
        <v>3837</v>
      </c>
      <c r="H5" s="560">
        <v>0.19</v>
      </c>
    </row>
    <row r="6" spans="2:10" x14ac:dyDescent="0.3">
      <c r="B6" s="550" t="s">
        <v>542</v>
      </c>
      <c r="C6" s="551" t="s">
        <v>543</v>
      </c>
      <c r="D6" s="552" t="s">
        <v>539</v>
      </c>
      <c r="E6" s="552" t="s">
        <v>135</v>
      </c>
      <c r="F6" s="572">
        <v>3368</v>
      </c>
      <c r="G6" s="572">
        <v>2830</v>
      </c>
      <c r="H6" s="560">
        <v>0.19</v>
      </c>
    </row>
    <row r="7" spans="2:10" x14ac:dyDescent="0.3">
      <c r="B7" s="550" t="s">
        <v>544</v>
      </c>
      <c r="C7" s="551" t="s">
        <v>545</v>
      </c>
      <c r="D7" s="552" t="s">
        <v>539</v>
      </c>
      <c r="E7" s="552" t="s">
        <v>135</v>
      </c>
      <c r="F7" s="572">
        <v>3331</v>
      </c>
      <c r="G7" s="572">
        <v>2799</v>
      </c>
      <c r="H7" s="560">
        <v>0.19</v>
      </c>
    </row>
    <row r="8" spans="2:10" x14ac:dyDescent="0.3">
      <c r="B8" s="550" t="s">
        <v>546</v>
      </c>
      <c r="C8" s="551" t="s">
        <v>547</v>
      </c>
      <c r="D8" s="552" t="s">
        <v>539</v>
      </c>
      <c r="E8" s="552" t="s">
        <v>135</v>
      </c>
      <c r="F8" s="572">
        <v>5353</v>
      </c>
      <c r="G8" s="572">
        <v>4498</v>
      </c>
      <c r="H8" s="560">
        <v>0.19</v>
      </c>
    </row>
    <row r="9" spans="2:10" x14ac:dyDescent="0.3">
      <c r="B9" s="550" t="s">
        <v>548</v>
      </c>
      <c r="C9" s="551" t="s">
        <v>549</v>
      </c>
      <c r="D9" s="552" t="s">
        <v>539</v>
      </c>
      <c r="E9" s="552" t="s">
        <v>135</v>
      </c>
      <c r="F9" s="572">
        <v>3331</v>
      </c>
      <c r="G9" s="572">
        <v>2799</v>
      </c>
      <c r="H9" s="560">
        <v>0.19</v>
      </c>
    </row>
    <row r="10" spans="2:10" ht="22.8" x14ac:dyDescent="0.3">
      <c r="B10" s="550" t="s">
        <v>550</v>
      </c>
      <c r="C10" s="551" t="s">
        <v>551</v>
      </c>
      <c r="D10" s="552" t="s">
        <v>539</v>
      </c>
      <c r="E10" s="552" t="s">
        <v>135</v>
      </c>
      <c r="F10" s="572">
        <v>4777</v>
      </c>
      <c r="G10" s="572">
        <v>4014</v>
      </c>
      <c r="H10" s="560">
        <v>0.19</v>
      </c>
    </row>
    <row r="11" spans="2:10" x14ac:dyDescent="0.3">
      <c r="B11" s="550" t="s">
        <v>552</v>
      </c>
      <c r="C11" s="551" t="s">
        <v>553</v>
      </c>
      <c r="D11" s="552" t="s">
        <v>539</v>
      </c>
      <c r="E11" s="552" t="s">
        <v>135</v>
      </c>
      <c r="F11" s="572">
        <v>3331</v>
      </c>
      <c r="G11" s="572">
        <v>2799</v>
      </c>
      <c r="H11" s="560">
        <v>0.19</v>
      </c>
    </row>
    <row r="12" spans="2:10" x14ac:dyDescent="0.3">
      <c r="B12" s="550" t="s">
        <v>554</v>
      </c>
      <c r="C12" s="551" t="s">
        <v>555</v>
      </c>
      <c r="D12" s="552" t="s">
        <v>539</v>
      </c>
      <c r="E12" s="552" t="s">
        <v>135</v>
      </c>
      <c r="F12" s="572">
        <v>3331</v>
      </c>
      <c r="G12" s="572">
        <v>2799</v>
      </c>
      <c r="H12" s="560">
        <v>0.19</v>
      </c>
    </row>
    <row r="13" spans="2:10" x14ac:dyDescent="0.3">
      <c r="B13" s="550" t="s">
        <v>556</v>
      </c>
      <c r="C13" s="551" t="s">
        <v>557</v>
      </c>
      <c r="D13" s="552" t="s">
        <v>539</v>
      </c>
      <c r="E13" s="552" t="s">
        <v>135</v>
      </c>
      <c r="F13" s="572">
        <v>3331</v>
      </c>
      <c r="G13" s="572">
        <v>2799</v>
      </c>
      <c r="H13" s="560">
        <v>0.19</v>
      </c>
    </row>
    <row r="14" spans="2:10" ht="22.8" x14ac:dyDescent="0.3">
      <c r="B14" s="550" t="s">
        <v>558</v>
      </c>
      <c r="C14" s="551" t="s">
        <v>559</v>
      </c>
      <c r="D14" s="552" t="s">
        <v>539</v>
      </c>
      <c r="E14" s="552" t="s">
        <v>135</v>
      </c>
      <c r="F14" s="572">
        <v>3331</v>
      </c>
      <c r="G14" s="572">
        <v>2799</v>
      </c>
      <c r="H14" s="560">
        <v>0.19</v>
      </c>
    </row>
    <row r="15" spans="2:10" x14ac:dyDescent="0.3">
      <c r="B15" s="550" t="s">
        <v>560</v>
      </c>
      <c r="C15" s="551" t="s">
        <v>561</v>
      </c>
      <c r="D15" s="552" t="s">
        <v>539</v>
      </c>
      <c r="E15" s="552" t="s">
        <v>562</v>
      </c>
      <c r="F15" s="572">
        <v>5172</v>
      </c>
      <c r="G15" s="572">
        <v>4346</v>
      </c>
      <c r="H15" s="560">
        <v>0.19</v>
      </c>
    </row>
    <row r="16" spans="2:10" x14ac:dyDescent="0.3">
      <c r="B16" s="550" t="s">
        <v>563</v>
      </c>
      <c r="C16" s="551" t="s">
        <v>564</v>
      </c>
      <c r="D16" s="552" t="s">
        <v>539</v>
      </c>
      <c r="E16" s="552" t="s">
        <v>562</v>
      </c>
      <c r="F16" s="572">
        <v>4166</v>
      </c>
      <c r="G16" s="572">
        <v>3501</v>
      </c>
      <c r="H16" s="560">
        <v>0.19</v>
      </c>
    </row>
    <row r="17" spans="2:8" x14ac:dyDescent="0.3">
      <c r="B17" s="550" t="s">
        <v>565</v>
      </c>
      <c r="C17" s="551" t="s">
        <v>566</v>
      </c>
      <c r="D17" s="552" t="s">
        <v>539</v>
      </c>
      <c r="E17" s="552" t="s">
        <v>562</v>
      </c>
      <c r="F17" s="572">
        <v>4834</v>
      </c>
      <c r="G17" s="572">
        <v>4062</v>
      </c>
      <c r="H17" s="560">
        <v>0.19</v>
      </c>
    </row>
    <row r="18" spans="2:8" x14ac:dyDescent="0.3">
      <c r="B18" s="550" t="s">
        <v>567</v>
      </c>
      <c r="C18" s="551" t="s">
        <v>568</v>
      </c>
      <c r="D18" s="552" t="s">
        <v>539</v>
      </c>
      <c r="E18" s="552" t="s">
        <v>298</v>
      </c>
      <c r="F18" s="572">
        <v>571</v>
      </c>
      <c r="G18" s="572">
        <v>480</v>
      </c>
      <c r="H18" s="560">
        <v>0.19</v>
      </c>
    </row>
    <row r="19" spans="2:8" x14ac:dyDescent="0.3">
      <c r="B19" s="550" t="s">
        <v>569</v>
      </c>
      <c r="C19" s="551" t="s">
        <v>570</v>
      </c>
      <c r="D19" s="552" t="s">
        <v>539</v>
      </c>
      <c r="E19" s="552" t="s">
        <v>298</v>
      </c>
      <c r="F19" s="572">
        <v>2938</v>
      </c>
      <c r="G19" s="572">
        <v>2469</v>
      </c>
      <c r="H19" s="560">
        <v>0.19</v>
      </c>
    </row>
    <row r="20" spans="2:8" x14ac:dyDescent="0.3">
      <c r="B20" s="550" t="s">
        <v>571</v>
      </c>
      <c r="C20" s="551" t="s">
        <v>572</v>
      </c>
      <c r="D20" s="552" t="s">
        <v>539</v>
      </c>
      <c r="E20" s="552" t="s">
        <v>298</v>
      </c>
      <c r="F20" s="572">
        <v>2938</v>
      </c>
      <c r="G20" s="572">
        <v>2469</v>
      </c>
      <c r="H20" s="560">
        <v>0.19</v>
      </c>
    </row>
    <row r="21" spans="2:8" x14ac:dyDescent="0.3">
      <c r="B21" s="550" t="s">
        <v>414</v>
      </c>
      <c r="C21" s="551" t="s">
        <v>573</v>
      </c>
      <c r="D21" s="552" t="s">
        <v>539</v>
      </c>
      <c r="E21" s="552" t="s">
        <v>298</v>
      </c>
      <c r="F21" s="572">
        <v>2938</v>
      </c>
      <c r="G21" s="572">
        <v>2469</v>
      </c>
      <c r="H21" s="560">
        <v>0.19</v>
      </c>
    </row>
    <row r="22" spans="2:8" x14ac:dyDescent="0.3">
      <c r="B22" s="550" t="s">
        <v>574</v>
      </c>
      <c r="C22" s="551" t="s">
        <v>575</v>
      </c>
      <c r="D22" s="552" t="s">
        <v>539</v>
      </c>
      <c r="E22" s="552" t="s">
        <v>298</v>
      </c>
      <c r="F22" s="572">
        <v>2938</v>
      </c>
      <c r="G22" s="572">
        <v>2469</v>
      </c>
      <c r="H22" s="560">
        <v>0.19</v>
      </c>
    </row>
    <row r="23" spans="2:8" x14ac:dyDescent="0.3">
      <c r="B23" s="550" t="s">
        <v>576</v>
      </c>
      <c r="C23" s="551" t="s">
        <v>577</v>
      </c>
      <c r="D23" s="552" t="s">
        <v>539</v>
      </c>
      <c r="E23" s="552" t="s">
        <v>298</v>
      </c>
      <c r="F23" s="572">
        <v>3015</v>
      </c>
      <c r="G23" s="572">
        <v>2534</v>
      </c>
      <c r="H23" s="560">
        <v>0.19</v>
      </c>
    </row>
    <row r="24" spans="2:8" x14ac:dyDescent="0.3">
      <c r="B24" s="550" t="s">
        <v>578</v>
      </c>
      <c r="C24" s="551" t="s">
        <v>579</v>
      </c>
      <c r="D24" s="552" t="s">
        <v>539</v>
      </c>
      <c r="E24" s="552" t="s">
        <v>298</v>
      </c>
      <c r="F24" s="572">
        <v>2938</v>
      </c>
      <c r="G24" s="572">
        <v>2469</v>
      </c>
      <c r="H24" s="560">
        <v>0.19</v>
      </c>
    </row>
    <row r="25" spans="2:8" x14ac:dyDescent="0.3">
      <c r="B25" s="550" t="s">
        <v>580</v>
      </c>
      <c r="C25" s="551" t="s">
        <v>581</v>
      </c>
      <c r="D25" s="552" t="s">
        <v>539</v>
      </c>
      <c r="E25" s="552" t="s">
        <v>298</v>
      </c>
      <c r="F25" s="572">
        <v>166638</v>
      </c>
      <c r="G25" s="572">
        <v>140032</v>
      </c>
      <c r="H25" s="560">
        <v>0.19</v>
      </c>
    </row>
    <row r="26" spans="2:8" x14ac:dyDescent="0.3">
      <c r="B26" s="550" t="s">
        <v>582</v>
      </c>
      <c r="C26" s="551" t="s">
        <v>583</v>
      </c>
      <c r="D26" s="552" t="s">
        <v>539</v>
      </c>
      <c r="E26" s="552" t="s">
        <v>298</v>
      </c>
      <c r="F26" s="572">
        <v>1024818</v>
      </c>
      <c r="G26" s="572">
        <v>861192</v>
      </c>
      <c r="H26" s="560">
        <v>0.19</v>
      </c>
    </row>
    <row r="27" spans="2:8" x14ac:dyDescent="0.3">
      <c r="B27" s="550" t="s">
        <v>584</v>
      </c>
      <c r="C27" s="551" t="s">
        <v>585</v>
      </c>
      <c r="D27" s="552" t="s">
        <v>539</v>
      </c>
      <c r="E27" s="552" t="s">
        <v>298</v>
      </c>
      <c r="F27" s="572">
        <v>499911</v>
      </c>
      <c r="G27" s="572">
        <v>420093</v>
      </c>
      <c r="H27" s="560">
        <v>0.19</v>
      </c>
    </row>
    <row r="28" spans="2:8" x14ac:dyDescent="0.3">
      <c r="B28" s="550" t="s">
        <v>533</v>
      </c>
      <c r="C28" s="551" t="s">
        <v>586</v>
      </c>
      <c r="D28" s="552" t="s">
        <v>539</v>
      </c>
      <c r="E28" s="552" t="s">
        <v>298</v>
      </c>
      <c r="F28" s="572">
        <v>216628</v>
      </c>
      <c r="G28" s="572">
        <v>182040</v>
      </c>
      <c r="H28" s="560">
        <v>0.19</v>
      </c>
    </row>
    <row r="29" spans="2:8" x14ac:dyDescent="0.3">
      <c r="B29" s="550" t="s">
        <v>587</v>
      </c>
      <c r="C29" s="551" t="s">
        <v>132</v>
      </c>
      <c r="D29" s="552" t="s">
        <v>539</v>
      </c>
      <c r="E29" s="552" t="s">
        <v>135</v>
      </c>
      <c r="F29" s="572">
        <v>4166</v>
      </c>
      <c r="G29" s="572">
        <v>3501</v>
      </c>
      <c r="H29" s="560">
        <v>0.19</v>
      </c>
    </row>
    <row r="30" spans="2:8" x14ac:dyDescent="0.3">
      <c r="B30" s="550" t="s">
        <v>588</v>
      </c>
      <c r="C30" s="551" t="s">
        <v>589</v>
      </c>
      <c r="D30" s="552" t="s">
        <v>539</v>
      </c>
      <c r="E30" s="552" t="s">
        <v>298</v>
      </c>
      <c r="F30" s="572">
        <v>13330</v>
      </c>
      <c r="G30" s="572">
        <v>11202</v>
      </c>
      <c r="H30" s="560">
        <v>0.19</v>
      </c>
    </row>
    <row r="31" spans="2:8" x14ac:dyDescent="0.3">
      <c r="B31" s="550" t="s">
        <v>590</v>
      </c>
      <c r="C31" s="551" t="s">
        <v>591</v>
      </c>
      <c r="D31" s="552" t="s">
        <v>539</v>
      </c>
      <c r="E31" s="552" t="s">
        <v>297</v>
      </c>
      <c r="F31" s="572">
        <v>13330</v>
      </c>
      <c r="G31" s="572">
        <v>11202</v>
      </c>
      <c r="H31" s="560">
        <v>0.19</v>
      </c>
    </row>
    <row r="32" spans="2:8" x14ac:dyDescent="0.3">
      <c r="B32" s="550" t="s">
        <v>416</v>
      </c>
      <c r="C32" s="551" t="s">
        <v>592</v>
      </c>
      <c r="D32" s="552" t="s">
        <v>539</v>
      </c>
      <c r="E32" s="552" t="s">
        <v>593</v>
      </c>
      <c r="F32" s="572">
        <v>217462</v>
      </c>
      <c r="G32" s="572">
        <v>182741</v>
      </c>
      <c r="H32" s="560">
        <v>0.19</v>
      </c>
    </row>
    <row r="33" spans="2:10" x14ac:dyDescent="0.3">
      <c r="B33" s="564" t="s">
        <v>417</v>
      </c>
      <c r="C33" s="565" t="s">
        <v>594</v>
      </c>
      <c r="D33" s="566" t="s">
        <v>539</v>
      </c>
      <c r="E33" s="566" t="s">
        <v>481</v>
      </c>
      <c r="F33" s="573">
        <v>75000</v>
      </c>
      <c r="G33" s="577">
        <v>63025.210084033621</v>
      </c>
      <c r="H33" s="568">
        <v>0.19</v>
      </c>
      <c r="I33" s="577">
        <f>+J33*(1+H33)</f>
        <v>68934.319999999992</v>
      </c>
      <c r="J33" s="577">
        <v>57928</v>
      </c>
    </row>
    <row r="34" spans="2:10" x14ac:dyDescent="0.3">
      <c r="B34" s="550" t="s">
        <v>419</v>
      </c>
      <c r="C34" s="551" t="s">
        <v>595</v>
      </c>
      <c r="D34" s="552" t="s">
        <v>539</v>
      </c>
      <c r="E34" s="552" t="s">
        <v>481</v>
      </c>
      <c r="F34" s="572">
        <v>98477</v>
      </c>
      <c r="G34" s="572">
        <v>82754</v>
      </c>
      <c r="H34" s="560">
        <v>0.19</v>
      </c>
      <c r="I34" s="576"/>
      <c r="J34" s="576"/>
    </row>
    <row r="35" spans="2:10" x14ac:dyDescent="0.3">
      <c r="B35" s="550" t="s">
        <v>421</v>
      </c>
      <c r="C35" s="551" t="s">
        <v>596</v>
      </c>
      <c r="D35" s="552" t="s">
        <v>539</v>
      </c>
      <c r="E35" s="552" t="s">
        <v>481</v>
      </c>
      <c r="F35" s="572">
        <v>47405</v>
      </c>
      <c r="G35" s="572">
        <v>39836</v>
      </c>
      <c r="H35" s="560">
        <v>0.19</v>
      </c>
    </row>
    <row r="36" spans="2:10" x14ac:dyDescent="0.3">
      <c r="B36" s="550" t="s">
        <v>423</v>
      </c>
      <c r="C36" s="551" t="s">
        <v>597</v>
      </c>
      <c r="D36" s="552" t="s">
        <v>539</v>
      </c>
      <c r="E36" s="552" t="s">
        <v>481</v>
      </c>
      <c r="F36" s="572">
        <v>98477</v>
      </c>
      <c r="G36" s="572">
        <v>82754</v>
      </c>
      <c r="H36" s="560">
        <v>0.19</v>
      </c>
      <c r="I36" s="576"/>
      <c r="J36" s="576"/>
    </row>
    <row r="37" spans="2:10" x14ac:dyDescent="0.3">
      <c r="B37" s="550" t="s">
        <v>425</v>
      </c>
      <c r="C37" s="551" t="s">
        <v>598</v>
      </c>
      <c r="D37" s="552" t="s">
        <v>539</v>
      </c>
      <c r="E37" s="552" t="s">
        <v>481</v>
      </c>
      <c r="F37" s="572">
        <v>106053</v>
      </c>
      <c r="G37" s="572">
        <v>89120</v>
      </c>
      <c r="H37" s="560">
        <v>0.19</v>
      </c>
    </row>
    <row r="38" spans="2:10" x14ac:dyDescent="0.3">
      <c r="B38" s="550" t="s">
        <v>427</v>
      </c>
      <c r="C38" s="551" t="s">
        <v>599</v>
      </c>
      <c r="D38" s="552" t="s">
        <v>539</v>
      </c>
      <c r="E38" s="552" t="s">
        <v>481</v>
      </c>
      <c r="F38" s="572">
        <v>45451</v>
      </c>
      <c r="G38" s="572">
        <v>38194</v>
      </c>
      <c r="H38" s="560">
        <v>0.19</v>
      </c>
    </row>
    <row r="39" spans="2:10" x14ac:dyDescent="0.3">
      <c r="B39" s="550" t="s">
        <v>429</v>
      </c>
      <c r="C39" s="551" t="s">
        <v>282</v>
      </c>
      <c r="D39" s="552" t="s">
        <v>539</v>
      </c>
      <c r="E39" s="552" t="s">
        <v>481</v>
      </c>
      <c r="F39" s="572">
        <v>60601</v>
      </c>
      <c r="G39" s="572">
        <v>50925</v>
      </c>
      <c r="H39" s="560">
        <v>0.19</v>
      </c>
    </row>
    <row r="40" spans="2:10" x14ac:dyDescent="0.3">
      <c r="B40" s="564" t="s">
        <v>430</v>
      </c>
      <c r="C40" s="565" t="s">
        <v>600</v>
      </c>
      <c r="D40" s="566" t="s">
        <v>539</v>
      </c>
      <c r="E40" s="566" t="s">
        <v>481</v>
      </c>
      <c r="F40" s="573">
        <f>+G40*(1+H41)</f>
        <v>75000</v>
      </c>
      <c r="G40" s="573">
        <v>63025.210084033621</v>
      </c>
      <c r="H40" s="568">
        <v>0.19</v>
      </c>
      <c r="I40" s="573">
        <f>+J40*(1+H40)</f>
        <v>60333</v>
      </c>
      <c r="J40" s="573">
        <v>50700</v>
      </c>
    </row>
    <row r="41" spans="2:10" x14ac:dyDescent="0.3">
      <c r="B41" s="550" t="s">
        <v>432</v>
      </c>
      <c r="C41" s="551" t="s">
        <v>601</v>
      </c>
      <c r="D41" s="552" t="s">
        <v>539</v>
      </c>
      <c r="E41" s="552" t="s">
        <v>481</v>
      </c>
      <c r="F41" s="572">
        <v>45451</v>
      </c>
      <c r="G41" s="572">
        <v>38194</v>
      </c>
      <c r="H41" s="560">
        <v>0.19</v>
      </c>
    </row>
    <row r="42" spans="2:10" x14ac:dyDescent="0.3">
      <c r="B42" s="550" t="s">
        <v>434</v>
      </c>
      <c r="C42" s="551" t="s">
        <v>602</v>
      </c>
      <c r="D42" s="552" t="s">
        <v>539</v>
      </c>
      <c r="E42" s="552" t="s">
        <v>481</v>
      </c>
      <c r="F42" s="572">
        <v>53025</v>
      </c>
      <c r="G42" s="572">
        <v>44559</v>
      </c>
      <c r="H42" s="560">
        <v>0.19</v>
      </c>
    </row>
    <row r="43" spans="2:10" x14ac:dyDescent="0.3">
      <c r="B43" s="550" t="s">
        <v>436</v>
      </c>
      <c r="C43" s="551" t="s">
        <v>603</v>
      </c>
      <c r="D43" s="552" t="s">
        <v>539</v>
      </c>
      <c r="E43" s="552" t="s">
        <v>481</v>
      </c>
      <c r="F43" s="572">
        <v>60601</v>
      </c>
      <c r="G43" s="572">
        <v>50925</v>
      </c>
      <c r="H43" s="560">
        <v>0.19</v>
      </c>
    </row>
    <row r="44" spans="2:10" x14ac:dyDescent="0.3">
      <c r="B44" s="550" t="s">
        <v>438</v>
      </c>
      <c r="C44" s="551" t="s">
        <v>604</v>
      </c>
      <c r="D44" s="552" t="s">
        <v>539</v>
      </c>
      <c r="E44" s="552" t="s">
        <v>481</v>
      </c>
      <c r="F44" s="572">
        <v>106053</v>
      </c>
      <c r="G44" s="572">
        <v>89120</v>
      </c>
      <c r="H44" s="560">
        <v>0.19</v>
      </c>
    </row>
    <row r="45" spans="2:10" x14ac:dyDescent="0.3">
      <c r="B45" s="564" t="s">
        <v>440</v>
      </c>
      <c r="C45" s="565" t="s">
        <v>605</v>
      </c>
      <c r="D45" s="566" t="s">
        <v>539</v>
      </c>
      <c r="E45" s="566" t="s">
        <v>481</v>
      </c>
      <c r="F45" s="573">
        <v>93931</v>
      </c>
      <c r="G45" s="573">
        <v>78934</v>
      </c>
      <c r="H45" s="568">
        <v>0.19</v>
      </c>
      <c r="I45" s="579">
        <v>90000</v>
      </c>
    </row>
    <row r="46" spans="2:10" x14ac:dyDescent="0.3">
      <c r="B46" s="550" t="s">
        <v>442</v>
      </c>
      <c r="C46" s="551" t="s">
        <v>606</v>
      </c>
      <c r="D46" s="552" t="s">
        <v>539</v>
      </c>
      <c r="E46" s="552" t="s">
        <v>481</v>
      </c>
      <c r="F46" s="572">
        <v>81810</v>
      </c>
      <c r="G46" s="572">
        <v>68748</v>
      </c>
      <c r="H46" s="560">
        <v>0.19</v>
      </c>
    </row>
    <row r="47" spans="2:10" x14ac:dyDescent="0.3">
      <c r="B47" s="550" t="s">
        <v>443</v>
      </c>
      <c r="C47" s="551" t="s">
        <v>607</v>
      </c>
      <c r="D47" s="552" t="s">
        <v>539</v>
      </c>
      <c r="E47" s="552" t="s">
        <v>481</v>
      </c>
      <c r="F47" s="572">
        <v>2159</v>
      </c>
      <c r="G47" s="572">
        <v>2159</v>
      </c>
      <c r="H47" s="560">
        <v>0</v>
      </c>
    </row>
    <row r="48" spans="2:10" ht="22.8" x14ac:dyDescent="0.3">
      <c r="B48" s="550" t="s">
        <v>445</v>
      </c>
      <c r="C48" s="551" t="s">
        <v>608</v>
      </c>
      <c r="D48" s="552" t="s">
        <v>539</v>
      </c>
      <c r="E48" s="552" t="s">
        <v>481</v>
      </c>
      <c r="F48" s="572">
        <v>18204</v>
      </c>
      <c r="G48" s="572">
        <v>18204</v>
      </c>
      <c r="H48" s="560">
        <v>0</v>
      </c>
    </row>
    <row r="49" spans="2:10" x14ac:dyDescent="0.3">
      <c r="B49" s="550" t="s">
        <v>447</v>
      </c>
      <c r="C49" s="551" t="s">
        <v>609</v>
      </c>
      <c r="D49" s="552" t="s">
        <v>539</v>
      </c>
      <c r="E49" s="552" t="s">
        <v>481</v>
      </c>
      <c r="F49" s="572">
        <v>22405</v>
      </c>
      <c r="G49" s="572">
        <v>22405</v>
      </c>
      <c r="H49" s="560">
        <v>0</v>
      </c>
    </row>
    <row r="50" spans="2:10" x14ac:dyDescent="0.3">
      <c r="B50" s="550" t="s">
        <v>449</v>
      </c>
      <c r="C50" s="551" t="s">
        <v>610</v>
      </c>
      <c r="D50" s="552" t="s">
        <v>539</v>
      </c>
      <c r="E50" s="552" t="s">
        <v>481</v>
      </c>
      <c r="F50" s="572">
        <v>61613</v>
      </c>
      <c r="G50" s="572">
        <v>61613</v>
      </c>
      <c r="H50" s="560">
        <v>0</v>
      </c>
    </row>
    <row r="51" spans="2:10" x14ac:dyDescent="0.3">
      <c r="B51" s="550" t="s">
        <v>451</v>
      </c>
      <c r="C51" s="551" t="s">
        <v>611</v>
      </c>
      <c r="D51" s="552" t="s">
        <v>539</v>
      </c>
      <c r="E51" s="552" t="s">
        <v>612</v>
      </c>
      <c r="F51" s="572">
        <v>25</v>
      </c>
      <c r="G51" s="572">
        <v>25</v>
      </c>
      <c r="H51" s="560">
        <v>0</v>
      </c>
    </row>
    <row r="52" spans="2:10" x14ac:dyDescent="0.3">
      <c r="B52" s="564" t="s">
        <v>453</v>
      </c>
      <c r="C52" s="565" t="s">
        <v>77</v>
      </c>
      <c r="D52" s="566" t="s">
        <v>539</v>
      </c>
      <c r="E52" s="566" t="s">
        <v>481</v>
      </c>
      <c r="F52" s="573">
        <v>65000</v>
      </c>
      <c r="G52" s="573">
        <f>+F52*(1+H52)</f>
        <v>65000</v>
      </c>
      <c r="H52" s="568">
        <v>0</v>
      </c>
      <c r="I52" s="573">
        <v>53211</v>
      </c>
      <c r="J52" s="573">
        <v>53211</v>
      </c>
    </row>
    <row r="53" spans="2:10" x14ac:dyDescent="0.3">
      <c r="B53" s="550" t="s">
        <v>455</v>
      </c>
      <c r="C53" s="551" t="s">
        <v>613</v>
      </c>
      <c r="D53" s="552" t="s">
        <v>539</v>
      </c>
      <c r="E53" s="552" t="s">
        <v>481</v>
      </c>
      <c r="F53" s="572">
        <v>50411</v>
      </c>
      <c r="G53" s="572">
        <v>50411</v>
      </c>
      <c r="H53" s="560">
        <v>0</v>
      </c>
    </row>
    <row r="54" spans="2:10" x14ac:dyDescent="0.3">
      <c r="B54" s="550" t="s">
        <v>456</v>
      </c>
      <c r="C54" s="551" t="s">
        <v>614</v>
      </c>
      <c r="D54" s="552" t="s">
        <v>539</v>
      </c>
      <c r="E54" s="552" t="s">
        <v>481</v>
      </c>
      <c r="F54" s="572">
        <v>49010</v>
      </c>
      <c r="G54" s="572">
        <v>49010</v>
      </c>
      <c r="H54" s="560">
        <v>0</v>
      </c>
    </row>
    <row r="55" spans="2:10" ht="22.8" x14ac:dyDescent="0.3">
      <c r="B55" s="550" t="s">
        <v>458</v>
      </c>
      <c r="C55" s="551" t="s">
        <v>615</v>
      </c>
      <c r="D55" s="552" t="s">
        <v>539</v>
      </c>
      <c r="E55" s="552" t="s">
        <v>298</v>
      </c>
      <c r="F55" s="572">
        <v>169684</v>
      </c>
      <c r="G55" s="572">
        <v>142592</v>
      </c>
      <c r="H55" s="560">
        <v>0.19</v>
      </c>
    </row>
    <row r="56" spans="2:10" ht="22.8" x14ac:dyDescent="0.3">
      <c r="B56" s="550" t="s">
        <v>460</v>
      </c>
      <c r="C56" s="551" t="s">
        <v>616</v>
      </c>
      <c r="D56" s="552" t="s">
        <v>539</v>
      </c>
      <c r="E56" s="552" t="s">
        <v>298</v>
      </c>
      <c r="F56" s="572">
        <v>29523</v>
      </c>
      <c r="G56" s="572">
        <v>24809</v>
      </c>
      <c r="H56" s="560">
        <v>0.19</v>
      </c>
    </row>
    <row r="57" spans="2:10" ht="22.8" x14ac:dyDescent="0.3">
      <c r="B57" s="550" t="s">
        <v>462</v>
      </c>
      <c r="C57" s="551" t="s">
        <v>617</v>
      </c>
      <c r="D57" s="552" t="s">
        <v>539</v>
      </c>
      <c r="E57" s="552" t="s">
        <v>298</v>
      </c>
      <c r="F57" s="572">
        <v>70297</v>
      </c>
      <c r="G57" s="572">
        <v>59073</v>
      </c>
      <c r="H57" s="560">
        <v>0.19</v>
      </c>
    </row>
    <row r="58" spans="2:10" ht="34.200000000000003" x14ac:dyDescent="0.3">
      <c r="B58" s="550" t="s">
        <v>464</v>
      </c>
      <c r="C58" s="551" t="s">
        <v>618</v>
      </c>
      <c r="D58" s="552" t="s">
        <v>539</v>
      </c>
      <c r="E58" s="552" t="s">
        <v>298</v>
      </c>
      <c r="F58" s="572">
        <v>102025</v>
      </c>
      <c r="G58" s="572">
        <v>85735</v>
      </c>
      <c r="H58" s="560">
        <v>0.19</v>
      </c>
    </row>
    <row r="59" spans="2:10" ht="22.8" x14ac:dyDescent="0.3">
      <c r="B59" s="550" t="s">
        <v>466</v>
      </c>
      <c r="C59" s="551" t="s">
        <v>619</v>
      </c>
      <c r="D59" s="552" t="s">
        <v>539</v>
      </c>
      <c r="E59" s="552" t="s">
        <v>298</v>
      </c>
      <c r="F59" s="572">
        <v>359594</v>
      </c>
      <c r="G59" s="572">
        <v>302180</v>
      </c>
      <c r="H59" s="560">
        <v>0.19</v>
      </c>
    </row>
    <row r="60" spans="2:10" ht="22.8" x14ac:dyDescent="0.3">
      <c r="B60" s="550" t="s">
        <v>468</v>
      </c>
      <c r="C60" s="551" t="s">
        <v>620</v>
      </c>
      <c r="D60" s="552" t="s">
        <v>539</v>
      </c>
      <c r="E60" s="552" t="s">
        <v>298</v>
      </c>
      <c r="F60" s="572">
        <v>16664</v>
      </c>
      <c r="G60" s="572">
        <v>14003</v>
      </c>
      <c r="H60" s="560">
        <v>0.19</v>
      </c>
    </row>
    <row r="61" spans="2:10" ht="22.8" x14ac:dyDescent="0.3">
      <c r="B61" s="550" t="s">
        <v>469</v>
      </c>
      <c r="C61" s="551" t="s">
        <v>621</v>
      </c>
      <c r="D61" s="552" t="s">
        <v>539</v>
      </c>
      <c r="E61" s="552" t="s">
        <v>298</v>
      </c>
      <c r="F61" s="572">
        <v>25982</v>
      </c>
      <c r="G61" s="572">
        <v>21834</v>
      </c>
      <c r="H61" s="560">
        <v>0.19</v>
      </c>
    </row>
    <row r="62" spans="2:10" ht="45.6" x14ac:dyDescent="0.3">
      <c r="B62" s="550" t="s">
        <v>471</v>
      </c>
      <c r="C62" s="551" t="s">
        <v>622</v>
      </c>
      <c r="D62" s="552" t="s">
        <v>539</v>
      </c>
      <c r="E62" s="552" t="s">
        <v>298</v>
      </c>
      <c r="F62" s="572">
        <v>246193</v>
      </c>
      <c r="G62" s="572">
        <v>206885</v>
      </c>
      <c r="H62" s="560">
        <v>0.19</v>
      </c>
    </row>
    <row r="63" spans="2:10" ht="34.200000000000003" x14ac:dyDescent="0.3">
      <c r="B63" s="550" t="s">
        <v>473</v>
      </c>
      <c r="C63" s="551" t="s">
        <v>623</v>
      </c>
      <c r="D63" s="552" t="s">
        <v>539</v>
      </c>
      <c r="E63" s="552" t="s">
        <v>298</v>
      </c>
      <c r="F63" s="572">
        <v>362098</v>
      </c>
      <c r="G63" s="572">
        <v>304284</v>
      </c>
      <c r="H63" s="560">
        <v>0.19</v>
      </c>
    </row>
    <row r="64" spans="2:10" ht="34.200000000000003" x14ac:dyDescent="0.3">
      <c r="B64" s="550" t="s">
        <v>475</v>
      </c>
      <c r="C64" s="551" t="s">
        <v>624</v>
      </c>
      <c r="D64" s="552" t="s">
        <v>539</v>
      </c>
      <c r="E64" s="552" t="s">
        <v>298</v>
      </c>
      <c r="F64" s="572">
        <v>148474</v>
      </c>
      <c r="G64" s="572">
        <v>124768</v>
      </c>
      <c r="H64" s="560">
        <v>0.19</v>
      </c>
    </row>
    <row r="65" spans="2:8" ht="22.8" x14ac:dyDescent="0.3">
      <c r="B65" s="550" t="s">
        <v>477</v>
      </c>
      <c r="C65" s="551" t="s">
        <v>625</v>
      </c>
      <c r="D65" s="552" t="s">
        <v>539</v>
      </c>
      <c r="E65" s="552" t="s">
        <v>298</v>
      </c>
      <c r="F65" s="572">
        <v>415974</v>
      </c>
      <c r="G65" s="572">
        <v>349558</v>
      </c>
      <c r="H65" s="560">
        <v>0.19</v>
      </c>
    </row>
    <row r="66" spans="2:8" ht="34.200000000000003" x14ac:dyDescent="0.3">
      <c r="B66" s="550" t="s">
        <v>479</v>
      </c>
      <c r="C66" s="551" t="s">
        <v>626</v>
      </c>
      <c r="D66" s="552" t="s">
        <v>539</v>
      </c>
      <c r="E66" s="552" t="s">
        <v>298</v>
      </c>
      <c r="F66" s="572">
        <v>86202</v>
      </c>
      <c r="G66" s="572">
        <v>72439</v>
      </c>
      <c r="H66" s="560">
        <v>0.19</v>
      </c>
    </row>
    <row r="67" spans="2:8" ht="34.200000000000003" x14ac:dyDescent="0.3">
      <c r="B67" s="550" t="s">
        <v>374</v>
      </c>
      <c r="C67" s="551" t="s">
        <v>627</v>
      </c>
      <c r="D67" s="552" t="s">
        <v>539</v>
      </c>
      <c r="E67" s="552" t="s">
        <v>298</v>
      </c>
      <c r="F67" s="572">
        <v>276157</v>
      </c>
      <c r="G67" s="572">
        <v>232065</v>
      </c>
      <c r="H67" s="560">
        <v>0.19</v>
      </c>
    </row>
    <row r="68" spans="2:8" ht="45.6" x14ac:dyDescent="0.3">
      <c r="B68" s="550" t="s">
        <v>377</v>
      </c>
      <c r="C68" s="551" t="s">
        <v>628</v>
      </c>
      <c r="D68" s="552" t="s">
        <v>539</v>
      </c>
      <c r="E68" s="552" t="s">
        <v>298</v>
      </c>
      <c r="F68" s="572">
        <v>558751</v>
      </c>
      <c r="G68" s="572">
        <v>469539</v>
      </c>
      <c r="H68" s="560">
        <v>0.19</v>
      </c>
    </row>
    <row r="69" spans="2:8" ht="34.200000000000003" x14ac:dyDescent="0.3">
      <c r="B69" s="550" t="s">
        <v>379</v>
      </c>
      <c r="C69" s="551" t="s">
        <v>629</v>
      </c>
      <c r="D69" s="552" t="s">
        <v>539</v>
      </c>
      <c r="E69" s="552" t="s">
        <v>298</v>
      </c>
      <c r="F69" s="572">
        <v>764159</v>
      </c>
      <c r="G69" s="572">
        <v>642150</v>
      </c>
      <c r="H69" s="560">
        <v>0.19</v>
      </c>
    </row>
    <row r="70" spans="2:8" ht="45.6" x14ac:dyDescent="0.3">
      <c r="B70" s="550" t="s">
        <v>381</v>
      </c>
      <c r="C70" s="551" t="s">
        <v>630</v>
      </c>
      <c r="D70" s="552" t="s">
        <v>539</v>
      </c>
      <c r="E70" s="552" t="s">
        <v>298</v>
      </c>
      <c r="F70" s="572">
        <v>513450</v>
      </c>
      <c r="G70" s="572">
        <v>431471</v>
      </c>
      <c r="H70" s="560">
        <v>0.19</v>
      </c>
    </row>
    <row r="71" spans="2:8" ht="34.200000000000003" x14ac:dyDescent="0.3">
      <c r="B71" s="550" t="s">
        <v>383</v>
      </c>
      <c r="C71" s="551" t="s">
        <v>631</v>
      </c>
      <c r="D71" s="552" t="s">
        <v>539</v>
      </c>
      <c r="E71" s="552" t="s">
        <v>298</v>
      </c>
      <c r="F71" s="572">
        <v>98486</v>
      </c>
      <c r="G71" s="572">
        <v>82761</v>
      </c>
      <c r="H71" s="560">
        <v>0.19</v>
      </c>
    </row>
    <row r="72" spans="2:8" ht="22.8" x14ac:dyDescent="0.3">
      <c r="B72" s="550" t="s">
        <v>385</v>
      </c>
      <c r="C72" s="551" t="s">
        <v>632</v>
      </c>
      <c r="D72" s="552" t="s">
        <v>539</v>
      </c>
      <c r="E72" s="552" t="s">
        <v>298</v>
      </c>
      <c r="F72" s="572">
        <v>186956</v>
      </c>
      <c r="G72" s="572">
        <v>157106</v>
      </c>
      <c r="H72" s="560">
        <v>0.19</v>
      </c>
    </row>
    <row r="73" spans="2:8" ht="22.8" x14ac:dyDescent="0.3">
      <c r="B73" s="550" t="s">
        <v>387</v>
      </c>
      <c r="C73" s="551" t="s">
        <v>633</v>
      </c>
      <c r="D73" s="552" t="s">
        <v>539</v>
      </c>
      <c r="E73" s="552" t="s">
        <v>298</v>
      </c>
      <c r="F73" s="572">
        <v>45747</v>
      </c>
      <c r="G73" s="572">
        <v>38443</v>
      </c>
      <c r="H73" s="560">
        <v>0.19</v>
      </c>
    </row>
    <row r="74" spans="2:8" ht="22.8" x14ac:dyDescent="0.3">
      <c r="B74" s="550" t="s">
        <v>389</v>
      </c>
      <c r="C74" s="551" t="s">
        <v>634</v>
      </c>
      <c r="D74" s="552" t="s">
        <v>539</v>
      </c>
      <c r="E74" s="552" t="s">
        <v>635</v>
      </c>
      <c r="F74" s="572">
        <v>27268</v>
      </c>
      <c r="G74" s="572">
        <v>22914</v>
      </c>
      <c r="H74" s="560">
        <v>0.19</v>
      </c>
    </row>
    <row r="75" spans="2:8" ht="22.8" x14ac:dyDescent="0.3">
      <c r="B75" s="550" t="s">
        <v>391</v>
      </c>
      <c r="C75" s="551" t="s">
        <v>636</v>
      </c>
      <c r="D75" s="552" t="s">
        <v>539</v>
      </c>
      <c r="E75" s="552" t="s">
        <v>635</v>
      </c>
      <c r="F75" s="572">
        <v>23268</v>
      </c>
      <c r="G75" s="572">
        <v>19553</v>
      </c>
      <c r="H75" s="560">
        <v>0.19</v>
      </c>
    </row>
    <row r="76" spans="2:8" ht="22.8" x14ac:dyDescent="0.3">
      <c r="B76" s="550" t="s">
        <v>393</v>
      </c>
      <c r="C76" s="551" t="s">
        <v>637</v>
      </c>
      <c r="D76" s="552" t="s">
        <v>539</v>
      </c>
      <c r="E76" s="552" t="s">
        <v>298</v>
      </c>
      <c r="F76" s="572">
        <v>30301</v>
      </c>
      <c r="G76" s="572">
        <v>25463</v>
      </c>
      <c r="H76" s="560">
        <v>0.19</v>
      </c>
    </row>
    <row r="77" spans="2:8" ht="22.8" x14ac:dyDescent="0.3">
      <c r="B77" s="550" t="s">
        <v>395</v>
      </c>
      <c r="C77" s="551" t="s">
        <v>638</v>
      </c>
      <c r="D77" s="552" t="s">
        <v>539</v>
      </c>
      <c r="E77" s="552" t="s">
        <v>298</v>
      </c>
      <c r="F77" s="572">
        <v>15150</v>
      </c>
      <c r="G77" s="572">
        <v>12731</v>
      </c>
      <c r="H77" s="560">
        <v>0.19</v>
      </c>
    </row>
    <row r="78" spans="2:8" ht="22.8" x14ac:dyDescent="0.3">
      <c r="B78" s="550" t="s">
        <v>397</v>
      </c>
      <c r="C78" s="551" t="s">
        <v>639</v>
      </c>
      <c r="D78" s="552" t="s">
        <v>539</v>
      </c>
      <c r="E78" s="552" t="s">
        <v>298</v>
      </c>
      <c r="F78" s="572">
        <v>22723</v>
      </c>
      <c r="G78" s="572">
        <v>19095</v>
      </c>
      <c r="H78" s="560">
        <v>0.19</v>
      </c>
    </row>
    <row r="79" spans="2:8" ht="22.8" x14ac:dyDescent="0.3">
      <c r="B79" s="550" t="s">
        <v>399</v>
      </c>
      <c r="C79" s="551" t="s">
        <v>640</v>
      </c>
      <c r="D79" s="552" t="s">
        <v>539</v>
      </c>
      <c r="E79" s="552" t="s">
        <v>298</v>
      </c>
      <c r="F79" s="572">
        <v>27620</v>
      </c>
      <c r="G79" s="572">
        <v>23210</v>
      </c>
      <c r="H79" s="560">
        <v>0.19</v>
      </c>
    </row>
    <row r="80" spans="2:8" ht="45.6" x14ac:dyDescent="0.3">
      <c r="B80" s="550" t="s">
        <v>401</v>
      </c>
      <c r="C80" s="551" t="s">
        <v>641</v>
      </c>
      <c r="D80" s="552" t="s">
        <v>539</v>
      </c>
      <c r="E80" s="552" t="s">
        <v>298</v>
      </c>
      <c r="F80" s="572">
        <v>95947</v>
      </c>
      <c r="G80" s="572">
        <v>80628</v>
      </c>
      <c r="H80" s="560">
        <v>0.19</v>
      </c>
    </row>
    <row r="81" spans="2:8" ht="34.200000000000003" x14ac:dyDescent="0.3">
      <c r="B81" s="550" t="s">
        <v>642</v>
      </c>
      <c r="C81" s="551" t="s">
        <v>643</v>
      </c>
      <c r="D81" s="552" t="s">
        <v>539</v>
      </c>
      <c r="E81" s="552" t="s">
        <v>298</v>
      </c>
      <c r="F81" s="572">
        <v>95947</v>
      </c>
      <c r="G81" s="572">
        <v>80628</v>
      </c>
      <c r="H81" s="560">
        <v>0.19</v>
      </c>
    </row>
    <row r="82" spans="2:8" ht="45.6" x14ac:dyDescent="0.3">
      <c r="B82" s="550" t="s">
        <v>644</v>
      </c>
      <c r="C82" s="551" t="s">
        <v>645</v>
      </c>
      <c r="D82" s="552" t="s">
        <v>539</v>
      </c>
      <c r="E82" s="552" t="s">
        <v>298</v>
      </c>
      <c r="F82" s="572">
        <v>155371</v>
      </c>
      <c r="G82" s="572">
        <v>130564</v>
      </c>
      <c r="H82" s="560">
        <v>0.19</v>
      </c>
    </row>
    <row r="83" spans="2:8" ht="22.8" x14ac:dyDescent="0.3">
      <c r="B83" s="550" t="s">
        <v>646</v>
      </c>
      <c r="C83" s="551" t="s">
        <v>647</v>
      </c>
      <c r="D83" s="552" t="s">
        <v>539</v>
      </c>
      <c r="E83" s="552" t="s">
        <v>298</v>
      </c>
      <c r="F83" s="572">
        <v>71055</v>
      </c>
      <c r="G83" s="572">
        <v>59710</v>
      </c>
      <c r="H83" s="560">
        <v>0.19</v>
      </c>
    </row>
    <row r="84" spans="2:8" ht="22.8" x14ac:dyDescent="0.3">
      <c r="B84" s="550" t="s">
        <v>648</v>
      </c>
      <c r="C84" s="551" t="s">
        <v>649</v>
      </c>
      <c r="D84" s="552" t="s">
        <v>539</v>
      </c>
      <c r="E84" s="552" t="s">
        <v>298</v>
      </c>
      <c r="F84" s="572">
        <v>97115</v>
      </c>
      <c r="G84" s="572">
        <v>81609</v>
      </c>
      <c r="H84" s="560">
        <v>0.19</v>
      </c>
    </row>
    <row r="85" spans="2:8" ht="22.8" x14ac:dyDescent="0.3">
      <c r="B85" s="550" t="s">
        <v>650</v>
      </c>
      <c r="C85" s="551" t="s">
        <v>651</v>
      </c>
      <c r="D85" s="552" t="s">
        <v>539</v>
      </c>
      <c r="E85" s="552" t="s">
        <v>298</v>
      </c>
      <c r="F85" s="572">
        <v>227258</v>
      </c>
      <c r="G85" s="572">
        <v>190973</v>
      </c>
      <c r="H85" s="560">
        <v>0.19</v>
      </c>
    </row>
    <row r="86" spans="2:8" ht="22.8" x14ac:dyDescent="0.3">
      <c r="B86" s="550" t="s">
        <v>652</v>
      </c>
      <c r="C86" s="551" t="s">
        <v>653</v>
      </c>
      <c r="D86" s="552" t="s">
        <v>539</v>
      </c>
      <c r="E86" s="552" t="s">
        <v>298</v>
      </c>
      <c r="F86" s="572">
        <v>220590</v>
      </c>
      <c r="G86" s="572">
        <v>185370</v>
      </c>
      <c r="H86" s="560">
        <v>0.19</v>
      </c>
    </row>
    <row r="87" spans="2:8" ht="22.8" x14ac:dyDescent="0.3">
      <c r="B87" s="550" t="s">
        <v>654</v>
      </c>
      <c r="C87" s="551" t="s">
        <v>655</v>
      </c>
      <c r="D87" s="552" t="s">
        <v>539</v>
      </c>
      <c r="E87" s="552" t="s">
        <v>298</v>
      </c>
      <c r="F87" s="572">
        <v>227258</v>
      </c>
      <c r="G87" s="572">
        <v>190973</v>
      </c>
      <c r="H87" s="560">
        <v>0.19</v>
      </c>
    </row>
    <row r="88" spans="2:8" ht="22.8" x14ac:dyDescent="0.3">
      <c r="B88" s="550" t="s">
        <v>656</v>
      </c>
      <c r="C88" s="551" t="s">
        <v>657</v>
      </c>
      <c r="D88" s="552" t="s">
        <v>539</v>
      </c>
      <c r="E88" s="552" t="s">
        <v>298</v>
      </c>
      <c r="F88" s="572">
        <v>174230</v>
      </c>
      <c r="G88" s="572">
        <v>146412</v>
      </c>
      <c r="H88" s="560">
        <v>0.19</v>
      </c>
    </row>
    <row r="89" spans="2:8" ht="22.8" x14ac:dyDescent="0.3">
      <c r="B89" s="550" t="s">
        <v>658</v>
      </c>
      <c r="C89" s="551" t="s">
        <v>659</v>
      </c>
      <c r="D89" s="552" t="s">
        <v>539</v>
      </c>
      <c r="E89" s="552" t="s">
        <v>298</v>
      </c>
      <c r="F89" s="572">
        <v>87872</v>
      </c>
      <c r="G89" s="572">
        <v>73842</v>
      </c>
      <c r="H89" s="560">
        <v>0.19</v>
      </c>
    </row>
    <row r="90" spans="2:8" ht="22.8" x14ac:dyDescent="0.3">
      <c r="B90" s="550" t="s">
        <v>660</v>
      </c>
      <c r="C90" s="551" t="s">
        <v>659</v>
      </c>
      <c r="D90" s="552" t="s">
        <v>539</v>
      </c>
      <c r="E90" s="552" t="s">
        <v>298</v>
      </c>
      <c r="F90" s="572">
        <v>52193</v>
      </c>
      <c r="G90" s="572">
        <v>43860</v>
      </c>
      <c r="H90" s="560">
        <v>0.19</v>
      </c>
    </row>
    <row r="91" spans="2:8" ht="34.200000000000003" x14ac:dyDescent="0.3">
      <c r="B91" s="550" t="s">
        <v>661</v>
      </c>
      <c r="C91" s="551" t="s">
        <v>662</v>
      </c>
      <c r="D91" s="552" t="s">
        <v>539</v>
      </c>
      <c r="E91" s="552" t="s">
        <v>298</v>
      </c>
      <c r="F91" s="572">
        <v>206047</v>
      </c>
      <c r="G91" s="572">
        <v>173149</v>
      </c>
      <c r="H91" s="560">
        <v>0.19</v>
      </c>
    </row>
    <row r="92" spans="2:8" ht="22.8" x14ac:dyDescent="0.3">
      <c r="B92" s="550" t="s">
        <v>663</v>
      </c>
      <c r="C92" s="551" t="s">
        <v>664</v>
      </c>
      <c r="D92" s="552" t="s">
        <v>539</v>
      </c>
      <c r="E92" s="552" t="s">
        <v>298</v>
      </c>
      <c r="F92" s="572">
        <v>196578</v>
      </c>
      <c r="G92" s="572">
        <v>165192</v>
      </c>
      <c r="H92" s="560">
        <v>0.19</v>
      </c>
    </row>
    <row r="93" spans="2:8" ht="22.8" x14ac:dyDescent="0.3">
      <c r="B93" s="550" t="s">
        <v>665</v>
      </c>
      <c r="C93" s="551" t="s">
        <v>666</v>
      </c>
      <c r="D93" s="552" t="s">
        <v>539</v>
      </c>
      <c r="E93" s="552" t="s">
        <v>298</v>
      </c>
      <c r="F93" s="572">
        <v>682069</v>
      </c>
      <c r="G93" s="572">
        <v>573167</v>
      </c>
      <c r="H93" s="560">
        <v>0.19</v>
      </c>
    </row>
    <row r="94" spans="2:8" ht="22.8" x14ac:dyDescent="0.3">
      <c r="B94" s="550" t="s">
        <v>667</v>
      </c>
      <c r="C94" s="551" t="s">
        <v>668</v>
      </c>
      <c r="D94" s="552" t="s">
        <v>539</v>
      </c>
      <c r="E94" s="552" t="s">
        <v>298</v>
      </c>
      <c r="F94" s="572">
        <v>25758</v>
      </c>
      <c r="G94" s="572">
        <v>21645</v>
      </c>
      <c r="H94" s="560">
        <v>0.19</v>
      </c>
    </row>
    <row r="95" spans="2:8" ht="22.8" x14ac:dyDescent="0.3">
      <c r="B95" s="550" t="s">
        <v>669</v>
      </c>
      <c r="C95" s="551" t="s">
        <v>670</v>
      </c>
      <c r="D95" s="552" t="s">
        <v>539</v>
      </c>
      <c r="E95" s="552" t="s">
        <v>298</v>
      </c>
      <c r="F95" s="572">
        <v>29962</v>
      </c>
      <c r="G95" s="572">
        <v>25178</v>
      </c>
      <c r="H95" s="560">
        <v>0.19</v>
      </c>
    </row>
    <row r="96" spans="2:8" ht="34.200000000000003" x14ac:dyDescent="0.3">
      <c r="B96" s="550" t="s">
        <v>671</v>
      </c>
      <c r="C96" s="551" t="s">
        <v>672</v>
      </c>
      <c r="D96" s="552" t="s">
        <v>539</v>
      </c>
      <c r="E96" s="552" t="s">
        <v>298</v>
      </c>
      <c r="F96" s="572">
        <v>392401</v>
      </c>
      <c r="G96" s="572">
        <v>329749</v>
      </c>
      <c r="H96" s="560">
        <v>0.19</v>
      </c>
    </row>
    <row r="97" spans="2:8" ht="34.200000000000003" x14ac:dyDescent="0.3">
      <c r="B97" s="550" t="s">
        <v>673</v>
      </c>
      <c r="C97" s="551" t="s">
        <v>674</v>
      </c>
      <c r="D97" s="552" t="s">
        <v>539</v>
      </c>
      <c r="E97" s="552" t="s">
        <v>298</v>
      </c>
      <c r="F97" s="572">
        <v>181076</v>
      </c>
      <c r="G97" s="572">
        <v>152165</v>
      </c>
      <c r="H97" s="560">
        <v>0.19</v>
      </c>
    </row>
    <row r="98" spans="2:8" ht="34.200000000000003" x14ac:dyDescent="0.3">
      <c r="B98" s="550" t="s">
        <v>675</v>
      </c>
      <c r="C98" s="551" t="s">
        <v>676</v>
      </c>
      <c r="D98" s="552" t="s">
        <v>539</v>
      </c>
      <c r="E98" s="552" t="s">
        <v>298</v>
      </c>
      <c r="F98" s="572">
        <v>866613</v>
      </c>
      <c r="G98" s="572">
        <v>728246</v>
      </c>
      <c r="H98" s="560">
        <v>0.19</v>
      </c>
    </row>
    <row r="99" spans="2:8" x14ac:dyDescent="0.3">
      <c r="B99" s="550" t="s">
        <v>677</v>
      </c>
      <c r="C99" s="551" t="s">
        <v>678</v>
      </c>
      <c r="D99" s="552" t="s">
        <v>539</v>
      </c>
      <c r="E99" s="552" t="s">
        <v>298</v>
      </c>
      <c r="F99" s="572">
        <v>11348</v>
      </c>
      <c r="G99" s="572">
        <v>9536</v>
      </c>
      <c r="H99" s="560">
        <v>0.19</v>
      </c>
    </row>
    <row r="100" spans="2:8" ht="22.8" x14ac:dyDescent="0.3">
      <c r="B100" s="550" t="s">
        <v>679</v>
      </c>
      <c r="C100" s="551" t="s">
        <v>680</v>
      </c>
      <c r="D100" s="552" t="s">
        <v>539</v>
      </c>
      <c r="E100" s="552" t="s">
        <v>298</v>
      </c>
      <c r="F100" s="572">
        <v>19996</v>
      </c>
      <c r="G100" s="572">
        <v>16803</v>
      </c>
      <c r="H100" s="560">
        <v>0.19</v>
      </c>
    </row>
    <row r="101" spans="2:8" ht="22.8" x14ac:dyDescent="0.3">
      <c r="B101" s="550" t="s">
        <v>681</v>
      </c>
      <c r="C101" s="551" t="s">
        <v>682</v>
      </c>
      <c r="D101" s="552" t="s">
        <v>539</v>
      </c>
      <c r="E101" s="552" t="s">
        <v>298</v>
      </c>
      <c r="F101" s="572">
        <v>28986</v>
      </c>
      <c r="G101" s="572">
        <v>24358</v>
      </c>
      <c r="H101" s="560">
        <v>0.19</v>
      </c>
    </row>
    <row r="102" spans="2:8" x14ac:dyDescent="0.3">
      <c r="B102" s="550" t="s">
        <v>683</v>
      </c>
      <c r="C102" s="551" t="s">
        <v>684</v>
      </c>
      <c r="D102" s="552" t="s">
        <v>539</v>
      </c>
      <c r="E102" s="552" t="s">
        <v>298</v>
      </c>
      <c r="F102" s="572">
        <v>156703</v>
      </c>
      <c r="G102" s="572">
        <v>131683</v>
      </c>
      <c r="H102" s="560">
        <v>0.19</v>
      </c>
    </row>
    <row r="103" spans="2:8" ht="22.8" x14ac:dyDescent="0.3">
      <c r="B103" s="550" t="s">
        <v>685</v>
      </c>
      <c r="C103" s="551" t="s">
        <v>686</v>
      </c>
      <c r="D103" s="552" t="s">
        <v>539</v>
      </c>
      <c r="E103" s="552" t="s">
        <v>298</v>
      </c>
      <c r="F103" s="572">
        <v>240896</v>
      </c>
      <c r="G103" s="572">
        <v>202434</v>
      </c>
      <c r="H103" s="560">
        <v>0.19</v>
      </c>
    </row>
    <row r="104" spans="2:8" ht="22.8" x14ac:dyDescent="0.3">
      <c r="B104" s="550" t="s">
        <v>687</v>
      </c>
      <c r="C104" s="551" t="s">
        <v>688</v>
      </c>
      <c r="D104" s="552" t="s">
        <v>539</v>
      </c>
      <c r="E104" s="552" t="s">
        <v>298</v>
      </c>
      <c r="F104" s="572">
        <v>104083</v>
      </c>
      <c r="G104" s="572">
        <v>87465</v>
      </c>
      <c r="H104" s="560">
        <v>0.19</v>
      </c>
    </row>
    <row r="105" spans="2:8" ht="22.8" x14ac:dyDescent="0.3">
      <c r="B105" s="550" t="s">
        <v>689</v>
      </c>
      <c r="C105" s="551" t="s">
        <v>690</v>
      </c>
      <c r="D105" s="552" t="s">
        <v>539</v>
      </c>
      <c r="E105" s="552" t="s">
        <v>298</v>
      </c>
      <c r="F105" s="572">
        <v>111071</v>
      </c>
      <c r="G105" s="572">
        <v>93337</v>
      </c>
      <c r="H105" s="560">
        <v>0.19</v>
      </c>
    </row>
    <row r="106" spans="2:8" ht="45.6" x14ac:dyDescent="0.3">
      <c r="B106" s="550" t="s">
        <v>691</v>
      </c>
      <c r="C106" s="551" t="s">
        <v>692</v>
      </c>
      <c r="D106" s="552" t="s">
        <v>539</v>
      </c>
      <c r="E106" s="552" t="s">
        <v>298</v>
      </c>
      <c r="F106" s="572">
        <v>194024</v>
      </c>
      <c r="G106" s="572">
        <v>163045</v>
      </c>
      <c r="H106" s="560">
        <v>0.19</v>
      </c>
    </row>
    <row r="107" spans="2:8" ht="68.400000000000006" x14ac:dyDescent="0.3">
      <c r="B107" s="550" t="s">
        <v>693</v>
      </c>
      <c r="C107" s="551" t="s">
        <v>694</v>
      </c>
      <c r="D107" s="552" t="s">
        <v>539</v>
      </c>
      <c r="E107" s="552" t="s">
        <v>298</v>
      </c>
      <c r="F107" s="572">
        <v>804215</v>
      </c>
      <c r="G107" s="572">
        <v>675811</v>
      </c>
      <c r="H107" s="560">
        <v>0.19</v>
      </c>
    </row>
    <row r="108" spans="2:8" ht="57" x14ac:dyDescent="0.3">
      <c r="B108" s="550" t="s">
        <v>695</v>
      </c>
      <c r="C108" s="551" t="s">
        <v>696</v>
      </c>
      <c r="D108" s="552" t="s">
        <v>539</v>
      </c>
      <c r="E108" s="552" t="s">
        <v>298</v>
      </c>
      <c r="F108" s="572">
        <v>1335675</v>
      </c>
      <c r="G108" s="572">
        <v>1122416</v>
      </c>
      <c r="H108" s="560">
        <v>0.19</v>
      </c>
    </row>
    <row r="109" spans="2:8" ht="34.200000000000003" x14ac:dyDescent="0.3">
      <c r="B109" s="550" t="s">
        <v>697</v>
      </c>
      <c r="C109" s="551" t="s">
        <v>698</v>
      </c>
      <c r="D109" s="552" t="s">
        <v>539</v>
      </c>
      <c r="E109" s="552" t="s">
        <v>298</v>
      </c>
      <c r="F109" s="572">
        <v>137784</v>
      </c>
      <c r="G109" s="572">
        <v>115785</v>
      </c>
      <c r="H109" s="560">
        <v>0.19</v>
      </c>
    </row>
    <row r="110" spans="2:8" ht="34.200000000000003" x14ac:dyDescent="0.3">
      <c r="B110" s="550" t="s">
        <v>699</v>
      </c>
      <c r="C110" s="551" t="s">
        <v>700</v>
      </c>
      <c r="D110" s="552" t="s">
        <v>539</v>
      </c>
      <c r="E110" s="552" t="s">
        <v>298</v>
      </c>
      <c r="F110" s="572">
        <v>309313</v>
      </c>
      <c r="G110" s="572">
        <v>259927</v>
      </c>
      <c r="H110" s="560">
        <v>0.19</v>
      </c>
    </row>
    <row r="111" spans="2:8" ht="34.200000000000003" x14ac:dyDescent="0.3">
      <c r="B111" s="550" t="s">
        <v>701</v>
      </c>
      <c r="C111" s="551" t="s">
        <v>702</v>
      </c>
      <c r="D111" s="552" t="s">
        <v>539</v>
      </c>
      <c r="E111" s="552" t="s">
        <v>298</v>
      </c>
      <c r="F111" s="572">
        <v>400700</v>
      </c>
      <c r="G111" s="572">
        <v>336723</v>
      </c>
      <c r="H111" s="560">
        <v>0.19</v>
      </c>
    </row>
    <row r="112" spans="2:8" x14ac:dyDescent="0.3">
      <c r="B112" s="550" t="s">
        <v>703</v>
      </c>
      <c r="C112" s="551" t="s">
        <v>704</v>
      </c>
      <c r="D112" s="552" t="s">
        <v>539</v>
      </c>
      <c r="E112" s="552" t="s">
        <v>298</v>
      </c>
      <c r="F112" s="572">
        <v>33741</v>
      </c>
      <c r="G112" s="572">
        <v>28354</v>
      </c>
      <c r="H112" s="560">
        <v>0.19</v>
      </c>
    </row>
    <row r="113" spans="2:8" x14ac:dyDescent="0.3">
      <c r="B113" s="550" t="s">
        <v>705</v>
      </c>
      <c r="C113" s="551" t="s">
        <v>706</v>
      </c>
      <c r="D113" s="552" t="s">
        <v>539</v>
      </c>
      <c r="E113" s="552" t="s">
        <v>298</v>
      </c>
      <c r="F113" s="572">
        <v>36553</v>
      </c>
      <c r="G113" s="572">
        <v>30717</v>
      </c>
      <c r="H113" s="560">
        <v>0.19</v>
      </c>
    </row>
    <row r="114" spans="2:8" ht="34.200000000000003" x14ac:dyDescent="0.3">
      <c r="B114" s="550" t="s">
        <v>707</v>
      </c>
      <c r="C114" s="551" t="s">
        <v>708</v>
      </c>
      <c r="D114" s="552" t="s">
        <v>539</v>
      </c>
      <c r="E114" s="552" t="s">
        <v>298</v>
      </c>
      <c r="F114" s="572">
        <v>308278</v>
      </c>
      <c r="G114" s="572">
        <v>259057</v>
      </c>
      <c r="H114" s="560">
        <v>0.19</v>
      </c>
    </row>
    <row r="115" spans="2:8" ht="22.8" x14ac:dyDescent="0.3">
      <c r="B115" s="550" t="s">
        <v>709</v>
      </c>
      <c r="C115" s="551" t="s">
        <v>710</v>
      </c>
      <c r="D115" s="552" t="s">
        <v>539</v>
      </c>
      <c r="E115" s="552" t="s">
        <v>298</v>
      </c>
      <c r="F115" s="572">
        <v>533238</v>
      </c>
      <c r="G115" s="572">
        <v>448099</v>
      </c>
      <c r="H115" s="560">
        <v>0.19</v>
      </c>
    </row>
    <row r="116" spans="2:8" x14ac:dyDescent="0.3">
      <c r="B116" s="550" t="s">
        <v>711</v>
      </c>
      <c r="C116" s="551" t="s">
        <v>712</v>
      </c>
      <c r="D116" s="552" t="s">
        <v>539</v>
      </c>
      <c r="E116" s="552" t="s">
        <v>298</v>
      </c>
      <c r="F116" s="572">
        <v>49990</v>
      </c>
      <c r="G116" s="572">
        <v>42008</v>
      </c>
      <c r="H116" s="560">
        <v>0.19</v>
      </c>
    </row>
    <row r="117" spans="2:8" ht="22.8" x14ac:dyDescent="0.3">
      <c r="B117" s="550" t="s">
        <v>713</v>
      </c>
      <c r="C117" s="551" t="s">
        <v>714</v>
      </c>
      <c r="D117" s="552" t="s">
        <v>539</v>
      </c>
      <c r="E117" s="552" t="s">
        <v>298</v>
      </c>
      <c r="F117" s="572">
        <v>349939</v>
      </c>
      <c r="G117" s="572">
        <v>294066</v>
      </c>
      <c r="H117" s="560">
        <v>0.19</v>
      </c>
    </row>
    <row r="118" spans="2:8" ht="22.8" x14ac:dyDescent="0.3">
      <c r="B118" s="550" t="s">
        <v>715</v>
      </c>
      <c r="C118" s="551" t="s">
        <v>716</v>
      </c>
      <c r="D118" s="552" t="s">
        <v>539</v>
      </c>
      <c r="E118" s="552" t="s">
        <v>298</v>
      </c>
      <c r="F118" s="572">
        <v>183302</v>
      </c>
      <c r="G118" s="572">
        <v>154035</v>
      </c>
      <c r="H118" s="560">
        <v>0.19</v>
      </c>
    </row>
    <row r="119" spans="2:8" ht="22.8" x14ac:dyDescent="0.3">
      <c r="B119" s="550" t="s">
        <v>717</v>
      </c>
      <c r="C119" s="551" t="s">
        <v>718</v>
      </c>
      <c r="D119" s="552" t="s">
        <v>539</v>
      </c>
      <c r="E119" s="552" t="s">
        <v>298</v>
      </c>
      <c r="F119" s="572">
        <v>216628</v>
      </c>
      <c r="G119" s="572">
        <v>182040</v>
      </c>
      <c r="H119" s="560">
        <v>0.19</v>
      </c>
    </row>
    <row r="120" spans="2:8" ht="79.8" x14ac:dyDescent="0.3">
      <c r="B120" s="550" t="s">
        <v>719</v>
      </c>
      <c r="C120" s="551" t="s">
        <v>720</v>
      </c>
      <c r="D120" s="552" t="s">
        <v>539</v>
      </c>
      <c r="E120" s="552" t="s">
        <v>302</v>
      </c>
      <c r="F120" s="572">
        <v>291542</v>
      </c>
      <c r="G120" s="572">
        <v>244993</v>
      </c>
      <c r="H120" s="560">
        <v>0.19</v>
      </c>
    </row>
    <row r="121" spans="2:8" ht="68.400000000000006" x14ac:dyDescent="0.3">
      <c r="B121" s="550" t="s">
        <v>721</v>
      </c>
      <c r="C121" s="551" t="s">
        <v>722</v>
      </c>
      <c r="D121" s="552" t="s">
        <v>539</v>
      </c>
      <c r="E121" s="552" t="s">
        <v>302</v>
      </c>
      <c r="F121" s="572">
        <v>675110</v>
      </c>
      <c r="G121" s="572">
        <v>567319</v>
      </c>
      <c r="H121" s="560">
        <v>0.19</v>
      </c>
    </row>
    <row r="122" spans="2:8" ht="57" x14ac:dyDescent="0.3">
      <c r="B122" s="550" t="s">
        <v>723</v>
      </c>
      <c r="C122" s="551" t="s">
        <v>724</v>
      </c>
      <c r="D122" s="552" t="s">
        <v>539</v>
      </c>
      <c r="E122" s="552" t="s">
        <v>302</v>
      </c>
      <c r="F122" s="572">
        <v>811951</v>
      </c>
      <c r="G122" s="572">
        <v>682312</v>
      </c>
      <c r="H122" s="560">
        <v>0.19</v>
      </c>
    </row>
    <row r="123" spans="2:8" ht="45.6" x14ac:dyDescent="0.3">
      <c r="B123" s="550" t="s">
        <v>725</v>
      </c>
      <c r="C123" s="551" t="s">
        <v>726</v>
      </c>
      <c r="D123" s="552" t="s">
        <v>539</v>
      </c>
      <c r="E123" s="552" t="s">
        <v>302</v>
      </c>
      <c r="F123" s="572">
        <v>711562</v>
      </c>
      <c r="G123" s="572">
        <v>597951</v>
      </c>
      <c r="H123" s="560">
        <v>0.19</v>
      </c>
    </row>
    <row r="124" spans="2:8" ht="57" x14ac:dyDescent="0.3">
      <c r="B124" s="550" t="s">
        <v>727</v>
      </c>
      <c r="C124" s="551" t="s">
        <v>728</v>
      </c>
      <c r="D124" s="552" t="s">
        <v>539</v>
      </c>
      <c r="E124" s="552" t="s">
        <v>302</v>
      </c>
      <c r="F124" s="572">
        <v>1033388</v>
      </c>
      <c r="G124" s="572">
        <v>868393</v>
      </c>
      <c r="H124" s="560">
        <v>0.19</v>
      </c>
    </row>
    <row r="125" spans="2:8" ht="57" x14ac:dyDescent="0.3">
      <c r="B125" s="550" t="s">
        <v>729</v>
      </c>
      <c r="C125" s="551" t="s">
        <v>730</v>
      </c>
      <c r="D125" s="552" t="s">
        <v>539</v>
      </c>
      <c r="E125" s="552" t="s">
        <v>302</v>
      </c>
      <c r="F125" s="572">
        <v>950361</v>
      </c>
      <c r="G125" s="572">
        <v>798623</v>
      </c>
      <c r="H125" s="560">
        <v>0.19</v>
      </c>
    </row>
    <row r="126" spans="2:8" ht="22.8" x14ac:dyDescent="0.3">
      <c r="B126" s="550" t="s">
        <v>731</v>
      </c>
      <c r="C126" s="551" t="s">
        <v>732</v>
      </c>
      <c r="D126" s="552" t="s">
        <v>539</v>
      </c>
      <c r="E126" s="552" t="s">
        <v>302</v>
      </c>
      <c r="F126" s="572">
        <v>282253</v>
      </c>
      <c r="G126" s="572">
        <v>237187</v>
      </c>
      <c r="H126" s="560">
        <v>0.19</v>
      </c>
    </row>
    <row r="127" spans="2:8" ht="68.400000000000006" x14ac:dyDescent="0.3">
      <c r="B127" s="550" t="s">
        <v>733</v>
      </c>
      <c r="C127" s="551" t="s">
        <v>734</v>
      </c>
      <c r="D127" s="552" t="s">
        <v>539</v>
      </c>
      <c r="E127" s="552" t="s">
        <v>302</v>
      </c>
      <c r="F127" s="572">
        <v>1033388</v>
      </c>
      <c r="G127" s="572">
        <v>868393</v>
      </c>
      <c r="H127" s="560">
        <v>0.19</v>
      </c>
    </row>
    <row r="128" spans="2:8" ht="57" x14ac:dyDescent="0.3">
      <c r="B128" s="550" t="s">
        <v>735</v>
      </c>
      <c r="C128" s="551" t="s">
        <v>736</v>
      </c>
      <c r="D128" s="552" t="s">
        <v>539</v>
      </c>
      <c r="E128" s="552" t="s">
        <v>302</v>
      </c>
      <c r="F128" s="572">
        <v>945589</v>
      </c>
      <c r="G128" s="572">
        <v>794613</v>
      </c>
      <c r="H128" s="560">
        <v>0.19</v>
      </c>
    </row>
    <row r="129" spans="2:8" ht="57" x14ac:dyDescent="0.3">
      <c r="B129" s="550" t="s">
        <v>737</v>
      </c>
      <c r="C129" s="551" t="s">
        <v>738</v>
      </c>
      <c r="D129" s="552" t="s">
        <v>539</v>
      </c>
      <c r="E129" s="552" t="s">
        <v>302</v>
      </c>
      <c r="F129" s="572">
        <v>858349</v>
      </c>
      <c r="G129" s="572">
        <v>721302</v>
      </c>
      <c r="H129" s="560">
        <v>0.19</v>
      </c>
    </row>
    <row r="130" spans="2:8" ht="57" x14ac:dyDescent="0.3">
      <c r="B130" s="550" t="s">
        <v>739</v>
      </c>
      <c r="C130" s="551" t="s">
        <v>740</v>
      </c>
      <c r="D130" s="552" t="s">
        <v>539</v>
      </c>
      <c r="E130" s="552" t="s">
        <v>302</v>
      </c>
      <c r="F130" s="572">
        <v>745447</v>
      </c>
      <c r="G130" s="572">
        <v>626426</v>
      </c>
      <c r="H130" s="560">
        <v>0.19</v>
      </c>
    </row>
    <row r="131" spans="2:8" ht="22.8" x14ac:dyDescent="0.3">
      <c r="B131" s="550" t="s">
        <v>741</v>
      </c>
      <c r="C131" s="551" t="s">
        <v>742</v>
      </c>
      <c r="D131" s="552" t="s">
        <v>539</v>
      </c>
      <c r="E131" s="552" t="s">
        <v>302</v>
      </c>
      <c r="F131" s="572">
        <v>132160</v>
      </c>
      <c r="G131" s="572">
        <v>111059</v>
      </c>
      <c r="H131" s="560">
        <v>0.19</v>
      </c>
    </row>
    <row r="132" spans="2:8" ht="22.8" x14ac:dyDescent="0.3">
      <c r="B132" s="550" t="s">
        <v>743</v>
      </c>
      <c r="C132" s="551" t="s">
        <v>744</v>
      </c>
      <c r="D132" s="552" t="s">
        <v>539</v>
      </c>
      <c r="E132" s="552" t="s">
        <v>302</v>
      </c>
      <c r="F132" s="572">
        <v>146526</v>
      </c>
      <c r="G132" s="572">
        <v>123131</v>
      </c>
      <c r="H132" s="560">
        <v>0.19</v>
      </c>
    </row>
    <row r="133" spans="2:8" ht="79.8" x14ac:dyDescent="0.3">
      <c r="B133" s="550" t="s">
        <v>745</v>
      </c>
      <c r="C133" s="551" t="s">
        <v>746</v>
      </c>
      <c r="D133" s="552" t="s">
        <v>539</v>
      </c>
      <c r="E133" s="552" t="s">
        <v>302</v>
      </c>
      <c r="F133" s="572">
        <v>318509</v>
      </c>
      <c r="G133" s="572">
        <v>267655</v>
      </c>
      <c r="H133" s="560">
        <v>0.19</v>
      </c>
    </row>
    <row r="134" spans="2:8" ht="68.400000000000006" x14ac:dyDescent="0.3">
      <c r="B134" s="550" t="s">
        <v>747</v>
      </c>
      <c r="C134" s="551" t="s">
        <v>748</v>
      </c>
      <c r="D134" s="552" t="s">
        <v>539</v>
      </c>
      <c r="E134" s="552" t="s">
        <v>302</v>
      </c>
      <c r="F134" s="572">
        <v>293040</v>
      </c>
      <c r="G134" s="572">
        <v>246252</v>
      </c>
      <c r="H134" s="560">
        <v>0.19</v>
      </c>
    </row>
    <row r="135" spans="2:8" ht="45.6" x14ac:dyDescent="0.3">
      <c r="B135" s="550" t="s">
        <v>749</v>
      </c>
      <c r="C135" s="551" t="s">
        <v>750</v>
      </c>
      <c r="D135" s="552" t="s">
        <v>539</v>
      </c>
      <c r="E135" s="552" t="s">
        <v>302</v>
      </c>
      <c r="F135" s="572">
        <v>719649</v>
      </c>
      <c r="G135" s="572">
        <v>604747</v>
      </c>
      <c r="H135" s="560">
        <v>0.19</v>
      </c>
    </row>
    <row r="136" spans="2:8" ht="45.6" x14ac:dyDescent="0.3">
      <c r="B136" s="550" t="s">
        <v>751</v>
      </c>
      <c r="C136" s="551" t="s">
        <v>752</v>
      </c>
      <c r="D136" s="552" t="s">
        <v>539</v>
      </c>
      <c r="E136" s="552" t="s">
        <v>302</v>
      </c>
      <c r="F136" s="572">
        <v>678824</v>
      </c>
      <c r="G136" s="572">
        <v>570440</v>
      </c>
      <c r="H136" s="560">
        <v>0.19</v>
      </c>
    </row>
    <row r="137" spans="2:8" ht="45.6" x14ac:dyDescent="0.3">
      <c r="B137" s="550" t="s">
        <v>753</v>
      </c>
      <c r="C137" s="551" t="s">
        <v>754</v>
      </c>
      <c r="D137" s="552" t="s">
        <v>539</v>
      </c>
      <c r="E137" s="552" t="s">
        <v>302</v>
      </c>
      <c r="F137" s="572">
        <v>741465</v>
      </c>
      <c r="G137" s="572">
        <v>623080</v>
      </c>
      <c r="H137" s="560">
        <v>0.19</v>
      </c>
    </row>
    <row r="138" spans="2:8" ht="45.6" x14ac:dyDescent="0.3">
      <c r="B138" s="550" t="s">
        <v>755</v>
      </c>
      <c r="C138" s="551" t="s">
        <v>756</v>
      </c>
      <c r="D138" s="552" t="s">
        <v>539</v>
      </c>
      <c r="E138" s="552" t="s">
        <v>302</v>
      </c>
      <c r="F138" s="572">
        <v>727829</v>
      </c>
      <c r="G138" s="572">
        <v>611621</v>
      </c>
      <c r="H138" s="560">
        <v>0.19</v>
      </c>
    </row>
    <row r="139" spans="2:8" ht="45.6" x14ac:dyDescent="0.3">
      <c r="B139" s="550" t="s">
        <v>757</v>
      </c>
      <c r="C139" s="551" t="s">
        <v>756</v>
      </c>
      <c r="D139" s="552" t="s">
        <v>539</v>
      </c>
      <c r="E139" s="552" t="s">
        <v>302</v>
      </c>
      <c r="F139" s="572">
        <v>823660</v>
      </c>
      <c r="G139" s="572">
        <v>692151</v>
      </c>
      <c r="H139" s="560">
        <v>0.19</v>
      </c>
    </row>
    <row r="140" spans="2:8" ht="45.6" x14ac:dyDescent="0.3">
      <c r="B140" s="550" t="s">
        <v>758</v>
      </c>
      <c r="C140" s="551" t="s">
        <v>756</v>
      </c>
      <c r="D140" s="552" t="s">
        <v>539</v>
      </c>
      <c r="E140" s="552" t="s">
        <v>302</v>
      </c>
      <c r="F140" s="572">
        <v>823660</v>
      </c>
      <c r="G140" s="572">
        <v>692151</v>
      </c>
      <c r="H140" s="560">
        <v>0.19</v>
      </c>
    </row>
    <row r="141" spans="2:8" ht="57" x14ac:dyDescent="0.3">
      <c r="B141" s="550" t="s">
        <v>759</v>
      </c>
      <c r="C141" s="551" t="s">
        <v>760</v>
      </c>
      <c r="D141" s="552" t="s">
        <v>539</v>
      </c>
      <c r="E141" s="552" t="s">
        <v>302</v>
      </c>
      <c r="F141" s="572">
        <v>823660</v>
      </c>
      <c r="G141" s="572">
        <v>692151</v>
      </c>
      <c r="H141" s="560">
        <v>0.19</v>
      </c>
    </row>
    <row r="142" spans="2:8" ht="45.6" x14ac:dyDescent="0.3">
      <c r="B142" s="550" t="s">
        <v>761</v>
      </c>
      <c r="C142" s="551" t="s">
        <v>762</v>
      </c>
      <c r="D142" s="552" t="s">
        <v>539</v>
      </c>
      <c r="E142" s="552" t="s">
        <v>302</v>
      </c>
      <c r="F142" s="572">
        <v>734802</v>
      </c>
      <c r="G142" s="572">
        <v>617481</v>
      </c>
      <c r="H142" s="560">
        <v>0.19</v>
      </c>
    </row>
    <row r="143" spans="2:8" ht="45.6" x14ac:dyDescent="0.3">
      <c r="B143" s="550" t="s">
        <v>763</v>
      </c>
      <c r="C143" s="551" t="s">
        <v>764</v>
      </c>
      <c r="D143" s="552" t="s">
        <v>539</v>
      </c>
      <c r="E143" s="552" t="s">
        <v>302</v>
      </c>
      <c r="F143" s="572">
        <v>687988</v>
      </c>
      <c r="G143" s="572">
        <v>578141</v>
      </c>
      <c r="H143" s="560">
        <v>0.19</v>
      </c>
    </row>
    <row r="144" spans="2:8" ht="22.8" x14ac:dyDescent="0.3">
      <c r="B144" s="550" t="s">
        <v>765</v>
      </c>
      <c r="C144" s="551" t="s">
        <v>766</v>
      </c>
      <c r="D144" s="552" t="s">
        <v>539</v>
      </c>
      <c r="E144" s="552" t="s">
        <v>302</v>
      </c>
      <c r="F144" s="572">
        <v>389217</v>
      </c>
      <c r="G144" s="572">
        <v>327073</v>
      </c>
      <c r="H144" s="560">
        <v>0.19</v>
      </c>
    </row>
    <row r="145" spans="2:8" ht="34.200000000000003" x14ac:dyDescent="0.3">
      <c r="B145" s="550" t="s">
        <v>767</v>
      </c>
      <c r="C145" s="551" t="s">
        <v>768</v>
      </c>
      <c r="D145" s="552" t="s">
        <v>539</v>
      </c>
      <c r="E145" s="552" t="s">
        <v>302</v>
      </c>
      <c r="F145" s="572">
        <v>570266</v>
      </c>
      <c r="G145" s="572">
        <v>479215</v>
      </c>
      <c r="H145" s="560">
        <v>0.19</v>
      </c>
    </row>
    <row r="146" spans="2:8" ht="79.8" x14ac:dyDescent="0.3">
      <c r="B146" s="550" t="s">
        <v>769</v>
      </c>
      <c r="C146" s="551" t="s">
        <v>770</v>
      </c>
      <c r="D146" s="552" t="s">
        <v>539</v>
      </c>
      <c r="E146" s="552" t="s">
        <v>302</v>
      </c>
      <c r="F146" s="572">
        <v>172411</v>
      </c>
      <c r="G146" s="572">
        <v>144883</v>
      </c>
      <c r="H146" s="560">
        <v>0.19</v>
      </c>
    </row>
    <row r="147" spans="2:8" ht="79.8" x14ac:dyDescent="0.3">
      <c r="B147" s="550" t="s">
        <v>771</v>
      </c>
      <c r="C147" s="551" t="s">
        <v>772</v>
      </c>
      <c r="D147" s="552" t="s">
        <v>539</v>
      </c>
      <c r="E147" s="552" t="s">
        <v>302</v>
      </c>
      <c r="F147" s="572">
        <v>281921</v>
      </c>
      <c r="G147" s="572">
        <v>236908</v>
      </c>
      <c r="H147" s="560">
        <v>0.19</v>
      </c>
    </row>
    <row r="148" spans="2:8" ht="79.8" x14ac:dyDescent="0.3">
      <c r="B148" s="550" t="s">
        <v>773</v>
      </c>
      <c r="C148" s="551" t="s">
        <v>774</v>
      </c>
      <c r="D148" s="552" t="s">
        <v>539</v>
      </c>
      <c r="E148" s="552" t="s">
        <v>302</v>
      </c>
      <c r="F148" s="572">
        <v>299373</v>
      </c>
      <c r="G148" s="572">
        <v>251574</v>
      </c>
      <c r="H148" s="560">
        <v>0.19</v>
      </c>
    </row>
    <row r="149" spans="2:8" ht="68.400000000000006" x14ac:dyDescent="0.3">
      <c r="B149" s="550" t="s">
        <v>775</v>
      </c>
      <c r="C149" s="551" t="s">
        <v>776</v>
      </c>
      <c r="D149" s="552" t="s">
        <v>539</v>
      </c>
      <c r="E149" s="552" t="s">
        <v>298</v>
      </c>
      <c r="F149" s="572">
        <v>1190228</v>
      </c>
      <c r="G149" s="572">
        <v>1000192</v>
      </c>
      <c r="H149" s="560">
        <v>0.19</v>
      </c>
    </row>
    <row r="150" spans="2:8" ht="22.8" x14ac:dyDescent="0.3">
      <c r="B150" s="550" t="s">
        <v>777</v>
      </c>
      <c r="C150" s="551" t="s">
        <v>778</v>
      </c>
      <c r="D150" s="552" t="s">
        <v>539</v>
      </c>
      <c r="E150" s="552" t="s">
        <v>302</v>
      </c>
      <c r="F150" s="572">
        <v>359370</v>
      </c>
      <c r="G150" s="572">
        <v>301992</v>
      </c>
      <c r="H150" s="560">
        <v>0.19</v>
      </c>
    </row>
    <row r="151" spans="2:8" ht="45.6" x14ac:dyDescent="0.3">
      <c r="B151" s="550" t="s">
        <v>779</v>
      </c>
      <c r="C151" s="551" t="s">
        <v>780</v>
      </c>
      <c r="D151" s="552" t="s">
        <v>539</v>
      </c>
      <c r="E151" s="552" t="s">
        <v>302</v>
      </c>
      <c r="F151" s="572">
        <v>359370</v>
      </c>
      <c r="G151" s="572">
        <v>301992</v>
      </c>
      <c r="H151" s="560">
        <v>0.19</v>
      </c>
    </row>
    <row r="152" spans="2:8" ht="79.8" x14ac:dyDescent="0.3">
      <c r="B152" s="550" t="s">
        <v>781</v>
      </c>
      <c r="C152" s="551" t="s">
        <v>782</v>
      </c>
      <c r="D152" s="552" t="s">
        <v>539</v>
      </c>
      <c r="E152" s="552" t="s">
        <v>302</v>
      </c>
      <c r="F152" s="572">
        <v>260650</v>
      </c>
      <c r="G152" s="572">
        <v>219034</v>
      </c>
      <c r="H152" s="560">
        <v>0.19</v>
      </c>
    </row>
    <row r="153" spans="2:8" ht="79.8" x14ac:dyDescent="0.3">
      <c r="B153" s="550" t="s">
        <v>783</v>
      </c>
      <c r="C153" s="551" t="s">
        <v>784</v>
      </c>
      <c r="D153" s="552" t="s">
        <v>539</v>
      </c>
      <c r="E153" s="552" t="s">
        <v>302</v>
      </c>
      <c r="F153" s="572">
        <v>298882</v>
      </c>
      <c r="G153" s="572">
        <v>251161</v>
      </c>
      <c r="H153" s="560">
        <v>0.19</v>
      </c>
    </row>
    <row r="154" spans="2:8" ht="68.400000000000006" x14ac:dyDescent="0.3">
      <c r="B154" s="550" t="s">
        <v>785</v>
      </c>
      <c r="C154" s="551" t="s">
        <v>786</v>
      </c>
      <c r="D154" s="552" t="s">
        <v>539</v>
      </c>
      <c r="E154" s="552" t="s">
        <v>302</v>
      </c>
      <c r="F154" s="572">
        <v>262406</v>
      </c>
      <c r="G154" s="572">
        <v>220509</v>
      </c>
      <c r="H154" s="560">
        <v>0.19</v>
      </c>
    </row>
    <row r="155" spans="2:8" ht="79.8" x14ac:dyDescent="0.3">
      <c r="B155" s="550" t="s">
        <v>787</v>
      </c>
      <c r="C155" s="551" t="s">
        <v>788</v>
      </c>
      <c r="D155" s="552" t="s">
        <v>539</v>
      </c>
      <c r="E155" s="552" t="s">
        <v>302</v>
      </c>
      <c r="F155" s="572">
        <v>232621</v>
      </c>
      <c r="G155" s="572">
        <v>195480</v>
      </c>
      <c r="H155" s="560">
        <v>0.19</v>
      </c>
    </row>
    <row r="156" spans="2:8" ht="79.8" x14ac:dyDescent="0.3">
      <c r="B156" s="550" t="s">
        <v>789</v>
      </c>
      <c r="C156" s="551" t="s">
        <v>790</v>
      </c>
      <c r="D156" s="552" t="s">
        <v>539</v>
      </c>
      <c r="E156" s="552" t="s">
        <v>302</v>
      </c>
      <c r="F156" s="572">
        <v>248805</v>
      </c>
      <c r="G156" s="572">
        <v>209080</v>
      </c>
      <c r="H156" s="560">
        <v>0.19</v>
      </c>
    </row>
    <row r="157" spans="2:8" ht="79.8" x14ac:dyDescent="0.3">
      <c r="B157" s="550" t="s">
        <v>791</v>
      </c>
      <c r="C157" s="551" t="s">
        <v>792</v>
      </c>
      <c r="D157" s="552" t="s">
        <v>539</v>
      </c>
      <c r="E157" s="552" t="s">
        <v>302</v>
      </c>
      <c r="F157" s="572">
        <v>466586</v>
      </c>
      <c r="G157" s="572">
        <v>392089</v>
      </c>
      <c r="H157" s="560">
        <v>0.19</v>
      </c>
    </row>
    <row r="158" spans="2:8" x14ac:dyDescent="0.3">
      <c r="B158" s="550" t="s">
        <v>793</v>
      </c>
      <c r="C158" s="551" t="s">
        <v>794</v>
      </c>
      <c r="D158" s="552" t="s">
        <v>539</v>
      </c>
      <c r="E158" s="552" t="s">
        <v>297</v>
      </c>
      <c r="F158" s="572">
        <v>1684</v>
      </c>
      <c r="G158" s="572">
        <v>1415</v>
      </c>
      <c r="H158" s="560">
        <v>0.19</v>
      </c>
    </row>
    <row r="159" spans="2:8" x14ac:dyDescent="0.3">
      <c r="B159" s="550" t="s">
        <v>795</v>
      </c>
      <c r="C159" s="551" t="s">
        <v>796</v>
      </c>
      <c r="D159" s="552" t="s">
        <v>539</v>
      </c>
      <c r="E159" s="552" t="s">
        <v>297</v>
      </c>
      <c r="F159" s="572">
        <v>1684</v>
      </c>
      <c r="G159" s="572">
        <v>1415</v>
      </c>
      <c r="H159" s="560">
        <v>0.19</v>
      </c>
    </row>
    <row r="160" spans="2:8" x14ac:dyDescent="0.3">
      <c r="B160" s="550" t="s">
        <v>797</v>
      </c>
      <c r="C160" s="551" t="s">
        <v>798</v>
      </c>
      <c r="D160" s="552" t="s">
        <v>539</v>
      </c>
      <c r="E160" s="552" t="s">
        <v>298</v>
      </c>
      <c r="F160" s="572">
        <v>99</v>
      </c>
      <c r="G160" s="572">
        <v>83</v>
      </c>
      <c r="H160" s="560">
        <v>0.19</v>
      </c>
    </row>
    <row r="161" spans="2:8" x14ac:dyDescent="0.3">
      <c r="B161" s="550" t="s">
        <v>799</v>
      </c>
      <c r="C161" s="551" t="s">
        <v>800</v>
      </c>
      <c r="D161" s="552" t="s">
        <v>539</v>
      </c>
      <c r="E161" s="552" t="s">
        <v>298</v>
      </c>
      <c r="F161" s="572">
        <v>18331</v>
      </c>
      <c r="G161" s="572">
        <v>15404</v>
      </c>
      <c r="H161" s="560">
        <v>0.19</v>
      </c>
    </row>
    <row r="162" spans="2:8" x14ac:dyDescent="0.3">
      <c r="B162" s="550" t="s">
        <v>801</v>
      </c>
      <c r="C162" s="551" t="s">
        <v>802</v>
      </c>
      <c r="D162" s="552" t="s">
        <v>539</v>
      </c>
      <c r="E162" s="552" t="s">
        <v>298</v>
      </c>
      <c r="F162" s="572">
        <v>93184</v>
      </c>
      <c r="G162" s="572">
        <v>78306</v>
      </c>
      <c r="H162" s="560">
        <v>0.19</v>
      </c>
    </row>
    <row r="163" spans="2:8" x14ac:dyDescent="0.3">
      <c r="B163" s="550" t="s">
        <v>803</v>
      </c>
      <c r="C163" s="551" t="s">
        <v>804</v>
      </c>
      <c r="D163" s="552" t="s">
        <v>539</v>
      </c>
      <c r="E163" s="552" t="s">
        <v>562</v>
      </c>
      <c r="F163" s="572">
        <v>4545</v>
      </c>
      <c r="G163" s="572">
        <v>3819</v>
      </c>
      <c r="H163" s="560">
        <v>0.19</v>
      </c>
    </row>
    <row r="164" spans="2:8" x14ac:dyDescent="0.3">
      <c r="B164" s="550" t="s">
        <v>805</v>
      </c>
      <c r="C164" s="551" t="s">
        <v>806</v>
      </c>
      <c r="D164" s="552" t="s">
        <v>539</v>
      </c>
      <c r="E164" s="552" t="s">
        <v>298</v>
      </c>
      <c r="F164" s="572">
        <v>121203</v>
      </c>
      <c r="G164" s="572">
        <v>101851</v>
      </c>
      <c r="H164" s="560">
        <v>0.19</v>
      </c>
    </row>
    <row r="165" spans="2:8" x14ac:dyDescent="0.3">
      <c r="B165" s="550" t="s">
        <v>807</v>
      </c>
      <c r="C165" s="551" t="s">
        <v>808</v>
      </c>
      <c r="D165" s="552" t="s">
        <v>539</v>
      </c>
      <c r="E165" s="552" t="s">
        <v>298</v>
      </c>
      <c r="F165" s="572">
        <v>117749</v>
      </c>
      <c r="G165" s="572">
        <v>98949</v>
      </c>
      <c r="H165" s="560">
        <v>0.19</v>
      </c>
    </row>
    <row r="166" spans="2:8" ht="34.200000000000003" x14ac:dyDescent="0.3">
      <c r="B166" s="550" t="s">
        <v>809</v>
      </c>
      <c r="C166" s="551" t="s">
        <v>810</v>
      </c>
      <c r="D166" s="552" t="s">
        <v>539</v>
      </c>
      <c r="E166" s="552" t="s">
        <v>298</v>
      </c>
      <c r="F166" s="572">
        <v>150506</v>
      </c>
      <c r="G166" s="572">
        <v>126476</v>
      </c>
      <c r="H166" s="560">
        <v>0.19</v>
      </c>
    </row>
    <row r="167" spans="2:8" ht="34.200000000000003" x14ac:dyDescent="0.3">
      <c r="B167" s="550" t="s">
        <v>811</v>
      </c>
      <c r="C167" s="551" t="s">
        <v>812</v>
      </c>
      <c r="D167" s="552" t="s">
        <v>539</v>
      </c>
      <c r="E167" s="552" t="s">
        <v>298</v>
      </c>
      <c r="F167" s="572">
        <v>314979</v>
      </c>
      <c r="G167" s="572">
        <v>264688</v>
      </c>
      <c r="H167" s="560">
        <v>0.19</v>
      </c>
    </row>
    <row r="168" spans="2:8" x14ac:dyDescent="0.3">
      <c r="B168" s="550" t="s">
        <v>813</v>
      </c>
      <c r="C168" s="551" t="s">
        <v>814</v>
      </c>
      <c r="D168" s="552" t="s">
        <v>539</v>
      </c>
      <c r="E168" s="552" t="s">
        <v>298</v>
      </c>
      <c r="F168" s="572">
        <v>158170</v>
      </c>
      <c r="G168" s="572">
        <v>132916</v>
      </c>
      <c r="H168" s="560">
        <v>0.19</v>
      </c>
    </row>
    <row r="169" spans="2:8" x14ac:dyDescent="0.3">
      <c r="B169" s="550" t="s">
        <v>815</v>
      </c>
      <c r="C169" s="551" t="s">
        <v>816</v>
      </c>
      <c r="D169" s="552" t="s">
        <v>539</v>
      </c>
      <c r="E169" s="552" t="s">
        <v>302</v>
      </c>
      <c r="F169" s="572">
        <v>28784</v>
      </c>
      <c r="G169" s="572">
        <v>24188</v>
      </c>
      <c r="H169" s="560">
        <v>0.19</v>
      </c>
    </row>
    <row r="170" spans="2:8" ht="45.6" x14ac:dyDescent="0.3">
      <c r="B170" s="550" t="s">
        <v>817</v>
      </c>
      <c r="C170" s="551" t="s">
        <v>818</v>
      </c>
      <c r="D170" s="552" t="s">
        <v>539</v>
      </c>
      <c r="E170" s="552" t="s">
        <v>302</v>
      </c>
      <c r="F170" s="572">
        <v>325734</v>
      </c>
      <c r="G170" s="572">
        <v>273726</v>
      </c>
      <c r="H170" s="560">
        <v>0.19</v>
      </c>
    </row>
    <row r="171" spans="2:8" x14ac:dyDescent="0.3">
      <c r="B171" s="550" t="s">
        <v>819</v>
      </c>
      <c r="C171" s="551" t="s">
        <v>820</v>
      </c>
      <c r="D171" s="552" t="s">
        <v>539</v>
      </c>
      <c r="E171" s="552" t="s">
        <v>302</v>
      </c>
      <c r="F171" s="572">
        <v>15907</v>
      </c>
      <c r="G171" s="572">
        <v>13367</v>
      </c>
      <c r="H171" s="560">
        <v>0.19</v>
      </c>
    </row>
    <row r="172" spans="2:8" ht="22.8" x14ac:dyDescent="0.3">
      <c r="B172" s="550" t="s">
        <v>821</v>
      </c>
      <c r="C172" s="551" t="s">
        <v>822</v>
      </c>
      <c r="D172" s="552" t="s">
        <v>539</v>
      </c>
      <c r="E172" s="552" t="s">
        <v>562</v>
      </c>
      <c r="F172" s="572">
        <v>28026</v>
      </c>
      <c r="G172" s="572">
        <v>23551</v>
      </c>
      <c r="H172" s="560">
        <v>0.19</v>
      </c>
    </row>
    <row r="173" spans="2:8" ht="34.200000000000003" x14ac:dyDescent="0.3">
      <c r="B173" s="550" t="s">
        <v>823</v>
      </c>
      <c r="C173" s="551" t="s">
        <v>824</v>
      </c>
      <c r="D173" s="552" t="s">
        <v>539</v>
      </c>
      <c r="E173" s="552" t="s">
        <v>298</v>
      </c>
      <c r="F173" s="572">
        <v>291427</v>
      </c>
      <c r="G173" s="572">
        <v>244897</v>
      </c>
      <c r="H173" s="560">
        <v>0.19</v>
      </c>
    </row>
    <row r="174" spans="2:8" ht="34.200000000000003" x14ac:dyDescent="0.3">
      <c r="B174" s="550" t="s">
        <v>825</v>
      </c>
      <c r="C174" s="551" t="s">
        <v>826</v>
      </c>
      <c r="D174" s="552" t="s">
        <v>539</v>
      </c>
      <c r="E174" s="552" t="s">
        <v>298</v>
      </c>
      <c r="F174" s="572">
        <v>342093</v>
      </c>
      <c r="G174" s="572">
        <v>287473</v>
      </c>
      <c r="H174" s="560">
        <v>0.19</v>
      </c>
    </row>
    <row r="175" spans="2:8" ht="45.6" x14ac:dyDescent="0.3">
      <c r="B175" s="550" t="s">
        <v>827</v>
      </c>
      <c r="C175" s="551" t="s">
        <v>828</v>
      </c>
      <c r="D175" s="552" t="s">
        <v>539</v>
      </c>
      <c r="E175" s="552" t="s">
        <v>298</v>
      </c>
      <c r="F175" s="572">
        <v>268570</v>
      </c>
      <c r="G175" s="572">
        <v>225689</v>
      </c>
      <c r="H175" s="560">
        <v>0.19</v>
      </c>
    </row>
    <row r="176" spans="2:8" ht="45.6" x14ac:dyDescent="0.3">
      <c r="B176" s="550" t="s">
        <v>829</v>
      </c>
      <c r="C176" s="551" t="s">
        <v>830</v>
      </c>
      <c r="D176" s="552" t="s">
        <v>539</v>
      </c>
      <c r="E176" s="552" t="s">
        <v>298</v>
      </c>
      <c r="F176" s="572">
        <v>319235</v>
      </c>
      <c r="G176" s="572">
        <v>268265</v>
      </c>
      <c r="H176" s="560">
        <v>0.19</v>
      </c>
    </row>
    <row r="177" spans="2:8" ht="34.200000000000003" x14ac:dyDescent="0.3">
      <c r="B177" s="550" t="s">
        <v>831</v>
      </c>
      <c r="C177" s="551" t="s">
        <v>832</v>
      </c>
      <c r="D177" s="552" t="s">
        <v>539</v>
      </c>
      <c r="E177" s="552" t="s">
        <v>298</v>
      </c>
      <c r="F177" s="572">
        <v>251894</v>
      </c>
      <c r="G177" s="572">
        <v>211676</v>
      </c>
      <c r="H177" s="560">
        <v>0.19</v>
      </c>
    </row>
    <row r="178" spans="2:8" ht="34.200000000000003" x14ac:dyDescent="0.3">
      <c r="B178" s="550" t="s">
        <v>833</v>
      </c>
      <c r="C178" s="551" t="s">
        <v>834</v>
      </c>
      <c r="D178" s="552" t="s">
        <v>539</v>
      </c>
      <c r="E178" s="552" t="s">
        <v>298</v>
      </c>
      <c r="F178" s="572">
        <v>274753</v>
      </c>
      <c r="G178" s="572">
        <v>230885</v>
      </c>
      <c r="H178" s="560">
        <v>0.19</v>
      </c>
    </row>
    <row r="179" spans="2:8" ht="34.200000000000003" x14ac:dyDescent="0.3">
      <c r="B179" s="550" t="s">
        <v>835</v>
      </c>
      <c r="C179" s="551" t="s">
        <v>836</v>
      </c>
      <c r="D179" s="552" t="s">
        <v>539</v>
      </c>
      <c r="E179" s="552" t="s">
        <v>298</v>
      </c>
      <c r="F179" s="572">
        <v>267454</v>
      </c>
      <c r="G179" s="572">
        <v>224751</v>
      </c>
      <c r="H179" s="560">
        <v>0.19</v>
      </c>
    </row>
    <row r="180" spans="2:8" ht="34.200000000000003" x14ac:dyDescent="0.3">
      <c r="B180" s="550" t="s">
        <v>837</v>
      </c>
      <c r="C180" s="551" t="s">
        <v>838</v>
      </c>
      <c r="D180" s="552" t="s">
        <v>539</v>
      </c>
      <c r="E180" s="552" t="s">
        <v>298</v>
      </c>
      <c r="F180" s="572">
        <v>300800</v>
      </c>
      <c r="G180" s="572">
        <v>252773</v>
      </c>
      <c r="H180" s="560">
        <v>0.19</v>
      </c>
    </row>
    <row r="181" spans="2:8" ht="34.200000000000003" x14ac:dyDescent="0.3">
      <c r="B181" s="550" t="s">
        <v>839</v>
      </c>
      <c r="C181" s="551" t="s">
        <v>840</v>
      </c>
      <c r="D181" s="552" t="s">
        <v>539</v>
      </c>
      <c r="E181" s="552" t="s">
        <v>298</v>
      </c>
      <c r="F181" s="572">
        <v>211426</v>
      </c>
      <c r="G181" s="572">
        <v>177669</v>
      </c>
      <c r="H181" s="560">
        <v>0.19</v>
      </c>
    </row>
    <row r="182" spans="2:8" ht="34.200000000000003" x14ac:dyDescent="0.3">
      <c r="B182" s="550" t="s">
        <v>841</v>
      </c>
      <c r="C182" s="551" t="s">
        <v>842</v>
      </c>
      <c r="D182" s="552" t="s">
        <v>539</v>
      </c>
      <c r="E182" s="552" t="s">
        <v>298</v>
      </c>
      <c r="F182" s="572">
        <v>188570</v>
      </c>
      <c r="G182" s="572">
        <v>158462</v>
      </c>
      <c r="H182" s="560">
        <v>0.19</v>
      </c>
    </row>
    <row r="183" spans="2:8" ht="34.200000000000003" x14ac:dyDescent="0.3">
      <c r="B183" s="550" t="s">
        <v>843</v>
      </c>
      <c r="C183" s="551" t="s">
        <v>844</v>
      </c>
      <c r="D183" s="552" t="s">
        <v>539</v>
      </c>
      <c r="E183" s="552" t="s">
        <v>298</v>
      </c>
      <c r="F183" s="572">
        <v>224760</v>
      </c>
      <c r="G183" s="572">
        <v>188874</v>
      </c>
      <c r="H183" s="560">
        <v>0.19</v>
      </c>
    </row>
    <row r="184" spans="2:8" ht="34.200000000000003" x14ac:dyDescent="0.3">
      <c r="B184" s="550" t="s">
        <v>845</v>
      </c>
      <c r="C184" s="551" t="s">
        <v>846</v>
      </c>
      <c r="D184" s="552" t="s">
        <v>539</v>
      </c>
      <c r="E184" s="552" t="s">
        <v>298</v>
      </c>
      <c r="F184" s="572">
        <v>201889</v>
      </c>
      <c r="G184" s="572">
        <v>169655</v>
      </c>
      <c r="H184" s="560">
        <v>0.19</v>
      </c>
    </row>
    <row r="185" spans="2:8" ht="45.6" x14ac:dyDescent="0.3">
      <c r="B185" s="550" t="s">
        <v>847</v>
      </c>
      <c r="C185" s="551" t="s">
        <v>848</v>
      </c>
      <c r="D185" s="552" t="s">
        <v>539</v>
      </c>
      <c r="E185" s="552" t="s">
        <v>298</v>
      </c>
      <c r="F185" s="572">
        <v>233141</v>
      </c>
      <c r="G185" s="572">
        <v>195917</v>
      </c>
      <c r="H185" s="560">
        <v>0.19</v>
      </c>
    </row>
    <row r="186" spans="2:8" ht="45.6" x14ac:dyDescent="0.3">
      <c r="B186" s="550" t="s">
        <v>849</v>
      </c>
      <c r="C186" s="551" t="s">
        <v>850</v>
      </c>
      <c r="D186" s="552" t="s">
        <v>539</v>
      </c>
      <c r="E186" s="552" t="s">
        <v>298</v>
      </c>
      <c r="F186" s="572">
        <v>273673</v>
      </c>
      <c r="G186" s="572">
        <v>229977</v>
      </c>
      <c r="H186" s="560">
        <v>0.19</v>
      </c>
    </row>
    <row r="187" spans="2:8" ht="45.6" x14ac:dyDescent="0.3">
      <c r="B187" s="550" t="s">
        <v>851</v>
      </c>
      <c r="C187" s="551" t="s">
        <v>852</v>
      </c>
      <c r="D187" s="552" t="s">
        <v>539</v>
      </c>
      <c r="E187" s="552" t="s">
        <v>298</v>
      </c>
      <c r="F187" s="572">
        <v>214853</v>
      </c>
      <c r="G187" s="572">
        <v>180549</v>
      </c>
      <c r="H187" s="560">
        <v>0.19</v>
      </c>
    </row>
    <row r="188" spans="2:8" ht="34.200000000000003" x14ac:dyDescent="0.3">
      <c r="B188" s="550" t="s">
        <v>853</v>
      </c>
      <c r="C188" s="551" t="s">
        <v>854</v>
      </c>
      <c r="D188" s="552" t="s">
        <v>539</v>
      </c>
      <c r="E188" s="552" t="s">
        <v>298</v>
      </c>
      <c r="F188" s="572">
        <v>255391</v>
      </c>
      <c r="G188" s="572">
        <v>214614</v>
      </c>
      <c r="H188" s="560">
        <v>0.19</v>
      </c>
    </row>
    <row r="189" spans="2:8" ht="34.200000000000003" x14ac:dyDescent="0.3">
      <c r="B189" s="550" t="s">
        <v>855</v>
      </c>
      <c r="C189" s="551" t="s">
        <v>856</v>
      </c>
      <c r="D189" s="552" t="s">
        <v>539</v>
      </c>
      <c r="E189" s="552" t="s">
        <v>298</v>
      </c>
      <c r="F189" s="572">
        <v>201517</v>
      </c>
      <c r="G189" s="572">
        <v>169342</v>
      </c>
      <c r="H189" s="560">
        <v>0.19</v>
      </c>
    </row>
    <row r="190" spans="2:8" ht="34.200000000000003" x14ac:dyDescent="0.3">
      <c r="B190" s="550" t="s">
        <v>857</v>
      </c>
      <c r="C190" s="551" t="s">
        <v>858</v>
      </c>
      <c r="D190" s="552" t="s">
        <v>539</v>
      </c>
      <c r="E190" s="552" t="s">
        <v>298</v>
      </c>
      <c r="F190" s="572">
        <v>219800</v>
      </c>
      <c r="G190" s="572">
        <v>184706</v>
      </c>
      <c r="H190" s="560">
        <v>0.19</v>
      </c>
    </row>
    <row r="191" spans="2:8" ht="45.6" x14ac:dyDescent="0.3">
      <c r="B191" s="550" t="s">
        <v>859</v>
      </c>
      <c r="C191" s="551" t="s">
        <v>860</v>
      </c>
      <c r="D191" s="552" t="s">
        <v>539</v>
      </c>
      <c r="E191" s="552" t="s">
        <v>298</v>
      </c>
      <c r="F191" s="572">
        <v>240638</v>
      </c>
      <c r="G191" s="572">
        <v>202217</v>
      </c>
      <c r="H191" s="560">
        <v>0.19</v>
      </c>
    </row>
    <row r="192" spans="2:8" ht="45.6" x14ac:dyDescent="0.3">
      <c r="B192" s="550" t="s">
        <v>861</v>
      </c>
      <c r="C192" s="551" t="s">
        <v>862</v>
      </c>
      <c r="D192" s="552" t="s">
        <v>539</v>
      </c>
      <c r="E192" s="552" t="s">
        <v>298</v>
      </c>
      <c r="F192" s="572">
        <v>213960</v>
      </c>
      <c r="G192" s="572">
        <v>179798</v>
      </c>
      <c r="H192" s="560">
        <v>0.19</v>
      </c>
    </row>
    <row r="193" spans="2:8" ht="34.200000000000003" x14ac:dyDescent="0.3">
      <c r="B193" s="550" t="s">
        <v>863</v>
      </c>
      <c r="C193" s="551" t="s">
        <v>864</v>
      </c>
      <c r="D193" s="552" t="s">
        <v>539</v>
      </c>
      <c r="E193" s="552" t="s">
        <v>298</v>
      </c>
      <c r="F193" s="572">
        <v>121476</v>
      </c>
      <c r="G193" s="572">
        <v>102081</v>
      </c>
      <c r="H193" s="560">
        <v>0.19</v>
      </c>
    </row>
    <row r="194" spans="2:8" ht="34.200000000000003" x14ac:dyDescent="0.3">
      <c r="B194" s="550" t="s">
        <v>865</v>
      </c>
      <c r="C194" s="551" t="s">
        <v>866</v>
      </c>
      <c r="D194" s="552" t="s">
        <v>539</v>
      </c>
      <c r="E194" s="552" t="s">
        <v>298</v>
      </c>
      <c r="F194" s="572">
        <v>153812</v>
      </c>
      <c r="G194" s="572">
        <v>129254</v>
      </c>
      <c r="H194" s="560">
        <v>0.19</v>
      </c>
    </row>
    <row r="195" spans="2:8" ht="34.200000000000003" x14ac:dyDescent="0.3">
      <c r="B195" s="550" t="s">
        <v>867</v>
      </c>
      <c r="C195" s="551" t="s">
        <v>868</v>
      </c>
      <c r="D195" s="552" t="s">
        <v>539</v>
      </c>
      <c r="E195" s="552" t="s">
        <v>298</v>
      </c>
      <c r="F195" s="572">
        <v>131595</v>
      </c>
      <c r="G195" s="572">
        <v>110584</v>
      </c>
      <c r="H195" s="560">
        <v>0.19</v>
      </c>
    </row>
    <row r="196" spans="2:8" ht="34.200000000000003" x14ac:dyDescent="0.3">
      <c r="B196" s="550" t="s">
        <v>869</v>
      </c>
      <c r="C196" s="551" t="s">
        <v>870</v>
      </c>
      <c r="D196" s="552" t="s">
        <v>539</v>
      </c>
      <c r="E196" s="552" t="s">
        <v>298</v>
      </c>
      <c r="F196" s="572">
        <v>158126</v>
      </c>
      <c r="G196" s="572">
        <v>132879</v>
      </c>
      <c r="H196" s="560">
        <v>0.19</v>
      </c>
    </row>
    <row r="197" spans="2:8" x14ac:dyDescent="0.3">
      <c r="B197" s="550" t="s">
        <v>871</v>
      </c>
      <c r="C197" s="551" t="s">
        <v>872</v>
      </c>
      <c r="D197" s="552" t="s">
        <v>539</v>
      </c>
      <c r="E197" s="552" t="s">
        <v>298</v>
      </c>
      <c r="F197" s="572">
        <v>196880</v>
      </c>
      <c r="G197" s="572">
        <v>165445</v>
      </c>
      <c r="H197" s="560">
        <v>0.19</v>
      </c>
    </row>
    <row r="198" spans="2:8" ht="34.200000000000003" x14ac:dyDescent="0.3">
      <c r="B198" s="550" t="s">
        <v>873</v>
      </c>
      <c r="C198" s="551" t="s">
        <v>874</v>
      </c>
      <c r="D198" s="552" t="s">
        <v>539</v>
      </c>
      <c r="E198" s="552" t="s">
        <v>298</v>
      </c>
      <c r="F198" s="572">
        <v>56267</v>
      </c>
      <c r="G198" s="572">
        <v>47283</v>
      </c>
      <c r="H198" s="560">
        <v>0.19</v>
      </c>
    </row>
    <row r="199" spans="2:8" ht="34.200000000000003" x14ac:dyDescent="0.3">
      <c r="B199" s="550" t="s">
        <v>875</v>
      </c>
      <c r="C199" s="551" t="s">
        <v>876</v>
      </c>
      <c r="D199" s="552" t="s">
        <v>539</v>
      </c>
      <c r="E199" s="552" t="s">
        <v>298</v>
      </c>
      <c r="F199" s="572">
        <v>80599</v>
      </c>
      <c r="G199" s="572">
        <v>67730</v>
      </c>
      <c r="H199" s="560">
        <v>0.19</v>
      </c>
    </row>
    <row r="200" spans="2:8" ht="34.200000000000003" x14ac:dyDescent="0.3">
      <c r="B200" s="550" t="s">
        <v>877</v>
      </c>
      <c r="C200" s="551" t="s">
        <v>878</v>
      </c>
      <c r="D200" s="552" t="s">
        <v>539</v>
      </c>
      <c r="E200" s="552" t="s">
        <v>298</v>
      </c>
      <c r="F200" s="572">
        <v>274807</v>
      </c>
      <c r="G200" s="572">
        <v>230930</v>
      </c>
      <c r="H200" s="560">
        <v>0.19</v>
      </c>
    </row>
    <row r="201" spans="2:8" ht="34.200000000000003" x14ac:dyDescent="0.3">
      <c r="B201" s="550" t="s">
        <v>879</v>
      </c>
      <c r="C201" s="551" t="s">
        <v>880</v>
      </c>
      <c r="D201" s="552" t="s">
        <v>539</v>
      </c>
      <c r="E201" s="552" t="s">
        <v>298</v>
      </c>
      <c r="F201" s="572">
        <v>388723</v>
      </c>
      <c r="G201" s="572">
        <v>326658</v>
      </c>
      <c r="H201" s="560">
        <v>0.19</v>
      </c>
    </row>
    <row r="202" spans="2:8" ht="34.200000000000003" x14ac:dyDescent="0.3">
      <c r="B202" s="550" t="s">
        <v>881</v>
      </c>
      <c r="C202" s="551" t="s">
        <v>882</v>
      </c>
      <c r="D202" s="552" t="s">
        <v>539</v>
      </c>
      <c r="E202" s="552" t="s">
        <v>298</v>
      </c>
      <c r="F202" s="572">
        <v>513792</v>
      </c>
      <c r="G202" s="572">
        <v>431758</v>
      </c>
      <c r="H202" s="560">
        <v>0.19</v>
      </c>
    </row>
    <row r="203" spans="2:8" ht="34.200000000000003" x14ac:dyDescent="0.3">
      <c r="B203" s="550" t="s">
        <v>883</v>
      </c>
      <c r="C203" s="551" t="s">
        <v>884</v>
      </c>
      <c r="D203" s="552" t="s">
        <v>539</v>
      </c>
      <c r="E203" s="552" t="s">
        <v>298</v>
      </c>
      <c r="F203" s="572">
        <v>368460</v>
      </c>
      <c r="G203" s="572">
        <v>309630</v>
      </c>
      <c r="H203" s="560">
        <v>0.19</v>
      </c>
    </row>
    <row r="204" spans="2:8" ht="34.200000000000003" x14ac:dyDescent="0.3">
      <c r="B204" s="550" t="s">
        <v>885</v>
      </c>
      <c r="C204" s="551" t="s">
        <v>886</v>
      </c>
      <c r="D204" s="552" t="s">
        <v>539</v>
      </c>
      <c r="E204" s="552" t="s">
        <v>298</v>
      </c>
      <c r="F204" s="572">
        <v>417610</v>
      </c>
      <c r="G204" s="572">
        <v>350933</v>
      </c>
      <c r="H204" s="560">
        <v>0.19</v>
      </c>
    </row>
    <row r="205" spans="2:8" ht="34.200000000000003" x14ac:dyDescent="0.3">
      <c r="B205" s="550" t="s">
        <v>887</v>
      </c>
      <c r="C205" s="551" t="s">
        <v>888</v>
      </c>
      <c r="D205" s="552" t="s">
        <v>539</v>
      </c>
      <c r="E205" s="552" t="s">
        <v>298</v>
      </c>
      <c r="F205" s="572">
        <v>523148</v>
      </c>
      <c r="G205" s="572">
        <v>439620</v>
      </c>
      <c r="H205" s="560">
        <v>0.19</v>
      </c>
    </row>
    <row r="206" spans="2:8" ht="22.8" x14ac:dyDescent="0.3">
      <c r="B206" s="550" t="s">
        <v>889</v>
      </c>
      <c r="C206" s="551" t="s">
        <v>890</v>
      </c>
      <c r="D206" s="552" t="s">
        <v>539</v>
      </c>
      <c r="E206" s="552" t="s">
        <v>298</v>
      </c>
      <c r="F206" s="572">
        <v>681774</v>
      </c>
      <c r="G206" s="572">
        <v>572919</v>
      </c>
      <c r="H206" s="560">
        <v>0.19</v>
      </c>
    </row>
    <row r="207" spans="2:8" x14ac:dyDescent="0.3">
      <c r="B207" s="550" t="s">
        <v>891</v>
      </c>
      <c r="C207" s="551" t="s">
        <v>892</v>
      </c>
      <c r="D207" s="552" t="s">
        <v>539</v>
      </c>
      <c r="E207" s="552" t="s">
        <v>562</v>
      </c>
      <c r="F207" s="572">
        <v>9391</v>
      </c>
      <c r="G207" s="572">
        <v>7892</v>
      </c>
      <c r="H207" s="560">
        <v>0.19</v>
      </c>
    </row>
    <row r="208" spans="2:8" x14ac:dyDescent="0.3">
      <c r="B208" s="550" t="s">
        <v>893</v>
      </c>
      <c r="C208" s="551" t="s">
        <v>894</v>
      </c>
      <c r="D208" s="552" t="s">
        <v>539</v>
      </c>
      <c r="E208" s="552" t="s">
        <v>298</v>
      </c>
      <c r="F208" s="572">
        <v>3787</v>
      </c>
      <c r="G208" s="572">
        <v>3182</v>
      </c>
      <c r="H208" s="560">
        <v>0.19</v>
      </c>
    </row>
    <row r="209" spans="2:8" x14ac:dyDescent="0.3">
      <c r="B209" s="550" t="s">
        <v>895</v>
      </c>
      <c r="C209" s="551" t="s">
        <v>896</v>
      </c>
      <c r="D209" s="552" t="s">
        <v>539</v>
      </c>
      <c r="E209" s="552" t="s">
        <v>298</v>
      </c>
      <c r="F209" s="572">
        <v>3787</v>
      </c>
      <c r="G209" s="572">
        <v>3182</v>
      </c>
      <c r="H209" s="560">
        <v>0.19</v>
      </c>
    </row>
    <row r="210" spans="2:8" ht="34.200000000000003" x14ac:dyDescent="0.3">
      <c r="B210" s="550" t="s">
        <v>897</v>
      </c>
      <c r="C210" s="551" t="s">
        <v>898</v>
      </c>
      <c r="D210" s="552" t="s">
        <v>539</v>
      </c>
      <c r="E210" s="552" t="s">
        <v>302</v>
      </c>
      <c r="F210" s="572">
        <v>863583</v>
      </c>
      <c r="G210" s="572">
        <v>725700</v>
      </c>
      <c r="H210" s="560">
        <v>0.19</v>
      </c>
    </row>
    <row r="211" spans="2:8" ht="34.200000000000003" x14ac:dyDescent="0.3">
      <c r="B211" s="550" t="s">
        <v>899</v>
      </c>
      <c r="C211" s="551" t="s">
        <v>900</v>
      </c>
      <c r="D211" s="552" t="s">
        <v>539</v>
      </c>
      <c r="E211" s="552" t="s">
        <v>302</v>
      </c>
      <c r="F211" s="572">
        <v>833280</v>
      </c>
      <c r="G211" s="572">
        <v>700235</v>
      </c>
      <c r="H211" s="560">
        <v>0.19</v>
      </c>
    </row>
    <row r="212" spans="2:8" ht="22.8" x14ac:dyDescent="0.3">
      <c r="B212" s="550" t="s">
        <v>901</v>
      </c>
      <c r="C212" s="551" t="s">
        <v>902</v>
      </c>
      <c r="D212" s="552" t="s">
        <v>539</v>
      </c>
      <c r="E212" s="552" t="s">
        <v>302</v>
      </c>
      <c r="F212" s="572">
        <v>924184</v>
      </c>
      <c r="G212" s="572">
        <v>776625</v>
      </c>
      <c r="H212" s="560">
        <v>0.19</v>
      </c>
    </row>
    <row r="213" spans="2:8" ht="57" x14ac:dyDescent="0.3">
      <c r="B213" s="550" t="s">
        <v>903</v>
      </c>
      <c r="C213" s="551" t="s">
        <v>904</v>
      </c>
      <c r="D213" s="552" t="s">
        <v>539</v>
      </c>
      <c r="E213" s="552" t="s">
        <v>302</v>
      </c>
      <c r="F213" s="572">
        <v>515119</v>
      </c>
      <c r="G213" s="572">
        <v>432873</v>
      </c>
      <c r="H213" s="560">
        <v>0.19</v>
      </c>
    </row>
    <row r="214" spans="2:8" ht="57" x14ac:dyDescent="0.3">
      <c r="B214" s="550" t="s">
        <v>905</v>
      </c>
      <c r="C214" s="551" t="s">
        <v>906</v>
      </c>
      <c r="D214" s="552" t="s">
        <v>539</v>
      </c>
      <c r="E214" s="552" t="s">
        <v>302</v>
      </c>
      <c r="F214" s="572">
        <v>499970</v>
      </c>
      <c r="G214" s="572">
        <v>420143</v>
      </c>
      <c r="H214" s="560">
        <v>0.19</v>
      </c>
    </row>
    <row r="215" spans="2:8" ht="68.400000000000006" x14ac:dyDescent="0.3">
      <c r="B215" s="550" t="s">
        <v>907</v>
      </c>
      <c r="C215" s="551" t="s">
        <v>908</v>
      </c>
      <c r="D215" s="552" t="s">
        <v>539</v>
      </c>
      <c r="E215" s="552" t="s">
        <v>302</v>
      </c>
      <c r="F215" s="572">
        <v>437118</v>
      </c>
      <c r="G215" s="572">
        <v>367326</v>
      </c>
      <c r="H215" s="560">
        <v>0.19</v>
      </c>
    </row>
    <row r="216" spans="2:8" ht="68.400000000000006" x14ac:dyDescent="0.3">
      <c r="B216" s="550" t="s">
        <v>909</v>
      </c>
      <c r="C216" s="551" t="s">
        <v>910</v>
      </c>
      <c r="D216" s="552" t="s">
        <v>539</v>
      </c>
      <c r="E216" s="552" t="s">
        <v>302</v>
      </c>
      <c r="F216" s="572">
        <v>532706</v>
      </c>
      <c r="G216" s="572">
        <v>447652</v>
      </c>
      <c r="H216" s="560">
        <v>0.19</v>
      </c>
    </row>
    <row r="217" spans="2:8" ht="68.400000000000006" x14ac:dyDescent="0.3">
      <c r="B217" s="550" t="s">
        <v>911</v>
      </c>
      <c r="C217" s="551" t="s">
        <v>912</v>
      </c>
      <c r="D217" s="552" t="s">
        <v>539</v>
      </c>
      <c r="E217" s="552" t="s">
        <v>302</v>
      </c>
      <c r="F217" s="572">
        <v>524988</v>
      </c>
      <c r="G217" s="572">
        <v>441166</v>
      </c>
      <c r="H217" s="560">
        <v>0.19</v>
      </c>
    </row>
    <row r="218" spans="2:8" ht="68.400000000000006" x14ac:dyDescent="0.3">
      <c r="B218" s="550" t="s">
        <v>913</v>
      </c>
      <c r="C218" s="551" t="s">
        <v>914</v>
      </c>
      <c r="D218" s="552" t="s">
        <v>539</v>
      </c>
      <c r="E218" s="552" t="s">
        <v>302</v>
      </c>
      <c r="F218" s="572">
        <v>620683</v>
      </c>
      <c r="G218" s="572">
        <v>521582</v>
      </c>
      <c r="H218" s="560">
        <v>0.19</v>
      </c>
    </row>
    <row r="219" spans="2:8" ht="68.400000000000006" x14ac:dyDescent="0.3">
      <c r="B219" s="550" t="s">
        <v>915</v>
      </c>
      <c r="C219" s="551" t="s">
        <v>916</v>
      </c>
      <c r="D219" s="552" t="s">
        <v>539</v>
      </c>
      <c r="E219" s="552" t="s">
        <v>302</v>
      </c>
      <c r="F219" s="572">
        <v>490196</v>
      </c>
      <c r="G219" s="572">
        <v>411929</v>
      </c>
      <c r="H219" s="560">
        <v>0.19</v>
      </c>
    </row>
    <row r="220" spans="2:8" ht="68.400000000000006" x14ac:dyDescent="0.3">
      <c r="B220" s="550" t="s">
        <v>917</v>
      </c>
      <c r="C220" s="551" t="s">
        <v>918</v>
      </c>
      <c r="D220" s="552" t="s">
        <v>539</v>
      </c>
      <c r="E220" s="552" t="s">
        <v>302</v>
      </c>
      <c r="F220" s="572">
        <v>497911</v>
      </c>
      <c r="G220" s="572">
        <v>418413</v>
      </c>
      <c r="H220" s="560">
        <v>0.19</v>
      </c>
    </row>
    <row r="221" spans="2:8" ht="57" x14ac:dyDescent="0.3">
      <c r="B221" s="550" t="s">
        <v>919</v>
      </c>
      <c r="C221" s="551" t="s">
        <v>920</v>
      </c>
      <c r="D221" s="552" t="s">
        <v>539</v>
      </c>
      <c r="E221" s="552" t="s">
        <v>302</v>
      </c>
      <c r="F221" s="572">
        <v>490196</v>
      </c>
      <c r="G221" s="572">
        <v>411929</v>
      </c>
      <c r="H221" s="560">
        <v>0.19</v>
      </c>
    </row>
    <row r="222" spans="2:8" ht="68.400000000000006" x14ac:dyDescent="0.3">
      <c r="B222" s="550" t="s">
        <v>921</v>
      </c>
      <c r="C222" s="551" t="s">
        <v>922</v>
      </c>
      <c r="D222" s="552" t="s">
        <v>539</v>
      </c>
      <c r="E222" s="552" t="s">
        <v>302</v>
      </c>
      <c r="F222" s="572">
        <v>567858</v>
      </c>
      <c r="G222" s="572">
        <v>477192</v>
      </c>
      <c r="H222" s="560">
        <v>0.19</v>
      </c>
    </row>
    <row r="223" spans="2:8" ht="68.400000000000006" x14ac:dyDescent="0.3">
      <c r="B223" s="550" t="s">
        <v>923</v>
      </c>
      <c r="C223" s="551" t="s">
        <v>924</v>
      </c>
      <c r="D223" s="552" t="s">
        <v>539</v>
      </c>
      <c r="E223" s="552" t="s">
        <v>302</v>
      </c>
      <c r="F223" s="572">
        <v>560140</v>
      </c>
      <c r="G223" s="572">
        <v>470706</v>
      </c>
      <c r="H223" s="560">
        <v>0.19</v>
      </c>
    </row>
    <row r="224" spans="2:8" ht="102.6" x14ac:dyDescent="0.3">
      <c r="B224" s="550" t="s">
        <v>925</v>
      </c>
      <c r="C224" s="551" t="s">
        <v>926</v>
      </c>
      <c r="D224" s="552" t="s">
        <v>539</v>
      </c>
      <c r="E224" s="552" t="s">
        <v>298</v>
      </c>
      <c r="F224" s="572">
        <v>7977997</v>
      </c>
      <c r="G224" s="572">
        <v>6704199</v>
      </c>
      <c r="H224" s="560">
        <v>0.19</v>
      </c>
    </row>
    <row r="225" spans="2:8" ht="45.6" x14ac:dyDescent="0.3">
      <c r="B225" s="550" t="s">
        <v>927</v>
      </c>
      <c r="C225" s="551" t="s">
        <v>928</v>
      </c>
      <c r="D225" s="552" t="s">
        <v>539</v>
      </c>
      <c r="E225" s="552" t="s">
        <v>302</v>
      </c>
      <c r="F225" s="572">
        <v>701016</v>
      </c>
      <c r="G225" s="572">
        <v>589089</v>
      </c>
      <c r="H225" s="560">
        <v>0.19</v>
      </c>
    </row>
    <row r="226" spans="2:8" ht="68.400000000000006" x14ac:dyDescent="0.3">
      <c r="B226" s="550" t="s">
        <v>929</v>
      </c>
      <c r="C226" s="551" t="s">
        <v>930</v>
      </c>
      <c r="D226" s="552" t="s">
        <v>539</v>
      </c>
      <c r="E226" s="552" t="s">
        <v>302</v>
      </c>
      <c r="F226" s="572">
        <v>533059</v>
      </c>
      <c r="G226" s="572">
        <v>447949</v>
      </c>
      <c r="H226" s="560">
        <v>0.19</v>
      </c>
    </row>
    <row r="227" spans="2:8" ht="68.400000000000006" x14ac:dyDescent="0.3">
      <c r="B227" s="550" t="s">
        <v>931</v>
      </c>
      <c r="C227" s="551" t="s">
        <v>932</v>
      </c>
      <c r="D227" s="552" t="s">
        <v>539</v>
      </c>
      <c r="E227" s="552" t="s">
        <v>302</v>
      </c>
      <c r="F227" s="572">
        <v>525342</v>
      </c>
      <c r="G227" s="572">
        <v>441464</v>
      </c>
      <c r="H227" s="560">
        <v>0.19</v>
      </c>
    </row>
    <row r="228" spans="2:8" ht="68.400000000000006" x14ac:dyDescent="0.3">
      <c r="B228" s="550" t="s">
        <v>933</v>
      </c>
      <c r="C228" s="551" t="s">
        <v>934</v>
      </c>
      <c r="D228" s="552" t="s">
        <v>539</v>
      </c>
      <c r="E228" s="552" t="s">
        <v>302</v>
      </c>
      <c r="F228" s="572">
        <v>533059</v>
      </c>
      <c r="G228" s="572">
        <v>447949</v>
      </c>
      <c r="H228" s="560">
        <v>0.19</v>
      </c>
    </row>
    <row r="229" spans="2:8" ht="57" x14ac:dyDescent="0.3">
      <c r="B229" s="550" t="s">
        <v>935</v>
      </c>
      <c r="C229" s="551" t="s">
        <v>936</v>
      </c>
      <c r="D229" s="552" t="s">
        <v>539</v>
      </c>
      <c r="E229" s="552" t="s">
        <v>302</v>
      </c>
      <c r="F229" s="572">
        <v>525342</v>
      </c>
      <c r="G229" s="572">
        <v>441464</v>
      </c>
      <c r="H229" s="560">
        <v>0.19</v>
      </c>
    </row>
    <row r="230" spans="2:8" ht="57" x14ac:dyDescent="0.3">
      <c r="B230" s="550" t="s">
        <v>937</v>
      </c>
      <c r="C230" s="551" t="s">
        <v>938</v>
      </c>
      <c r="D230" s="552" t="s">
        <v>539</v>
      </c>
      <c r="E230" s="552" t="s">
        <v>302</v>
      </c>
      <c r="F230" s="572">
        <v>467133</v>
      </c>
      <c r="G230" s="572">
        <v>392549</v>
      </c>
      <c r="H230" s="560">
        <v>0.19</v>
      </c>
    </row>
    <row r="231" spans="2:8" ht="57" x14ac:dyDescent="0.3">
      <c r="B231" s="550" t="s">
        <v>939</v>
      </c>
      <c r="C231" s="551" t="s">
        <v>940</v>
      </c>
      <c r="D231" s="552" t="s">
        <v>539</v>
      </c>
      <c r="E231" s="552" t="s">
        <v>302</v>
      </c>
      <c r="F231" s="572">
        <v>467133</v>
      </c>
      <c r="G231" s="572">
        <v>392549</v>
      </c>
      <c r="H231" s="560">
        <v>0.19</v>
      </c>
    </row>
    <row r="232" spans="2:8" ht="34.200000000000003" x14ac:dyDescent="0.3">
      <c r="B232" s="550" t="s">
        <v>941</v>
      </c>
      <c r="C232" s="551" t="s">
        <v>942</v>
      </c>
      <c r="D232" s="552" t="s">
        <v>539</v>
      </c>
      <c r="E232" s="552" t="s">
        <v>562</v>
      </c>
      <c r="F232" s="572">
        <v>227258</v>
      </c>
      <c r="G232" s="572">
        <v>190973</v>
      </c>
      <c r="H232" s="560">
        <v>0.19</v>
      </c>
    </row>
    <row r="233" spans="2:8" ht="22.8" x14ac:dyDescent="0.3">
      <c r="B233" s="550" t="s">
        <v>943</v>
      </c>
      <c r="C233" s="551" t="s">
        <v>944</v>
      </c>
      <c r="D233" s="552" t="s">
        <v>539</v>
      </c>
      <c r="E233" s="552" t="s">
        <v>298</v>
      </c>
      <c r="F233" s="572">
        <v>60601</v>
      </c>
      <c r="G233" s="572">
        <v>50925</v>
      </c>
      <c r="H233" s="560">
        <v>0.19</v>
      </c>
    </row>
    <row r="234" spans="2:8" x14ac:dyDescent="0.3">
      <c r="B234" s="550" t="s">
        <v>945</v>
      </c>
      <c r="C234" s="551" t="s">
        <v>946</v>
      </c>
      <c r="D234" s="552" t="s">
        <v>539</v>
      </c>
      <c r="E234" s="552" t="s">
        <v>298</v>
      </c>
      <c r="F234" s="572">
        <v>169684</v>
      </c>
      <c r="G234" s="572">
        <v>142592</v>
      </c>
      <c r="H234" s="560">
        <v>0.19</v>
      </c>
    </row>
    <row r="235" spans="2:8" ht="34.200000000000003" x14ac:dyDescent="0.3">
      <c r="B235" s="550" t="s">
        <v>947</v>
      </c>
      <c r="C235" s="551" t="s">
        <v>948</v>
      </c>
      <c r="D235" s="552" t="s">
        <v>539</v>
      </c>
      <c r="E235" s="552" t="s">
        <v>298</v>
      </c>
      <c r="F235" s="572">
        <v>269877</v>
      </c>
      <c r="G235" s="572">
        <v>226787</v>
      </c>
      <c r="H235" s="560">
        <v>0.19</v>
      </c>
    </row>
    <row r="236" spans="2:8" ht="34.200000000000003" x14ac:dyDescent="0.3">
      <c r="B236" s="550" t="s">
        <v>949</v>
      </c>
      <c r="C236" s="551" t="s">
        <v>950</v>
      </c>
      <c r="D236" s="552" t="s">
        <v>539</v>
      </c>
      <c r="E236" s="552" t="s">
        <v>298</v>
      </c>
      <c r="F236" s="572">
        <v>296573</v>
      </c>
      <c r="G236" s="572">
        <v>249221</v>
      </c>
      <c r="H236" s="560">
        <v>0.19</v>
      </c>
    </row>
    <row r="237" spans="2:8" ht="22.8" x14ac:dyDescent="0.3">
      <c r="B237" s="550" t="s">
        <v>951</v>
      </c>
      <c r="C237" s="551" t="s">
        <v>952</v>
      </c>
      <c r="D237" s="552" t="s">
        <v>539</v>
      </c>
      <c r="E237" s="552" t="s">
        <v>562</v>
      </c>
      <c r="F237" s="572">
        <v>5375</v>
      </c>
      <c r="G237" s="572">
        <v>4517</v>
      </c>
      <c r="H237" s="560">
        <v>0.19</v>
      </c>
    </row>
    <row r="238" spans="2:8" x14ac:dyDescent="0.3">
      <c r="B238" s="550" t="s">
        <v>953</v>
      </c>
      <c r="C238" s="551" t="s">
        <v>954</v>
      </c>
      <c r="D238" s="552" t="s">
        <v>539</v>
      </c>
      <c r="E238" s="552" t="s">
        <v>562</v>
      </c>
      <c r="F238" s="572">
        <v>12300</v>
      </c>
      <c r="G238" s="572">
        <v>10336</v>
      </c>
      <c r="H238" s="560">
        <v>0.19</v>
      </c>
    </row>
    <row r="239" spans="2:8" x14ac:dyDescent="0.3">
      <c r="B239" s="550" t="s">
        <v>955</v>
      </c>
      <c r="C239" s="551" t="s">
        <v>956</v>
      </c>
      <c r="D239" s="552" t="s">
        <v>539</v>
      </c>
      <c r="E239" s="552" t="s">
        <v>562</v>
      </c>
      <c r="F239" s="572">
        <v>46658</v>
      </c>
      <c r="G239" s="572">
        <v>39208</v>
      </c>
      <c r="H239" s="560">
        <v>0.19</v>
      </c>
    </row>
    <row r="240" spans="2:8" x14ac:dyDescent="0.3">
      <c r="B240" s="550" t="s">
        <v>957</v>
      </c>
      <c r="C240" s="551" t="s">
        <v>958</v>
      </c>
      <c r="D240" s="552" t="s">
        <v>539</v>
      </c>
      <c r="E240" s="552" t="s">
        <v>562</v>
      </c>
      <c r="F240" s="572">
        <v>71655</v>
      </c>
      <c r="G240" s="572">
        <v>60214</v>
      </c>
      <c r="H240" s="560">
        <v>0.19</v>
      </c>
    </row>
    <row r="241" spans="2:8" x14ac:dyDescent="0.3">
      <c r="B241" s="550" t="s">
        <v>959</v>
      </c>
      <c r="C241" s="551" t="s">
        <v>960</v>
      </c>
      <c r="D241" s="552" t="s">
        <v>539</v>
      </c>
      <c r="E241" s="552" t="s">
        <v>562</v>
      </c>
      <c r="F241" s="572">
        <v>14498</v>
      </c>
      <c r="G241" s="572">
        <v>12183</v>
      </c>
      <c r="H241" s="560">
        <v>0.19</v>
      </c>
    </row>
    <row r="242" spans="2:8" x14ac:dyDescent="0.3">
      <c r="B242" s="550" t="s">
        <v>961</v>
      </c>
      <c r="C242" s="551" t="s">
        <v>962</v>
      </c>
      <c r="D242" s="552" t="s">
        <v>539</v>
      </c>
      <c r="E242" s="552" t="s">
        <v>562</v>
      </c>
      <c r="F242" s="572">
        <v>14498</v>
      </c>
      <c r="G242" s="572">
        <v>12183</v>
      </c>
      <c r="H242" s="560">
        <v>0.19</v>
      </c>
    </row>
    <row r="243" spans="2:8" x14ac:dyDescent="0.3">
      <c r="B243" s="550" t="s">
        <v>963</v>
      </c>
      <c r="C243" s="551" t="s">
        <v>964</v>
      </c>
      <c r="D243" s="552" t="s">
        <v>539</v>
      </c>
      <c r="E243" s="552" t="s">
        <v>562</v>
      </c>
      <c r="F243" s="572">
        <v>5332</v>
      </c>
      <c r="G243" s="572">
        <v>4481</v>
      </c>
      <c r="H243" s="560">
        <v>0.19</v>
      </c>
    </row>
    <row r="244" spans="2:8" x14ac:dyDescent="0.3">
      <c r="B244" s="550" t="s">
        <v>965</v>
      </c>
      <c r="C244" s="551" t="s">
        <v>966</v>
      </c>
      <c r="D244" s="552" t="s">
        <v>539</v>
      </c>
      <c r="E244" s="552" t="s">
        <v>302</v>
      </c>
      <c r="F244" s="572">
        <v>21663</v>
      </c>
      <c r="G244" s="572">
        <v>18204</v>
      </c>
      <c r="H244" s="560">
        <v>0.19</v>
      </c>
    </row>
    <row r="245" spans="2:8" x14ac:dyDescent="0.3">
      <c r="B245" s="550" t="s">
        <v>967</v>
      </c>
      <c r="C245" s="551" t="s">
        <v>968</v>
      </c>
      <c r="D245" s="552" t="s">
        <v>539</v>
      </c>
      <c r="E245" s="552" t="s">
        <v>135</v>
      </c>
      <c r="F245" s="572">
        <v>5000</v>
      </c>
      <c r="G245" s="572">
        <v>4202</v>
      </c>
      <c r="H245" s="560">
        <v>0.19</v>
      </c>
    </row>
    <row r="246" spans="2:8" x14ac:dyDescent="0.3">
      <c r="B246" s="550" t="s">
        <v>969</v>
      </c>
      <c r="C246" s="551" t="s">
        <v>970</v>
      </c>
      <c r="D246" s="552" t="s">
        <v>539</v>
      </c>
      <c r="E246" s="552" t="s">
        <v>298</v>
      </c>
      <c r="F246" s="572">
        <v>50276</v>
      </c>
      <c r="G246" s="572">
        <v>42249</v>
      </c>
      <c r="H246" s="560">
        <v>0.19</v>
      </c>
    </row>
    <row r="247" spans="2:8" x14ac:dyDescent="0.3">
      <c r="B247" s="550" t="s">
        <v>971</v>
      </c>
      <c r="C247" s="551" t="s">
        <v>972</v>
      </c>
      <c r="D247" s="552" t="s">
        <v>539</v>
      </c>
      <c r="E247" s="552" t="s">
        <v>298</v>
      </c>
      <c r="F247" s="572">
        <v>68952</v>
      </c>
      <c r="G247" s="572">
        <v>57943</v>
      </c>
      <c r="H247" s="560">
        <v>0.19</v>
      </c>
    </row>
    <row r="248" spans="2:8" x14ac:dyDescent="0.3">
      <c r="B248" s="550" t="s">
        <v>973</v>
      </c>
      <c r="C248" s="551" t="s">
        <v>974</v>
      </c>
      <c r="D248" s="552" t="s">
        <v>539</v>
      </c>
      <c r="E248" s="552" t="s">
        <v>562</v>
      </c>
      <c r="F248" s="572">
        <v>23702</v>
      </c>
      <c r="G248" s="572">
        <v>19918</v>
      </c>
      <c r="H248" s="560">
        <v>0.19</v>
      </c>
    </row>
    <row r="249" spans="2:8" x14ac:dyDescent="0.3">
      <c r="B249" s="550" t="s">
        <v>975</v>
      </c>
      <c r="C249" s="551" t="s">
        <v>976</v>
      </c>
      <c r="D249" s="552" t="s">
        <v>539</v>
      </c>
      <c r="E249" s="552" t="s">
        <v>562</v>
      </c>
      <c r="F249" s="572">
        <v>17670</v>
      </c>
      <c r="G249" s="572">
        <v>14849</v>
      </c>
      <c r="H249" s="560">
        <v>0.19</v>
      </c>
    </row>
    <row r="250" spans="2:8" x14ac:dyDescent="0.3">
      <c r="B250" s="550" t="s">
        <v>977</v>
      </c>
      <c r="C250" s="551" t="s">
        <v>978</v>
      </c>
      <c r="D250" s="552" t="s">
        <v>539</v>
      </c>
      <c r="E250" s="552" t="s">
        <v>562</v>
      </c>
      <c r="F250" s="572">
        <v>29494</v>
      </c>
      <c r="G250" s="572">
        <v>24785</v>
      </c>
      <c r="H250" s="560">
        <v>0.19</v>
      </c>
    </row>
    <row r="251" spans="2:8" x14ac:dyDescent="0.3">
      <c r="B251" s="550" t="s">
        <v>979</v>
      </c>
      <c r="C251" s="551" t="s">
        <v>980</v>
      </c>
      <c r="D251" s="552" t="s">
        <v>539</v>
      </c>
      <c r="E251" s="552" t="s">
        <v>302</v>
      </c>
      <c r="F251" s="572">
        <v>38988</v>
      </c>
      <c r="G251" s="572">
        <v>32763</v>
      </c>
      <c r="H251" s="560">
        <v>0.19</v>
      </c>
    </row>
    <row r="252" spans="2:8" x14ac:dyDescent="0.3">
      <c r="B252" s="550" t="s">
        <v>981</v>
      </c>
      <c r="C252" s="551" t="s">
        <v>982</v>
      </c>
      <c r="D252" s="552" t="s">
        <v>539</v>
      </c>
      <c r="E252" s="552" t="s">
        <v>302</v>
      </c>
      <c r="F252" s="572">
        <v>51714</v>
      </c>
      <c r="G252" s="572">
        <v>43457</v>
      </c>
      <c r="H252" s="560">
        <v>0.19</v>
      </c>
    </row>
    <row r="253" spans="2:8" x14ac:dyDescent="0.3">
      <c r="B253" s="550" t="s">
        <v>983</v>
      </c>
      <c r="C253" s="551" t="s">
        <v>984</v>
      </c>
      <c r="D253" s="552" t="s">
        <v>539</v>
      </c>
      <c r="E253" s="552" t="s">
        <v>298</v>
      </c>
      <c r="F253" s="572">
        <v>110453</v>
      </c>
      <c r="G253" s="572">
        <v>92818</v>
      </c>
      <c r="H253" s="560">
        <v>0.19</v>
      </c>
    </row>
    <row r="254" spans="2:8" x14ac:dyDescent="0.3">
      <c r="B254" s="550" t="s">
        <v>985</v>
      </c>
      <c r="C254" s="551" t="s">
        <v>986</v>
      </c>
      <c r="D254" s="552" t="s">
        <v>539</v>
      </c>
      <c r="E254" s="552" t="s">
        <v>298</v>
      </c>
      <c r="F254" s="572">
        <v>18963</v>
      </c>
      <c r="G254" s="572">
        <v>15935</v>
      </c>
      <c r="H254" s="560">
        <v>0.19</v>
      </c>
    </row>
    <row r="255" spans="2:8" x14ac:dyDescent="0.3">
      <c r="B255" s="550" t="s">
        <v>987</v>
      </c>
      <c r="C255" s="551" t="s">
        <v>988</v>
      </c>
      <c r="D255" s="552" t="s">
        <v>539</v>
      </c>
      <c r="E255" s="552" t="s">
        <v>298</v>
      </c>
      <c r="F255" s="572">
        <v>99981</v>
      </c>
      <c r="G255" s="572">
        <v>84018</v>
      </c>
      <c r="H255" s="560">
        <v>0.19</v>
      </c>
    </row>
    <row r="256" spans="2:8" x14ac:dyDescent="0.3">
      <c r="B256" s="550" t="s">
        <v>989</v>
      </c>
      <c r="C256" s="551" t="s">
        <v>990</v>
      </c>
      <c r="D256" s="552" t="s">
        <v>539</v>
      </c>
      <c r="E256" s="552" t="s">
        <v>298</v>
      </c>
      <c r="F256" s="572">
        <v>323217</v>
      </c>
      <c r="G256" s="572">
        <v>271611</v>
      </c>
      <c r="H256" s="560">
        <v>0.19</v>
      </c>
    </row>
    <row r="257" spans="2:8" x14ac:dyDescent="0.3">
      <c r="B257" s="550" t="s">
        <v>991</v>
      </c>
      <c r="C257" s="551" t="s">
        <v>992</v>
      </c>
      <c r="D257" s="552" t="s">
        <v>539</v>
      </c>
      <c r="E257" s="552" t="s">
        <v>297</v>
      </c>
      <c r="F257" s="572">
        <v>266620</v>
      </c>
      <c r="G257" s="572">
        <v>224050</v>
      </c>
      <c r="H257" s="560">
        <v>0.19</v>
      </c>
    </row>
    <row r="258" spans="2:8" x14ac:dyDescent="0.3">
      <c r="B258" s="550" t="s">
        <v>993</v>
      </c>
      <c r="C258" s="551" t="s">
        <v>994</v>
      </c>
      <c r="D258" s="552" t="s">
        <v>539</v>
      </c>
      <c r="E258" s="552" t="s">
        <v>298</v>
      </c>
      <c r="F258" s="572">
        <v>749869</v>
      </c>
      <c r="G258" s="572">
        <v>630142</v>
      </c>
      <c r="H258" s="560">
        <v>0.19</v>
      </c>
    </row>
    <row r="259" spans="2:8" ht="22.8" x14ac:dyDescent="0.3">
      <c r="B259" s="550" t="s">
        <v>995</v>
      </c>
      <c r="C259" s="551" t="s">
        <v>996</v>
      </c>
      <c r="D259" s="552" t="s">
        <v>539</v>
      </c>
      <c r="E259" s="552" t="s">
        <v>298</v>
      </c>
      <c r="F259" s="572">
        <v>1137081</v>
      </c>
      <c r="G259" s="572">
        <v>955530</v>
      </c>
      <c r="H259" s="560">
        <v>0.19</v>
      </c>
    </row>
    <row r="260" spans="2:8" ht="22.8" x14ac:dyDescent="0.3">
      <c r="B260" s="550" t="s">
        <v>997</v>
      </c>
      <c r="C260" s="551" t="s">
        <v>998</v>
      </c>
      <c r="D260" s="552" t="s">
        <v>539</v>
      </c>
      <c r="E260" s="552" t="s">
        <v>298</v>
      </c>
      <c r="F260" s="572">
        <v>42005</v>
      </c>
      <c r="G260" s="572">
        <v>35298</v>
      </c>
      <c r="H260" s="560">
        <v>0.19</v>
      </c>
    </row>
    <row r="261" spans="2:8" ht="22.8" x14ac:dyDescent="0.3">
      <c r="B261" s="550" t="s">
        <v>999</v>
      </c>
      <c r="C261" s="551" t="s">
        <v>1000</v>
      </c>
      <c r="D261" s="552" t="s">
        <v>539</v>
      </c>
      <c r="E261" s="552" t="s">
        <v>298</v>
      </c>
      <c r="F261" s="572">
        <v>42005</v>
      </c>
      <c r="G261" s="572">
        <v>35298</v>
      </c>
      <c r="H261" s="560">
        <v>0.19</v>
      </c>
    </row>
    <row r="262" spans="2:8" ht="22.8" x14ac:dyDescent="0.3">
      <c r="B262" s="550" t="s">
        <v>1001</v>
      </c>
      <c r="C262" s="551" t="s">
        <v>1002</v>
      </c>
      <c r="D262" s="552" t="s">
        <v>539</v>
      </c>
      <c r="E262" s="552" t="s">
        <v>298</v>
      </c>
      <c r="F262" s="572">
        <v>64850</v>
      </c>
      <c r="G262" s="572">
        <v>54496</v>
      </c>
      <c r="H262" s="560">
        <v>0.19</v>
      </c>
    </row>
    <row r="263" spans="2:8" ht="22.8" x14ac:dyDescent="0.3">
      <c r="B263" s="550" t="s">
        <v>1003</v>
      </c>
      <c r="C263" s="551" t="s">
        <v>1004</v>
      </c>
      <c r="D263" s="552" t="s">
        <v>539</v>
      </c>
      <c r="E263" s="552" t="s">
        <v>298</v>
      </c>
      <c r="F263" s="572">
        <v>111071</v>
      </c>
      <c r="G263" s="572">
        <v>93337</v>
      </c>
      <c r="H263" s="560">
        <v>0.19</v>
      </c>
    </row>
    <row r="264" spans="2:8" ht="22.8" x14ac:dyDescent="0.3">
      <c r="B264" s="550" t="s">
        <v>1005</v>
      </c>
      <c r="C264" s="551" t="s">
        <v>1006</v>
      </c>
      <c r="D264" s="552" t="s">
        <v>539</v>
      </c>
      <c r="E264" s="552" t="s">
        <v>298</v>
      </c>
      <c r="F264" s="572">
        <v>111071</v>
      </c>
      <c r="G264" s="572">
        <v>93337</v>
      </c>
      <c r="H264" s="560">
        <v>0.19</v>
      </c>
    </row>
    <row r="265" spans="2:8" ht="22.8" x14ac:dyDescent="0.3">
      <c r="B265" s="550" t="s">
        <v>1007</v>
      </c>
      <c r="C265" s="551" t="s">
        <v>1008</v>
      </c>
      <c r="D265" s="552" t="s">
        <v>539</v>
      </c>
      <c r="E265" s="552" t="s">
        <v>298</v>
      </c>
      <c r="F265" s="572">
        <v>121969</v>
      </c>
      <c r="G265" s="572">
        <v>102495</v>
      </c>
      <c r="H265" s="560">
        <v>0.19</v>
      </c>
    </row>
    <row r="266" spans="2:8" ht="22.8" x14ac:dyDescent="0.3">
      <c r="B266" s="550" t="s">
        <v>1009</v>
      </c>
      <c r="C266" s="551" t="s">
        <v>1010</v>
      </c>
      <c r="D266" s="552" t="s">
        <v>539</v>
      </c>
      <c r="E266" s="552" t="s">
        <v>298</v>
      </c>
      <c r="F266" s="572">
        <v>100703</v>
      </c>
      <c r="G266" s="572">
        <v>84624</v>
      </c>
      <c r="H266" s="560">
        <v>0.19</v>
      </c>
    </row>
    <row r="267" spans="2:8" ht="22.8" x14ac:dyDescent="0.3">
      <c r="B267" s="550" t="s">
        <v>1011</v>
      </c>
      <c r="C267" s="551" t="s">
        <v>1012</v>
      </c>
      <c r="D267" s="552" t="s">
        <v>539</v>
      </c>
      <c r="E267" s="552" t="s">
        <v>298</v>
      </c>
      <c r="F267" s="572">
        <v>117046</v>
      </c>
      <c r="G267" s="572">
        <v>98358</v>
      </c>
      <c r="H267" s="560">
        <v>0.19</v>
      </c>
    </row>
    <row r="268" spans="2:8" ht="22.8" x14ac:dyDescent="0.3">
      <c r="B268" s="550" t="s">
        <v>1013</v>
      </c>
      <c r="C268" s="551" t="s">
        <v>1014</v>
      </c>
      <c r="D268" s="552" t="s">
        <v>539</v>
      </c>
      <c r="E268" s="552" t="s">
        <v>298</v>
      </c>
      <c r="F268" s="572">
        <v>226712</v>
      </c>
      <c r="G268" s="572">
        <v>190514</v>
      </c>
      <c r="H268" s="560">
        <v>0.19</v>
      </c>
    </row>
    <row r="269" spans="2:8" ht="22.8" x14ac:dyDescent="0.3">
      <c r="B269" s="550" t="s">
        <v>1015</v>
      </c>
      <c r="C269" s="551" t="s">
        <v>1016</v>
      </c>
      <c r="D269" s="552" t="s">
        <v>539</v>
      </c>
      <c r="E269" s="552" t="s">
        <v>298</v>
      </c>
      <c r="F269" s="572">
        <v>294024</v>
      </c>
      <c r="G269" s="572">
        <v>247079</v>
      </c>
      <c r="H269" s="560">
        <v>0.19</v>
      </c>
    </row>
    <row r="270" spans="2:8" ht="22.8" x14ac:dyDescent="0.3">
      <c r="B270" s="550" t="s">
        <v>1017</v>
      </c>
      <c r="C270" s="551" t="s">
        <v>1018</v>
      </c>
      <c r="D270" s="552" t="s">
        <v>539</v>
      </c>
      <c r="E270" s="552" t="s">
        <v>298</v>
      </c>
      <c r="F270" s="572">
        <v>377807</v>
      </c>
      <c r="G270" s="572">
        <v>317485</v>
      </c>
      <c r="H270" s="560">
        <v>0.19</v>
      </c>
    </row>
    <row r="271" spans="2:8" x14ac:dyDescent="0.3">
      <c r="B271" s="550" t="s">
        <v>1019</v>
      </c>
      <c r="C271" s="551" t="s">
        <v>1020</v>
      </c>
      <c r="D271" s="552" t="s">
        <v>539</v>
      </c>
      <c r="E271" s="552" t="s">
        <v>298</v>
      </c>
      <c r="F271" s="572">
        <v>166638</v>
      </c>
      <c r="G271" s="572">
        <v>140032</v>
      </c>
      <c r="H271" s="560">
        <v>0.19</v>
      </c>
    </row>
    <row r="272" spans="2:8" x14ac:dyDescent="0.3">
      <c r="B272" s="550" t="s">
        <v>1021</v>
      </c>
      <c r="C272" s="551" t="s">
        <v>1022</v>
      </c>
      <c r="D272" s="552" t="s">
        <v>539</v>
      </c>
      <c r="E272" s="552" t="s">
        <v>299</v>
      </c>
      <c r="F272" s="572">
        <v>13502</v>
      </c>
      <c r="G272" s="572">
        <v>13502</v>
      </c>
      <c r="H272" s="560">
        <v>0</v>
      </c>
    </row>
    <row r="273" spans="2:10" x14ac:dyDescent="0.3">
      <c r="B273" s="550" t="s">
        <v>1023</v>
      </c>
      <c r="C273" s="551" t="s">
        <v>1024</v>
      </c>
      <c r="D273" s="552" t="s">
        <v>539</v>
      </c>
      <c r="E273" s="552" t="s">
        <v>299</v>
      </c>
      <c r="F273" s="572">
        <v>11834</v>
      </c>
      <c r="G273" s="572">
        <v>11834</v>
      </c>
      <c r="H273" s="560">
        <v>0</v>
      </c>
    </row>
    <row r="274" spans="2:10" x14ac:dyDescent="0.3">
      <c r="B274" s="550" t="s">
        <v>1025</v>
      </c>
      <c r="C274" s="551" t="s">
        <v>1026</v>
      </c>
      <c r="D274" s="552" t="s">
        <v>539</v>
      </c>
      <c r="E274" s="552" t="s">
        <v>298</v>
      </c>
      <c r="F274" s="572">
        <v>146526</v>
      </c>
      <c r="G274" s="572">
        <v>123131</v>
      </c>
      <c r="H274" s="560">
        <v>0.19</v>
      </c>
    </row>
    <row r="275" spans="2:10" x14ac:dyDescent="0.3">
      <c r="B275" s="550" t="s">
        <v>1027</v>
      </c>
      <c r="C275" s="551" t="s">
        <v>131</v>
      </c>
      <c r="D275" s="552" t="s">
        <v>539</v>
      </c>
      <c r="E275" s="552" t="s">
        <v>298</v>
      </c>
      <c r="F275" s="572">
        <v>9080</v>
      </c>
      <c r="G275" s="572">
        <v>7630</v>
      </c>
      <c r="H275" s="560">
        <v>0.19</v>
      </c>
    </row>
    <row r="276" spans="2:10" x14ac:dyDescent="0.3">
      <c r="B276" s="564" t="s">
        <v>1028</v>
      </c>
      <c r="C276" s="565" t="s">
        <v>1029</v>
      </c>
      <c r="D276" s="566" t="s">
        <v>539</v>
      </c>
      <c r="E276" s="566" t="s">
        <v>135</v>
      </c>
      <c r="F276" s="573">
        <f>+G276*(1+H277)</f>
        <v>560</v>
      </c>
      <c r="G276" s="573">
        <v>470.58823529411768</v>
      </c>
      <c r="H276" s="568">
        <v>0.19</v>
      </c>
      <c r="I276" s="573">
        <f>+J276*(1+H276)</f>
        <v>759.21999999999991</v>
      </c>
      <c r="J276" s="573">
        <v>638</v>
      </c>
    </row>
    <row r="277" spans="2:10" x14ac:dyDescent="0.3">
      <c r="B277" s="550" t="s">
        <v>1030</v>
      </c>
      <c r="C277" s="551" t="s">
        <v>1031</v>
      </c>
      <c r="D277" s="552" t="s">
        <v>539</v>
      </c>
      <c r="E277" s="552" t="s">
        <v>481</v>
      </c>
      <c r="F277" s="572">
        <v>616559</v>
      </c>
      <c r="G277" s="572">
        <v>518117</v>
      </c>
      <c r="H277" s="560">
        <v>0.19</v>
      </c>
    </row>
    <row r="278" spans="2:10" x14ac:dyDescent="0.3">
      <c r="B278" s="550" t="s">
        <v>1032</v>
      </c>
      <c r="C278" s="551" t="s">
        <v>1033</v>
      </c>
      <c r="D278" s="552" t="s">
        <v>539</v>
      </c>
      <c r="E278" s="552" t="s">
        <v>481</v>
      </c>
      <c r="F278" s="572">
        <v>530052</v>
      </c>
      <c r="G278" s="572">
        <v>445422</v>
      </c>
      <c r="H278" s="560">
        <v>0.19</v>
      </c>
    </row>
    <row r="279" spans="2:10" x14ac:dyDescent="0.3">
      <c r="B279" s="550" t="s">
        <v>1034</v>
      </c>
      <c r="C279" s="551" t="s">
        <v>1035</v>
      </c>
      <c r="D279" s="552" t="s">
        <v>539</v>
      </c>
      <c r="E279" s="552" t="s">
        <v>135</v>
      </c>
      <c r="F279" s="572">
        <v>1285</v>
      </c>
      <c r="G279" s="572">
        <v>1080</v>
      </c>
      <c r="H279" s="560">
        <v>0.19</v>
      </c>
    </row>
    <row r="280" spans="2:10" x14ac:dyDescent="0.3">
      <c r="B280" s="550" t="s">
        <v>1036</v>
      </c>
      <c r="C280" s="551" t="s">
        <v>1037</v>
      </c>
      <c r="D280" s="552" t="s">
        <v>539</v>
      </c>
      <c r="E280" s="552" t="s">
        <v>612</v>
      </c>
      <c r="F280" s="572">
        <v>29978</v>
      </c>
      <c r="G280" s="572">
        <v>25192</v>
      </c>
      <c r="H280" s="560">
        <v>0.19</v>
      </c>
    </row>
    <row r="281" spans="2:10" x14ac:dyDescent="0.3">
      <c r="B281" s="550" t="s">
        <v>1038</v>
      </c>
      <c r="C281" s="551" t="s">
        <v>1039</v>
      </c>
      <c r="D281" s="552" t="s">
        <v>539</v>
      </c>
      <c r="E281" s="552" t="s">
        <v>298</v>
      </c>
      <c r="F281" s="572">
        <v>1001</v>
      </c>
      <c r="G281" s="572">
        <v>841</v>
      </c>
      <c r="H281" s="560">
        <v>0.19</v>
      </c>
    </row>
    <row r="282" spans="2:10" x14ac:dyDescent="0.3">
      <c r="B282" s="550" t="s">
        <v>1040</v>
      </c>
      <c r="C282" s="551" t="s">
        <v>1041</v>
      </c>
      <c r="D282" s="552" t="s">
        <v>539</v>
      </c>
      <c r="E282" s="552" t="s">
        <v>298</v>
      </c>
      <c r="F282" s="572">
        <v>1333</v>
      </c>
      <c r="G282" s="572">
        <v>1120</v>
      </c>
      <c r="H282" s="560">
        <v>0.19</v>
      </c>
    </row>
    <row r="283" spans="2:10" x14ac:dyDescent="0.3">
      <c r="B283" s="550" t="s">
        <v>1042</v>
      </c>
      <c r="C283" s="551" t="s">
        <v>1043</v>
      </c>
      <c r="D283" s="552" t="s">
        <v>539</v>
      </c>
      <c r="E283" s="552" t="s">
        <v>135</v>
      </c>
      <c r="F283" s="572">
        <v>1499</v>
      </c>
      <c r="G283" s="572">
        <v>1260</v>
      </c>
      <c r="H283" s="560">
        <v>0.19</v>
      </c>
    </row>
    <row r="284" spans="2:10" x14ac:dyDescent="0.3">
      <c r="B284" s="550" t="s">
        <v>1044</v>
      </c>
      <c r="C284" s="551" t="s">
        <v>1045</v>
      </c>
      <c r="D284" s="552" t="s">
        <v>539</v>
      </c>
      <c r="E284" s="552" t="s">
        <v>481</v>
      </c>
      <c r="F284" s="572">
        <v>149975</v>
      </c>
      <c r="G284" s="572">
        <v>126029</v>
      </c>
      <c r="H284" s="560">
        <v>0.19</v>
      </c>
    </row>
    <row r="285" spans="2:10" x14ac:dyDescent="0.3">
      <c r="B285" s="550" t="s">
        <v>1046</v>
      </c>
      <c r="C285" s="551" t="s">
        <v>1047</v>
      </c>
      <c r="D285" s="552" t="s">
        <v>539</v>
      </c>
      <c r="E285" s="552" t="s">
        <v>481</v>
      </c>
      <c r="F285" s="572">
        <v>649884</v>
      </c>
      <c r="G285" s="572">
        <v>546121</v>
      </c>
      <c r="H285" s="560">
        <v>0.19</v>
      </c>
    </row>
    <row r="286" spans="2:10" x14ac:dyDescent="0.3">
      <c r="B286" s="550" t="s">
        <v>1048</v>
      </c>
      <c r="C286" s="551" t="s">
        <v>1049</v>
      </c>
      <c r="D286" s="552" t="s">
        <v>539</v>
      </c>
      <c r="E286" s="552" t="s">
        <v>298</v>
      </c>
      <c r="F286" s="572">
        <v>91509</v>
      </c>
      <c r="G286" s="572">
        <v>76898</v>
      </c>
      <c r="H286" s="560">
        <v>0.19</v>
      </c>
    </row>
    <row r="287" spans="2:10" x14ac:dyDescent="0.3">
      <c r="B287" s="550" t="s">
        <v>1050</v>
      </c>
      <c r="C287" s="551" t="s">
        <v>1051</v>
      </c>
      <c r="D287" s="552" t="s">
        <v>539</v>
      </c>
      <c r="E287" s="552" t="s">
        <v>481</v>
      </c>
      <c r="F287" s="572">
        <v>599894</v>
      </c>
      <c r="G287" s="572">
        <v>504113</v>
      </c>
      <c r="H287" s="560">
        <v>0.19</v>
      </c>
    </row>
    <row r="288" spans="2:10" x14ac:dyDescent="0.3">
      <c r="B288" s="550" t="s">
        <v>1052</v>
      </c>
      <c r="C288" s="551" t="s">
        <v>1053</v>
      </c>
      <c r="D288" s="552" t="s">
        <v>539</v>
      </c>
      <c r="E288" s="552" t="s">
        <v>481</v>
      </c>
      <c r="F288" s="572">
        <v>549903</v>
      </c>
      <c r="G288" s="572">
        <v>462103</v>
      </c>
      <c r="H288" s="560">
        <v>0.19</v>
      </c>
    </row>
    <row r="289" spans="2:8" x14ac:dyDescent="0.3">
      <c r="B289" s="550" t="s">
        <v>1054</v>
      </c>
      <c r="C289" s="551" t="s">
        <v>1055</v>
      </c>
      <c r="D289" s="552" t="s">
        <v>539</v>
      </c>
      <c r="E289" s="552" t="s">
        <v>481</v>
      </c>
      <c r="F289" s="572">
        <v>499911</v>
      </c>
      <c r="G289" s="572">
        <v>420093</v>
      </c>
      <c r="H289" s="560">
        <v>0.19</v>
      </c>
    </row>
    <row r="290" spans="2:8" ht="22.8" x14ac:dyDescent="0.3">
      <c r="B290" s="550" t="s">
        <v>1056</v>
      </c>
      <c r="C290" s="551" t="s">
        <v>1057</v>
      </c>
      <c r="D290" s="552" t="s">
        <v>539</v>
      </c>
      <c r="E290" s="552" t="s">
        <v>298</v>
      </c>
      <c r="F290" s="572">
        <v>119508</v>
      </c>
      <c r="G290" s="572">
        <v>100427</v>
      </c>
      <c r="H290" s="560">
        <v>0.19</v>
      </c>
    </row>
    <row r="291" spans="2:8" ht="22.8" x14ac:dyDescent="0.3">
      <c r="B291" s="550" t="s">
        <v>1058</v>
      </c>
      <c r="C291" s="551" t="s">
        <v>1059</v>
      </c>
      <c r="D291" s="552" t="s">
        <v>539</v>
      </c>
      <c r="E291" s="552" t="s">
        <v>302</v>
      </c>
      <c r="F291" s="572">
        <v>136204</v>
      </c>
      <c r="G291" s="572">
        <v>114457</v>
      </c>
      <c r="H291" s="560">
        <v>0.19</v>
      </c>
    </row>
    <row r="292" spans="2:8" ht="22.8" x14ac:dyDescent="0.3">
      <c r="B292" s="550" t="s">
        <v>1060</v>
      </c>
      <c r="C292" s="551" t="s">
        <v>1061</v>
      </c>
      <c r="D292" s="552" t="s">
        <v>539</v>
      </c>
      <c r="E292" s="552" t="s">
        <v>298</v>
      </c>
      <c r="F292" s="572">
        <v>126052</v>
      </c>
      <c r="G292" s="572">
        <v>105926</v>
      </c>
      <c r="H292" s="560">
        <v>0.19</v>
      </c>
    </row>
    <row r="293" spans="2:8" ht="22.8" x14ac:dyDescent="0.3">
      <c r="B293" s="550" t="s">
        <v>1062</v>
      </c>
      <c r="C293" s="551" t="s">
        <v>1063</v>
      </c>
      <c r="D293" s="552" t="s">
        <v>539</v>
      </c>
      <c r="E293" s="552" t="s">
        <v>135</v>
      </c>
      <c r="F293" s="572">
        <v>4295</v>
      </c>
      <c r="G293" s="572">
        <v>3609</v>
      </c>
      <c r="H293" s="560">
        <v>0.19</v>
      </c>
    </row>
    <row r="294" spans="2:8" x14ac:dyDescent="0.3">
      <c r="B294" s="550" t="s">
        <v>1064</v>
      </c>
      <c r="C294" s="551" t="s">
        <v>1065</v>
      </c>
      <c r="D294" s="552" t="s">
        <v>539</v>
      </c>
      <c r="E294" s="552" t="s">
        <v>135</v>
      </c>
      <c r="F294" s="572">
        <v>3868</v>
      </c>
      <c r="G294" s="572">
        <v>3250</v>
      </c>
      <c r="H294" s="560">
        <v>0.19</v>
      </c>
    </row>
    <row r="295" spans="2:8" x14ac:dyDescent="0.3">
      <c r="B295" s="550" t="s">
        <v>1066</v>
      </c>
      <c r="C295" s="551" t="s">
        <v>1067</v>
      </c>
      <c r="D295" s="552" t="s">
        <v>539</v>
      </c>
      <c r="E295" s="552" t="s">
        <v>135</v>
      </c>
      <c r="F295" s="572">
        <v>3868</v>
      </c>
      <c r="G295" s="572">
        <v>3250</v>
      </c>
      <c r="H295" s="560">
        <v>0.19</v>
      </c>
    </row>
    <row r="296" spans="2:8" x14ac:dyDescent="0.3">
      <c r="B296" s="550" t="s">
        <v>1068</v>
      </c>
      <c r="C296" s="551" t="s">
        <v>1069</v>
      </c>
      <c r="D296" s="552" t="s">
        <v>539</v>
      </c>
      <c r="E296" s="552" t="s">
        <v>135</v>
      </c>
      <c r="F296" s="572">
        <v>5974</v>
      </c>
      <c r="G296" s="572">
        <v>5020</v>
      </c>
      <c r="H296" s="560">
        <v>0.19</v>
      </c>
    </row>
    <row r="297" spans="2:8" x14ac:dyDescent="0.3">
      <c r="B297" s="550" t="s">
        <v>1070</v>
      </c>
      <c r="C297" s="551" t="s">
        <v>1071</v>
      </c>
      <c r="D297" s="552" t="s">
        <v>539</v>
      </c>
      <c r="E297" s="552" t="s">
        <v>135</v>
      </c>
      <c r="F297" s="572">
        <v>3868</v>
      </c>
      <c r="G297" s="572">
        <v>3250</v>
      </c>
      <c r="H297" s="560">
        <v>0.19</v>
      </c>
    </row>
    <row r="298" spans="2:8" ht="22.8" x14ac:dyDescent="0.3">
      <c r="B298" s="550" t="s">
        <v>1072</v>
      </c>
      <c r="C298" s="551" t="s">
        <v>1073</v>
      </c>
      <c r="D298" s="552" t="s">
        <v>539</v>
      </c>
      <c r="E298" s="552" t="s">
        <v>302</v>
      </c>
      <c r="F298" s="572">
        <v>47314</v>
      </c>
      <c r="G298" s="572">
        <v>39760</v>
      </c>
      <c r="H298" s="560">
        <v>0.19</v>
      </c>
    </row>
    <row r="299" spans="2:8" ht="22.8" x14ac:dyDescent="0.3">
      <c r="B299" s="550" t="s">
        <v>1074</v>
      </c>
      <c r="C299" s="551" t="s">
        <v>1075</v>
      </c>
      <c r="D299" s="552" t="s">
        <v>539</v>
      </c>
      <c r="E299" s="552" t="s">
        <v>302</v>
      </c>
      <c r="F299" s="572">
        <v>132033</v>
      </c>
      <c r="G299" s="572">
        <v>110952</v>
      </c>
      <c r="H299" s="560">
        <v>0.19</v>
      </c>
    </row>
    <row r="300" spans="2:8" ht="22.8" x14ac:dyDescent="0.3">
      <c r="B300" s="550" t="s">
        <v>1076</v>
      </c>
      <c r="C300" s="551" t="s">
        <v>1077</v>
      </c>
      <c r="D300" s="552" t="s">
        <v>539</v>
      </c>
      <c r="E300" s="552" t="s">
        <v>302</v>
      </c>
      <c r="F300" s="572">
        <v>40059</v>
      </c>
      <c r="G300" s="572">
        <v>33663</v>
      </c>
      <c r="H300" s="560">
        <v>0.19</v>
      </c>
    </row>
    <row r="301" spans="2:8" ht="22.8" x14ac:dyDescent="0.3">
      <c r="B301" s="550" t="s">
        <v>1078</v>
      </c>
      <c r="C301" s="551" t="s">
        <v>1079</v>
      </c>
      <c r="D301" s="552" t="s">
        <v>539</v>
      </c>
      <c r="E301" s="552" t="s">
        <v>298</v>
      </c>
      <c r="F301" s="572">
        <v>456</v>
      </c>
      <c r="G301" s="572">
        <v>383</v>
      </c>
      <c r="H301" s="560">
        <v>0.19</v>
      </c>
    </row>
    <row r="302" spans="2:8" x14ac:dyDescent="0.3">
      <c r="B302" s="550" t="s">
        <v>1080</v>
      </c>
      <c r="C302" s="551" t="s">
        <v>1081</v>
      </c>
      <c r="D302" s="552" t="s">
        <v>539</v>
      </c>
      <c r="E302" s="552" t="s">
        <v>298</v>
      </c>
      <c r="F302" s="572">
        <v>314</v>
      </c>
      <c r="G302" s="572">
        <v>264</v>
      </c>
      <c r="H302" s="560">
        <v>0.19</v>
      </c>
    </row>
    <row r="303" spans="2:8" ht="34.200000000000003" x14ac:dyDescent="0.3">
      <c r="B303" s="550" t="s">
        <v>1082</v>
      </c>
      <c r="C303" s="551" t="s">
        <v>1083</v>
      </c>
      <c r="D303" s="552" t="s">
        <v>539</v>
      </c>
      <c r="E303" s="552" t="s">
        <v>135</v>
      </c>
      <c r="F303" s="572">
        <v>7504</v>
      </c>
      <c r="G303" s="572">
        <v>6306</v>
      </c>
      <c r="H303" s="560">
        <v>0.19</v>
      </c>
    </row>
    <row r="304" spans="2:8" x14ac:dyDescent="0.3">
      <c r="B304" s="550" t="s">
        <v>1084</v>
      </c>
      <c r="C304" s="551" t="s">
        <v>1085</v>
      </c>
      <c r="D304" s="552" t="s">
        <v>539</v>
      </c>
      <c r="E304" s="552" t="s">
        <v>298</v>
      </c>
      <c r="F304" s="572">
        <v>31817</v>
      </c>
      <c r="G304" s="572">
        <v>26737</v>
      </c>
      <c r="H304" s="560">
        <v>0.19</v>
      </c>
    </row>
    <row r="305" spans="2:8" ht="45.6" x14ac:dyDescent="0.3">
      <c r="B305" s="550" t="s">
        <v>1086</v>
      </c>
      <c r="C305" s="551" t="s">
        <v>1087</v>
      </c>
      <c r="D305" s="552" t="s">
        <v>539</v>
      </c>
      <c r="E305" s="552" t="s">
        <v>298</v>
      </c>
      <c r="F305" s="572">
        <v>609454</v>
      </c>
      <c r="G305" s="572">
        <v>512146</v>
      </c>
      <c r="H305" s="560">
        <v>0.19</v>
      </c>
    </row>
    <row r="306" spans="2:8" ht="22.8" x14ac:dyDescent="0.3">
      <c r="B306" s="550" t="s">
        <v>1088</v>
      </c>
      <c r="C306" s="551" t="s">
        <v>1089</v>
      </c>
      <c r="D306" s="552" t="s">
        <v>539</v>
      </c>
      <c r="E306" s="552" t="s">
        <v>135</v>
      </c>
      <c r="F306" s="572">
        <v>12733</v>
      </c>
      <c r="G306" s="572">
        <v>10700</v>
      </c>
      <c r="H306" s="560">
        <v>0.19</v>
      </c>
    </row>
    <row r="307" spans="2:8" x14ac:dyDescent="0.3">
      <c r="B307" s="550" t="s">
        <v>1090</v>
      </c>
      <c r="C307" s="551" t="s">
        <v>1091</v>
      </c>
      <c r="D307" s="552" t="s">
        <v>539</v>
      </c>
      <c r="E307" s="552" t="s">
        <v>562</v>
      </c>
      <c r="F307" s="572">
        <v>30224</v>
      </c>
      <c r="G307" s="572">
        <v>25398</v>
      </c>
      <c r="H307" s="560">
        <v>0.19</v>
      </c>
    </row>
    <row r="308" spans="2:8" x14ac:dyDescent="0.3">
      <c r="B308" s="550" t="s">
        <v>1092</v>
      </c>
      <c r="C308" s="551" t="s">
        <v>1093</v>
      </c>
      <c r="D308" s="552" t="s">
        <v>539</v>
      </c>
      <c r="E308" s="552" t="s">
        <v>298</v>
      </c>
      <c r="F308" s="572">
        <v>6464379</v>
      </c>
      <c r="G308" s="572">
        <v>5432251</v>
      </c>
      <c r="H308" s="560">
        <v>0.19</v>
      </c>
    </row>
    <row r="309" spans="2:8" x14ac:dyDescent="0.3">
      <c r="B309" s="550" t="s">
        <v>1094</v>
      </c>
      <c r="C309" s="551" t="s">
        <v>1095</v>
      </c>
      <c r="D309" s="552" t="s">
        <v>539</v>
      </c>
      <c r="E309" s="552" t="s">
        <v>298</v>
      </c>
      <c r="F309" s="572">
        <v>23328</v>
      </c>
      <c r="G309" s="572">
        <v>19603</v>
      </c>
      <c r="H309" s="560">
        <v>0.19</v>
      </c>
    </row>
    <row r="310" spans="2:8" x14ac:dyDescent="0.3">
      <c r="B310" s="550" t="s">
        <v>1096</v>
      </c>
      <c r="C310" s="551" t="s">
        <v>1097</v>
      </c>
      <c r="D310" s="552" t="s">
        <v>539</v>
      </c>
      <c r="E310" s="552" t="s">
        <v>298</v>
      </c>
      <c r="F310" s="572">
        <v>24997</v>
      </c>
      <c r="G310" s="572">
        <v>21006</v>
      </c>
      <c r="H310" s="560">
        <v>0.19</v>
      </c>
    </row>
    <row r="311" spans="2:8" x14ac:dyDescent="0.3">
      <c r="B311" s="550" t="s">
        <v>1098</v>
      </c>
      <c r="C311" s="551" t="s">
        <v>1099</v>
      </c>
      <c r="D311" s="552" t="s">
        <v>539</v>
      </c>
      <c r="E311" s="552" t="s">
        <v>298</v>
      </c>
      <c r="F311" s="572">
        <v>29163</v>
      </c>
      <c r="G311" s="572">
        <v>24507</v>
      </c>
      <c r="H311" s="560">
        <v>0.19</v>
      </c>
    </row>
    <row r="312" spans="2:8" x14ac:dyDescent="0.3">
      <c r="B312" s="550" t="s">
        <v>1100</v>
      </c>
      <c r="C312" s="551" t="s">
        <v>1101</v>
      </c>
      <c r="D312" s="552" t="s">
        <v>539</v>
      </c>
      <c r="E312" s="552" t="s">
        <v>298</v>
      </c>
      <c r="F312" s="572">
        <v>29163</v>
      </c>
      <c r="G312" s="572">
        <v>24507</v>
      </c>
      <c r="H312" s="560">
        <v>0.19</v>
      </c>
    </row>
    <row r="313" spans="2:8" x14ac:dyDescent="0.3">
      <c r="B313" s="550" t="s">
        <v>1102</v>
      </c>
      <c r="C313" s="551" t="s">
        <v>1103</v>
      </c>
      <c r="D313" s="552" t="s">
        <v>539</v>
      </c>
      <c r="E313" s="552" t="s">
        <v>298</v>
      </c>
      <c r="F313" s="572">
        <v>44992</v>
      </c>
      <c r="G313" s="572">
        <v>37808</v>
      </c>
      <c r="H313" s="560">
        <v>0.19</v>
      </c>
    </row>
    <row r="314" spans="2:8" x14ac:dyDescent="0.3">
      <c r="B314" s="550" t="s">
        <v>1104</v>
      </c>
      <c r="C314" s="551" t="s">
        <v>1105</v>
      </c>
      <c r="D314" s="552" t="s">
        <v>539</v>
      </c>
      <c r="E314" s="552" t="s">
        <v>298</v>
      </c>
      <c r="F314" s="572">
        <v>51659</v>
      </c>
      <c r="G314" s="572">
        <v>43411</v>
      </c>
      <c r="H314" s="560">
        <v>0.19</v>
      </c>
    </row>
    <row r="315" spans="2:8" x14ac:dyDescent="0.3">
      <c r="B315" s="550" t="s">
        <v>1106</v>
      </c>
      <c r="C315" s="551" t="s">
        <v>1107</v>
      </c>
      <c r="D315" s="552" t="s">
        <v>539</v>
      </c>
      <c r="E315" s="552" t="s">
        <v>302</v>
      </c>
      <c r="F315" s="572">
        <v>24997</v>
      </c>
      <c r="G315" s="572">
        <v>21006</v>
      </c>
      <c r="H315" s="560">
        <v>0.19</v>
      </c>
    </row>
    <row r="316" spans="2:8" x14ac:dyDescent="0.3">
      <c r="B316" s="550" t="s">
        <v>1108</v>
      </c>
      <c r="C316" s="551" t="s">
        <v>1109</v>
      </c>
      <c r="D316" s="552" t="s">
        <v>539</v>
      </c>
      <c r="E316" s="552" t="s">
        <v>298</v>
      </c>
      <c r="F316" s="572">
        <v>22496</v>
      </c>
      <c r="G316" s="572">
        <v>18904</v>
      </c>
      <c r="H316" s="560">
        <v>0.19</v>
      </c>
    </row>
    <row r="317" spans="2:8" x14ac:dyDescent="0.3">
      <c r="B317" s="550" t="s">
        <v>1110</v>
      </c>
      <c r="C317" s="551" t="s">
        <v>1111</v>
      </c>
      <c r="D317" s="552" t="s">
        <v>539</v>
      </c>
      <c r="E317" s="552" t="s">
        <v>302</v>
      </c>
      <c r="F317" s="572">
        <v>83318</v>
      </c>
      <c r="G317" s="572">
        <v>70015</v>
      </c>
      <c r="H317" s="560">
        <v>0.19</v>
      </c>
    </row>
    <row r="318" spans="2:8" x14ac:dyDescent="0.3">
      <c r="B318" s="550" t="s">
        <v>1112</v>
      </c>
      <c r="C318" s="551" t="s">
        <v>1113</v>
      </c>
      <c r="D318" s="552" t="s">
        <v>539</v>
      </c>
      <c r="E318" s="552" t="s">
        <v>302</v>
      </c>
      <c r="F318" s="572">
        <v>56656</v>
      </c>
      <c r="G318" s="572">
        <v>47610</v>
      </c>
      <c r="H318" s="560">
        <v>0.19</v>
      </c>
    </row>
    <row r="319" spans="2:8" x14ac:dyDescent="0.3">
      <c r="B319" s="550" t="s">
        <v>1114</v>
      </c>
      <c r="C319" s="551" t="s">
        <v>1115</v>
      </c>
      <c r="D319" s="552" t="s">
        <v>539</v>
      </c>
      <c r="E319" s="552" t="s">
        <v>298</v>
      </c>
      <c r="F319" s="572">
        <v>518</v>
      </c>
      <c r="G319" s="572">
        <v>435</v>
      </c>
      <c r="H319" s="560">
        <v>0.19</v>
      </c>
    </row>
    <row r="320" spans="2:8" x14ac:dyDescent="0.3">
      <c r="B320" s="550" t="s">
        <v>1116</v>
      </c>
      <c r="C320" s="551" t="s">
        <v>1117</v>
      </c>
      <c r="D320" s="552" t="s">
        <v>539</v>
      </c>
      <c r="E320" s="552" t="s">
        <v>298</v>
      </c>
      <c r="F320" s="572">
        <v>866514</v>
      </c>
      <c r="G320" s="572">
        <v>728163</v>
      </c>
      <c r="H320" s="560">
        <v>0.19</v>
      </c>
    </row>
    <row r="321" spans="2:8" x14ac:dyDescent="0.3">
      <c r="B321" s="550" t="s">
        <v>1118</v>
      </c>
      <c r="C321" s="551" t="s">
        <v>1119</v>
      </c>
      <c r="D321" s="552" t="s">
        <v>539</v>
      </c>
      <c r="E321" s="552" t="s">
        <v>298</v>
      </c>
      <c r="F321" s="572">
        <v>14999</v>
      </c>
      <c r="G321" s="572">
        <v>12604</v>
      </c>
      <c r="H321" s="560">
        <v>0.19</v>
      </c>
    </row>
    <row r="322" spans="2:8" x14ac:dyDescent="0.3">
      <c r="B322" s="550" t="s">
        <v>1120</v>
      </c>
      <c r="C322" s="551" t="s">
        <v>1121</v>
      </c>
      <c r="D322" s="552" t="s">
        <v>539</v>
      </c>
      <c r="E322" s="552" t="s">
        <v>298</v>
      </c>
      <c r="F322" s="572">
        <v>99981</v>
      </c>
      <c r="G322" s="572">
        <v>84018</v>
      </c>
      <c r="H322" s="560">
        <v>0.19</v>
      </c>
    </row>
    <row r="323" spans="2:8" x14ac:dyDescent="0.3">
      <c r="B323" s="550" t="s">
        <v>1122</v>
      </c>
      <c r="C323" s="551" t="s">
        <v>1123</v>
      </c>
      <c r="D323" s="552" t="s">
        <v>539</v>
      </c>
      <c r="E323" s="552" t="s">
        <v>302</v>
      </c>
      <c r="F323" s="572">
        <v>24997</v>
      </c>
      <c r="G323" s="572">
        <v>21006</v>
      </c>
      <c r="H323" s="560">
        <v>0.19</v>
      </c>
    </row>
    <row r="324" spans="2:8" x14ac:dyDescent="0.3">
      <c r="B324" s="550" t="s">
        <v>1124</v>
      </c>
      <c r="C324" s="551" t="s">
        <v>1125</v>
      </c>
      <c r="D324" s="552" t="s">
        <v>539</v>
      </c>
      <c r="E324" s="552" t="s">
        <v>298</v>
      </c>
      <c r="F324" s="572">
        <v>5000</v>
      </c>
      <c r="G324" s="572">
        <v>4202</v>
      </c>
      <c r="H324" s="560">
        <v>0.19</v>
      </c>
    </row>
    <row r="325" spans="2:8" x14ac:dyDescent="0.3">
      <c r="B325" s="550" t="s">
        <v>1126</v>
      </c>
      <c r="C325" s="551" t="s">
        <v>1127</v>
      </c>
      <c r="D325" s="552" t="s">
        <v>539</v>
      </c>
      <c r="E325" s="552" t="s">
        <v>302</v>
      </c>
      <c r="F325" s="572">
        <v>24997</v>
      </c>
      <c r="G325" s="572">
        <v>21006</v>
      </c>
      <c r="H325" s="560">
        <v>0.19</v>
      </c>
    </row>
    <row r="326" spans="2:8" x14ac:dyDescent="0.3">
      <c r="B326" s="550" t="s">
        <v>1128</v>
      </c>
      <c r="C326" s="551" t="s">
        <v>1129</v>
      </c>
      <c r="D326" s="552" t="s">
        <v>539</v>
      </c>
      <c r="E326" s="552" t="s">
        <v>302</v>
      </c>
      <c r="F326" s="572">
        <v>34994</v>
      </c>
      <c r="G326" s="572">
        <v>29407</v>
      </c>
      <c r="H326" s="560">
        <v>0.19</v>
      </c>
    </row>
    <row r="327" spans="2:8" x14ac:dyDescent="0.3">
      <c r="B327" s="550" t="s">
        <v>1130</v>
      </c>
      <c r="C327" s="551" t="s">
        <v>1131</v>
      </c>
      <c r="D327" s="552" t="s">
        <v>539</v>
      </c>
      <c r="E327" s="552" t="s">
        <v>302</v>
      </c>
      <c r="F327" s="572">
        <v>54990</v>
      </c>
      <c r="G327" s="572">
        <v>46210</v>
      </c>
      <c r="H327" s="560">
        <v>0.19</v>
      </c>
    </row>
    <row r="328" spans="2:8" x14ac:dyDescent="0.3">
      <c r="B328" s="550" t="s">
        <v>1132</v>
      </c>
      <c r="C328" s="551" t="s">
        <v>1133</v>
      </c>
      <c r="D328" s="552" t="s">
        <v>539</v>
      </c>
      <c r="E328" s="552" t="s">
        <v>593</v>
      </c>
      <c r="F328" s="572">
        <v>14393</v>
      </c>
      <c r="G328" s="572">
        <v>12095</v>
      </c>
      <c r="H328" s="560">
        <v>0.19</v>
      </c>
    </row>
    <row r="329" spans="2:8" x14ac:dyDescent="0.3">
      <c r="B329" s="550" t="s">
        <v>1134</v>
      </c>
      <c r="C329" s="551" t="s">
        <v>1135</v>
      </c>
      <c r="D329" s="552" t="s">
        <v>539</v>
      </c>
      <c r="E329" s="552" t="s">
        <v>593</v>
      </c>
      <c r="F329" s="572">
        <v>12119</v>
      </c>
      <c r="G329" s="572">
        <v>10184</v>
      </c>
      <c r="H329" s="560">
        <v>0.19</v>
      </c>
    </row>
    <row r="330" spans="2:8" x14ac:dyDescent="0.3">
      <c r="B330" s="550" t="s">
        <v>1136</v>
      </c>
      <c r="C330" s="551" t="s">
        <v>1137</v>
      </c>
      <c r="D330" s="552" t="s">
        <v>539</v>
      </c>
      <c r="E330" s="552" t="s">
        <v>302</v>
      </c>
      <c r="F330" s="572">
        <v>9090</v>
      </c>
      <c r="G330" s="572">
        <v>7639</v>
      </c>
      <c r="H330" s="560">
        <v>0.19</v>
      </c>
    </row>
    <row r="331" spans="2:8" x14ac:dyDescent="0.3">
      <c r="B331" s="550" t="s">
        <v>1138</v>
      </c>
      <c r="C331" s="551" t="s">
        <v>1139</v>
      </c>
      <c r="D331" s="552" t="s">
        <v>539</v>
      </c>
      <c r="E331" s="552" t="s">
        <v>302</v>
      </c>
      <c r="F331" s="572">
        <v>11362</v>
      </c>
      <c r="G331" s="572">
        <v>9548</v>
      </c>
      <c r="H331" s="560">
        <v>0.19</v>
      </c>
    </row>
    <row r="332" spans="2:8" x14ac:dyDescent="0.3">
      <c r="B332" s="550" t="s">
        <v>1140</v>
      </c>
      <c r="C332" s="551" t="s">
        <v>1141</v>
      </c>
      <c r="D332" s="552" t="s">
        <v>539</v>
      </c>
      <c r="E332" s="552" t="s">
        <v>1142</v>
      </c>
      <c r="F332" s="572">
        <v>51510</v>
      </c>
      <c r="G332" s="572">
        <v>43286</v>
      </c>
      <c r="H332" s="560">
        <v>0.19</v>
      </c>
    </row>
    <row r="333" spans="2:8" x14ac:dyDescent="0.3">
      <c r="B333" s="550" t="s">
        <v>1143</v>
      </c>
      <c r="C333" s="551" t="s">
        <v>1144</v>
      </c>
      <c r="D333" s="552" t="s">
        <v>539</v>
      </c>
      <c r="E333" s="552" t="s">
        <v>298</v>
      </c>
      <c r="F333" s="572">
        <v>5862</v>
      </c>
      <c r="G333" s="572">
        <v>4926</v>
      </c>
      <c r="H333" s="560">
        <v>0.19</v>
      </c>
    </row>
    <row r="334" spans="2:8" x14ac:dyDescent="0.3">
      <c r="B334" s="550" t="s">
        <v>1145</v>
      </c>
      <c r="C334" s="551" t="s">
        <v>1146</v>
      </c>
      <c r="D334" s="552" t="s">
        <v>539</v>
      </c>
      <c r="E334" s="552" t="s">
        <v>298</v>
      </c>
      <c r="F334" s="572">
        <v>11514</v>
      </c>
      <c r="G334" s="572">
        <v>9676</v>
      </c>
      <c r="H334" s="560">
        <v>0.19</v>
      </c>
    </row>
    <row r="335" spans="2:8" x14ac:dyDescent="0.3">
      <c r="B335" s="550" t="s">
        <v>1147</v>
      </c>
      <c r="C335" s="551" t="s">
        <v>1148</v>
      </c>
      <c r="D335" s="552" t="s">
        <v>539</v>
      </c>
      <c r="E335" s="552" t="s">
        <v>298</v>
      </c>
      <c r="F335" s="572">
        <v>16359</v>
      </c>
      <c r="G335" s="572">
        <v>13747</v>
      </c>
      <c r="H335" s="560">
        <v>0.19</v>
      </c>
    </row>
    <row r="336" spans="2:8" x14ac:dyDescent="0.3">
      <c r="B336" s="550" t="s">
        <v>1149</v>
      </c>
      <c r="C336" s="551" t="s">
        <v>1150</v>
      </c>
      <c r="D336" s="552" t="s">
        <v>539</v>
      </c>
      <c r="E336" s="552" t="s">
        <v>298</v>
      </c>
      <c r="F336" s="572">
        <v>5454</v>
      </c>
      <c r="G336" s="572">
        <v>4583</v>
      </c>
      <c r="H336" s="560">
        <v>0.19</v>
      </c>
    </row>
    <row r="337" spans="2:8" x14ac:dyDescent="0.3">
      <c r="B337" s="550" t="s">
        <v>1151</v>
      </c>
      <c r="C337" s="551" t="s">
        <v>1152</v>
      </c>
      <c r="D337" s="552" t="s">
        <v>539</v>
      </c>
      <c r="E337" s="552" t="s">
        <v>298</v>
      </c>
      <c r="F337" s="572">
        <v>11967</v>
      </c>
      <c r="G337" s="572">
        <v>10056</v>
      </c>
      <c r="H337" s="560">
        <v>0.19</v>
      </c>
    </row>
    <row r="338" spans="2:8" x14ac:dyDescent="0.3">
      <c r="B338" s="550" t="s">
        <v>1153</v>
      </c>
      <c r="C338" s="551" t="s">
        <v>1154</v>
      </c>
      <c r="D338" s="552" t="s">
        <v>539</v>
      </c>
      <c r="E338" s="552" t="s">
        <v>298</v>
      </c>
      <c r="F338" s="572">
        <v>7818</v>
      </c>
      <c r="G338" s="572">
        <v>6570</v>
      </c>
      <c r="H338" s="560">
        <v>0.19</v>
      </c>
    </row>
    <row r="339" spans="2:8" ht="22.8" x14ac:dyDescent="0.3">
      <c r="B339" s="550" t="s">
        <v>1155</v>
      </c>
      <c r="C339" s="551" t="s">
        <v>1156</v>
      </c>
      <c r="D339" s="552" t="s">
        <v>539</v>
      </c>
      <c r="E339" s="552" t="s">
        <v>302</v>
      </c>
      <c r="F339" s="572">
        <v>28635</v>
      </c>
      <c r="G339" s="572">
        <v>24063</v>
      </c>
      <c r="H339" s="560">
        <v>0.19</v>
      </c>
    </row>
    <row r="340" spans="2:8" ht="22.8" x14ac:dyDescent="0.3">
      <c r="B340" s="550" t="s">
        <v>1157</v>
      </c>
      <c r="C340" s="551" t="s">
        <v>1158</v>
      </c>
      <c r="D340" s="552" t="s">
        <v>539</v>
      </c>
      <c r="E340" s="552" t="s">
        <v>302</v>
      </c>
      <c r="F340" s="572">
        <v>32269</v>
      </c>
      <c r="G340" s="572">
        <v>27117</v>
      </c>
      <c r="H340" s="560">
        <v>0.19</v>
      </c>
    </row>
    <row r="341" spans="2:8" x14ac:dyDescent="0.3">
      <c r="B341" s="550" t="s">
        <v>1159</v>
      </c>
      <c r="C341" s="551" t="s">
        <v>1160</v>
      </c>
      <c r="D341" s="552" t="s">
        <v>539</v>
      </c>
      <c r="E341" s="552" t="s">
        <v>302</v>
      </c>
      <c r="F341" s="572">
        <v>24521</v>
      </c>
      <c r="G341" s="572">
        <v>20606</v>
      </c>
      <c r="H341" s="560">
        <v>0.19</v>
      </c>
    </row>
    <row r="342" spans="2:8" x14ac:dyDescent="0.3">
      <c r="B342" s="550" t="s">
        <v>1161</v>
      </c>
      <c r="C342" s="551" t="s">
        <v>1162</v>
      </c>
      <c r="D342" s="552" t="s">
        <v>539</v>
      </c>
      <c r="E342" s="552" t="s">
        <v>302</v>
      </c>
      <c r="F342" s="572">
        <v>36360</v>
      </c>
      <c r="G342" s="572">
        <v>30555</v>
      </c>
      <c r="H342" s="560">
        <v>0.19</v>
      </c>
    </row>
    <row r="343" spans="2:8" x14ac:dyDescent="0.3">
      <c r="B343" s="550" t="s">
        <v>1163</v>
      </c>
      <c r="C343" s="551" t="s">
        <v>1164</v>
      </c>
      <c r="D343" s="552" t="s">
        <v>539</v>
      </c>
      <c r="E343" s="552" t="s">
        <v>302</v>
      </c>
      <c r="F343" s="572">
        <v>51510</v>
      </c>
      <c r="G343" s="572">
        <v>43286</v>
      </c>
      <c r="H343" s="560">
        <v>0.19</v>
      </c>
    </row>
    <row r="344" spans="2:8" x14ac:dyDescent="0.3">
      <c r="B344" s="550" t="s">
        <v>1165</v>
      </c>
      <c r="C344" s="551" t="s">
        <v>1166</v>
      </c>
      <c r="D344" s="552" t="s">
        <v>539</v>
      </c>
      <c r="E344" s="552" t="s">
        <v>298</v>
      </c>
      <c r="F344" s="572">
        <v>20</v>
      </c>
      <c r="G344" s="572">
        <v>17</v>
      </c>
      <c r="H344" s="560">
        <v>0.19</v>
      </c>
    </row>
    <row r="345" spans="2:8" x14ac:dyDescent="0.3">
      <c r="B345" s="550" t="s">
        <v>1167</v>
      </c>
      <c r="C345" s="551" t="s">
        <v>1168</v>
      </c>
      <c r="D345" s="552" t="s">
        <v>539</v>
      </c>
      <c r="E345" s="552" t="s">
        <v>298</v>
      </c>
      <c r="F345" s="572">
        <v>20</v>
      </c>
      <c r="G345" s="572">
        <v>17</v>
      </c>
      <c r="H345" s="560">
        <v>0.19</v>
      </c>
    </row>
    <row r="346" spans="2:8" x14ac:dyDescent="0.3">
      <c r="B346" s="550" t="s">
        <v>1169</v>
      </c>
      <c r="C346" s="551" t="s">
        <v>1170</v>
      </c>
      <c r="D346" s="552" t="s">
        <v>539</v>
      </c>
      <c r="E346" s="552" t="s">
        <v>298</v>
      </c>
      <c r="F346" s="572">
        <v>61</v>
      </c>
      <c r="G346" s="572">
        <v>51</v>
      </c>
      <c r="H346" s="560">
        <v>0.19</v>
      </c>
    </row>
    <row r="347" spans="2:8" x14ac:dyDescent="0.3">
      <c r="B347" s="550" t="s">
        <v>1171</v>
      </c>
      <c r="C347" s="551" t="s">
        <v>1172</v>
      </c>
      <c r="D347" s="552" t="s">
        <v>539</v>
      </c>
      <c r="E347" s="552" t="s">
        <v>298</v>
      </c>
      <c r="F347" s="572">
        <v>54542</v>
      </c>
      <c r="G347" s="572">
        <v>45834</v>
      </c>
      <c r="H347" s="560">
        <v>0.19</v>
      </c>
    </row>
    <row r="348" spans="2:8" x14ac:dyDescent="0.3">
      <c r="B348" s="550" t="s">
        <v>1173</v>
      </c>
      <c r="C348" s="551" t="s">
        <v>1174</v>
      </c>
      <c r="D348" s="552" t="s">
        <v>539</v>
      </c>
      <c r="E348" s="552" t="s">
        <v>135</v>
      </c>
      <c r="F348" s="572">
        <v>33327</v>
      </c>
      <c r="G348" s="572">
        <v>28006</v>
      </c>
      <c r="H348" s="560">
        <v>0.19</v>
      </c>
    </row>
    <row r="349" spans="2:8" x14ac:dyDescent="0.3">
      <c r="B349" s="550" t="s">
        <v>1175</v>
      </c>
      <c r="C349" s="551" t="s">
        <v>1176</v>
      </c>
      <c r="D349" s="552" t="s">
        <v>539</v>
      </c>
      <c r="E349" s="552" t="s">
        <v>298</v>
      </c>
      <c r="F349" s="572">
        <v>2108961</v>
      </c>
      <c r="G349" s="572">
        <v>1772236</v>
      </c>
      <c r="H349" s="560">
        <v>0.19</v>
      </c>
    </row>
    <row r="350" spans="2:8" ht="57" x14ac:dyDescent="0.3">
      <c r="B350" s="550" t="s">
        <v>1177</v>
      </c>
      <c r="C350" s="551" t="s">
        <v>1178</v>
      </c>
      <c r="D350" s="552" t="s">
        <v>539</v>
      </c>
      <c r="E350" s="552" t="s">
        <v>298</v>
      </c>
      <c r="F350" s="572">
        <v>12666514</v>
      </c>
      <c r="G350" s="572">
        <v>10644129</v>
      </c>
      <c r="H350" s="560">
        <v>0.19</v>
      </c>
    </row>
    <row r="351" spans="2:8" ht="57" x14ac:dyDescent="0.3">
      <c r="B351" s="550" t="s">
        <v>1179</v>
      </c>
      <c r="C351" s="551" t="s">
        <v>1180</v>
      </c>
      <c r="D351" s="552" t="s">
        <v>539</v>
      </c>
      <c r="E351" s="552" t="s">
        <v>298</v>
      </c>
      <c r="F351" s="572">
        <v>12666514</v>
      </c>
      <c r="G351" s="572">
        <v>10644129</v>
      </c>
      <c r="H351" s="560">
        <v>0.19</v>
      </c>
    </row>
    <row r="352" spans="2:8" ht="57" x14ac:dyDescent="0.3">
      <c r="B352" s="550" t="s">
        <v>1181</v>
      </c>
      <c r="C352" s="551" t="s">
        <v>1182</v>
      </c>
      <c r="D352" s="552" t="s">
        <v>539</v>
      </c>
      <c r="E352" s="552" t="s">
        <v>298</v>
      </c>
      <c r="F352" s="572">
        <v>20249985</v>
      </c>
      <c r="G352" s="572">
        <v>17016794</v>
      </c>
      <c r="H352" s="560">
        <v>0.19</v>
      </c>
    </row>
    <row r="353" spans="2:8" ht="57" x14ac:dyDescent="0.3">
      <c r="B353" s="550" t="s">
        <v>1183</v>
      </c>
      <c r="C353" s="551" t="s">
        <v>1184</v>
      </c>
      <c r="D353" s="552" t="s">
        <v>539</v>
      </c>
      <c r="E353" s="552" t="s">
        <v>298</v>
      </c>
      <c r="F353" s="572">
        <v>12819415</v>
      </c>
      <c r="G353" s="572">
        <v>10772618</v>
      </c>
      <c r="H353" s="560">
        <v>0.19</v>
      </c>
    </row>
    <row r="354" spans="2:8" ht="57" x14ac:dyDescent="0.3">
      <c r="B354" s="550" t="s">
        <v>1185</v>
      </c>
      <c r="C354" s="551" t="s">
        <v>1186</v>
      </c>
      <c r="D354" s="552" t="s">
        <v>539</v>
      </c>
      <c r="E354" s="552" t="s">
        <v>298</v>
      </c>
      <c r="F354" s="572">
        <v>13283385</v>
      </c>
      <c r="G354" s="572">
        <v>11162508</v>
      </c>
      <c r="H354" s="560">
        <v>0.19</v>
      </c>
    </row>
    <row r="355" spans="2:8" ht="57" x14ac:dyDescent="0.3">
      <c r="B355" s="550" t="s">
        <v>1187</v>
      </c>
      <c r="C355" s="551" t="s">
        <v>1188</v>
      </c>
      <c r="D355" s="552" t="s">
        <v>539</v>
      </c>
      <c r="E355" s="552" t="s">
        <v>298</v>
      </c>
      <c r="F355" s="572">
        <v>13283385</v>
      </c>
      <c r="G355" s="572">
        <v>11162508</v>
      </c>
      <c r="H355" s="560">
        <v>0.19</v>
      </c>
    </row>
    <row r="356" spans="2:8" ht="57" x14ac:dyDescent="0.3">
      <c r="B356" s="550" t="s">
        <v>1189</v>
      </c>
      <c r="C356" s="551" t="s">
        <v>1190</v>
      </c>
      <c r="D356" s="552" t="s">
        <v>539</v>
      </c>
      <c r="E356" s="552" t="s">
        <v>298</v>
      </c>
      <c r="F356" s="572">
        <v>13283385</v>
      </c>
      <c r="G356" s="572">
        <v>11162508</v>
      </c>
      <c r="H356" s="560">
        <v>0.19</v>
      </c>
    </row>
    <row r="357" spans="2:8" ht="57" x14ac:dyDescent="0.3">
      <c r="B357" s="550" t="s">
        <v>1191</v>
      </c>
      <c r="C357" s="551" t="s">
        <v>1192</v>
      </c>
      <c r="D357" s="552" t="s">
        <v>539</v>
      </c>
      <c r="E357" s="552" t="s">
        <v>298</v>
      </c>
      <c r="F357" s="572">
        <v>13283385</v>
      </c>
      <c r="G357" s="572">
        <v>11162508</v>
      </c>
      <c r="H357" s="560">
        <v>0.19</v>
      </c>
    </row>
    <row r="358" spans="2:8" ht="57" x14ac:dyDescent="0.3">
      <c r="B358" s="550" t="s">
        <v>1193</v>
      </c>
      <c r="C358" s="551" t="s">
        <v>1194</v>
      </c>
      <c r="D358" s="552" t="s">
        <v>539</v>
      </c>
      <c r="E358" s="552" t="s">
        <v>298</v>
      </c>
      <c r="F358" s="572">
        <v>14508341</v>
      </c>
      <c r="G358" s="572">
        <v>12191883</v>
      </c>
      <c r="H358" s="560">
        <v>0.19</v>
      </c>
    </row>
    <row r="359" spans="2:8" ht="57" x14ac:dyDescent="0.3">
      <c r="B359" s="550" t="s">
        <v>1195</v>
      </c>
      <c r="C359" s="551" t="s">
        <v>1196</v>
      </c>
      <c r="D359" s="552" t="s">
        <v>539</v>
      </c>
      <c r="E359" s="552" t="s">
        <v>298</v>
      </c>
      <c r="F359" s="572">
        <v>15005701</v>
      </c>
      <c r="G359" s="572">
        <v>12609833</v>
      </c>
      <c r="H359" s="560">
        <v>0.19</v>
      </c>
    </row>
    <row r="360" spans="2:8" ht="57" x14ac:dyDescent="0.3">
      <c r="B360" s="550" t="s">
        <v>1197</v>
      </c>
      <c r="C360" s="551" t="s">
        <v>1198</v>
      </c>
      <c r="D360" s="552" t="s">
        <v>539</v>
      </c>
      <c r="E360" s="552" t="s">
        <v>298</v>
      </c>
      <c r="F360" s="572">
        <v>17861588</v>
      </c>
      <c r="G360" s="572">
        <v>15009738</v>
      </c>
      <c r="H360" s="560">
        <v>0.19</v>
      </c>
    </row>
    <row r="361" spans="2:8" ht="125.4" x14ac:dyDescent="0.3">
      <c r="B361" s="550" t="s">
        <v>1199</v>
      </c>
      <c r="C361" s="551" t="s">
        <v>1200</v>
      </c>
      <c r="D361" s="552" t="s">
        <v>539</v>
      </c>
      <c r="E361" s="552" t="s">
        <v>298</v>
      </c>
      <c r="F361" s="572">
        <v>2393668</v>
      </c>
      <c r="G361" s="572">
        <v>2011486</v>
      </c>
      <c r="H361" s="560">
        <v>0.19</v>
      </c>
    </row>
    <row r="362" spans="2:8" ht="125.4" x14ac:dyDescent="0.3">
      <c r="B362" s="550" t="s">
        <v>1201</v>
      </c>
      <c r="C362" s="551" t="s">
        <v>1202</v>
      </c>
      <c r="D362" s="552" t="s">
        <v>539</v>
      </c>
      <c r="E362" s="552" t="s">
        <v>298</v>
      </c>
      <c r="F362" s="572">
        <v>2866430</v>
      </c>
      <c r="G362" s="572">
        <v>2408765</v>
      </c>
      <c r="H362" s="560">
        <v>0.19</v>
      </c>
    </row>
    <row r="363" spans="2:8" ht="125.4" x14ac:dyDescent="0.3">
      <c r="B363" s="550" t="s">
        <v>1203</v>
      </c>
      <c r="C363" s="551" t="s">
        <v>1204</v>
      </c>
      <c r="D363" s="552" t="s">
        <v>539</v>
      </c>
      <c r="E363" s="552" t="s">
        <v>298</v>
      </c>
      <c r="F363" s="572">
        <v>4166414</v>
      </c>
      <c r="G363" s="572">
        <v>3501188</v>
      </c>
      <c r="H363" s="560">
        <v>0.19</v>
      </c>
    </row>
    <row r="364" spans="2:8" ht="136.80000000000001" x14ac:dyDescent="0.3">
      <c r="B364" s="550" t="s">
        <v>1205</v>
      </c>
      <c r="C364" s="551" t="s">
        <v>1206</v>
      </c>
      <c r="D364" s="552" t="s">
        <v>539</v>
      </c>
      <c r="E364" s="552" t="s">
        <v>298</v>
      </c>
      <c r="F364" s="572">
        <v>7923758</v>
      </c>
      <c r="G364" s="572">
        <v>6658620</v>
      </c>
      <c r="H364" s="560">
        <v>0.19</v>
      </c>
    </row>
    <row r="365" spans="2:8" ht="34.200000000000003" x14ac:dyDescent="0.3">
      <c r="B365" s="550" t="s">
        <v>1207</v>
      </c>
      <c r="C365" s="551" t="s">
        <v>1208</v>
      </c>
      <c r="D365" s="552" t="s">
        <v>539</v>
      </c>
      <c r="E365" s="552" t="s">
        <v>298</v>
      </c>
      <c r="F365" s="572">
        <v>119978874</v>
      </c>
      <c r="G365" s="572">
        <v>100822583</v>
      </c>
      <c r="H365" s="560">
        <v>0.19</v>
      </c>
    </row>
    <row r="366" spans="2:8" ht="22.8" x14ac:dyDescent="0.3">
      <c r="B366" s="550" t="s">
        <v>1209</v>
      </c>
      <c r="C366" s="551" t="s">
        <v>1210</v>
      </c>
      <c r="D366" s="552" t="s">
        <v>539</v>
      </c>
      <c r="E366" s="552" t="s">
        <v>298</v>
      </c>
      <c r="F366" s="572">
        <v>17996832</v>
      </c>
      <c r="G366" s="572">
        <v>15123388</v>
      </c>
      <c r="H366" s="560">
        <v>0.19</v>
      </c>
    </row>
    <row r="367" spans="2:8" ht="22.8" x14ac:dyDescent="0.3">
      <c r="B367" s="550" t="s">
        <v>1211</v>
      </c>
      <c r="C367" s="551" t="s">
        <v>1212</v>
      </c>
      <c r="D367" s="552" t="s">
        <v>539</v>
      </c>
      <c r="E367" s="552" t="s">
        <v>298</v>
      </c>
      <c r="F367" s="572">
        <v>18330106</v>
      </c>
      <c r="G367" s="572">
        <v>15403450</v>
      </c>
      <c r="H367" s="560">
        <v>0.19</v>
      </c>
    </row>
    <row r="368" spans="2:8" x14ac:dyDescent="0.3">
      <c r="B368" s="550" t="s">
        <v>1213</v>
      </c>
      <c r="C368" s="551" t="s">
        <v>1214</v>
      </c>
      <c r="D368" s="552" t="s">
        <v>539</v>
      </c>
      <c r="E368" s="552" t="s">
        <v>562</v>
      </c>
      <c r="F368" s="572">
        <v>5962</v>
      </c>
      <c r="G368" s="572">
        <v>5010</v>
      </c>
      <c r="H368" s="560">
        <v>0.19</v>
      </c>
    </row>
    <row r="369" spans="2:8" x14ac:dyDescent="0.3">
      <c r="B369" s="550" t="s">
        <v>1215</v>
      </c>
      <c r="C369" s="551" t="s">
        <v>1216</v>
      </c>
      <c r="D369" s="552" t="s">
        <v>539</v>
      </c>
      <c r="E369" s="552" t="s">
        <v>612</v>
      </c>
      <c r="F369" s="572">
        <v>2895</v>
      </c>
      <c r="G369" s="572">
        <v>2895</v>
      </c>
      <c r="H369" s="560">
        <v>0</v>
      </c>
    </row>
    <row r="370" spans="2:8" x14ac:dyDescent="0.3">
      <c r="B370" s="550" t="s">
        <v>1217</v>
      </c>
      <c r="C370" s="551" t="s">
        <v>1218</v>
      </c>
      <c r="D370" s="552" t="s">
        <v>539</v>
      </c>
      <c r="E370" s="552" t="s">
        <v>612</v>
      </c>
      <c r="F370" s="572">
        <v>2915</v>
      </c>
      <c r="G370" s="572">
        <v>2915</v>
      </c>
      <c r="H370" s="560">
        <v>0</v>
      </c>
    </row>
    <row r="371" spans="2:8" x14ac:dyDescent="0.3">
      <c r="B371" s="550" t="s">
        <v>1219</v>
      </c>
      <c r="C371" s="551" t="s">
        <v>1220</v>
      </c>
      <c r="D371" s="552" t="s">
        <v>539</v>
      </c>
      <c r="E371" s="552" t="s">
        <v>481</v>
      </c>
      <c r="F371" s="572">
        <v>575530</v>
      </c>
      <c r="G371" s="572">
        <v>575530</v>
      </c>
      <c r="H371" s="560">
        <v>0</v>
      </c>
    </row>
    <row r="372" spans="2:8" x14ac:dyDescent="0.3">
      <c r="B372" s="550" t="s">
        <v>1221</v>
      </c>
      <c r="C372" s="551" t="s">
        <v>1222</v>
      </c>
      <c r="D372" s="552" t="s">
        <v>539</v>
      </c>
      <c r="E372" s="552" t="s">
        <v>481</v>
      </c>
      <c r="F372" s="572">
        <v>593731</v>
      </c>
      <c r="G372" s="572">
        <v>593731</v>
      </c>
      <c r="H372" s="560">
        <v>0</v>
      </c>
    </row>
    <row r="373" spans="2:8" x14ac:dyDescent="0.3">
      <c r="B373" s="550" t="s">
        <v>1223</v>
      </c>
      <c r="C373" s="551" t="s">
        <v>1224</v>
      </c>
      <c r="D373" s="552" t="s">
        <v>539</v>
      </c>
      <c r="E373" s="552" t="s">
        <v>481</v>
      </c>
      <c r="F373" s="572">
        <v>635742</v>
      </c>
      <c r="G373" s="572">
        <v>635742</v>
      </c>
      <c r="H373" s="560">
        <v>0</v>
      </c>
    </row>
    <row r="374" spans="2:8" x14ac:dyDescent="0.3">
      <c r="B374" s="550" t="s">
        <v>1225</v>
      </c>
      <c r="C374" s="551" t="s">
        <v>1226</v>
      </c>
      <c r="D374" s="552" t="s">
        <v>539</v>
      </c>
      <c r="E374" s="552" t="s">
        <v>302</v>
      </c>
      <c r="F374" s="572">
        <v>9599</v>
      </c>
      <c r="G374" s="572">
        <v>9599</v>
      </c>
      <c r="H374" s="560">
        <v>0</v>
      </c>
    </row>
    <row r="375" spans="2:8" x14ac:dyDescent="0.3">
      <c r="B375" s="550" t="s">
        <v>1227</v>
      </c>
      <c r="C375" s="551" t="s">
        <v>1228</v>
      </c>
      <c r="D375" s="552" t="s">
        <v>539</v>
      </c>
      <c r="E375" s="552" t="s">
        <v>298</v>
      </c>
      <c r="F375" s="572">
        <v>3101</v>
      </c>
      <c r="G375" s="572">
        <v>3101</v>
      </c>
      <c r="H375" s="560">
        <v>0</v>
      </c>
    </row>
    <row r="376" spans="2:8" x14ac:dyDescent="0.3">
      <c r="B376" s="550" t="s">
        <v>1229</v>
      </c>
      <c r="C376" s="551" t="s">
        <v>1230</v>
      </c>
      <c r="D376" s="552" t="s">
        <v>539</v>
      </c>
      <c r="E376" s="552" t="s">
        <v>481</v>
      </c>
      <c r="F376" s="572">
        <v>93536</v>
      </c>
      <c r="G376" s="572">
        <v>93536</v>
      </c>
      <c r="H376" s="560">
        <v>0</v>
      </c>
    </row>
    <row r="377" spans="2:8" x14ac:dyDescent="0.3">
      <c r="B377" s="550" t="s">
        <v>1231</v>
      </c>
      <c r="C377" s="551" t="s">
        <v>1232</v>
      </c>
      <c r="D377" s="552" t="s">
        <v>539</v>
      </c>
      <c r="E377" s="552" t="s">
        <v>302</v>
      </c>
      <c r="F377" s="572">
        <v>8565</v>
      </c>
      <c r="G377" s="572">
        <v>8565</v>
      </c>
      <c r="H377" s="560">
        <v>0</v>
      </c>
    </row>
    <row r="378" spans="2:8" x14ac:dyDescent="0.3">
      <c r="B378" s="550" t="s">
        <v>1233</v>
      </c>
      <c r="C378" s="551" t="s">
        <v>1234</v>
      </c>
      <c r="D378" s="552" t="s">
        <v>539</v>
      </c>
      <c r="E378" s="552" t="s">
        <v>298</v>
      </c>
      <c r="F378" s="572">
        <v>35625911</v>
      </c>
      <c r="G378" s="572">
        <v>29937740</v>
      </c>
      <c r="H378" s="560">
        <v>0.19</v>
      </c>
    </row>
    <row r="379" spans="2:8" x14ac:dyDescent="0.3">
      <c r="B379" s="550" t="s">
        <v>1235</v>
      </c>
      <c r="C379" s="551" t="s">
        <v>1236</v>
      </c>
      <c r="D379" s="552" t="s">
        <v>539</v>
      </c>
      <c r="E379" s="552" t="s">
        <v>298</v>
      </c>
      <c r="F379" s="572">
        <v>5027</v>
      </c>
      <c r="G379" s="572">
        <v>4224</v>
      </c>
      <c r="H379" s="560">
        <v>0.19</v>
      </c>
    </row>
    <row r="380" spans="2:8" ht="22.8" x14ac:dyDescent="0.3">
      <c r="B380" s="550" t="s">
        <v>1237</v>
      </c>
      <c r="C380" s="551" t="s">
        <v>1238</v>
      </c>
      <c r="D380" s="552" t="s">
        <v>539</v>
      </c>
      <c r="E380" s="552" t="s">
        <v>298</v>
      </c>
      <c r="F380" s="572">
        <v>258575</v>
      </c>
      <c r="G380" s="572">
        <v>217290</v>
      </c>
      <c r="H380" s="560">
        <v>0.19</v>
      </c>
    </row>
    <row r="381" spans="2:8" x14ac:dyDescent="0.3">
      <c r="B381" s="550" t="s">
        <v>1239</v>
      </c>
      <c r="C381" s="551" t="s">
        <v>1240</v>
      </c>
      <c r="D381" s="552" t="s">
        <v>539</v>
      </c>
      <c r="E381" s="552" t="s">
        <v>298</v>
      </c>
      <c r="F381" s="572">
        <v>41515680</v>
      </c>
      <c r="G381" s="572">
        <v>34887126</v>
      </c>
      <c r="H381" s="560">
        <v>0.19</v>
      </c>
    </row>
    <row r="382" spans="2:8" x14ac:dyDescent="0.3">
      <c r="B382" s="550" t="s">
        <v>1241</v>
      </c>
      <c r="C382" s="551" t="s">
        <v>1242</v>
      </c>
      <c r="D382" s="552" t="s">
        <v>539</v>
      </c>
      <c r="E382" s="552" t="s">
        <v>298</v>
      </c>
      <c r="F382" s="572">
        <v>416594</v>
      </c>
      <c r="G382" s="572">
        <v>350079</v>
      </c>
      <c r="H382" s="560">
        <v>0.19</v>
      </c>
    </row>
    <row r="383" spans="2:8" x14ac:dyDescent="0.3">
      <c r="B383" s="550" t="s">
        <v>1243</v>
      </c>
      <c r="C383" s="551" t="s">
        <v>1244</v>
      </c>
      <c r="D383" s="552" t="s">
        <v>539</v>
      </c>
      <c r="E383" s="552" t="s">
        <v>298</v>
      </c>
      <c r="F383" s="572">
        <v>525051</v>
      </c>
      <c r="G383" s="572">
        <v>441219</v>
      </c>
      <c r="H383" s="560">
        <v>0.19</v>
      </c>
    </row>
    <row r="384" spans="2:8" x14ac:dyDescent="0.3">
      <c r="B384" s="550" t="s">
        <v>1245</v>
      </c>
      <c r="C384" s="551" t="s">
        <v>1246</v>
      </c>
      <c r="D384" s="552" t="s">
        <v>539</v>
      </c>
      <c r="E384" s="552" t="s">
        <v>562</v>
      </c>
      <c r="F384" s="572">
        <v>2416241</v>
      </c>
      <c r="G384" s="572">
        <v>2030455</v>
      </c>
      <c r="H384" s="560">
        <v>0.19</v>
      </c>
    </row>
    <row r="385" spans="2:8" x14ac:dyDescent="0.3">
      <c r="B385" s="550" t="s">
        <v>1247</v>
      </c>
      <c r="C385" s="551" t="s">
        <v>1248</v>
      </c>
      <c r="D385" s="552" t="s">
        <v>539</v>
      </c>
      <c r="E385" s="552" t="s">
        <v>302</v>
      </c>
      <c r="F385" s="572">
        <v>7280</v>
      </c>
      <c r="G385" s="572">
        <v>7280</v>
      </c>
      <c r="H385" s="560">
        <v>0</v>
      </c>
    </row>
    <row r="386" spans="2:8" x14ac:dyDescent="0.3">
      <c r="B386" s="550" t="s">
        <v>1249</v>
      </c>
      <c r="C386" s="551" t="s">
        <v>1250</v>
      </c>
      <c r="D386" s="552" t="s">
        <v>539</v>
      </c>
      <c r="E386" s="552" t="s">
        <v>298</v>
      </c>
      <c r="F386" s="572">
        <v>182040</v>
      </c>
      <c r="G386" s="572">
        <v>182040</v>
      </c>
      <c r="H386" s="560">
        <v>0</v>
      </c>
    </row>
    <row r="387" spans="2:8" x14ac:dyDescent="0.3">
      <c r="B387" s="550" t="s">
        <v>1251</v>
      </c>
      <c r="C387" s="551" t="s">
        <v>1252</v>
      </c>
      <c r="D387" s="552" t="s">
        <v>539</v>
      </c>
      <c r="E387" s="552" t="s">
        <v>298</v>
      </c>
      <c r="F387" s="572">
        <v>265756</v>
      </c>
      <c r="G387" s="572">
        <v>223324</v>
      </c>
      <c r="H387" s="560">
        <v>0.19</v>
      </c>
    </row>
    <row r="388" spans="2:8" x14ac:dyDescent="0.3">
      <c r="B388" s="550" t="s">
        <v>1253</v>
      </c>
      <c r="C388" s="551" t="s">
        <v>1254</v>
      </c>
      <c r="D388" s="552" t="s">
        <v>539</v>
      </c>
      <c r="E388" s="552" t="s">
        <v>562</v>
      </c>
      <c r="F388" s="572">
        <v>6031</v>
      </c>
      <c r="G388" s="572">
        <v>5068</v>
      </c>
      <c r="H388" s="560">
        <v>0.19</v>
      </c>
    </row>
    <row r="389" spans="2:8" x14ac:dyDescent="0.3">
      <c r="B389" s="550" t="s">
        <v>1255</v>
      </c>
      <c r="C389" s="551" t="s">
        <v>1256</v>
      </c>
      <c r="D389" s="552" t="s">
        <v>539</v>
      </c>
      <c r="E389" s="552" t="s">
        <v>612</v>
      </c>
      <c r="F389" s="572">
        <v>74700</v>
      </c>
      <c r="G389" s="572">
        <v>62773</v>
      </c>
      <c r="H389" s="560">
        <v>0.19</v>
      </c>
    </row>
    <row r="390" spans="2:8" x14ac:dyDescent="0.3">
      <c r="B390" s="550" t="s">
        <v>1257</v>
      </c>
      <c r="C390" s="551" t="s">
        <v>1258</v>
      </c>
      <c r="D390" s="552" t="s">
        <v>539</v>
      </c>
      <c r="E390" s="552" t="s">
        <v>562</v>
      </c>
      <c r="F390" s="572">
        <v>22697</v>
      </c>
      <c r="G390" s="572">
        <v>19073</v>
      </c>
      <c r="H390" s="560">
        <v>0.19</v>
      </c>
    </row>
    <row r="391" spans="2:8" x14ac:dyDescent="0.3">
      <c r="B391" s="550" t="s">
        <v>1259</v>
      </c>
      <c r="C391" s="551" t="s">
        <v>1260</v>
      </c>
      <c r="D391" s="552" t="s">
        <v>539</v>
      </c>
      <c r="E391" s="552" t="s">
        <v>298</v>
      </c>
      <c r="F391" s="572">
        <v>71826</v>
      </c>
      <c r="G391" s="572">
        <v>60358</v>
      </c>
      <c r="H391" s="560">
        <v>0.19</v>
      </c>
    </row>
    <row r="392" spans="2:8" x14ac:dyDescent="0.3">
      <c r="B392" s="550" t="s">
        <v>1261</v>
      </c>
      <c r="C392" s="551" t="s">
        <v>1262</v>
      </c>
      <c r="D392" s="552" t="s">
        <v>539</v>
      </c>
      <c r="E392" s="552" t="s">
        <v>562</v>
      </c>
      <c r="F392" s="572">
        <v>58322</v>
      </c>
      <c r="G392" s="572">
        <v>49010</v>
      </c>
      <c r="H392" s="560">
        <v>0.19</v>
      </c>
    </row>
    <row r="393" spans="2:8" x14ac:dyDescent="0.3">
      <c r="B393" s="550" t="s">
        <v>1263</v>
      </c>
      <c r="C393" s="551" t="s">
        <v>1264</v>
      </c>
      <c r="D393" s="552" t="s">
        <v>539</v>
      </c>
      <c r="E393" s="552" t="s">
        <v>298</v>
      </c>
      <c r="F393" s="572">
        <v>1120</v>
      </c>
      <c r="G393" s="572">
        <v>1120</v>
      </c>
      <c r="H393" s="560">
        <v>0</v>
      </c>
    </row>
    <row r="394" spans="2:8" x14ac:dyDescent="0.3">
      <c r="B394" s="550" t="s">
        <v>1265</v>
      </c>
      <c r="C394" s="551" t="s">
        <v>1266</v>
      </c>
      <c r="D394" s="552" t="s">
        <v>539</v>
      </c>
      <c r="E394" s="552" t="s">
        <v>298</v>
      </c>
      <c r="F394" s="572">
        <v>3501</v>
      </c>
      <c r="G394" s="572">
        <v>3501</v>
      </c>
      <c r="H394" s="560">
        <v>0</v>
      </c>
    </row>
    <row r="395" spans="2:8" x14ac:dyDescent="0.3">
      <c r="B395" s="550" t="s">
        <v>1267</v>
      </c>
      <c r="C395" s="551" t="s">
        <v>1268</v>
      </c>
      <c r="D395" s="552" t="s">
        <v>539</v>
      </c>
      <c r="E395" s="552" t="s">
        <v>135</v>
      </c>
      <c r="F395" s="572">
        <v>56013</v>
      </c>
      <c r="G395" s="572">
        <v>56013</v>
      </c>
      <c r="H395" s="560">
        <v>0</v>
      </c>
    </row>
    <row r="396" spans="2:8" x14ac:dyDescent="0.3">
      <c r="B396" s="550" t="s">
        <v>1269</v>
      </c>
      <c r="C396" s="551" t="s">
        <v>1270</v>
      </c>
      <c r="D396" s="552" t="s">
        <v>539</v>
      </c>
      <c r="E396" s="552" t="s">
        <v>135</v>
      </c>
      <c r="F396" s="572">
        <v>419</v>
      </c>
      <c r="G396" s="572">
        <v>419</v>
      </c>
      <c r="H396" s="560">
        <v>0</v>
      </c>
    </row>
    <row r="397" spans="2:8" x14ac:dyDescent="0.3">
      <c r="B397" s="550" t="s">
        <v>1271</v>
      </c>
      <c r="C397" s="551" t="s">
        <v>1272</v>
      </c>
      <c r="D397" s="552" t="s">
        <v>539</v>
      </c>
      <c r="E397" s="552" t="s">
        <v>298</v>
      </c>
      <c r="F397" s="572">
        <v>699</v>
      </c>
      <c r="G397" s="572">
        <v>699</v>
      </c>
      <c r="H397" s="560">
        <v>0</v>
      </c>
    </row>
    <row r="398" spans="2:8" x14ac:dyDescent="0.3">
      <c r="B398" s="550" t="s">
        <v>1273</v>
      </c>
      <c r="C398" s="551" t="s">
        <v>1274</v>
      </c>
      <c r="D398" s="552" t="s">
        <v>539</v>
      </c>
      <c r="E398" s="552" t="s">
        <v>298</v>
      </c>
      <c r="F398" s="572">
        <v>981</v>
      </c>
      <c r="G398" s="572">
        <v>981</v>
      </c>
      <c r="H398" s="560">
        <v>0</v>
      </c>
    </row>
    <row r="399" spans="2:8" x14ac:dyDescent="0.3">
      <c r="B399" s="550" t="s">
        <v>1275</v>
      </c>
      <c r="C399" s="551" t="s">
        <v>1276</v>
      </c>
      <c r="D399" s="552" t="s">
        <v>539</v>
      </c>
      <c r="E399" s="552" t="s">
        <v>298</v>
      </c>
      <c r="F399" s="572">
        <v>3501</v>
      </c>
      <c r="G399" s="572">
        <v>3501</v>
      </c>
      <c r="H399" s="560">
        <v>0</v>
      </c>
    </row>
    <row r="400" spans="2:8" x14ac:dyDescent="0.3">
      <c r="B400" s="550" t="s">
        <v>1277</v>
      </c>
      <c r="C400" s="551" t="s">
        <v>1278</v>
      </c>
      <c r="D400" s="552" t="s">
        <v>539</v>
      </c>
      <c r="E400" s="552" t="s">
        <v>135</v>
      </c>
      <c r="F400" s="572">
        <v>2224</v>
      </c>
      <c r="G400" s="572">
        <v>1869</v>
      </c>
      <c r="H400" s="560">
        <v>0.19</v>
      </c>
    </row>
    <row r="401" spans="2:8" x14ac:dyDescent="0.3">
      <c r="B401" s="550" t="s">
        <v>1279</v>
      </c>
      <c r="C401" s="551" t="s">
        <v>1280</v>
      </c>
      <c r="D401" s="552" t="s">
        <v>539</v>
      </c>
      <c r="E401" s="552" t="s">
        <v>135</v>
      </c>
      <c r="F401" s="572">
        <v>1696</v>
      </c>
      <c r="G401" s="572">
        <v>1425</v>
      </c>
      <c r="H401" s="560">
        <v>0.19</v>
      </c>
    </row>
    <row r="402" spans="2:8" x14ac:dyDescent="0.3">
      <c r="B402" s="550" t="s">
        <v>1281</v>
      </c>
      <c r="C402" s="551" t="s">
        <v>1282</v>
      </c>
      <c r="D402" s="552" t="s">
        <v>539</v>
      </c>
      <c r="E402" s="552" t="s">
        <v>135</v>
      </c>
      <c r="F402" s="572">
        <v>4111</v>
      </c>
      <c r="G402" s="572">
        <v>3455</v>
      </c>
      <c r="H402" s="560">
        <v>0.19</v>
      </c>
    </row>
    <row r="403" spans="2:8" x14ac:dyDescent="0.3">
      <c r="B403" s="550" t="s">
        <v>1283</v>
      </c>
      <c r="C403" s="551" t="s">
        <v>1284</v>
      </c>
      <c r="D403" s="552" t="s">
        <v>539</v>
      </c>
      <c r="E403" s="552" t="s">
        <v>298</v>
      </c>
      <c r="F403" s="572">
        <v>3787</v>
      </c>
      <c r="G403" s="572">
        <v>3182</v>
      </c>
      <c r="H403" s="560">
        <v>0.19</v>
      </c>
    </row>
    <row r="404" spans="2:8" x14ac:dyDescent="0.3">
      <c r="B404" s="550" t="s">
        <v>1285</v>
      </c>
      <c r="C404" s="551" t="s">
        <v>1286</v>
      </c>
      <c r="D404" s="552" t="s">
        <v>539</v>
      </c>
      <c r="E404" s="552" t="s">
        <v>298</v>
      </c>
      <c r="F404" s="572">
        <v>12876</v>
      </c>
      <c r="G404" s="572">
        <v>10820</v>
      </c>
      <c r="H404" s="560">
        <v>0.19</v>
      </c>
    </row>
    <row r="405" spans="2:8" x14ac:dyDescent="0.3">
      <c r="B405" s="550" t="s">
        <v>1287</v>
      </c>
      <c r="C405" s="551" t="s">
        <v>1288</v>
      </c>
      <c r="D405" s="552" t="s">
        <v>539</v>
      </c>
      <c r="E405" s="552" t="s">
        <v>298</v>
      </c>
      <c r="F405" s="572">
        <v>12876</v>
      </c>
      <c r="G405" s="572">
        <v>10820</v>
      </c>
      <c r="H405" s="560">
        <v>0.19</v>
      </c>
    </row>
    <row r="406" spans="2:8" x14ac:dyDescent="0.3">
      <c r="B406" s="550" t="s">
        <v>1289</v>
      </c>
      <c r="C406" s="551" t="s">
        <v>1290</v>
      </c>
      <c r="D406" s="552" t="s">
        <v>539</v>
      </c>
      <c r="E406" s="552" t="s">
        <v>135</v>
      </c>
      <c r="F406" s="572">
        <v>2273</v>
      </c>
      <c r="G406" s="572">
        <v>1910</v>
      </c>
      <c r="H406" s="560">
        <v>0.19</v>
      </c>
    </row>
    <row r="407" spans="2:8" x14ac:dyDescent="0.3">
      <c r="B407" s="550" t="s">
        <v>1291</v>
      </c>
      <c r="C407" s="551" t="s">
        <v>1292</v>
      </c>
      <c r="D407" s="552" t="s">
        <v>539</v>
      </c>
      <c r="E407" s="552" t="s">
        <v>298</v>
      </c>
      <c r="F407" s="572">
        <v>305</v>
      </c>
      <c r="G407" s="572">
        <v>256</v>
      </c>
      <c r="H407" s="560">
        <v>0.19</v>
      </c>
    </row>
    <row r="408" spans="2:8" x14ac:dyDescent="0.3">
      <c r="B408" s="550" t="s">
        <v>1293</v>
      </c>
      <c r="C408" s="551" t="s">
        <v>1294</v>
      </c>
      <c r="D408" s="552" t="s">
        <v>539</v>
      </c>
      <c r="E408" s="552" t="s">
        <v>298</v>
      </c>
      <c r="F408" s="572">
        <v>1135</v>
      </c>
      <c r="G408" s="572">
        <v>954</v>
      </c>
      <c r="H408" s="560">
        <v>0.19</v>
      </c>
    </row>
    <row r="409" spans="2:8" x14ac:dyDescent="0.3">
      <c r="B409" s="550" t="s">
        <v>1295</v>
      </c>
      <c r="C409" s="551" t="s">
        <v>1296</v>
      </c>
      <c r="D409" s="552" t="s">
        <v>539</v>
      </c>
      <c r="E409" s="552" t="s">
        <v>562</v>
      </c>
      <c r="F409" s="572">
        <v>149</v>
      </c>
      <c r="G409" s="572">
        <v>125</v>
      </c>
      <c r="H409" s="560">
        <v>0.19</v>
      </c>
    </row>
    <row r="410" spans="2:8" x14ac:dyDescent="0.3">
      <c r="B410" s="550" t="s">
        <v>1297</v>
      </c>
      <c r="C410" s="551" t="s">
        <v>1298</v>
      </c>
      <c r="D410" s="552" t="s">
        <v>539</v>
      </c>
      <c r="E410" s="552" t="s">
        <v>135</v>
      </c>
      <c r="F410" s="572">
        <v>16057</v>
      </c>
      <c r="G410" s="572">
        <v>13493</v>
      </c>
      <c r="H410" s="560">
        <v>0.19</v>
      </c>
    </row>
    <row r="411" spans="2:8" x14ac:dyDescent="0.3">
      <c r="B411" s="550" t="s">
        <v>1299</v>
      </c>
      <c r="C411" s="551" t="s">
        <v>1300</v>
      </c>
      <c r="D411" s="552" t="s">
        <v>539</v>
      </c>
      <c r="E411" s="552" t="s">
        <v>562</v>
      </c>
      <c r="F411" s="572">
        <v>15149</v>
      </c>
      <c r="G411" s="572">
        <v>12730</v>
      </c>
      <c r="H411" s="560">
        <v>0.19</v>
      </c>
    </row>
    <row r="412" spans="2:8" ht="22.8" x14ac:dyDescent="0.3">
      <c r="B412" s="550" t="s">
        <v>1301</v>
      </c>
      <c r="C412" s="551" t="s">
        <v>1302</v>
      </c>
      <c r="D412" s="552" t="s">
        <v>539</v>
      </c>
      <c r="E412" s="552" t="s">
        <v>135</v>
      </c>
      <c r="F412" s="572">
        <v>1204</v>
      </c>
      <c r="G412" s="572">
        <v>1012</v>
      </c>
      <c r="H412" s="560">
        <v>0.19</v>
      </c>
    </row>
    <row r="413" spans="2:8" x14ac:dyDescent="0.3">
      <c r="B413" s="550" t="s">
        <v>1303</v>
      </c>
      <c r="C413" s="551" t="s">
        <v>1304</v>
      </c>
      <c r="D413" s="552" t="s">
        <v>539</v>
      </c>
      <c r="E413" s="552" t="s">
        <v>135</v>
      </c>
      <c r="F413" s="572">
        <v>66661</v>
      </c>
      <c r="G413" s="572">
        <v>56018</v>
      </c>
      <c r="H413" s="560">
        <v>0.19</v>
      </c>
    </row>
    <row r="414" spans="2:8" x14ac:dyDescent="0.3">
      <c r="B414" s="550" t="s">
        <v>1305</v>
      </c>
      <c r="C414" s="551" t="s">
        <v>1306</v>
      </c>
      <c r="D414" s="552" t="s">
        <v>539</v>
      </c>
      <c r="E414" s="552" t="s">
        <v>298</v>
      </c>
      <c r="F414" s="572">
        <v>181652</v>
      </c>
      <c r="G414" s="572">
        <v>152649</v>
      </c>
      <c r="H414" s="560">
        <v>0.19</v>
      </c>
    </row>
    <row r="415" spans="2:8" x14ac:dyDescent="0.3">
      <c r="B415" s="550" t="s">
        <v>1307</v>
      </c>
      <c r="C415" s="551" t="s">
        <v>1308</v>
      </c>
      <c r="D415" s="552" t="s">
        <v>539</v>
      </c>
      <c r="E415" s="552" t="s">
        <v>1309</v>
      </c>
      <c r="F415" s="572">
        <v>7271</v>
      </c>
      <c r="G415" s="572">
        <v>6110</v>
      </c>
      <c r="H415" s="560">
        <v>0.19</v>
      </c>
    </row>
    <row r="416" spans="2:8" x14ac:dyDescent="0.3">
      <c r="B416" s="550" t="s">
        <v>1310</v>
      </c>
      <c r="C416" s="551" t="s">
        <v>1311</v>
      </c>
      <c r="D416" s="552" t="s">
        <v>539</v>
      </c>
      <c r="E416" s="552" t="s">
        <v>302</v>
      </c>
      <c r="F416" s="572">
        <v>31126</v>
      </c>
      <c r="G416" s="572">
        <v>26156</v>
      </c>
      <c r="H416" s="560">
        <v>0.19</v>
      </c>
    </row>
    <row r="417" spans="2:10" x14ac:dyDescent="0.3">
      <c r="B417" s="550" t="s">
        <v>1312</v>
      </c>
      <c r="C417" s="551" t="s">
        <v>1313</v>
      </c>
      <c r="D417" s="552" t="s">
        <v>539</v>
      </c>
      <c r="E417" s="552" t="s">
        <v>302</v>
      </c>
      <c r="F417" s="572">
        <v>42722</v>
      </c>
      <c r="G417" s="572">
        <v>35901</v>
      </c>
      <c r="H417" s="560">
        <v>0.19</v>
      </c>
    </row>
    <row r="418" spans="2:10" x14ac:dyDescent="0.3">
      <c r="B418" s="550" t="s">
        <v>1314</v>
      </c>
      <c r="C418" s="551" t="s">
        <v>1315</v>
      </c>
      <c r="D418" s="552" t="s">
        <v>539</v>
      </c>
      <c r="E418" s="552" t="s">
        <v>298</v>
      </c>
      <c r="F418" s="572">
        <v>24088</v>
      </c>
      <c r="G418" s="572">
        <v>20242</v>
      </c>
      <c r="H418" s="560">
        <v>0.19</v>
      </c>
    </row>
    <row r="419" spans="2:10" x14ac:dyDescent="0.3">
      <c r="B419" s="550" t="s">
        <v>1316</v>
      </c>
      <c r="C419" s="551" t="s">
        <v>1317</v>
      </c>
      <c r="D419" s="552" t="s">
        <v>539</v>
      </c>
      <c r="E419" s="552" t="s">
        <v>298</v>
      </c>
      <c r="F419" s="572">
        <v>3583</v>
      </c>
      <c r="G419" s="572">
        <v>3011</v>
      </c>
      <c r="H419" s="560">
        <v>0.19</v>
      </c>
    </row>
    <row r="420" spans="2:10" x14ac:dyDescent="0.3">
      <c r="B420" s="550" t="s">
        <v>1318</v>
      </c>
      <c r="C420" s="551" t="s">
        <v>1319</v>
      </c>
      <c r="D420" s="552" t="s">
        <v>539</v>
      </c>
      <c r="E420" s="552" t="s">
        <v>135</v>
      </c>
      <c r="F420" s="572">
        <v>2423</v>
      </c>
      <c r="G420" s="572">
        <v>2036</v>
      </c>
      <c r="H420" s="560">
        <v>0.19</v>
      </c>
    </row>
    <row r="421" spans="2:10" x14ac:dyDescent="0.3">
      <c r="B421" s="550" t="s">
        <v>1320</v>
      </c>
      <c r="C421" s="551" t="s">
        <v>1321</v>
      </c>
      <c r="D421" s="552" t="s">
        <v>539</v>
      </c>
      <c r="E421" s="552" t="s">
        <v>299</v>
      </c>
      <c r="F421" s="572">
        <v>90903</v>
      </c>
      <c r="G421" s="572">
        <v>76389</v>
      </c>
      <c r="H421" s="560">
        <v>0.19</v>
      </c>
    </row>
    <row r="422" spans="2:10" x14ac:dyDescent="0.3">
      <c r="B422" s="550" t="s">
        <v>1322</v>
      </c>
      <c r="C422" s="551" t="s">
        <v>1323</v>
      </c>
      <c r="D422" s="552" t="s">
        <v>539</v>
      </c>
      <c r="E422" s="552" t="s">
        <v>298</v>
      </c>
      <c r="F422" s="572">
        <v>439668</v>
      </c>
      <c r="G422" s="572">
        <v>369469</v>
      </c>
      <c r="H422" s="560">
        <v>0.19</v>
      </c>
    </row>
    <row r="423" spans="2:10" ht="22.8" x14ac:dyDescent="0.3">
      <c r="B423" s="550" t="s">
        <v>1324</v>
      </c>
      <c r="C423" s="551" t="s">
        <v>1325</v>
      </c>
      <c r="D423" s="552" t="s">
        <v>539</v>
      </c>
      <c r="E423" s="552" t="s">
        <v>298</v>
      </c>
      <c r="F423" s="572">
        <v>5299</v>
      </c>
      <c r="G423" s="572">
        <v>4453</v>
      </c>
      <c r="H423" s="560">
        <v>0.19</v>
      </c>
    </row>
    <row r="424" spans="2:10" ht="22.8" x14ac:dyDescent="0.3">
      <c r="B424" s="550" t="s">
        <v>1326</v>
      </c>
      <c r="C424" s="551" t="s">
        <v>283</v>
      </c>
      <c r="D424" s="552" t="s">
        <v>539</v>
      </c>
      <c r="E424" s="552" t="s">
        <v>135</v>
      </c>
      <c r="F424" s="572">
        <v>10893</v>
      </c>
      <c r="G424" s="572">
        <v>9154</v>
      </c>
      <c r="H424" s="560">
        <v>0.19</v>
      </c>
    </row>
    <row r="425" spans="2:10" x14ac:dyDescent="0.3">
      <c r="B425" s="550" t="s">
        <v>1327</v>
      </c>
      <c r="C425" s="551" t="s">
        <v>115</v>
      </c>
      <c r="D425" s="552" t="s">
        <v>539</v>
      </c>
      <c r="E425" s="552" t="s">
        <v>302</v>
      </c>
      <c r="F425" s="572">
        <v>3787</v>
      </c>
      <c r="G425" s="572">
        <v>3182</v>
      </c>
      <c r="H425" s="560">
        <v>0.19</v>
      </c>
    </row>
    <row r="426" spans="2:10" x14ac:dyDescent="0.3">
      <c r="B426" s="564" t="s">
        <v>1328</v>
      </c>
      <c r="C426" s="565" t="s">
        <v>104</v>
      </c>
      <c r="D426" s="566" t="s">
        <v>539</v>
      </c>
      <c r="E426" s="566" t="s">
        <v>301</v>
      </c>
      <c r="F426" s="605">
        <f t="shared" ref="F426" si="0">+G426*(1+H427)</f>
        <v>5050</v>
      </c>
      <c r="G426" s="573">
        <v>4243.6974789915967</v>
      </c>
      <c r="H426" s="568">
        <v>0.19</v>
      </c>
      <c r="I426" s="605">
        <f t="shared" ref="I426" si="1">+J426*(1+H426)</f>
        <v>3786.58</v>
      </c>
      <c r="J426" s="573">
        <v>3182</v>
      </c>
    </row>
    <row r="427" spans="2:10" x14ac:dyDescent="0.3">
      <c r="B427" s="564" t="s">
        <v>1329</v>
      </c>
      <c r="C427" s="565" t="s">
        <v>44</v>
      </c>
      <c r="D427" s="566" t="s">
        <v>539</v>
      </c>
      <c r="E427" s="566" t="s">
        <v>301</v>
      </c>
      <c r="F427" s="605">
        <f>+G427*(1+H428)</f>
        <v>5050</v>
      </c>
      <c r="G427" s="573">
        <v>4243.6974789915967</v>
      </c>
      <c r="H427" s="568">
        <v>0.19</v>
      </c>
      <c r="I427" s="605">
        <f>+J427*(1+H427)</f>
        <v>3786.58</v>
      </c>
      <c r="J427" s="573">
        <v>3182</v>
      </c>
    </row>
    <row r="428" spans="2:10" x14ac:dyDescent="0.3">
      <c r="B428" s="564" t="s">
        <v>1330</v>
      </c>
      <c r="C428" s="565" t="s">
        <v>1331</v>
      </c>
      <c r="D428" s="566" t="s">
        <v>539</v>
      </c>
      <c r="E428" s="566" t="s">
        <v>301</v>
      </c>
      <c r="F428" s="605">
        <f t="shared" ref="F428" si="2">+G428*(1+H429)</f>
        <v>5050</v>
      </c>
      <c r="G428" s="573">
        <v>4243.6974789915967</v>
      </c>
      <c r="H428" s="568">
        <v>0.19</v>
      </c>
      <c r="I428" s="605">
        <f t="shared" ref="I428" si="3">+J428*(1+H428)</f>
        <v>3786.58</v>
      </c>
      <c r="J428" s="573">
        <v>3182</v>
      </c>
    </row>
    <row r="429" spans="2:10" x14ac:dyDescent="0.3">
      <c r="B429" s="550" t="s">
        <v>1332</v>
      </c>
      <c r="C429" s="551" t="s">
        <v>1333</v>
      </c>
      <c r="D429" s="552" t="s">
        <v>539</v>
      </c>
      <c r="E429" s="552" t="s">
        <v>135</v>
      </c>
      <c r="F429" s="572">
        <v>10716</v>
      </c>
      <c r="G429" s="572">
        <v>9005</v>
      </c>
      <c r="H429" s="560">
        <v>0.19</v>
      </c>
    </row>
    <row r="430" spans="2:10" x14ac:dyDescent="0.3">
      <c r="B430" s="550" t="s">
        <v>1334</v>
      </c>
      <c r="C430" s="551" t="s">
        <v>1335</v>
      </c>
      <c r="D430" s="552" t="s">
        <v>539</v>
      </c>
      <c r="E430" s="552" t="s">
        <v>135</v>
      </c>
      <c r="F430" s="572">
        <v>34796</v>
      </c>
      <c r="G430" s="572">
        <v>29240</v>
      </c>
      <c r="H430" s="560">
        <v>0.19</v>
      </c>
    </row>
    <row r="431" spans="2:10" x14ac:dyDescent="0.3">
      <c r="B431" s="550" t="s">
        <v>1336</v>
      </c>
      <c r="C431" s="551" t="s">
        <v>1337</v>
      </c>
      <c r="D431" s="552" t="s">
        <v>539</v>
      </c>
      <c r="E431" s="552" t="s">
        <v>135</v>
      </c>
      <c r="F431" s="572">
        <v>86650</v>
      </c>
      <c r="G431" s="572">
        <v>72815</v>
      </c>
      <c r="H431" s="560">
        <v>0.19</v>
      </c>
    </row>
    <row r="432" spans="2:10" x14ac:dyDescent="0.3">
      <c r="B432" s="550" t="s">
        <v>1338</v>
      </c>
      <c r="C432" s="551" t="s">
        <v>1339</v>
      </c>
      <c r="D432" s="552" t="s">
        <v>539</v>
      </c>
      <c r="E432" s="552" t="s">
        <v>135</v>
      </c>
      <c r="F432" s="572">
        <v>51316</v>
      </c>
      <c r="G432" s="572">
        <v>43123</v>
      </c>
      <c r="H432" s="560">
        <v>0.19</v>
      </c>
    </row>
    <row r="433" spans="2:8" x14ac:dyDescent="0.3">
      <c r="B433" s="550" t="s">
        <v>1340</v>
      </c>
      <c r="C433" s="551" t="s">
        <v>1341</v>
      </c>
      <c r="D433" s="552" t="s">
        <v>539</v>
      </c>
      <c r="E433" s="552" t="s">
        <v>298</v>
      </c>
      <c r="F433" s="572">
        <v>34094</v>
      </c>
      <c r="G433" s="572">
        <v>28650</v>
      </c>
      <c r="H433" s="560">
        <v>0.19</v>
      </c>
    </row>
    <row r="434" spans="2:8" x14ac:dyDescent="0.3">
      <c r="B434" s="550" t="s">
        <v>1342</v>
      </c>
      <c r="C434" s="551" t="s">
        <v>1343</v>
      </c>
      <c r="D434" s="552" t="s">
        <v>539</v>
      </c>
      <c r="E434" s="552" t="s">
        <v>298</v>
      </c>
      <c r="F434" s="572">
        <v>81016</v>
      </c>
      <c r="G434" s="572">
        <v>68081</v>
      </c>
      <c r="H434" s="560">
        <v>0.19</v>
      </c>
    </row>
    <row r="435" spans="2:8" x14ac:dyDescent="0.3">
      <c r="B435" s="550" t="s">
        <v>1344</v>
      </c>
      <c r="C435" s="551" t="s">
        <v>1345</v>
      </c>
      <c r="D435" s="552" t="s">
        <v>539</v>
      </c>
      <c r="E435" s="552" t="s">
        <v>298</v>
      </c>
      <c r="F435" s="572">
        <v>11817</v>
      </c>
      <c r="G435" s="572">
        <v>9930</v>
      </c>
      <c r="H435" s="560">
        <v>0.19</v>
      </c>
    </row>
    <row r="436" spans="2:8" x14ac:dyDescent="0.3">
      <c r="B436" s="550" t="s">
        <v>1346</v>
      </c>
      <c r="C436" s="551" t="s">
        <v>1347</v>
      </c>
      <c r="D436" s="552" t="s">
        <v>539</v>
      </c>
      <c r="E436" s="552" t="s">
        <v>298</v>
      </c>
      <c r="F436" s="572">
        <v>27572</v>
      </c>
      <c r="G436" s="572">
        <v>23170</v>
      </c>
      <c r="H436" s="560">
        <v>0.19</v>
      </c>
    </row>
    <row r="437" spans="2:8" ht="22.8" x14ac:dyDescent="0.3">
      <c r="B437" s="550" t="s">
        <v>1348</v>
      </c>
      <c r="C437" s="551" t="s">
        <v>1349</v>
      </c>
      <c r="D437" s="552" t="s">
        <v>539</v>
      </c>
      <c r="E437" s="552" t="s">
        <v>135</v>
      </c>
      <c r="F437" s="572">
        <v>11360</v>
      </c>
      <c r="G437" s="572">
        <v>9546</v>
      </c>
      <c r="H437" s="560">
        <v>0.19</v>
      </c>
    </row>
    <row r="438" spans="2:8" ht="22.8" x14ac:dyDescent="0.3">
      <c r="B438" s="550" t="s">
        <v>1350</v>
      </c>
      <c r="C438" s="551" t="s">
        <v>1351</v>
      </c>
      <c r="D438" s="552" t="s">
        <v>539</v>
      </c>
      <c r="E438" s="552" t="s">
        <v>298</v>
      </c>
      <c r="F438" s="572">
        <v>30297</v>
      </c>
      <c r="G438" s="572">
        <v>25460</v>
      </c>
      <c r="H438" s="560">
        <v>0.19</v>
      </c>
    </row>
    <row r="439" spans="2:8" x14ac:dyDescent="0.3">
      <c r="B439" s="550" t="s">
        <v>1352</v>
      </c>
      <c r="C439" s="551" t="s">
        <v>1353</v>
      </c>
      <c r="D439" s="552" t="s">
        <v>539</v>
      </c>
      <c r="E439" s="552" t="s">
        <v>135</v>
      </c>
      <c r="F439" s="572">
        <v>9544</v>
      </c>
      <c r="G439" s="572">
        <v>8020</v>
      </c>
      <c r="H439" s="560">
        <v>0.19</v>
      </c>
    </row>
    <row r="440" spans="2:8" x14ac:dyDescent="0.3">
      <c r="B440" s="550" t="s">
        <v>1354</v>
      </c>
      <c r="C440" s="551" t="s">
        <v>1355</v>
      </c>
      <c r="D440" s="552" t="s">
        <v>539</v>
      </c>
      <c r="E440" s="552" t="s">
        <v>298</v>
      </c>
      <c r="F440" s="572">
        <v>2236</v>
      </c>
      <c r="G440" s="572">
        <v>1879</v>
      </c>
      <c r="H440" s="560">
        <v>0.19</v>
      </c>
    </row>
    <row r="441" spans="2:8" x14ac:dyDescent="0.3">
      <c r="B441" s="550" t="s">
        <v>1356</v>
      </c>
      <c r="C441" s="551" t="s">
        <v>1357</v>
      </c>
      <c r="D441" s="552" t="s">
        <v>539</v>
      </c>
      <c r="E441" s="552" t="s">
        <v>135</v>
      </c>
      <c r="F441" s="572">
        <v>13646</v>
      </c>
      <c r="G441" s="572">
        <v>11467</v>
      </c>
      <c r="H441" s="560">
        <v>0.19</v>
      </c>
    </row>
    <row r="442" spans="2:8" x14ac:dyDescent="0.3">
      <c r="B442" s="550" t="s">
        <v>1358</v>
      </c>
      <c r="C442" s="551" t="s">
        <v>1359</v>
      </c>
      <c r="D442" s="552" t="s">
        <v>539</v>
      </c>
      <c r="E442" s="552" t="s">
        <v>562</v>
      </c>
      <c r="F442" s="572">
        <v>4242</v>
      </c>
      <c r="G442" s="572">
        <v>3565</v>
      </c>
      <c r="H442" s="560">
        <v>0.19</v>
      </c>
    </row>
    <row r="443" spans="2:8" x14ac:dyDescent="0.3">
      <c r="B443" s="564" t="s">
        <v>1360</v>
      </c>
      <c r="C443" s="565" t="s">
        <v>1361</v>
      </c>
      <c r="D443" s="566" t="s">
        <v>539</v>
      </c>
      <c r="E443" s="566" t="s">
        <v>135</v>
      </c>
      <c r="F443" s="573">
        <v>15727</v>
      </c>
      <c r="G443" s="573">
        <v>13216</v>
      </c>
      <c r="H443" s="568">
        <v>0.19</v>
      </c>
    </row>
    <row r="444" spans="2:8" x14ac:dyDescent="0.3">
      <c r="B444" s="550" t="s">
        <v>1362</v>
      </c>
      <c r="C444" s="551" t="s">
        <v>1363</v>
      </c>
      <c r="D444" s="552" t="s">
        <v>539</v>
      </c>
      <c r="E444" s="552" t="s">
        <v>135</v>
      </c>
      <c r="F444" s="572">
        <v>20387</v>
      </c>
      <c r="G444" s="572">
        <v>17132</v>
      </c>
      <c r="H444" s="560">
        <v>0.19</v>
      </c>
    </row>
    <row r="445" spans="2:8" x14ac:dyDescent="0.3">
      <c r="B445" s="550" t="s">
        <v>1364</v>
      </c>
      <c r="C445" s="551" t="s">
        <v>1365</v>
      </c>
      <c r="D445" s="552" t="s">
        <v>539</v>
      </c>
      <c r="E445" s="552" t="s">
        <v>562</v>
      </c>
      <c r="F445" s="572">
        <v>5605</v>
      </c>
      <c r="G445" s="572">
        <v>4710</v>
      </c>
      <c r="H445" s="560">
        <v>0.19</v>
      </c>
    </row>
    <row r="446" spans="2:8" x14ac:dyDescent="0.3">
      <c r="B446" s="550" t="s">
        <v>1366</v>
      </c>
      <c r="C446" s="551" t="s">
        <v>1367</v>
      </c>
      <c r="D446" s="552" t="s">
        <v>539</v>
      </c>
      <c r="E446" s="552" t="s">
        <v>298</v>
      </c>
      <c r="F446" s="572">
        <v>53025</v>
      </c>
      <c r="G446" s="572">
        <v>44559</v>
      </c>
      <c r="H446" s="560">
        <v>0.19</v>
      </c>
    </row>
    <row r="447" spans="2:8" x14ac:dyDescent="0.3">
      <c r="B447" s="550" t="s">
        <v>1368</v>
      </c>
      <c r="C447" s="551" t="s">
        <v>1369</v>
      </c>
      <c r="D447" s="552" t="s">
        <v>539</v>
      </c>
      <c r="E447" s="552" t="s">
        <v>298</v>
      </c>
      <c r="F447" s="572">
        <v>37875</v>
      </c>
      <c r="G447" s="572">
        <v>31828</v>
      </c>
      <c r="H447" s="560">
        <v>0.19</v>
      </c>
    </row>
    <row r="448" spans="2:8" x14ac:dyDescent="0.3">
      <c r="B448" s="550" t="s">
        <v>1370</v>
      </c>
      <c r="C448" s="551" t="s">
        <v>1371</v>
      </c>
      <c r="D448" s="552" t="s">
        <v>539</v>
      </c>
      <c r="E448" s="552" t="s">
        <v>298</v>
      </c>
      <c r="F448" s="572">
        <v>23483</v>
      </c>
      <c r="G448" s="572">
        <v>19734</v>
      </c>
      <c r="H448" s="560">
        <v>0.19</v>
      </c>
    </row>
    <row r="449" spans="2:8" x14ac:dyDescent="0.3">
      <c r="B449" s="550" t="s">
        <v>1372</v>
      </c>
      <c r="C449" s="551" t="s">
        <v>1373</v>
      </c>
      <c r="D449" s="552" t="s">
        <v>539</v>
      </c>
      <c r="E449" s="552" t="s">
        <v>562</v>
      </c>
      <c r="F449" s="572">
        <v>3331</v>
      </c>
      <c r="G449" s="572">
        <v>2799</v>
      </c>
      <c r="H449" s="560">
        <v>0.19</v>
      </c>
    </row>
    <row r="450" spans="2:8" x14ac:dyDescent="0.3">
      <c r="B450" s="550" t="s">
        <v>1374</v>
      </c>
      <c r="C450" s="551" t="s">
        <v>1375</v>
      </c>
      <c r="D450" s="552" t="s">
        <v>539</v>
      </c>
      <c r="E450" s="552" t="s">
        <v>302</v>
      </c>
      <c r="F450" s="572">
        <v>75751</v>
      </c>
      <c r="G450" s="572">
        <v>63656</v>
      </c>
      <c r="H450" s="560">
        <v>0.19</v>
      </c>
    </row>
    <row r="451" spans="2:8" x14ac:dyDescent="0.3">
      <c r="B451" s="550" t="s">
        <v>1376</v>
      </c>
      <c r="C451" s="551" t="s">
        <v>1377</v>
      </c>
      <c r="D451" s="552" t="s">
        <v>539</v>
      </c>
      <c r="E451" s="552" t="s">
        <v>298</v>
      </c>
      <c r="F451" s="572">
        <v>272710</v>
      </c>
      <c r="G451" s="572">
        <v>229168</v>
      </c>
      <c r="H451" s="560">
        <v>0.19</v>
      </c>
    </row>
    <row r="452" spans="2:8" x14ac:dyDescent="0.3">
      <c r="B452" s="550" t="s">
        <v>1378</v>
      </c>
      <c r="C452" s="551" t="s">
        <v>1379</v>
      </c>
      <c r="D452" s="552" t="s">
        <v>539</v>
      </c>
      <c r="E452" s="552" t="s">
        <v>298</v>
      </c>
      <c r="F452" s="572">
        <v>151502</v>
      </c>
      <c r="G452" s="572">
        <v>127313</v>
      </c>
      <c r="H452" s="560">
        <v>0.19</v>
      </c>
    </row>
    <row r="453" spans="2:8" x14ac:dyDescent="0.3">
      <c r="B453" s="550" t="s">
        <v>1380</v>
      </c>
      <c r="C453" s="551" t="s">
        <v>1381</v>
      </c>
      <c r="D453" s="552" t="s">
        <v>539</v>
      </c>
      <c r="E453" s="552" t="s">
        <v>298</v>
      </c>
      <c r="F453" s="572">
        <v>45451</v>
      </c>
      <c r="G453" s="572">
        <v>38194</v>
      </c>
      <c r="H453" s="560">
        <v>0.19</v>
      </c>
    </row>
    <row r="454" spans="2:8" x14ac:dyDescent="0.3">
      <c r="B454" s="550" t="s">
        <v>1382</v>
      </c>
      <c r="C454" s="551" t="s">
        <v>50</v>
      </c>
      <c r="D454" s="552" t="s">
        <v>539</v>
      </c>
      <c r="E454" s="552" t="s">
        <v>562</v>
      </c>
      <c r="F454" s="572">
        <v>120</v>
      </c>
      <c r="G454" s="572">
        <v>101</v>
      </c>
      <c r="H454" s="560">
        <v>0.19</v>
      </c>
    </row>
    <row r="455" spans="2:8" x14ac:dyDescent="0.3">
      <c r="B455" s="550" t="s">
        <v>1383</v>
      </c>
      <c r="C455" s="551" t="s">
        <v>1384</v>
      </c>
      <c r="D455" s="552" t="s">
        <v>539</v>
      </c>
      <c r="E455" s="552" t="s">
        <v>562</v>
      </c>
      <c r="F455" s="572">
        <v>30297</v>
      </c>
      <c r="G455" s="572">
        <v>25460</v>
      </c>
      <c r="H455" s="560">
        <v>0.19</v>
      </c>
    </row>
    <row r="456" spans="2:8" x14ac:dyDescent="0.3">
      <c r="B456" s="550" t="s">
        <v>1385</v>
      </c>
      <c r="C456" s="551" t="s">
        <v>1386</v>
      </c>
      <c r="D456" s="552" t="s">
        <v>539</v>
      </c>
      <c r="E456" s="552" t="s">
        <v>562</v>
      </c>
      <c r="F456" s="572">
        <v>10605</v>
      </c>
      <c r="G456" s="572">
        <v>8912</v>
      </c>
      <c r="H456" s="560">
        <v>0.19</v>
      </c>
    </row>
    <row r="457" spans="2:8" x14ac:dyDescent="0.3">
      <c r="B457" s="550" t="s">
        <v>1387</v>
      </c>
      <c r="C457" s="551" t="s">
        <v>1388</v>
      </c>
      <c r="D457" s="552" t="s">
        <v>539</v>
      </c>
      <c r="E457" s="552" t="s">
        <v>302</v>
      </c>
      <c r="F457" s="572">
        <v>2423</v>
      </c>
      <c r="G457" s="572">
        <v>2036</v>
      </c>
      <c r="H457" s="560">
        <v>0.19</v>
      </c>
    </row>
    <row r="458" spans="2:8" x14ac:dyDescent="0.3">
      <c r="B458" s="550" t="s">
        <v>1389</v>
      </c>
      <c r="C458" s="551" t="s">
        <v>1390</v>
      </c>
      <c r="D458" s="552" t="s">
        <v>539</v>
      </c>
      <c r="E458" s="552" t="s">
        <v>302</v>
      </c>
      <c r="F458" s="572">
        <v>2725</v>
      </c>
      <c r="G458" s="572">
        <v>2290</v>
      </c>
      <c r="H458" s="560">
        <v>0.19</v>
      </c>
    </row>
    <row r="459" spans="2:8" ht="22.8" x14ac:dyDescent="0.3">
      <c r="B459" s="550" t="s">
        <v>1391</v>
      </c>
      <c r="C459" s="551" t="s">
        <v>1392</v>
      </c>
      <c r="D459" s="552" t="s">
        <v>539</v>
      </c>
      <c r="E459" s="552" t="s">
        <v>298</v>
      </c>
      <c r="F459" s="572">
        <v>8618</v>
      </c>
      <c r="G459" s="572">
        <v>7242</v>
      </c>
      <c r="H459" s="560">
        <v>0.19</v>
      </c>
    </row>
    <row r="460" spans="2:8" x14ac:dyDescent="0.3">
      <c r="B460" s="550" t="s">
        <v>1393</v>
      </c>
      <c r="C460" s="551" t="s">
        <v>1394</v>
      </c>
      <c r="D460" s="552" t="s">
        <v>539</v>
      </c>
      <c r="E460" s="552" t="s">
        <v>298</v>
      </c>
      <c r="F460" s="572">
        <v>1024818</v>
      </c>
      <c r="G460" s="572">
        <v>861192</v>
      </c>
      <c r="H460" s="560">
        <v>0.19</v>
      </c>
    </row>
    <row r="461" spans="2:8" x14ac:dyDescent="0.3">
      <c r="B461" s="550" t="s">
        <v>1395</v>
      </c>
      <c r="C461" s="551" t="s">
        <v>1396</v>
      </c>
      <c r="D461" s="552" t="s">
        <v>539</v>
      </c>
      <c r="E461" s="552" t="s">
        <v>298</v>
      </c>
      <c r="F461" s="572">
        <v>499911</v>
      </c>
      <c r="G461" s="572">
        <v>420093</v>
      </c>
      <c r="H461" s="560">
        <v>0.19</v>
      </c>
    </row>
    <row r="462" spans="2:8" x14ac:dyDescent="0.3">
      <c r="B462" s="550" t="s">
        <v>1397</v>
      </c>
      <c r="C462" s="551" t="s">
        <v>1398</v>
      </c>
      <c r="D462" s="552" t="s">
        <v>539</v>
      </c>
      <c r="E462" s="552" t="s">
        <v>298</v>
      </c>
      <c r="F462" s="572">
        <v>209964</v>
      </c>
      <c r="G462" s="572">
        <v>176440</v>
      </c>
      <c r="H462" s="560">
        <v>0.19</v>
      </c>
    </row>
    <row r="463" spans="2:8" x14ac:dyDescent="0.3">
      <c r="B463" s="550" t="s">
        <v>1399</v>
      </c>
      <c r="C463" s="551" t="s">
        <v>1400</v>
      </c>
      <c r="D463" s="552" t="s">
        <v>539</v>
      </c>
      <c r="E463" s="552" t="s">
        <v>298</v>
      </c>
      <c r="F463" s="572">
        <v>183302</v>
      </c>
      <c r="G463" s="572">
        <v>154035</v>
      </c>
      <c r="H463" s="560">
        <v>0.19</v>
      </c>
    </row>
    <row r="464" spans="2:8" x14ac:dyDescent="0.3">
      <c r="B464" s="550" t="s">
        <v>1401</v>
      </c>
      <c r="C464" s="551" t="s">
        <v>1402</v>
      </c>
      <c r="D464" s="552" t="s">
        <v>539</v>
      </c>
      <c r="E464" s="552" t="s">
        <v>298</v>
      </c>
      <c r="F464" s="572">
        <v>257139</v>
      </c>
      <c r="G464" s="572">
        <v>216083</v>
      </c>
      <c r="H464" s="560">
        <v>0.19</v>
      </c>
    </row>
    <row r="465" spans="2:8" x14ac:dyDescent="0.3">
      <c r="B465" s="550" t="s">
        <v>1403</v>
      </c>
      <c r="C465" s="551" t="s">
        <v>1404</v>
      </c>
      <c r="D465" s="552" t="s">
        <v>539</v>
      </c>
      <c r="E465" s="552" t="s">
        <v>302</v>
      </c>
      <c r="F465" s="572">
        <v>191633</v>
      </c>
      <c r="G465" s="572">
        <v>161036</v>
      </c>
      <c r="H465" s="560">
        <v>0.19</v>
      </c>
    </row>
    <row r="466" spans="2:8" x14ac:dyDescent="0.3">
      <c r="B466" s="550" t="s">
        <v>1405</v>
      </c>
      <c r="C466" s="551" t="s">
        <v>1406</v>
      </c>
      <c r="D466" s="552" t="s">
        <v>539</v>
      </c>
      <c r="E466" s="552" t="s">
        <v>298</v>
      </c>
      <c r="F466" s="572">
        <v>63234</v>
      </c>
      <c r="G466" s="572">
        <v>53138</v>
      </c>
      <c r="H466" s="560">
        <v>0.19</v>
      </c>
    </row>
    <row r="467" spans="2:8" x14ac:dyDescent="0.3">
      <c r="B467" s="550" t="s">
        <v>1407</v>
      </c>
      <c r="C467" s="551" t="s">
        <v>1408</v>
      </c>
      <c r="D467" s="552" t="s">
        <v>539</v>
      </c>
      <c r="E467" s="552" t="s">
        <v>298</v>
      </c>
      <c r="F467" s="572">
        <v>68788</v>
      </c>
      <c r="G467" s="572">
        <v>57805</v>
      </c>
      <c r="H467" s="560">
        <v>0.19</v>
      </c>
    </row>
    <row r="468" spans="2:8" x14ac:dyDescent="0.3">
      <c r="B468" s="550" t="s">
        <v>1409</v>
      </c>
      <c r="C468" s="551" t="s">
        <v>1410</v>
      </c>
      <c r="D468" s="552" t="s">
        <v>539</v>
      </c>
      <c r="E468" s="552" t="s">
        <v>298</v>
      </c>
      <c r="F468" s="572">
        <v>75828</v>
      </c>
      <c r="G468" s="572">
        <v>63721</v>
      </c>
      <c r="H468" s="560">
        <v>0.19</v>
      </c>
    </row>
    <row r="469" spans="2:8" x14ac:dyDescent="0.3">
      <c r="B469" s="550" t="s">
        <v>1411</v>
      </c>
      <c r="C469" s="551" t="s">
        <v>1412</v>
      </c>
      <c r="D469" s="552" t="s">
        <v>539</v>
      </c>
      <c r="E469" s="552" t="s">
        <v>298</v>
      </c>
      <c r="F469" s="572">
        <v>81040</v>
      </c>
      <c r="G469" s="572">
        <v>68101</v>
      </c>
      <c r="H469" s="560">
        <v>0.19</v>
      </c>
    </row>
    <row r="470" spans="2:8" x14ac:dyDescent="0.3">
      <c r="B470" s="550" t="s">
        <v>1413</v>
      </c>
      <c r="C470" s="551" t="s">
        <v>1414</v>
      </c>
      <c r="D470" s="552" t="s">
        <v>539</v>
      </c>
      <c r="E470" s="552" t="s">
        <v>298</v>
      </c>
      <c r="F470" s="572">
        <v>91268</v>
      </c>
      <c r="G470" s="572">
        <v>76696</v>
      </c>
      <c r="H470" s="560">
        <v>0.19</v>
      </c>
    </row>
    <row r="471" spans="2:8" x14ac:dyDescent="0.3">
      <c r="B471" s="550" t="s">
        <v>1415</v>
      </c>
      <c r="C471" s="551" t="s">
        <v>1416</v>
      </c>
      <c r="D471" s="552" t="s">
        <v>539</v>
      </c>
      <c r="E471" s="552" t="s">
        <v>298</v>
      </c>
      <c r="F471" s="572">
        <v>98238</v>
      </c>
      <c r="G471" s="572">
        <v>82553</v>
      </c>
      <c r="H471" s="560">
        <v>0.19</v>
      </c>
    </row>
    <row r="472" spans="2:8" x14ac:dyDescent="0.3">
      <c r="B472" s="550" t="s">
        <v>1417</v>
      </c>
      <c r="C472" s="551" t="s">
        <v>1418</v>
      </c>
      <c r="D472" s="552" t="s">
        <v>539</v>
      </c>
      <c r="E472" s="552" t="s">
        <v>298</v>
      </c>
      <c r="F472" s="572">
        <v>109964</v>
      </c>
      <c r="G472" s="572">
        <v>92407</v>
      </c>
      <c r="H472" s="560">
        <v>0.19</v>
      </c>
    </row>
    <row r="473" spans="2:8" x14ac:dyDescent="0.3">
      <c r="B473" s="550" t="s">
        <v>1419</v>
      </c>
      <c r="C473" s="551" t="s">
        <v>1420</v>
      </c>
      <c r="D473" s="552" t="s">
        <v>539</v>
      </c>
      <c r="E473" s="552" t="s">
        <v>298</v>
      </c>
      <c r="F473" s="572">
        <v>119944</v>
      </c>
      <c r="G473" s="572">
        <v>100793</v>
      </c>
      <c r="H473" s="560">
        <v>0.19</v>
      </c>
    </row>
    <row r="474" spans="2:8" x14ac:dyDescent="0.3">
      <c r="B474" s="550" t="s">
        <v>1421</v>
      </c>
      <c r="C474" s="551" t="s">
        <v>1422</v>
      </c>
      <c r="D474" s="552" t="s">
        <v>539</v>
      </c>
      <c r="E474" s="552" t="s">
        <v>298</v>
      </c>
      <c r="F474" s="572">
        <v>119944</v>
      </c>
      <c r="G474" s="572">
        <v>100793</v>
      </c>
      <c r="H474" s="560">
        <v>0.19</v>
      </c>
    </row>
    <row r="475" spans="2:8" x14ac:dyDescent="0.3">
      <c r="B475" s="550" t="s">
        <v>1423</v>
      </c>
      <c r="C475" s="551" t="s">
        <v>1424</v>
      </c>
      <c r="D475" s="552" t="s">
        <v>539</v>
      </c>
      <c r="E475" s="552" t="s">
        <v>298</v>
      </c>
      <c r="F475" s="572">
        <v>123862</v>
      </c>
      <c r="G475" s="572">
        <v>104086</v>
      </c>
      <c r="H475" s="560">
        <v>0.19</v>
      </c>
    </row>
    <row r="476" spans="2:8" x14ac:dyDescent="0.3">
      <c r="B476" s="550" t="s">
        <v>1425</v>
      </c>
      <c r="C476" s="551" t="s">
        <v>1426</v>
      </c>
      <c r="D476" s="552" t="s">
        <v>539</v>
      </c>
      <c r="E476" s="552" t="s">
        <v>298</v>
      </c>
      <c r="F476" s="572">
        <v>133505</v>
      </c>
      <c r="G476" s="572">
        <v>112189</v>
      </c>
      <c r="H476" s="560">
        <v>0.19</v>
      </c>
    </row>
    <row r="477" spans="2:8" x14ac:dyDescent="0.3">
      <c r="B477" s="550" t="s">
        <v>1427</v>
      </c>
      <c r="C477" s="551" t="s">
        <v>1428</v>
      </c>
      <c r="D477" s="552" t="s">
        <v>539</v>
      </c>
      <c r="E477" s="552" t="s">
        <v>298</v>
      </c>
      <c r="F477" s="572">
        <v>147366</v>
      </c>
      <c r="G477" s="572">
        <v>123837</v>
      </c>
      <c r="H477" s="560">
        <v>0.19</v>
      </c>
    </row>
    <row r="478" spans="2:8" x14ac:dyDescent="0.3">
      <c r="B478" s="550" t="s">
        <v>1429</v>
      </c>
      <c r="C478" s="551" t="s">
        <v>1430</v>
      </c>
      <c r="D478" s="552" t="s">
        <v>539</v>
      </c>
      <c r="E478" s="552" t="s">
        <v>298</v>
      </c>
      <c r="F478" s="572">
        <v>147366</v>
      </c>
      <c r="G478" s="572">
        <v>123837</v>
      </c>
      <c r="H478" s="560">
        <v>0.19</v>
      </c>
    </row>
    <row r="479" spans="2:8" x14ac:dyDescent="0.3">
      <c r="B479" s="550" t="s">
        <v>1431</v>
      </c>
      <c r="C479" s="551" t="s">
        <v>1432</v>
      </c>
      <c r="D479" s="552" t="s">
        <v>539</v>
      </c>
      <c r="E479" s="552" t="s">
        <v>298</v>
      </c>
      <c r="F479" s="572">
        <v>3030</v>
      </c>
      <c r="G479" s="572">
        <v>2546</v>
      </c>
      <c r="H479" s="560">
        <v>0.19</v>
      </c>
    </row>
    <row r="480" spans="2:8" x14ac:dyDescent="0.3">
      <c r="B480" s="550" t="s">
        <v>1433</v>
      </c>
      <c r="C480" s="551" t="s">
        <v>105</v>
      </c>
      <c r="D480" s="552" t="s">
        <v>539</v>
      </c>
      <c r="E480" s="552" t="s">
        <v>298</v>
      </c>
      <c r="F480" s="572">
        <v>35912</v>
      </c>
      <c r="G480" s="572">
        <v>30178</v>
      </c>
      <c r="H480" s="560">
        <v>0.19</v>
      </c>
    </row>
    <row r="481" spans="2:8" x14ac:dyDescent="0.3">
      <c r="B481" s="550" t="s">
        <v>1434</v>
      </c>
      <c r="C481" s="551" t="s">
        <v>122</v>
      </c>
      <c r="D481" s="552" t="s">
        <v>539</v>
      </c>
      <c r="E481" s="552" t="s">
        <v>562</v>
      </c>
      <c r="F481" s="572">
        <v>5332</v>
      </c>
      <c r="G481" s="572">
        <v>4481</v>
      </c>
      <c r="H481" s="560">
        <v>0.19</v>
      </c>
    </row>
    <row r="482" spans="2:8" x14ac:dyDescent="0.3">
      <c r="B482" s="550" t="s">
        <v>1435</v>
      </c>
      <c r="C482" s="551" t="s">
        <v>1436</v>
      </c>
      <c r="D482" s="552" t="s">
        <v>539</v>
      </c>
      <c r="E482" s="552" t="s">
        <v>135</v>
      </c>
      <c r="F482" s="572">
        <v>24851</v>
      </c>
      <c r="G482" s="572">
        <v>20883</v>
      </c>
      <c r="H482" s="560">
        <v>0.19</v>
      </c>
    </row>
    <row r="483" spans="2:8" x14ac:dyDescent="0.3">
      <c r="B483" s="550" t="s">
        <v>1437</v>
      </c>
      <c r="C483" s="551" t="s">
        <v>1438</v>
      </c>
      <c r="D483" s="552" t="s">
        <v>539</v>
      </c>
      <c r="E483" s="552" t="s">
        <v>135</v>
      </c>
      <c r="F483" s="572">
        <v>3734</v>
      </c>
      <c r="G483" s="572">
        <v>3138</v>
      </c>
      <c r="H483" s="560">
        <v>0.19</v>
      </c>
    </row>
    <row r="484" spans="2:8" x14ac:dyDescent="0.3">
      <c r="B484" s="550" t="s">
        <v>1439</v>
      </c>
      <c r="C484" s="551" t="s">
        <v>1440</v>
      </c>
      <c r="D484" s="552" t="s">
        <v>539</v>
      </c>
      <c r="E484" s="552" t="s">
        <v>298</v>
      </c>
      <c r="F484" s="572">
        <v>14853706</v>
      </c>
      <c r="G484" s="572">
        <v>12482106</v>
      </c>
      <c r="H484" s="560">
        <v>0.19</v>
      </c>
    </row>
    <row r="485" spans="2:8" x14ac:dyDescent="0.3">
      <c r="B485" s="550" t="s">
        <v>1441</v>
      </c>
      <c r="C485" s="551" t="s">
        <v>1442</v>
      </c>
      <c r="D485" s="552" t="s">
        <v>539</v>
      </c>
      <c r="E485" s="552" t="s">
        <v>1309</v>
      </c>
      <c r="F485" s="572">
        <v>107738</v>
      </c>
      <c r="G485" s="572">
        <v>90536</v>
      </c>
      <c r="H485" s="560">
        <v>0.19</v>
      </c>
    </row>
    <row r="486" spans="2:8" x14ac:dyDescent="0.3">
      <c r="B486" s="550" t="s">
        <v>1443</v>
      </c>
      <c r="C486" s="551" t="s">
        <v>1444</v>
      </c>
      <c r="D486" s="552" t="s">
        <v>539</v>
      </c>
      <c r="E486" s="552" t="s">
        <v>298</v>
      </c>
      <c r="F486" s="572">
        <v>876284</v>
      </c>
      <c r="G486" s="572">
        <v>736373</v>
      </c>
      <c r="H486" s="560">
        <v>0.19</v>
      </c>
    </row>
    <row r="487" spans="2:8" x14ac:dyDescent="0.3">
      <c r="B487" s="550" t="s">
        <v>1445</v>
      </c>
      <c r="C487" s="551" t="s">
        <v>1446</v>
      </c>
      <c r="D487" s="552" t="s">
        <v>539</v>
      </c>
      <c r="E487" s="552" t="s">
        <v>298</v>
      </c>
      <c r="F487" s="572">
        <v>7182</v>
      </c>
      <c r="G487" s="572">
        <v>6035</v>
      </c>
      <c r="H487" s="560">
        <v>0.19</v>
      </c>
    </row>
    <row r="488" spans="2:8" x14ac:dyDescent="0.3">
      <c r="B488" s="550" t="s">
        <v>1447</v>
      </c>
      <c r="C488" s="551" t="s">
        <v>1448</v>
      </c>
      <c r="D488" s="552" t="s">
        <v>539</v>
      </c>
      <c r="E488" s="552" t="s">
        <v>298</v>
      </c>
      <c r="F488" s="572">
        <v>54516263</v>
      </c>
      <c r="G488" s="572">
        <v>45811986</v>
      </c>
      <c r="H488" s="560">
        <v>0.19</v>
      </c>
    </row>
    <row r="489" spans="2:8" ht="22.8" x14ac:dyDescent="0.3">
      <c r="B489" s="550" t="s">
        <v>1449</v>
      </c>
      <c r="C489" s="551" t="s">
        <v>1450</v>
      </c>
      <c r="D489" s="552" t="s">
        <v>539</v>
      </c>
      <c r="E489" s="552" t="s">
        <v>298</v>
      </c>
      <c r="F489" s="572">
        <v>13646</v>
      </c>
      <c r="G489" s="572">
        <v>11467</v>
      </c>
      <c r="H489" s="560">
        <v>0.19</v>
      </c>
    </row>
    <row r="490" spans="2:8" x14ac:dyDescent="0.3">
      <c r="B490" s="550" t="s">
        <v>1451</v>
      </c>
      <c r="C490" s="551" t="s">
        <v>1452</v>
      </c>
      <c r="D490" s="552" t="s">
        <v>539</v>
      </c>
      <c r="E490" s="552" t="s">
        <v>298</v>
      </c>
      <c r="F490" s="572">
        <v>5835</v>
      </c>
      <c r="G490" s="572">
        <v>4903</v>
      </c>
      <c r="H490" s="560">
        <v>0.19</v>
      </c>
    </row>
    <row r="491" spans="2:8" x14ac:dyDescent="0.3">
      <c r="B491" s="550" t="s">
        <v>1453</v>
      </c>
      <c r="C491" s="551" t="s">
        <v>1454</v>
      </c>
      <c r="D491" s="552" t="s">
        <v>539</v>
      </c>
      <c r="E491" s="552" t="s">
        <v>297</v>
      </c>
      <c r="F491" s="572">
        <v>1668</v>
      </c>
      <c r="G491" s="572">
        <v>1402</v>
      </c>
      <c r="H491" s="560">
        <v>0.19</v>
      </c>
    </row>
    <row r="492" spans="2:8" x14ac:dyDescent="0.3">
      <c r="B492" s="550" t="s">
        <v>1455</v>
      </c>
      <c r="C492" s="551" t="s">
        <v>1456</v>
      </c>
      <c r="D492" s="552" t="s">
        <v>539</v>
      </c>
      <c r="E492" s="552" t="s">
        <v>135</v>
      </c>
      <c r="F492" s="572">
        <v>7000</v>
      </c>
      <c r="G492" s="572">
        <v>5882</v>
      </c>
      <c r="H492" s="560">
        <v>0.19</v>
      </c>
    </row>
    <row r="493" spans="2:8" x14ac:dyDescent="0.3">
      <c r="B493" s="550" t="s">
        <v>1457</v>
      </c>
      <c r="C493" s="551" t="s">
        <v>1458</v>
      </c>
      <c r="D493" s="552" t="s">
        <v>539</v>
      </c>
      <c r="E493" s="552" t="s">
        <v>481</v>
      </c>
      <c r="F493" s="572">
        <v>751</v>
      </c>
      <c r="G493" s="572">
        <v>631</v>
      </c>
      <c r="H493" s="560">
        <v>0.19</v>
      </c>
    </row>
    <row r="494" spans="2:8" x14ac:dyDescent="0.3">
      <c r="B494" s="550" t="s">
        <v>1459</v>
      </c>
      <c r="C494" s="551" t="s">
        <v>1460</v>
      </c>
      <c r="D494" s="552" t="s">
        <v>539</v>
      </c>
      <c r="E494" s="552" t="s">
        <v>298</v>
      </c>
      <c r="F494" s="572">
        <v>149</v>
      </c>
      <c r="G494" s="572">
        <v>125</v>
      </c>
      <c r="H494" s="560">
        <v>0.19</v>
      </c>
    </row>
    <row r="495" spans="2:8" x14ac:dyDescent="0.3">
      <c r="B495" s="550" t="s">
        <v>1461</v>
      </c>
      <c r="C495" s="551" t="s">
        <v>1462</v>
      </c>
      <c r="D495" s="552" t="s">
        <v>539</v>
      </c>
      <c r="E495" s="552" t="s">
        <v>481</v>
      </c>
      <c r="F495" s="572">
        <v>3831</v>
      </c>
      <c r="G495" s="572">
        <v>3219</v>
      </c>
      <c r="H495" s="560">
        <v>0.19</v>
      </c>
    </row>
    <row r="496" spans="2:8" x14ac:dyDescent="0.3">
      <c r="B496" s="550" t="s">
        <v>1463</v>
      </c>
      <c r="C496" s="551" t="s">
        <v>1464</v>
      </c>
      <c r="D496" s="552" t="s">
        <v>539</v>
      </c>
      <c r="E496" s="552" t="s">
        <v>302</v>
      </c>
      <c r="F496" s="572">
        <v>2331</v>
      </c>
      <c r="G496" s="572">
        <v>1959</v>
      </c>
      <c r="H496" s="560">
        <v>0.19</v>
      </c>
    </row>
    <row r="497" spans="2:8" x14ac:dyDescent="0.3">
      <c r="B497" s="550" t="s">
        <v>1465</v>
      </c>
      <c r="C497" s="551" t="s">
        <v>1466</v>
      </c>
      <c r="D497" s="552" t="s">
        <v>539</v>
      </c>
      <c r="E497" s="552" t="s">
        <v>302</v>
      </c>
      <c r="F497" s="572">
        <v>2166</v>
      </c>
      <c r="G497" s="572">
        <v>1820</v>
      </c>
      <c r="H497" s="560">
        <v>0.19</v>
      </c>
    </row>
    <row r="498" spans="2:8" x14ac:dyDescent="0.3">
      <c r="B498" s="550" t="s">
        <v>1467</v>
      </c>
      <c r="C498" s="551" t="s">
        <v>1468</v>
      </c>
      <c r="D498" s="552" t="s">
        <v>539</v>
      </c>
      <c r="E498" s="552" t="s">
        <v>302</v>
      </c>
      <c r="F498" s="572">
        <v>2166</v>
      </c>
      <c r="G498" s="572">
        <v>1820</v>
      </c>
      <c r="H498" s="560">
        <v>0.19</v>
      </c>
    </row>
    <row r="499" spans="2:8" x14ac:dyDescent="0.3">
      <c r="B499" s="550" t="s">
        <v>1469</v>
      </c>
      <c r="C499" s="551" t="s">
        <v>1470</v>
      </c>
      <c r="D499" s="552" t="s">
        <v>539</v>
      </c>
      <c r="E499" s="552" t="s">
        <v>298</v>
      </c>
      <c r="F499" s="572">
        <v>5000</v>
      </c>
      <c r="G499" s="572">
        <v>4202</v>
      </c>
      <c r="H499" s="560">
        <v>0.19</v>
      </c>
    </row>
    <row r="500" spans="2:8" x14ac:dyDescent="0.3">
      <c r="B500" s="550" t="s">
        <v>1471</v>
      </c>
      <c r="C500" s="551" t="s">
        <v>1472</v>
      </c>
      <c r="D500" s="552" t="s">
        <v>539</v>
      </c>
      <c r="E500" s="552" t="s">
        <v>298</v>
      </c>
      <c r="F500" s="572">
        <v>64988</v>
      </c>
      <c r="G500" s="572">
        <v>54612</v>
      </c>
      <c r="H500" s="560">
        <v>0.19</v>
      </c>
    </row>
    <row r="501" spans="2:8" x14ac:dyDescent="0.3">
      <c r="B501" s="550" t="s">
        <v>1473</v>
      </c>
      <c r="C501" s="551" t="s">
        <v>1474</v>
      </c>
      <c r="D501" s="552" t="s">
        <v>539</v>
      </c>
      <c r="E501" s="552" t="s">
        <v>298</v>
      </c>
      <c r="F501" s="572">
        <v>348152</v>
      </c>
      <c r="G501" s="572">
        <v>292565</v>
      </c>
      <c r="H501" s="560">
        <v>0.19</v>
      </c>
    </row>
    <row r="502" spans="2:8" x14ac:dyDescent="0.3">
      <c r="B502" s="550" t="s">
        <v>1475</v>
      </c>
      <c r="C502" s="551" t="s">
        <v>1476</v>
      </c>
      <c r="D502" s="552" t="s">
        <v>539</v>
      </c>
      <c r="E502" s="552" t="s">
        <v>298</v>
      </c>
      <c r="F502" s="572">
        <v>550380</v>
      </c>
      <c r="G502" s="572">
        <v>462504</v>
      </c>
      <c r="H502" s="560">
        <v>0.19</v>
      </c>
    </row>
    <row r="503" spans="2:8" x14ac:dyDescent="0.3">
      <c r="B503" s="550" t="s">
        <v>1477</v>
      </c>
      <c r="C503" s="551" t="s">
        <v>1478</v>
      </c>
      <c r="D503" s="552" t="s">
        <v>539</v>
      </c>
      <c r="E503" s="552" t="s">
        <v>298</v>
      </c>
      <c r="F503" s="572">
        <v>809142</v>
      </c>
      <c r="G503" s="572">
        <v>679951</v>
      </c>
      <c r="H503" s="560">
        <v>0.19</v>
      </c>
    </row>
    <row r="504" spans="2:8" x14ac:dyDescent="0.3">
      <c r="B504" s="550" t="s">
        <v>1479</v>
      </c>
      <c r="C504" s="551" t="s">
        <v>1480</v>
      </c>
      <c r="D504" s="552" t="s">
        <v>539</v>
      </c>
      <c r="E504" s="552" t="s">
        <v>298</v>
      </c>
      <c r="F504" s="572">
        <v>52492</v>
      </c>
      <c r="G504" s="572">
        <v>44111</v>
      </c>
      <c r="H504" s="560">
        <v>0.19</v>
      </c>
    </row>
    <row r="505" spans="2:8" x14ac:dyDescent="0.3">
      <c r="B505" s="550" t="s">
        <v>1481</v>
      </c>
      <c r="C505" s="551" t="s">
        <v>1482</v>
      </c>
      <c r="D505" s="552" t="s">
        <v>539</v>
      </c>
      <c r="E505" s="552" t="s">
        <v>298</v>
      </c>
      <c r="F505" s="572">
        <v>16664</v>
      </c>
      <c r="G505" s="572">
        <v>14003</v>
      </c>
      <c r="H505" s="560">
        <v>0.19</v>
      </c>
    </row>
    <row r="506" spans="2:8" x14ac:dyDescent="0.3">
      <c r="B506" s="550" t="s">
        <v>1483</v>
      </c>
      <c r="C506" s="551" t="s">
        <v>1484</v>
      </c>
      <c r="D506" s="552" t="s">
        <v>539</v>
      </c>
      <c r="E506" s="552" t="s">
        <v>298</v>
      </c>
      <c r="F506" s="572">
        <v>3331</v>
      </c>
      <c r="G506" s="572">
        <v>2799</v>
      </c>
      <c r="H506" s="560">
        <v>0.19</v>
      </c>
    </row>
    <row r="507" spans="2:8" x14ac:dyDescent="0.3">
      <c r="B507" s="550" t="s">
        <v>1485</v>
      </c>
      <c r="C507" s="551" t="s">
        <v>1486</v>
      </c>
      <c r="D507" s="552" t="s">
        <v>539</v>
      </c>
      <c r="E507" s="552" t="s">
        <v>298</v>
      </c>
      <c r="F507" s="572">
        <v>73066</v>
      </c>
      <c r="G507" s="572">
        <v>61400</v>
      </c>
      <c r="H507" s="560">
        <v>0.19</v>
      </c>
    </row>
    <row r="508" spans="2:8" x14ac:dyDescent="0.3">
      <c r="B508" s="550" t="s">
        <v>1487</v>
      </c>
      <c r="C508" s="551" t="s">
        <v>1488</v>
      </c>
      <c r="D508" s="552" t="s">
        <v>539</v>
      </c>
      <c r="E508" s="552" t="s">
        <v>562</v>
      </c>
      <c r="F508" s="572">
        <v>1333</v>
      </c>
      <c r="G508" s="572">
        <v>1120</v>
      </c>
      <c r="H508" s="560">
        <v>0.19</v>
      </c>
    </row>
    <row r="509" spans="2:8" x14ac:dyDescent="0.3">
      <c r="B509" s="550" t="s">
        <v>1489</v>
      </c>
      <c r="C509" s="551" t="s">
        <v>1490</v>
      </c>
      <c r="D509" s="552" t="s">
        <v>539</v>
      </c>
      <c r="E509" s="552" t="s">
        <v>562</v>
      </c>
      <c r="F509" s="572">
        <v>16521</v>
      </c>
      <c r="G509" s="572">
        <v>13883</v>
      </c>
      <c r="H509" s="560">
        <v>0.19</v>
      </c>
    </row>
    <row r="510" spans="2:8" x14ac:dyDescent="0.3">
      <c r="B510" s="550" t="s">
        <v>1491</v>
      </c>
      <c r="C510" s="551" t="s">
        <v>1492</v>
      </c>
      <c r="D510" s="552" t="s">
        <v>539</v>
      </c>
      <c r="E510" s="552" t="s">
        <v>562</v>
      </c>
      <c r="F510" s="572">
        <v>57876</v>
      </c>
      <c r="G510" s="572">
        <v>48635</v>
      </c>
      <c r="H510" s="560">
        <v>0.19</v>
      </c>
    </row>
    <row r="511" spans="2:8" x14ac:dyDescent="0.3">
      <c r="B511" s="550" t="s">
        <v>1493</v>
      </c>
      <c r="C511" s="551" t="s">
        <v>1494</v>
      </c>
      <c r="D511" s="552" t="s">
        <v>539</v>
      </c>
      <c r="E511" s="552" t="s">
        <v>562</v>
      </c>
      <c r="F511" s="572">
        <v>47568</v>
      </c>
      <c r="G511" s="572">
        <v>39973</v>
      </c>
      <c r="H511" s="560">
        <v>0.19</v>
      </c>
    </row>
    <row r="512" spans="2:8" x14ac:dyDescent="0.3">
      <c r="B512" s="550" t="s">
        <v>1495</v>
      </c>
      <c r="C512" s="551" t="s">
        <v>1496</v>
      </c>
      <c r="D512" s="552" t="s">
        <v>539</v>
      </c>
      <c r="E512" s="552" t="s">
        <v>562</v>
      </c>
      <c r="F512" s="572">
        <v>75840</v>
      </c>
      <c r="G512" s="572">
        <v>63731</v>
      </c>
      <c r="H512" s="560">
        <v>0.19</v>
      </c>
    </row>
    <row r="513" spans="2:8" x14ac:dyDescent="0.3">
      <c r="B513" s="550" t="s">
        <v>1497</v>
      </c>
      <c r="C513" s="551" t="s">
        <v>1498</v>
      </c>
      <c r="D513" s="552" t="s">
        <v>539</v>
      </c>
      <c r="E513" s="552" t="s">
        <v>302</v>
      </c>
      <c r="F513" s="572">
        <v>4702</v>
      </c>
      <c r="G513" s="572">
        <v>3951</v>
      </c>
      <c r="H513" s="560">
        <v>0.19</v>
      </c>
    </row>
    <row r="514" spans="2:8" x14ac:dyDescent="0.3">
      <c r="B514" s="550" t="s">
        <v>1499</v>
      </c>
      <c r="C514" s="551" t="s">
        <v>1500</v>
      </c>
      <c r="D514" s="552" t="s">
        <v>539</v>
      </c>
      <c r="E514" s="552" t="s">
        <v>302</v>
      </c>
      <c r="F514" s="572">
        <v>6665</v>
      </c>
      <c r="G514" s="572">
        <v>5601</v>
      </c>
      <c r="H514" s="560">
        <v>0.19</v>
      </c>
    </row>
    <row r="515" spans="2:8" x14ac:dyDescent="0.3">
      <c r="B515" s="550" t="s">
        <v>1501</v>
      </c>
      <c r="C515" s="551" t="s">
        <v>1502</v>
      </c>
      <c r="D515" s="552" t="s">
        <v>539</v>
      </c>
      <c r="E515" s="552" t="s">
        <v>302</v>
      </c>
      <c r="F515" s="572">
        <v>7796</v>
      </c>
      <c r="G515" s="572">
        <v>6551</v>
      </c>
      <c r="H515" s="560">
        <v>0.19</v>
      </c>
    </row>
    <row r="516" spans="2:8" x14ac:dyDescent="0.3">
      <c r="B516" s="550" t="s">
        <v>1503</v>
      </c>
      <c r="C516" s="551" t="s">
        <v>1504</v>
      </c>
      <c r="D516" s="552" t="s">
        <v>539</v>
      </c>
      <c r="E516" s="552" t="s">
        <v>302</v>
      </c>
      <c r="F516" s="572">
        <v>8475</v>
      </c>
      <c r="G516" s="572">
        <v>7122</v>
      </c>
      <c r="H516" s="560">
        <v>0.19</v>
      </c>
    </row>
    <row r="517" spans="2:8" x14ac:dyDescent="0.3">
      <c r="B517" s="550" t="s">
        <v>1505</v>
      </c>
      <c r="C517" s="551" t="s">
        <v>1506</v>
      </c>
      <c r="D517" s="552" t="s">
        <v>539</v>
      </c>
      <c r="E517" s="552" t="s">
        <v>302</v>
      </c>
      <c r="F517" s="572">
        <v>16521</v>
      </c>
      <c r="G517" s="572">
        <v>13883</v>
      </c>
      <c r="H517" s="560">
        <v>0.19</v>
      </c>
    </row>
    <row r="518" spans="2:8" x14ac:dyDescent="0.3">
      <c r="B518" s="550" t="s">
        <v>1507</v>
      </c>
      <c r="C518" s="551" t="s">
        <v>1508</v>
      </c>
      <c r="D518" s="552" t="s">
        <v>539</v>
      </c>
      <c r="E518" s="552" t="s">
        <v>302</v>
      </c>
      <c r="F518" s="572">
        <v>59618</v>
      </c>
      <c r="G518" s="572">
        <v>50099</v>
      </c>
      <c r="H518" s="560">
        <v>0.19</v>
      </c>
    </row>
    <row r="519" spans="2:8" ht="22.8" x14ac:dyDescent="0.3">
      <c r="B519" s="550" t="s">
        <v>1509</v>
      </c>
      <c r="C519" s="551" t="s">
        <v>1510</v>
      </c>
      <c r="D519" s="552" t="s">
        <v>539</v>
      </c>
      <c r="E519" s="552" t="s">
        <v>302</v>
      </c>
      <c r="F519" s="572">
        <v>23975</v>
      </c>
      <c r="G519" s="572">
        <v>20147</v>
      </c>
      <c r="H519" s="560">
        <v>0.19</v>
      </c>
    </row>
    <row r="520" spans="2:8" ht="22.8" x14ac:dyDescent="0.3">
      <c r="B520" s="550" t="s">
        <v>1511</v>
      </c>
      <c r="C520" s="551" t="s">
        <v>1512</v>
      </c>
      <c r="D520" s="552" t="s">
        <v>539</v>
      </c>
      <c r="E520" s="552" t="s">
        <v>302</v>
      </c>
      <c r="F520" s="572">
        <v>26080</v>
      </c>
      <c r="G520" s="572">
        <v>21916</v>
      </c>
      <c r="H520" s="560">
        <v>0.19</v>
      </c>
    </row>
    <row r="521" spans="2:8" ht="22.8" x14ac:dyDescent="0.3">
      <c r="B521" s="550" t="s">
        <v>1513</v>
      </c>
      <c r="C521" s="551" t="s">
        <v>1514</v>
      </c>
      <c r="D521" s="552" t="s">
        <v>539</v>
      </c>
      <c r="E521" s="552" t="s">
        <v>302</v>
      </c>
      <c r="F521" s="572">
        <v>43329</v>
      </c>
      <c r="G521" s="572">
        <v>36411</v>
      </c>
      <c r="H521" s="560">
        <v>0.19</v>
      </c>
    </row>
    <row r="522" spans="2:8" x14ac:dyDescent="0.3">
      <c r="B522" s="550" t="s">
        <v>1515</v>
      </c>
      <c r="C522" s="551" t="s">
        <v>1516</v>
      </c>
      <c r="D522" s="552" t="s">
        <v>539</v>
      </c>
      <c r="E522" s="552" t="s">
        <v>302</v>
      </c>
      <c r="F522" s="572">
        <v>13028</v>
      </c>
      <c r="G522" s="572">
        <v>10948</v>
      </c>
      <c r="H522" s="560">
        <v>0.19</v>
      </c>
    </row>
    <row r="523" spans="2:8" x14ac:dyDescent="0.3">
      <c r="B523" s="550" t="s">
        <v>1517</v>
      </c>
      <c r="C523" s="551" t="s">
        <v>1518</v>
      </c>
      <c r="D523" s="552" t="s">
        <v>539</v>
      </c>
      <c r="E523" s="552" t="s">
        <v>298</v>
      </c>
      <c r="F523" s="572">
        <v>2191</v>
      </c>
      <c r="G523" s="572">
        <v>1841</v>
      </c>
      <c r="H523" s="560">
        <v>0.19</v>
      </c>
    </row>
    <row r="524" spans="2:8" x14ac:dyDescent="0.3">
      <c r="B524" s="550" t="s">
        <v>1519</v>
      </c>
      <c r="C524" s="551" t="s">
        <v>1520</v>
      </c>
      <c r="D524" s="552" t="s">
        <v>539</v>
      </c>
      <c r="E524" s="552" t="s">
        <v>298</v>
      </c>
      <c r="F524" s="572">
        <v>5271</v>
      </c>
      <c r="G524" s="572">
        <v>4429</v>
      </c>
      <c r="H524" s="560">
        <v>0.19</v>
      </c>
    </row>
    <row r="525" spans="2:8" x14ac:dyDescent="0.3">
      <c r="B525" s="550" t="s">
        <v>1521</v>
      </c>
      <c r="C525" s="551" t="s">
        <v>1522</v>
      </c>
      <c r="D525" s="552" t="s">
        <v>539</v>
      </c>
      <c r="E525" s="552" t="s">
        <v>298</v>
      </c>
      <c r="F525" s="572">
        <v>3375</v>
      </c>
      <c r="G525" s="572">
        <v>2836</v>
      </c>
      <c r="H525" s="560">
        <v>0.19</v>
      </c>
    </row>
    <row r="526" spans="2:8" x14ac:dyDescent="0.3">
      <c r="B526" s="550" t="s">
        <v>1523</v>
      </c>
      <c r="C526" s="551" t="s">
        <v>1524</v>
      </c>
      <c r="D526" s="552" t="s">
        <v>539</v>
      </c>
      <c r="E526" s="552" t="s">
        <v>298</v>
      </c>
      <c r="F526" s="572">
        <v>4834</v>
      </c>
      <c r="G526" s="572">
        <v>4062</v>
      </c>
      <c r="H526" s="560">
        <v>0.19</v>
      </c>
    </row>
    <row r="527" spans="2:8" x14ac:dyDescent="0.3">
      <c r="B527" s="550" t="s">
        <v>1525</v>
      </c>
      <c r="C527" s="551" t="s">
        <v>1526</v>
      </c>
      <c r="D527" s="552" t="s">
        <v>539</v>
      </c>
      <c r="E527" s="552" t="s">
        <v>298</v>
      </c>
      <c r="F527" s="572">
        <v>13642</v>
      </c>
      <c r="G527" s="572">
        <v>11464</v>
      </c>
      <c r="H527" s="560">
        <v>0.19</v>
      </c>
    </row>
    <row r="528" spans="2:8" x14ac:dyDescent="0.3">
      <c r="B528" s="550" t="s">
        <v>1527</v>
      </c>
      <c r="C528" s="551" t="s">
        <v>1528</v>
      </c>
      <c r="D528" s="552" t="s">
        <v>539</v>
      </c>
      <c r="E528" s="552" t="s">
        <v>298</v>
      </c>
      <c r="F528" s="572">
        <v>8718</v>
      </c>
      <c r="G528" s="572">
        <v>7326</v>
      </c>
      <c r="H528" s="560">
        <v>0.19</v>
      </c>
    </row>
    <row r="529" spans="2:8" x14ac:dyDescent="0.3">
      <c r="B529" s="550" t="s">
        <v>1529</v>
      </c>
      <c r="C529" s="551" t="s">
        <v>1530</v>
      </c>
      <c r="D529" s="552" t="s">
        <v>539</v>
      </c>
      <c r="E529" s="552" t="s">
        <v>298</v>
      </c>
      <c r="F529" s="572">
        <v>4274</v>
      </c>
      <c r="G529" s="572">
        <v>3592</v>
      </c>
      <c r="H529" s="560">
        <v>0.19</v>
      </c>
    </row>
    <row r="530" spans="2:8" x14ac:dyDescent="0.3">
      <c r="B530" s="550" t="s">
        <v>1531</v>
      </c>
      <c r="C530" s="551" t="s">
        <v>1532</v>
      </c>
      <c r="D530" s="552" t="s">
        <v>539</v>
      </c>
      <c r="E530" s="552" t="s">
        <v>298</v>
      </c>
      <c r="F530" s="572">
        <v>1404</v>
      </c>
      <c r="G530" s="572">
        <v>1180</v>
      </c>
      <c r="H530" s="560">
        <v>0.19</v>
      </c>
    </row>
    <row r="531" spans="2:8" x14ac:dyDescent="0.3">
      <c r="B531" s="550" t="s">
        <v>1533</v>
      </c>
      <c r="C531" s="551" t="s">
        <v>1534</v>
      </c>
      <c r="D531" s="552" t="s">
        <v>539</v>
      </c>
      <c r="E531" s="552" t="s">
        <v>298</v>
      </c>
      <c r="F531" s="572">
        <v>65307</v>
      </c>
      <c r="G531" s="572">
        <v>54880</v>
      </c>
      <c r="H531" s="560">
        <v>0.19</v>
      </c>
    </row>
    <row r="532" spans="2:8" x14ac:dyDescent="0.3">
      <c r="B532" s="550" t="s">
        <v>1535</v>
      </c>
      <c r="C532" s="551" t="s">
        <v>1536</v>
      </c>
      <c r="D532" s="552" t="s">
        <v>539</v>
      </c>
      <c r="E532" s="552" t="s">
        <v>298</v>
      </c>
      <c r="F532" s="572">
        <v>22177</v>
      </c>
      <c r="G532" s="572">
        <v>18636</v>
      </c>
      <c r="H532" s="560">
        <v>0.19</v>
      </c>
    </row>
    <row r="533" spans="2:8" x14ac:dyDescent="0.3">
      <c r="B533" s="550" t="s">
        <v>1537</v>
      </c>
      <c r="C533" s="551" t="s">
        <v>1538</v>
      </c>
      <c r="D533" s="552" t="s">
        <v>539</v>
      </c>
      <c r="E533" s="552" t="s">
        <v>298</v>
      </c>
      <c r="F533" s="572">
        <v>88330</v>
      </c>
      <c r="G533" s="572">
        <v>74227</v>
      </c>
      <c r="H533" s="560">
        <v>0.19</v>
      </c>
    </row>
    <row r="534" spans="2:8" x14ac:dyDescent="0.3">
      <c r="B534" s="550" t="s">
        <v>1539</v>
      </c>
      <c r="C534" s="551" t="s">
        <v>1540</v>
      </c>
      <c r="D534" s="552" t="s">
        <v>539</v>
      </c>
      <c r="E534" s="552" t="s">
        <v>298</v>
      </c>
      <c r="F534" s="572">
        <v>2394</v>
      </c>
      <c r="G534" s="572">
        <v>2012</v>
      </c>
      <c r="H534" s="560">
        <v>0.19</v>
      </c>
    </row>
    <row r="535" spans="2:8" x14ac:dyDescent="0.3">
      <c r="B535" s="550" t="s">
        <v>1541</v>
      </c>
      <c r="C535" s="551" t="s">
        <v>1542</v>
      </c>
      <c r="D535" s="552" t="s">
        <v>539</v>
      </c>
      <c r="E535" s="552" t="s">
        <v>298</v>
      </c>
      <c r="F535" s="572">
        <v>183477</v>
      </c>
      <c r="G535" s="572">
        <v>154182</v>
      </c>
      <c r="H535" s="560">
        <v>0.19</v>
      </c>
    </row>
    <row r="536" spans="2:8" x14ac:dyDescent="0.3">
      <c r="B536" s="550" t="s">
        <v>1543</v>
      </c>
      <c r="C536" s="551" t="s">
        <v>1544</v>
      </c>
      <c r="D536" s="552" t="s">
        <v>539</v>
      </c>
      <c r="E536" s="552" t="s">
        <v>298</v>
      </c>
      <c r="F536" s="572">
        <v>119205</v>
      </c>
      <c r="G536" s="572">
        <v>100172</v>
      </c>
      <c r="H536" s="560">
        <v>0.19</v>
      </c>
    </row>
    <row r="537" spans="2:8" x14ac:dyDescent="0.3">
      <c r="B537" s="550" t="s">
        <v>1545</v>
      </c>
      <c r="C537" s="551" t="s">
        <v>1546</v>
      </c>
      <c r="D537" s="552" t="s">
        <v>539</v>
      </c>
      <c r="E537" s="552" t="s">
        <v>298</v>
      </c>
      <c r="F537" s="572">
        <v>59743</v>
      </c>
      <c r="G537" s="572">
        <v>50204</v>
      </c>
      <c r="H537" s="560">
        <v>0.19</v>
      </c>
    </row>
    <row r="538" spans="2:8" x14ac:dyDescent="0.3">
      <c r="B538" s="550" t="s">
        <v>1547</v>
      </c>
      <c r="C538" s="551" t="s">
        <v>1548</v>
      </c>
      <c r="D538" s="552" t="s">
        <v>539</v>
      </c>
      <c r="E538" s="552" t="s">
        <v>298</v>
      </c>
      <c r="F538" s="572">
        <v>4021</v>
      </c>
      <c r="G538" s="572">
        <v>3379</v>
      </c>
      <c r="H538" s="560">
        <v>0.19</v>
      </c>
    </row>
    <row r="539" spans="2:8" x14ac:dyDescent="0.3">
      <c r="B539" s="550" t="s">
        <v>1549</v>
      </c>
      <c r="C539" s="551" t="s">
        <v>1550</v>
      </c>
      <c r="D539" s="552" t="s">
        <v>539</v>
      </c>
      <c r="E539" s="552" t="s">
        <v>298</v>
      </c>
      <c r="F539" s="572">
        <v>113616</v>
      </c>
      <c r="G539" s="572">
        <v>95476</v>
      </c>
      <c r="H539" s="560">
        <v>0.19</v>
      </c>
    </row>
    <row r="540" spans="2:8" x14ac:dyDescent="0.3">
      <c r="B540" s="550" t="s">
        <v>1551</v>
      </c>
      <c r="C540" s="551" t="s">
        <v>1552</v>
      </c>
      <c r="D540" s="552" t="s">
        <v>539</v>
      </c>
      <c r="E540" s="552" t="s">
        <v>298</v>
      </c>
      <c r="F540" s="572">
        <v>218716</v>
      </c>
      <c r="G540" s="572">
        <v>183795</v>
      </c>
      <c r="H540" s="560">
        <v>0.19</v>
      </c>
    </row>
    <row r="541" spans="2:8" x14ac:dyDescent="0.3">
      <c r="B541" s="550" t="s">
        <v>1553</v>
      </c>
      <c r="C541" s="551" t="s">
        <v>1554</v>
      </c>
      <c r="D541" s="552" t="s">
        <v>539</v>
      </c>
      <c r="E541" s="552" t="s">
        <v>298</v>
      </c>
      <c r="F541" s="572">
        <v>13558</v>
      </c>
      <c r="G541" s="572">
        <v>11393</v>
      </c>
      <c r="H541" s="560">
        <v>0.19</v>
      </c>
    </row>
    <row r="542" spans="2:8" x14ac:dyDescent="0.3">
      <c r="B542" s="550" t="s">
        <v>1555</v>
      </c>
      <c r="C542" s="551" t="s">
        <v>1556</v>
      </c>
      <c r="D542" s="552" t="s">
        <v>539</v>
      </c>
      <c r="E542" s="552" t="s">
        <v>298</v>
      </c>
      <c r="F542" s="572">
        <v>19969</v>
      </c>
      <c r="G542" s="572">
        <v>16781</v>
      </c>
      <c r="H542" s="560">
        <v>0.19</v>
      </c>
    </row>
    <row r="543" spans="2:8" x14ac:dyDescent="0.3">
      <c r="B543" s="550" t="s">
        <v>1557</v>
      </c>
      <c r="C543" s="551" t="s">
        <v>1558</v>
      </c>
      <c r="D543" s="552" t="s">
        <v>539</v>
      </c>
      <c r="E543" s="552" t="s">
        <v>298</v>
      </c>
      <c r="F543" s="572">
        <v>57184</v>
      </c>
      <c r="G543" s="572">
        <v>48054</v>
      </c>
      <c r="H543" s="560">
        <v>0.19</v>
      </c>
    </row>
    <row r="544" spans="2:8" x14ac:dyDescent="0.3">
      <c r="B544" s="550" t="s">
        <v>1559</v>
      </c>
      <c r="C544" s="551" t="s">
        <v>1560</v>
      </c>
      <c r="D544" s="552" t="s">
        <v>539</v>
      </c>
      <c r="E544" s="552" t="s">
        <v>298</v>
      </c>
      <c r="F544" s="572">
        <v>4110</v>
      </c>
      <c r="G544" s="572">
        <v>3454</v>
      </c>
      <c r="H544" s="560">
        <v>0.19</v>
      </c>
    </row>
    <row r="545" spans="2:8" x14ac:dyDescent="0.3">
      <c r="B545" s="550" t="s">
        <v>1561</v>
      </c>
      <c r="C545" s="551" t="s">
        <v>1562</v>
      </c>
      <c r="D545" s="552" t="s">
        <v>539</v>
      </c>
      <c r="E545" s="552" t="s">
        <v>298</v>
      </c>
      <c r="F545" s="572">
        <v>3508</v>
      </c>
      <c r="G545" s="572">
        <v>2948</v>
      </c>
      <c r="H545" s="560">
        <v>0.19</v>
      </c>
    </row>
    <row r="546" spans="2:8" x14ac:dyDescent="0.3">
      <c r="B546" s="550" t="s">
        <v>1563</v>
      </c>
      <c r="C546" s="551" t="s">
        <v>1564</v>
      </c>
      <c r="D546" s="552" t="s">
        <v>539</v>
      </c>
      <c r="E546" s="552" t="s">
        <v>298</v>
      </c>
      <c r="F546" s="572">
        <v>1668</v>
      </c>
      <c r="G546" s="572">
        <v>1402</v>
      </c>
      <c r="H546" s="560">
        <v>0.19</v>
      </c>
    </row>
    <row r="547" spans="2:8" x14ac:dyDescent="0.3">
      <c r="B547" s="550" t="s">
        <v>1565</v>
      </c>
      <c r="C547" s="551" t="s">
        <v>1566</v>
      </c>
      <c r="D547" s="552" t="s">
        <v>539</v>
      </c>
      <c r="E547" s="552" t="s">
        <v>298</v>
      </c>
      <c r="F547" s="572">
        <v>439</v>
      </c>
      <c r="G547" s="572">
        <v>369</v>
      </c>
      <c r="H547" s="560">
        <v>0.19</v>
      </c>
    </row>
    <row r="548" spans="2:8" x14ac:dyDescent="0.3">
      <c r="B548" s="550" t="s">
        <v>1567</v>
      </c>
      <c r="C548" s="551" t="s">
        <v>1568</v>
      </c>
      <c r="D548" s="552" t="s">
        <v>539</v>
      </c>
      <c r="E548" s="552" t="s">
        <v>298</v>
      </c>
      <c r="F548" s="572">
        <v>15268</v>
      </c>
      <c r="G548" s="572">
        <v>12830</v>
      </c>
      <c r="H548" s="560">
        <v>0.19</v>
      </c>
    </row>
    <row r="549" spans="2:8" x14ac:dyDescent="0.3">
      <c r="B549" s="550" t="s">
        <v>1569</v>
      </c>
      <c r="C549" s="551" t="s">
        <v>1570</v>
      </c>
      <c r="D549" s="552" t="s">
        <v>539</v>
      </c>
      <c r="E549" s="552" t="s">
        <v>298</v>
      </c>
      <c r="F549" s="572">
        <v>5869</v>
      </c>
      <c r="G549" s="572">
        <v>4932</v>
      </c>
      <c r="H549" s="560">
        <v>0.19</v>
      </c>
    </row>
    <row r="550" spans="2:8" x14ac:dyDescent="0.3">
      <c r="B550" s="550" t="s">
        <v>1571</v>
      </c>
      <c r="C550" s="551" t="s">
        <v>1572</v>
      </c>
      <c r="D550" s="552" t="s">
        <v>539</v>
      </c>
      <c r="E550" s="552" t="s">
        <v>298</v>
      </c>
      <c r="F550" s="572">
        <v>23084</v>
      </c>
      <c r="G550" s="572">
        <v>19398</v>
      </c>
      <c r="H550" s="560">
        <v>0.19</v>
      </c>
    </row>
    <row r="551" spans="2:8" x14ac:dyDescent="0.3">
      <c r="B551" s="550" t="s">
        <v>1573</v>
      </c>
      <c r="C551" s="551" t="s">
        <v>1574</v>
      </c>
      <c r="D551" s="552" t="s">
        <v>539</v>
      </c>
      <c r="E551" s="552" t="s">
        <v>298</v>
      </c>
      <c r="F551" s="572">
        <v>793</v>
      </c>
      <c r="G551" s="572">
        <v>666</v>
      </c>
      <c r="H551" s="560">
        <v>0.19</v>
      </c>
    </row>
    <row r="552" spans="2:8" x14ac:dyDescent="0.3">
      <c r="B552" s="550" t="s">
        <v>1575</v>
      </c>
      <c r="C552" s="551" t="s">
        <v>1576</v>
      </c>
      <c r="D552" s="552" t="s">
        <v>539</v>
      </c>
      <c r="E552" s="552" t="s">
        <v>298</v>
      </c>
      <c r="F552" s="572">
        <v>42463</v>
      </c>
      <c r="G552" s="572">
        <v>35683</v>
      </c>
      <c r="H552" s="560">
        <v>0.19</v>
      </c>
    </row>
    <row r="553" spans="2:8" x14ac:dyDescent="0.3">
      <c r="B553" s="550" t="s">
        <v>1577</v>
      </c>
      <c r="C553" s="551" t="s">
        <v>1578</v>
      </c>
      <c r="D553" s="552" t="s">
        <v>539</v>
      </c>
      <c r="E553" s="552" t="s">
        <v>298</v>
      </c>
      <c r="F553" s="572">
        <v>21311</v>
      </c>
      <c r="G553" s="572">
        <v>17908</v>
      </c>
      <c r="H553" s="560">
        <v>0.19</v>
      </c>
    </row>
    <row r="554" spans="2:8" x14ac:dyDescent="0.3">
      <c r="B554" s="550" t="s">
        <v>1579</v>
      </c>
      <c r="C554" s="551" t="s">
        <v>1580</v>
      </c>
      <c r="D554" s="552" t="s">
        <v>539</v>
      </c>
      <c r="E554" s="552" t="s">
        <v>298</v>
      </c>
      <c r="F554" s="572">
        <v>59756</v>
      </c>
      <c r="G554" s="572">
        <v>50215</v>
      </c>
      <c r="H554" s="560">
        <v>0.19</v>
      </c>
    </row>
    <row r="555" spans="2:8" x14ac:dyDescent="0.3">
      <c r="B555" s="550" t="s">
        <v>1581</v>
      </c>
      <c r="C555" s="551" t="s">
        <v>1582</v>
      </c>
      <c r="D555" s="552" t="s">
        <v>539</v>
      </c>
      <c r="E555" s="552" t="s">
        <v>298</v>
      </c>
      <c r="F555" s="572">
        <v>217503</v>
      </c>
      <c r="G555" s="572">
        <v>182776</v>
      </c>
      <c r="H555" s="560">
        <v>0.19</v>
      </c>
    </row>
    <row r="556" spans="2:8" x14ac:dyDescent="0.3">
      <c r="B556" s="550" t="s">
        <v>1583</v>
      </c>
      <c r="C556" s="551" t="s">
        <v>1584</v>
      </c>
      <c r="D556" s="552" t="s">
        <v>539</v>
      </c>
      <c r="E556" s="552" t="s">
        <v>298</v>
      </c>
      <c r="F556" s="572">
        <v>132815</v>
      </c>
      <c r="G556" s="572">
        <v>111609</v>
      </c>
      <c r="H556" s="560">
        <v>0.19</v>
      </c>
    </row>
    <row r="557" spans="2:8" x14ac:dyDescent="0.3">
      <c r="B557" s="550" t="s">
        <v>1585</v>
      </c>
      <c r="C557" s="551" t="s">
        <v>1586</v>
      </c>
      <c r="D557" s="552" t="s">
        <v>539</v>
      </c>
      <c r="E557" s="552" t="s">
        <v>298</v>
      </c>
      <c r="F557" s="572">
        <v>159379</v>
      </c>
      <c r="G557" s="572">
        <v>133932</v>
      </c>
      <c r="H557" s="560">
        <v>0.19</v>
      </c>
    </row>
    <row r="558" spans="2:8" x14ac:dyDescent="0.3">
      <c r="B558" s="550" t="s">
        <v>1587</v>
      </c>
      <c r="C558" s="551" t="s">
        <v>1588</v>
      </c>
      <c r="D558" s="552" t="s">
        <v>539</v>
      </c>
      <c r="E558" s="552" t="s">
        <v>298</v>
      </c>
      <c r="F558" s="572">
        <v>492693</v>
      </c>
      <c r="G558" s="572">
        <v>414028</v>
      </c>
      <c r="H558" s="560">
        <v>0.19</v>
      </c>
    </row>
    <row r="559" spans="2:8" x14ac:dyDescent="0.3">
      <c r="B559" s="550" t="s">
        <v>1589</v>
      </c>
      <c r="C559" s="551" t="s">
        <v>1590</v>
      </c>
      <c r="D559" s="552" t="s">
        <v>539</v>
      </c>
      <c r="E559" s="552" t="s">
        <v>298</v>
      </c>
      <c r="F559" s="572">
        <v>158170</v>
      </c>
      <c r="G559" s="572">
        <v>132916</v>
      </c>
      <c r="H559" s="560">
        <v>0.19</v>
      </c>
    </row>
    <row r="560" spans="2:8" x14ac:dyDescent="0.3">
      <c r="B560" s="550" t="s">
        <v>1591</v>
      </c>
      <c r="C560" s="551" t="s">
        <v>1592</v>
      </c>
      <c r="D560" s="552" t="s">
        <v>539</v>
      </c>
      <c r="E560" s="552" t="s">
        <v>298</v>
      </c>
      <c r="F560" s="572">
        <v>115901</v>
      </c>
      <c r="G560" s="572">
        <v>97396</v>
      </c>
      <c r="H560" s="560">
        <v>0.19</v>
      </c>
    </row>
    <row r="561" spans="2:8" x14ac:dyDescent="0.3">
      <c r="B561" s="550" t="s">
        <v>1593</v>
      </c>
      <c r="C561" s="551" t="s">
        <v>1594</v>
      </c>
      <c r="D561" s="552" t="s">
        <v>539</v>
      </c>
      <c r="E561" s="552" t="s">
        <v>298</v>
      </c>
      <c r="F561" s="572">
        <v>82599</v>
      </c>
      <c r="G561" s="572">
        <v>69411</v>
      </c>
      <c r="H561" s="560">
        <v>0.19</v>
      </c>
    </row>
    <row r="562" spans="2:8" x14ac:dyDescent="0.3">
      <c r="B562" s="550" t="s">
        <v>1595</v>
      </c>
      <c r="C562" s="551" t="s">
        <v>1596</v>
      </c>
      <c r="D562" s="552" t="s">
        <v>539</v>
      </c>
      <c r="E562" s="552" t="s">
        <v>298</v>
      </c>
      <c r="F562" s="572">
        <v>41738</v>
      </c>
      <c r="G562" s="572">
        <v>35074</v>
      </c>
      <c r="H562" s="560">
        <v>0.19</v>
      </c>
    </row>
    <row r="563" spans="2:8" x14ac:dyDescent="0.3">
      <c r="B563" s="550" t="s">
        <v>1597</v>
      </c>
      <c r="C563" s="551" t="s">
        <v>1598</v>
      </c>
      <c r="D563" s="552" t="s">
        <v>539</v>
      </c>
      <c r="E563" s="552" t="s">
        <v>298</v>
      </c>
      <c r="F563" s="572">
        <v>424671</v>
      </c>
      <c r="G563" s="572">
        <v>356866</v>
      </c>
      <c r="H563" s="560">
        <v>0.19</v>
      </c>
    </row>
    <row r="564" spans="2:8" x14ac:dyDescent="0.3">
      <c r="B564" s="550" t="s">
        <v>1599</v>
      </c>
      <c r="C564" s="551" t="s">
        <v>1600</v>
      </c>
      <c r="D564" s="552" t="s">
        <v>539</v>
      </c>
      <c r="E564" s="552" t="s">
        <v>298</v>
      </c>
      <c r="F564" s="572">
        <v>254833</v>
      </c>
      <c r="G564" s="572">
        <v>214145</v>
      </c>
      <c r="H564" s="560">
        <v>0.19</v>
      </c>
    </row>
    <row r="565" spans="2:8" x14ac:dyDescent="0.3">
      <c r="B565" s="550" t="s">
        <v>1601</v>
      </c>
      <c r="C565" s="551" t="s">
        <v>1602</v>
      </c>
      <c r="D565" s="552" t="s">
        <v>539</v>
      </c>
      <c r="E565" s="552" t="s">
        <v>298</v>
      </c>
      <c r="F565" s="572">
        <v>681369</v>
      </c>
      <c r="G565" s="572">
        <v>572579</v>
      </c>
      <c r="H565" s="560">
        <v>0.19</v>
      </c>
    </row>
    <row r="566" spans="2:8" x14ac:dyDescent="0.3">
      <c r="B566" s="550" t="s">
        <v>1603</v>
      </c>
      <c r="C566" s="551" t="s">
        <v>1604</v>
      </c>
      <c r="D566" s="552" t="s">
        <v>539</v>
      </c>
      <c r="E566" s="552" t="s">
        <v>298</v>
      </c>
      <c r="F566" s="572">
        <v>57993</v>
      </c>
      <c r="G566" s="572">
        <v>48734</v>
      </c>
      <c r="H566" s="560">
        <v>0.19</v>
      </c>
    </row>
    <row r="567" spans="2:8" x14ac:dyDescent="0.3">
      <c r="B567" s="550" t="s">
        <v>1605</v>
      </c>
      <c r="C567" s="551" t="s">
        <v>1606</v>
      </c>
      <c r="D567" s="552" t="s">
        <v>539</v>
      </c>
      <c r="E567" s="552" t="s">
        <v>298</v>
      </c>
      <c r="F567" s="572">
        <v>1599117</v>
      </c>
      <c r="G567" s="572">
        <v>1343796</v>
      </c>
      <c r="H567" s="560">
        <v>0.19</v>
      </c>
    </row>
    <row r="568" spans="2:8" x14ac:dyDescent="0.3">
      <c r="B568" s="550" t="s">
        <v>1607</v>
      </c>
      <c r="C568" s="551" t="s">
        <v>1608</v>
      </c>
      <c r="D568" s="552" t="s">
        <v>539</v>
      </c>
      <c r="E568" s="552" t="s">
        <v>562</v>
      </c>
      <c r="F568" s="572">
        <v>26662</v>
      </c>
      <c r="G568" s="572">
        <v>22405</v>
      </c>
      <c r="H568" s="560">
        <v>0.19</v>
      </c>
    </row>
    <row r="569" spans="2:8" x14ac:dyDescent="0.3">
      <c r="B569" s="550" t="s">
        <v>1609</v>
      </c>
      <c r="C569" s="551" t="s">
        <v>1610</v>
      </c>
      <c r="D569" s="552" t="s">
        <v>539</v>
      </c>
      <c r="E569" s="552" t="s">
        <v>562</v>
      </c>
      <c r="F569" s="572">
        <v>13330</v>
      </c>
      <c r="G569" s="572">
        <v>11202</v>
      </c>
      <c r="H569" s="560">
        <v>0.19</v>
      </c>
    </row>
    <row r="570" spans="2:8" x14ac:dyDescent="0.3">
      <c r="B570" s="550" t="s">
        <v>1611</v>
      </c>
      <c r="C570" s="551" t="s">
        <v>1612</v>
      </c>
      <c r="D570" s="552" t="s">
        <v>539</v>
      </c>
      <c r="E570" s="552" t="s">
        <v>562</v>
      </c>
      <c r="F570" s="572">
        <v>43327</v>
      </c>
      <c r="G570" s="572">
        <v>36409</v>
      </c>
      <c r="H570" s="560">
        <v>0.19</v>
      </c>
    </row>
    <row r="571" spans="2:8" x14ac:dyDescent="0.3">
      <c r="B571" s="550" t="s">
        <v>1613</v>
      </c>
      <c r="C571" s="551" t="s">
        <v>1614</v>
      </c>
      <c r="D571" s="552" t="s">
        <v>539</v>
      </c>
      <c r="E571" s="552" t="s">
        <v>298</v>
      </c>
      <c r="F571" s="572">
        <v>983</v>
      </c>
      <c r="G571" s="572">
        <v>826</v>
      </c>
      <c r="H571" s="560">
        <v>0.19</v>
      </c>
    </row>
    <row r="572" spans="2:8" x14ac:dyDescent="0.3">
      <c r="B572" s="550" t="s">
        <v>1615</v>
      </c>
      <c r="C572" s="551" t="s">
        <v>1616</v>
      </c>
      <c r="D572" s="552" t="s">
        <v>539</v>
      </c>
      <c r="E572" s="552" t="s">
        <v>298</v>
      </c>
      <c r="F572" s="572">
        <v>8455</v>
      </c>
      <c r="G572" s="572">
        <v>7105</v>
      </c>
      <c r="H572" s="560">
        <v>0.19</v>
      </c>
    </row>
    <row r="573" spans="2:8" x14ac:dyDescent="0.3">
      <c r="B573" s="550" t="s">
        <v>1617</v>
      </c>
      <c r="C573" s="551" t="s">
        <v>1618</v>
      </c>
      <c r="D573" s="552" t="s">
        <v>539</v>
      </c>
      <c r="E573" s="552" t="s">
        <v>298</v>
      </c>
      <c r="F573" s="572">
        <v>14754</v>
      </c>
      <c r="G573" s="572">
        <v>12398</v>
      </c>
      <c r="H573" s="560">
        <v>0.19</v>
      </c>
    </row>
    <row r="574" spans="2:8" x14ac:dyDescent="0.3">
      <c r="B574" s="550" t="s">
        <v>1619</v>
      </c>
      <c r="C574" s="551" t="s">
        <v>1620</v>
      </c>
      <c r="D574" s="552" t="s">
        <v>539</v>
      </c>
      <c r="E574" s="552" t="s">
        <v>298</v>
      </c>
      <c r="F574" s="572">
        <v>54153</v>
      </c>
      <c r="G574" s="572">
        <v>45507</v>
      </c>
      <c r="H574" s="560">
        <v>0.19</v>
      </c>
    </row>
    <row r="575" spans="2:8" x14ac:dyDescent="0.3">
      <c r="B575" s="550" t="s">
        <v>1621</v>
      </c>
      <c r="C575" s="551" t="s">
        <v>1622</v>
      </c>
      <c r="D575" s="552" t="s">
        <v>539</v>
      </c>
      <c r="E575" s="552" t="s">
        <v>298</v>
      </c>
      <c r="F575" s="572">
        <v>2800</v>
      </c>
      <c r="G575" s="572">
        <v>2353</v>
      </c>
      <c r="H575" s="560">
        <v>0.19</v>
      </c>
    </row>
    <row r="576" spans="2:8" x14ac:dyDescent="0.3">
      <c r="B576" s="550" t="s">
        <v>1623</v>
      </c>
      <c r="C576" s="551" t="s">
        <v>1624</v>
      </c>
      <c r="D576" s="552" t="s">
        <v>539</v>
      </c>
      <c r="E576" s="552" t="s">
        <v>298</v>
      </c>
      <c r="F576" s="572">
        <v>3282</v>
      </c>
      <c r="G576" s="572">
        <v>2758</v>
      </c>
      <c r="H576" s="560">
        <v>0.19</v>
      </c>
    </row>
    <row r="577" spans="2:8" x14ac:dyDescent="0.3">
      <c r="B577" s="550" t="s">
        <v>1625</v>
      </c>
      <c r="C577" s="551" t="s">
        <v>1626</v>
      </c>
      <c r="D577" s="552" t="s">
        <v>539</v>
      </c>
      <c r="E577" s="552" t="s">
        <v>298</v>
      </c>
      <c r="F577" s="572">
        <v>7612</v>
      </c>
      <c r="G577" s="572">
        <v>6397</v>
      </c>
      <c r="H577" s="560">
        <v>0.19</v>
      </c>
    </row>
    <row r="578" spans="2:8" x14ac:dyDescent="0.3">
      <c r="B578" s="550" t="s">
        <v>1627</v>
      </c>
      <c r="C578" s="551" t="s">
        <v>1628</v>
      </c>
      <c r="D578" s="552" t="s">
        <v>539</v>
      </c>
      <c r="E578" s="552" t="s">
        <v>298</v>
      </c>
      <c r="F578" s="572">
        <v>13115</v>
      </c>
      <c r="G578" s="572">
        <v>11021</v>
      </c>
      <c r="H578" s="560">
        <v>0.19</v>
      </c>
    </row>
    <row r="579" spans="2:8" x14ac:dyDescent="0.3">
      <c r="B579" s="550" t="s">
        <v>1629</v>
      </c>
      <c r="C579" s="551" t="s">
        <v>1630</v>
      </c>
      <c r="D579" s="552" t="s">
        <v>539</v>
      </c>
      <c r="E579" s="552" t="s">
        <v>298</v>
      </c>
      <c r="F579" s="572">
        <v>112040</v>
      </c>
      <c r="G579" s="572">
        <v>94151</v>
      </c>
      <c r="H579" s="560">
        <v>0.19</v>
      </c>
    </row>
    <row r="580" spans="2:8" x14ac:dyDescent="0.3">
      <c r="B580" s="550" t="s">
        <v>1631</v>
      </c>
      <c r="C580" s="551" t="s">
        <v>1632</v>
      </c>
      <c r="D580" s="552" t="s">
        <v>539</v>
      </c>
      <c r="E580" s="552" t="s">
        <v>298</v>
      </c>
      <c r="F580" s="572">
        <v>4051</v>
      </c>
      <c r="G580" s="572">
        <v>3404</v>
      </c>
      <c r="H580" s="560">
        <v>0.19</v>
      </c>
    </row>
    <row r="581" spans="2:8" x14ac:dyDescent="0.3">
      <c r="B581" s="550" t="s">
        <v>1633</v>
      </c>
      <c r="C581" s="551" t="s">
        <v>1634</v>
      </c>
      <c r="D581" s="552" t="s">
        <v>539</v>
      </c>
      <c r="E581" s="552" t="s">
        <v>298</v>
      </c>
      <c r="F581" s="572">
        <v>8811</v>
      </c>
      <c r="G581" s="572">
        <v>7404</v>
      </c>
      <c r="H581" s="560">
        <v>0.19</v>
      </c>
    </row>
    <row r="582" spans="2:8" x14ac:dyDescent="0.3">
      <c r="B582" s="550" t="s">
        <v>1635</v>
      </c>
      <c r="C582" s="551" t="s">
        <v>1636</v>
      </c>
      <c r="D582" s="552" t="s">
        <v>539</v>
      </c>
      <c r="E582" s="552" t="s">
        <v>298</v>
      </c>
      <c r="F582" s="572">
        <v>16167</v>
      </c>
      <c r="G582" s="572">
        <v>13586</v>
      </c>
      <c r="H582" s="560">
        <v>0.19</v>
      </c>
    </row>
    <row r="583" spans="2:8" x14ac:dyDescent="0.3">
      <c r="B583" s="550" t="s">
        <v>1637</v>
      </c>
      <c r="C583" s="551" t="s">
        <v>1638</v>
      </c>
      <c r="D583" s="552" t="s">
        <v>539</v>
      </c>
      <c r="E583" s="552" t="s">
        <v>298</v>
      </c>
      <c r="F583" s="572">
        <v>112040</v>
      </c>
      <c r="G583" s="572">
        <v>94151</v>
      </c>
      <c r="H583" s="560">
        <v>0.19</v>
      </c>
    </row>
    <row r="584" spans="2:8" x14ac:dyDescent="0.3">
      <c r="B584" s="550" t="s">
        <v>1639</v>
      </c>
      <c r="C584" s="551" t="s">
        <v>1640</v>
      </c>
      <c r="D584" s="552" t="s">
        <v>539</v>
      </c>
      <c r="E584" s="552" t="s">
        <v>298</v>
      </c>
      <c r="F584" s="572">
        <v>1810</v>
      </c>
      <c r="G584" s="572">
        <v>1521</v>
      </c>
      <c r="H584" s="560">
        <v>0.19</v>
      </c>
    </row>
    <row r="585" spans="2:8" x14ac:dyDescent="0.3">
      <c r="B585" s="550" t="s">
        <v>1641</v>
      </c>
      <c r="C585" s="551" t="s">
        <v>1642</v>
      </c>
      <c r="D585" s="552" t="s">
        <v>539</v>
      </c>
      <c r="E585" s="552" t="s">
        <v>298</v>
      </c>
      <c r="F585" s="572">
        <v>1158</v>
      </c>
      <c r="G585" s="572">
        <v>973</v>
      </c>
      <c r="H585" s="560">
        <v>0.19</v>
      </c>
    </row>
    <row r="586" spans="2:8" x14ac:dyDescent="0.3">
      <c r="B586" s="550" t="s">
        <v>1643</v>
      </c>
      <c r="C586" s="551" t="s">
        <v>1644</v>
      </c>
      <c r="D586" s="552" t="s">
        <v>539</v>
      </c>
      <c r="E586" s="552" t="s">
        <v>298</v>
      </c>
      <c r="F586" s="572">
        <v>1994</v>
      </c>
      <c r="G586" s="572">
        <v>1676</v>
      </c>
      <c r="H586" s="560">
        <v>0.19</v>
      </c>
    </row>
    <row r="587" spans="2:8" x14ac:dyDescent="0.3">
      <c r="B587" s="550" t="s">
        <v>1645</v>
      </c>
      <c r="C587" s="551" t="s">
        <v>1646</v>
      </c>
      <c r="D587" s="552" t="s">
        <v>539</v>
      </c>
      <c r="E587" s="552" t="s">
        <v>298</v>
      </c>
      <c r="F587" s="572">
        <v>7173</v>
      </c>
      <c r="G587" s="572">
        <v>6028</v>
      </c>
      <c r="H587" s="560">
        <v>0.19</v>
      </c>
    </row>
    <row r="588" spans="2:8" x14ac:dyDescent="0.3">
      <c r="B588" s="550" t="s">
        <v>1647</v>
      </c>
      <c r="C588" s="551" t="s">
        <v>1648</v>
      </c>
      <c r="D588" s="552" t="s">
        <v>539</v>
      </c>
      <c r="E588" s="552" t="s">
        <v>298</v>
      </c>
      <c r="F588" s="572">
        <v>3839</v>
      </c>
      <c r="G588" s="572">
        <v>3226</v>
      </c>
      <c r="H588" s="560">
        <v>0.19</v>
      </c>
    </row>
    <row r="589" spans="2:8" x14ac:dyDescent="0.3">
      <c r="B589" s="550" t="s">
        <v>1649</v>
      </c>
      <c r="C589" s="551" t="s">
        <v>1650</v>
      </c>
      <c r="D589" s="552" t="s">
        <v>539</v>
      </c>
      <c r="E589" s="552" t="s">
        <v>298</v>
      </c>
      <c r="F589" s="572">
        <v>635</v>
      </c>
      <c r="G589" s="572">
        <v>534</v>
      </c>
      <c r="H589" s="560">
        <v>0.19</v>
      </c>
    </row>
    <row r="590" spans="2:8" x14ac:dyDescent="0.3">
      <c r="B590" s="550" t="s">
        <v>1651</v>
      </c>
      <c r="C590" s="551" t="s">
        <v>1652</v>
      </c>
      <c r="D590" s="552" t="s">
        <v>539</v>
      </c>
      <c r="E590" s="552" t="s">
        <v>298</v>
      </c>
      <c r="F590" s="572">
        <v>11755</v>
      </c>
      <c r="G590" s="572">
        <v>9878</v>
      </c>
      <c r="H590" s="560">
        <v>0.19</v>
      </c>
    </row>
    <row r="591" spans="2:8" x14ac:dyDescent="0.3">
      <c r="B591" s="550" t="s">
        <v>1653</v>
      </c>
      <c r="C591" s="551" t="s">
        <v>1654</v>
      </c>
      <c r="D591" s="552" t="s">
        <v>539</v>
      </c>
      <c r="E591" s="552" t="s">
        <v>298</v>
      </c>
      <c r="F591" s="572">
        <v>1020</v>
      </c>
      <c r="G591" s="572">
        <v>857</v>
      </c>
      <c r="H591" s="560">
        <v>0.19</v>
      </c>
    </row>
    <row r="592" spans="2:8" x14ac:dyDescent="0.3">
      <c r="B592" s="550" t="s">
        <v>1655</v>
      </c>
      <c r="C592" s="551" t="s">
        <v>1656</v>
      </c>
      <c r="D592" s="552" t="s">
        <v>539</v>
      </c>
      <c r="E592" s="552" t="s">
        <v>298</v>
      </c>
      <c r="F592" s="572">
        <v>1461</v>
      </c>
      <c r="G592" s="572">
        <v>1228</v>
      </c>
      <c r="H592" s="560">
        <v>0.19</v>
      </c>
    </row>
    <row r="593" spans="2:8" ht="22.8" x14ac:dyDescent="0.3">
      <c r="B593" s="550" t="s">
        <v>1657</v>
      </c>
      <c r="C593" s="551" t="s">
        <v>1658</v>
      </c>
      <c r="D593" s="552" t="s">
        <v>539</v>
      </c>
      <c r="E593" s="552" t="s">
        <v>298</v>
      </c>
      <c r="F593" s="572">
        <v>701902</v>
      </c>
      <c r="G593" s="572">
        <v>589834</v>
      </c>
      <c r="H593" s="560">
        <v>0.19</v>
      </c>
    </row>
    <row r="594" spans="2:8" x14ac:dyDescent="0.3">
      <c r="B594" s="550" t="s">
        <v>1659</v>
      </c>
      <c r="C594" s="551" t="s">
        <v>1660</v>
      </c>
      <c r="D594" s="552" t="s">
        <v>539</v>
      </c>
      <c r="E594" s="552" t="s">
        <v>298</v>
      </c>
      <c r="F594" s="572">
        <v>69972</v>
      </c>
      <c r="G594" s="572">
        <v>58800</v>
      </c>
      <c r="H594" s="560">
        <v>0.19</v>
      </c>
    </row>
    <row r="595" spans="2:8" x14ac:dyDescent="0.3">
      <c r="B595" s="550" t="s">
        <v>1661</v>
      </c>
      <c r="C595" s="551" t="s">
        <v>1662</v>
      </c>
      <c r="D595" s="552" t="s">
        <v>539</v>
      </c>
      <c r="E595" s="552" t="s">
        <v>298</v>
      </c>
      <c r="F595" s="572">
        <v>161811</v>
      </c>
      <c r="G595" s="572">
        <v>135976</v>
      </c>
      <c r="H595" s="560">
        <v>0.19</v>
      </c>
    </row>
    <row r="596" spans="2:8" ht="22.8" x14ac:dyDescent="0.3">
      <c r="B596" s="550" t="s">
        <v>1663</v>
      </c>
      <c r="C596" s="551" t="s">
        <v>1664</v>
      </c>
      <c r="D596" s="552" t="s">
        <v>539</v>
      </c>
      <c r="E596" s="552" t="s">
        <v>298</v>
      </c>
      <c r="F596" s="572">
        <v>857977</v>
      </c>
      <c r="G596" s="572">
        <v>720989</v>
      </c>
      <c r="H596" s="560">
        <v>0.19</v>
      </c>
    </row>
    <row r="597" spans="2:8" x14ac:dyDescent="0.3">
      <c r="B597" s="550" t="s">
        <v>1665</v>
      </c>
      <c r="C597" s="551" t="s">
        <v>1666</v>
      </c>
      <c r="D597" s="552" t="s">
        <v>539</v>
      </c>
      <c r="E597" s="552" t="s">
        <v>298</v>
      </c>
      <c r="F597" s="572">
        <v>19837</v>
      </c>
      <c r="G597" s="572">
        <v>16670</v>
      </c>
      <c r="H597" s="560">
        <v>0.19</v>
      </c>
    </row>
    <row r="598" spans="2:8" x14ac:dyDescent="0.3">
      <c r="B598" s="550" t="s">
        <v>1667</v>
      </c>
      <c r="C598" s="551" t="s">
        <v>1668</v>
      </c>
      <c r="D598" s="552" t="s">
        <v>539</v>
      </c>
      <c r="E598" s="552" t="s">
        <v>298</v>
      </c>
      <c r="F598" s="572">
        <v>73647</v>
      </c>
      <c r="G598" s="572">
        <v>61888</v>
      </c>
      <c r="H598" s="560">
        <v>0.19</v>
      </c>
    </row>
    <row r="599" spans="2:8" x14ac:dyDescent="0.3">
      <c r="B599" s="550" t="s">
        <v>1669</v>
      </c>
      <c r="C599" s="551" t="s">
        <v>1670</v>
      </c>
      <c r="D599" s="552" t="s">
        <v>539</v>
      </c>
      <c r="E599" s="552" t="s">
        <v>298</v>
      </c>
      <c r="F599" s="572">
        <v>187020</v>
      </c>
      <c r="G599" s="572">
        <v>157160</v>
      </c>
      <c r="H599" s="560">
        <v>0.19</v>
      </c>
    </row>
    <row r="600" spans="2:8" x14ac:dyDescent="0.3">
      <c r="B600" s="550" t="s">
        <v>1671</v>
      </c>
      <c r="C600" s="551" t="s">
        <v>1672</v>
      </c>
      <c r="D600" s="552" t="s">
        <v>539</v>
      </c>
      <c r="E600" s="552" t="s">
        <v>298</v>
      </c>
      <c r="F600" s="572">
        <v>1053708</v>
      </c>
      <c r="G600" s="572">
        <v>885469</v>
      </c>
      <c r="H600" s="560">
        <v>0.19</v>
      </c>
    </row>
    <row r="601" spans="2:8" x14ac:dyDescent="0.3">
      <c r="B601" s="550" t="s">
        <v>1673</v>
      </c>
      <c r="C601" s="551" t="s">
        <v>1674</v>
      </c>
      <c r="D601" s="552" t="s">
        <v>539</v>
      </c>
      <c r="E601" s="552" t="s">
        <v>298</v>
      </c>
      <c r="F601" s="572">
        <v>22549</v>
      </c>
      <c r="G601" s="572">
        <v>18949</v>
      </c>
      <c r="H601" s="560">
        <v>0.19</v>
      </c>
    </row>
    <row r="602" spans="2:8" x14ac:dyDescent="0.3">
      <c r="B602" s="550" t="s">
        <v>1675</v>
      </c>
      <c r="C602" s="551" t="s">
        <v>1676</v>
      </c>
      <c r="D602" s="552" t="s">
        <v>539</v>
      </c>
      <c r="E602" s="552" t="s">
        <v>298</v>
      </c>
      <c r="F602" s="572">
        <v>82617</v>
      </c>
      <c r="G602" s="572">
        <v>69426</v>
      </c>
      <c r="H602" s="560">
        <v>0.19</v>
      </c>
    </row>
    <row r="603" spans="2:8" x14ac:dyDescent="0.3">
      <c r="B603" s="550" t="s">
        <v>1677</v>
      </c>
      <c r="C603" s="551" t="s">
        <v>1678</v>
      </c>
      <c r="D603" s="552" t="s">
        <v>539</v>
      </c>
      <c r="E603" s="552" t="s">
        <v>298</v>
      </c>
      <c r="F603" s="572">
        <v>226596</v>
      </c>
      <c r="G603" s="572">
        <v>190417</v>
      </c>
      <c r="H603" s="560">
        <v>0.19</v>
      </c>
    </row>
    <row r="604" spans="2:8" x14ac:dyDescent="0.3">
      <c r="B604" s="550" t="s">
        <v>1679</v>
      </c>
      <c r="C604" s="551" t="s">
        <v>1680</v>
      </c>
      <c r="D604" s="552" t="s">
        <v>539</v>
      </c>
      <c r="E604" s="552" t="s">
        <v>298</v>
      </c>
      <c r="F604" s="572">
        <v>1610700</v>
      </c>
      <c r="G604" s="572">
        <v>1353529</v>
      </c>
      <c r="H604" s="560">
        <v>0.19</v>
      </c>
    </row>
    <row r="605" spans="2:8" x14ac:dyDescent="0.3">
      <c r="B605" s="550" t="s">
        <v>1681</v>
      </c>
      <c r="C605" s="551" t="s">
        <v>1682</v>
      </c>
      <c r="D605" s="552" t="s">
        <v>539</v>
      </c>
      <c r="E605" s="552" t="s">
        <v>298</v>
      </c>
      <c r="F605" s="572">
        <v>193870</v>
      </c>
      <c r="G605" s="572">
        <v>162916</v>
      </c>
      <c r="H605" s="560">
        <v>0.19</v>
      </c>
    </row>
    <row r="606" spans="2:8" x14ac:dyDescent="0.3">
      <c r="B606" s="550" t="s">
        <v>1683</v>
      </c>
      <c r="C606" s="551" t="s">
        <v>1684</v>
      </c>
      <c r="D606" s="552" t="s">
        <v>539</v>
      </c>
      <c r="E606" s="552" t="s">
        <v>298</v>
      </c>
      <c r="F606" s="572">
        <v>417858</v>
      </c>
      <c r="G606" s="572">
        <v>351141</v>
      </c>
      <c r="H606" s="560">
        <v>0.19</v>
      </c>
    </row>
    <row r="607" spans="2:8" x14ac:dyDescent="0.3">
      <c r="B607" s="550" t="s">
        <v>1685</v>
      </c>
      <c r="C607" s="551" t="s">
        <v>1686</v>
      </c>
      <c r="D607" s="552" t="s">
        <v>539</v>
      </c>
      <c r="E607" s="552" t="s">
        <v>298</v>
      </c>
      <c r="F607" s="572">
        <v>7624</v>
      </c>
      <c r="G607" s="572">
        <v>6407</v>
      </c>
      <c r="H607" s="560">
        <v>0.19</v>
      </c>
    </row>
    <row r="608" spans="2:8" x14ac:dyDescent="0.3">
      <c r="B608" s="550" t="s">
        <v>1687</v>
      </c>
      <c r="C608" s="551" t="s">
        <v>1688</v>
      </c>
      <c r="D608" s="552" t="s">
        <v>539</v>
      </c>
      <c r="E608" s="552" t="s">
        <v>298</v>
      </c>
      <c r="F608" s="572">
        <v>14247</v>
      </c>
      <c r="G608" s="572">
        <v>11972</v>
      </c>
      <c r="H608" s="560">
        <v>0.19</v>
      </c>
    </row>
    <row r="609" spans="2:8" x14ac:dyDescent="0.3">
      <c r="B609" s="550" t="s">
        <v>1689</v>
      </c>
      <c r="C609" s="551" t="s">
        <v>1690</v>
      </c>
      <c r="D609" s="552" t="s">
        <v>539</v>
      </c>
      <c r="E609" s="552" t="s">
        <v>298</v>
      </c>
      <c r="F609" s="572">
        <v>16128</v>
      </c>
      <c r="G609" s="572">
        <v>13553</v>
      </c>
      <c r="H609" s="560">
        <v>0.19</v>
      </c>
    </row>
    <row r="610" spans="2:8" ht="34.200000000000003" x14ac:dyDescent="0.3">
      <c r="B610" s="550" t="s">
        <v>1691</v>
      </c>
      <c r="C610" s="551" t="s">
        <v>1692</v>
      </c>
      <c r="D610" s="552" t="s">
        <v>539</v>
      </c>
      <c r="E610" s="552" t="s">
        <v>298</v>
      </c>
      <c r="F610" s="572">
        <v>28067</v>
      </c>
      <c r="G610" s="572">
        <v>23586</v>
      </c>
      <c r="H610" s="560">
        <v>0.19</v>
      </c>
    </row>
    <row r="611" spans="2:8" x14ac:dyDescent="0.3">
      <c r="B611" s="550" t="s">
        <v>1693</v>
      </c>
      <c r="C611" s="551" t="s">
        <v>1694</v>
      </c>
      <c r="D611" s="552" t="s">
        <v>539</v>
      </c>
      <c r="E611" s="552" t="s">
        <v>298</v>
      </c>
      <c r="F611" s="572">
        <v>509663</v>
      </c>
      <c r="G611" s="572">
        <v>428288</v>
      </c>
      <c r="H611" s="560">
        <v>0.19</v>
      </c>
    </row>
    <row r="612" spans="2:8" x14ac:dyDescent="0.3">
      <c r="B612" s="550" t="s">
        <v>1695</v>
      </c>
      <c r="C612" s="551" t="s">
        <v>1696</v>
      </c>
      <c r="D612" s="552" t="s">
        <v>539</v>
      </c>
      <c r="E612" s="552" t="s">
        <v>298</v>
      </c>
      <c r="F612" s="572">
        <v>583293</v>
      </c>
      <c r="G612" s="572">
        <v>490162</v>
      </c>
      <c r="H612" s="560">
        <v>0.19</v>
      </c>
    </row>
    <row r="613" spans="2:8" ht="34.200000000000003" x14ac:dyDescent="0.3">
      <c r="B613" s="550" t="s">
        <v>1697</v>
      </c>
      <c r="C613" s="551" t="s">
        <v>1698</v>
      </c>
      <c r="D613" s="552" t="s">
        <v>539</v>
      </c>
      <c r="E613" s="552" t="s">
        <v>298</v>
      </c>
      <c r="F613" s="572">
        <v>1551164</v>
      </c>
      <c r="G613" s="572">
        <v>1303499</v>
      </c>
      <c r="H613" s="560">
        <v>0.19</v>
      </c>
    </row>
    <row r="614" spans="2:8" x14ac:dyDescent="0.3">
      <c r="B614" s="550" t="s">
        <v>1699</v>
      </c>
      <c r="C614" s="551" t="s">
        <v>1700</v>
      </c>
      <c r="D614" s="552" t="s">
        <v>539</v>
      </c>
      <c r="E614" s="552" t="s">
        <v>298</v>
      </c>
      <c r="F614" s="572">
        <v>2126536</v>
      </c>
      <c r="G614" s="572">
        <v>1787005</v>
      </c>
      <c r="H614" s="560">
        <v>0.19</v>
      </c>
    </row>
    <row r="615" spans="2:8" x14ac:dyDescent="0.3">
      <c r="B615" s="550" t="s">
        <v>1701</v>
      </c>
      <c r="C615" s="551" t="s">
        <v>1702</v>
      </c>
      <c r="D615" s="552" t="s">
        <v>539</v>
      </c>
      <c r="E615" s="552" t="s">
        <v>298</v>
      </c>
      <c r="F615" s="572">
        <v>3056235</v>
      </c>
      <c r="G615" s="572">
        <v>2568265</v>
      </c>
      <c r="H615" s="560">
        <v>0.19</v>
      </c>
    </row>
    <row r="616" spans="2:8" x14ac:dyDescent="0.3">
      <c r="B616" s="550" t="s">
        <v>1703</v>
      </c>
      <c r="C616" s="551" t="s">
        <v>1704</v>
      </c>
      <c r="D616" s="552" t="s">
        <v>539</v>
      </c>
      <c r="E616" s="552" t="s">
        <v>298</v>
      </c>
      <c r="F616" s="572">
        <v>47977</v>
      </c>
      <c r="G616" s="572">
        <v>40317</v>
      </c>
      <c r="H616" s="560">
        <v>0.19</v>
      </c>
    </row>
    <row r="617" spans="2:8" x14ac:dyDescent="0.3">
      <c r="B617" s="550" t="s">
        <v>1705</v>
      </c>
      <c r="C617" s="551" t="s">
        <v>1706</v>
      </c>
      <c r="D617" s="552" t="s">
        <v>539</v>
      </c>
      <c r="E617" s="552" t="s">
        <v>298</v>
      </c>
      <c r="F617" s="572">
        <v>130755</v>
      </c>
      <c r="G617" s="572">
        <v>109878</v>
      </c>
      <c r="H617" s="560">
        <v>0.19</v>
      </c>
    </row>
    <row r="618" spans="2:8" ht="22.8" x14ac:dyDescent="0.3">
      <c r="B618" s="550" t="s">
        <v>1707</v>
      </c>
      <c r="C618" s="551" t="s">
        <v>1708</v>
      </c>
      <c r="D618" s="552" t="s">
        <v>539</v>
      </c>
      <c r="E618" s="552" t="s">
        <v>298</v>
      </c>
      <c r="F618" s="572">
        <v>579963</v>
      </c>
      <c r="G618" s="572">
        <v>487364</v>
      </c>
      <c r="H618" s="560">
        <v>0.19</v>
      </c>
    </row>
    <row r="619" spans="2:8" ht="22.8" x14ac:dyDescent="0.3">
      <c r="B619" s="550" t="s">
        <v>1709</v>
      </c>
      <c r="C619" s="551" t="s">
        <v>1710</v>
      </c>
      <c r="D619" s="552" t="s">
        <v>539</v>
      </c>
      <c r="E619" s="552" t="s">
        <v>298</v>
      </c>
      <c r="F619" s="572">
        <v>579404</v>
      </c>
      <c r="G619" s="572">
        <v>486894</v>
      </c>
      <c r="H619" s="560">
        <v>0.19</v>
      </c>
    </row>
    <row r="620" spans="2:8" ht="22.8" x14ac:dyDescent="0.3">
      <c r="B620" s="550" t="s">
        <v>1711</v>
      </c>
      <c r="C620" s="551" t="s">
        <v>1712</v>
      </c>
      <c r="D620" s="552" t="s">
        <v>539</v>
      </c>
      <c r="E620" s="552" t="s">
        <v>298</v>
      </c>
      <c r="F620" s="572">
        <v>254529</v>
      </c>
      <c r="G620" s="572">
        <v>213890</v>
      </c>
      <c r="H620" s="560">
        <v>0.19</v>
      </c>
    </row>
    <row r="621" spans="2:8" ht="22.8" x14ac:dyDescent="0.3">
      <c r="B621" s="550" t="s">
        <v>1713</v>
      </c>
      <c r="C621" s="551" t="s">
        <v>1714</v>
      </c>
      <c r="D621" s="552" t="s">
        <v>539</v>
      </c>
      <c r="E621" s="552" t="s">
        <v>298</v>
      </c>
      <c r="F621" s="572">
        <v>454517</v>
      </c>
      <c r="G621" s="572">
        <v>381947</v>
      </c>
      <c r="H621" s="560">
        <v>0.19</v>
      </c>
    </row>
    <row r="622" spans="2:8" ht="22.8" x14ac:dyDescent="0.3">
      <c r="B622" s="550" t="s">
        <v>1715</v>
      </c>
      <c r="C622" s="551" t="s">
        <v>1716</v>
      </c>
      <c r="D622" s="552" t="s">
        <v>539</v>
      </c>
      <c r="E622" s="552" t="s">
        <v>298</v>
      </c>
      <c r="F622" s="572">
        <v>14936</v>
      </c>
      <c r="G622" s="572">
        <v>12551</v>
      </c>
      <c r="H622" s="560">
        <v>0.19</v>
      </c>
    </row>
    <row r="623" spans="2:8" x14ac:dyDescent="0.3">
      <c r="B623" s="550" t="s">
        <v>1717</v>
      </c>
      <c r="C623" s="551" t="s">
        <v>1718</v>
      </c>
      <c r="D623" s="552" t="s">
        <v>539</v>
      </c>
      <c r="E623" s="552" t="s">
        <v>298</v>
      </c>
      <c r="F623" s="572">
        <v>75600</v>
      </c>
      <c r="G623" s="572">
        <v>63529</v>
      </c>
      <c r="H623" s="560">
        <v>0.19</v>
      </c>
    </row>
    <row r="624" spans="2:8" x14ac:dyDescent="0.3">
      <c r="B624" s="550" t="s">
        <v>1719</v>
      </c>
      <c r="C624" s="551" t="s">
        <v>1720</v>
      </c>
      <c r="D624" s="552" t="s">
        <v>539</v>
      </c>
      <c r="E624" s="552" t="s">
        <v>298</v>
      </c>
      <c r="F624" s="572">
        <v>137959</v>
      </c>
      <c r="G624" s="572">
        <v>115932</v>
      </c>
      <c r="H624" s="560">
        <v>0.19</v>
      </c>
    </row>
    <row r="625" spans="2:8" x14ac:dyDescent="0.3">
      <c r="B625" s="550" t="s">
        <v>1721</v>
      </c>
      <c r="C625" s="551" t="s">
        <v>1722</v>
      </c>
      <c r="D625" s="552" t="s">
        <v>539</v>
      </c>
      <c r="E625" s="552" t="s">
        <v>298</v>
      </c>
      <c r="F625" s="572">
        <v>101932</v>
      </c>
      <c r="G625" s="572">
        <v>85657</v>
      </c>
      <c r="H625" s="560">
        <v>0.19</v>
      </c>
    </row>
    <row r="626" spans="2:8" x14ac:dyDescent="0.3">
      <c r="B626" s="550" t="s">
        <v>1723</v>
      </c>
      <c r="C626" s="551" t="s">
        <v>1724</v>
      </c>
      <c r="D626" s="552" t="s">
        <v>539</v>
      </c>
      <c r="E626" s="552" t="s">
        <v>298</v>
      </c>
      <c r="F626" s="572">
        <v>41299</v>
      </c>
      <c r="G626" s="572">
        <v>34705</v>
      </c>
      <c r="H626" s="560">
        <v>0.19</v>
      </c>
    </row>
    <row r="627" spans="2:8" x14ac:dyDescent="0.3">
      <c r="B627" s="550" t="s">
        <v>1725</v>
      </c>
      <c r="C627" s="551" t="s">
        <v>1726</v>
      </c>
      <c r="D627" s="552" t="s">
        <v>539</v>
      </c>
      <c r="E627" s="552" t="s">
        <v>298</v>
      </c>
      <c r="F627" s="572">
        <v>223637</v>
      </c>
      <c r="G627" s="572">
        <v>187930</v>
      </c>
      <c r="H627" s="560">
        <v>0.19</v>
      </c>
    </row>
    <row r="628" spans="2:8" x14ac:dyDescent="0.3">
      <c r="B628" s="550" t="s">
        <v>1727</v>
      </c>
      <c r="C628" s="551" t="s">
        <v>1728</v>
      </c>
      <c r="D628" s="552" t="s">
        <v>539</v>
      </c>
      <c r="E628" s="552" t="s">
        <v>298</v>
      </c>
      <c r="F628" s="572">
        <v>391915</v>
      </c>
      <c r="G628" s="572">
        <v>329340</v>
      </c>
      <c r="H628" s="560">
        <v>0.19</v>
      </c>
    </row>
    <row r="629" spans="2:8" x14ac:dyDescent="0.3">
      <c r="B629" s="550" t="s">
        <v>1729</v>
      </c>
      <c r="C629" s="551" t="s">
        <v>1730</v>
      </c>
      <c r="D629" s="552" t="s">
        <v>539</v>
      </c>
      <c r="E629" s="552" t="s">
        <v>298</v>
      </c>
      <c r="F629" s="572">
        <v>544813</v>
      </c>
      <c r="G629" s="572">
        <v>457826</v>
      </c>
      <c r="H629" s="560">
        <v>0.19</v>
      </c>
    </row>
    <row r="630" spans="2:8" x14ac:dyDescent="0.3">
      <c r="B630" s="550" t="s">
        <v>1731</v>
      </c>
      <c r="C630" s="551" t="s">
        <v>1732</v>
      </c>
      <c r="D630" s="552" t="s">
        <v>539</v>
      </c>
      <c r="E630" s="552" t="s">
        <v>298</v>
      </c>
      <c r="F630" s="572">
        <v>52722</v>
      </c>
      <c r="G630" s="572">
        <v>44304</v>
      </c>
      <c r="H630" s="560">
        <v>0.19</v>
      </c>
    </row>
    <row r="631" spans="2:8" x14ac:dyDescent="0.3">
      <c r="B631" s="550" t="s">
        <v>1733</v>
      </c>
      <c r="C631" s="551" t="s">
        <v>1734</v>
      </c>
      <c r="D631" s="552" t="s">
        <v>539</v>
      </c>
      <c r="E631" s="552" t="s">
        <v>298</v>
      </c>
      <c r="F631" s="572">
        <v>1282951</v>
      </c>
      <c r="G631" s="572">
        <v>1078110</v>
      </c>
      <c r="H631" s="560">
        <v>0.19</v>
      </c>
    </row>
    <row r="632" spans="2:8" ht="22.8" x14ac:dyDescent="0.3">
      <c r="B632" s="550" t="s">
        <v>1735</v>
      </c>
      <c r="C632" s="551" t="s">
        <v>1736</v>
      </c>
      <c r="D632" s="552" t="s">
        <v>539</v>
      </c>
      <c r="E632" s="552" t="s">
        <v>298</v>
      </c>
      <c r="F632" s="572">
        <v>64390</v>
      </c>
      <c r="G632" s="572">
        <v>54109</v>
      </c>
      <c r="H632" s="560">
        <v>0.19</v>
      </c>
    </row>
    <row r="633" spans="2:8" ht="22.8" x14ac:dyDescent="0.3">
      <c r="B633" s="550" t="s">
        <v>1737</v>
      </c>
      <c r="C633" s="551" t="s">
        <v>1738</v>
      </c>
      <c r="D633" s="552" t="s">
        <v>539</v>
      </c>
      <c r="E633" s="552" t="s">
        <v>298</v>
      </c>
      <c r="F633" s="572">
        <v>5291</v>
      </c>
      <c r="G633" s="572">
        <v>4446</v>
      </c>
      <c r="H633" s="560">
        <v>0.19</v>
      </c>
    </row>
    <row r="634" spans="2:8" ht="22.8" x14ac:dyDescent="0.3">
      <c r="B634" s="550" t="s">
        <v>1739</v>
      </c>
      <c r="C634" s="551" t="s">
        <v>1740</v>
      </c>
      <c r="D634" s="552" t="s">
        <v>539</v>
      </c>
      <c r="E634" s="552" t="s">
        <v>298</v>
      </c>
      <c r="F634" s="572">
        <v>4779</v>
      </c>
      <c r="G634" s="572">
        <v>4016</v>
      </c>
      <c r="H634" s="560">
        <v>0.19</v>
      </c>
    </row>
    <row r="635" spans="2:8" ht="22.8" x14ac:dyDescent="0.3">
      <c r="B635" s="550" t="s">
        <v>1741</v>
      </c>
      <c r="C635" s="551" t="s">
        <v>1742</v>
      </c>
      <c r="D635" s="552" t="s">
        <v>539</v>
      </c>
      <c r="E635" s="552" t="s">
        <v>298</v>
      </c>
      <c r="F635" s="572">
        <v>8819</v>
      </c>
      <c r="G635" s="572">
        <v>7411</v>
      </c>
      <c r="H635" s="560">
        <v>0.19</v>
      </c>
    </row>
    <row r="636" spans="2:8" ht="22.8" x14ac:dyDescent="0.3">
      <c r="B636" s="550" t="s">
        <v>1743</v>
      </c>
      <c r="C636" s="551" t="s">
        <v>1744</v>
      </c>
      <c r="D636" s="552" t="s">
        <v>539</v>
      </c>
      <c r="E636" s="552" t="s">
        <v>298</v>
      </c>
      <c r="F636" s="572">
        <v>8717</v>
      </c>
      <c r="G636" s="572">
        <v>7325</v>
      </c>
      <c r="H636" s="560">
        <v>0.19</v>
      </c>
    </row>
    <row r="637" spans="2:8" ht="22.8" x14ac:dyDescent="0.3">
      <c r="B637" s="550" t="s">
        <v>1745</v>
      </c>
      <c r="C637" s="551" t="s">
        <v>1746</v>
      </c>
      <c r="D637" s="552" t="s">
        <v>539</v>
      </c>
      <c r="E637" s="552" t="s">
        <v>298</v>
      </c>
      <c r="F637" s="572">
        <v>8276</v>
      </c>
      <c r="G637" s="572">
        <v>6955</v>
      </c>
      <c r="H637" s="560">
        <v>0.19</v>
      </c>
    </row>
    <row r="638" spans="2:8" ht="22.8" x14ac:dyDescent="0.3">
      <c r="B638" s="550" t="s">
        <v>1747</v>
      </c>
      <c r="C638" s="551" t="s">
        <v>1748</v>
      </c>
      <c r="D638" s="552" t="s">
        <v>539</v>
      </c>
      <c r="E638" s="552" t="s">
        <v>298</v>
      </c>
      <c r="F638" s="572">
        <v>21281</v>
      </c>
      <c r="G638" s="572">
        <v>17883</v>
      </c>
      <c r="H638" s="560">
        <v>0.19</v>
      </c>
    </row>
    <row r="639" spans="2:8" ht="22.8" x14ac:dyDescent="0.3">
      <c r="B639" s="550" t="s">
        <v>1749</v>
      </c>
      <c r="C639" s="551" t="s">
        <v>1750</v>
      </c>
      <c r="D639" s="552" t="s">
        <v>539</v>
      </c>
      <c r="E639" s="552" t="s">
        <v>298</v>
      </c>
      <c r="F639" s="572">
        <v>20787</v>
      </c>
      <c r="G639" s="572">
        <v>17468</v>
      </c>
      <c r="H639" s="560">
        <v>0.19</v>
      </c>
    </row>
    <row r="640" spans="2:8" ht="22.8" x14ac:dyDescent="0.3">
      <c r="B640" s="550" t="s">
        <v>1751</v>
      </c>
      <c r="C640" s="551" t="s">
        <v>1752</v>
      </c>
      <c r="D640" s="552" t="s">
        <v>539</v>
      </c>
      <c r="E640" s="552" t="s">
        <v>298</v>
      </c>
      <c r="F640" s="572">
        <v>310932</v>
      </c>
      <c r="G640" s="572">
        <v>261287</v>
      </c>
      <c r="H640" s="560">
        <v>0.19</v>
      </c>
    </row>
    <row r="641" spans="2:8" ht="22.8" x14ac:dyDescent="0.3">
      <c r="B641" s="550" t="s">
        <v>1753</v>
      </c>
      <c r="C641" s="551" t="s">
        <v>1754</v>
      </c>
      <c r="D641" s="552" t="s">
        <v>539</v>
      </c>
      <c r="E641" s="552" t="s">
        <v>298</v>
      </c>
      <c r="F641" s="572">
        <v>1492807</v>
      </c>
      <c r="G641" s="572">
        <v>1254460</v>
      </c>
      <c r="H641" s="560">
        <v>0.19</v>
      </c>
    </row>
    <row r="642" spans="2:8" x14ac:dyDescent="0.3">
      <c r="B642" s="550" t="s">
        <v>1755</v>
      </c>
      <c r="C642" s="551" t="s">
        <v>1756</v>
      </c>
      <c r="D642" s="552" t="s">
        <v>539</v>
      </c>
      <c r="E642" s="552" t="s">
        <v>562</v>
      </c>
      <c r="F642" s="572">
        <v>10968</v>
      </c>
      <c r="G642" s="572">
        <v>9217</v>
      </c>
      <c r="H642" s="560">
        <v>0.19</v>
      </c>
    </row>
    <row r="643" spans="2:8" x14ac:dyDescent="0.3">
      <c r="B643" s="550" t="s">
        <v>1757</v>
      </c>
      <c r="C643" s="551" t="s">
        <v>1758</v>
      </c>
      <c r="D643" s="552" t="s">
        <v>539</v>
      </c>
      <c r="E643" s="552" t="s">
        <v>562</v>
      </c>
      <c r="F643" s="572">
        <v>5000</v>
      </c>
      <c r="G643" s="572">
        <v>4202</v>
      </c>
      <c r="H643" s="560">
        <v>0.19</v>
      </c>
    </row>
    <row r="644" spans="2:8" x14ac:dyDescent="0.3">
      <c r="B644" s="550" t="s">
        <v>1759</v>
      </c>
      <c r="C644" s="551" t="s">
        <v>1760</v>
      </c>
      <c r="D644" s="552" t="s">
        <v>539</v>
      </c>
      <c r="E644" s="552" t="s">
        <v>298</v>
      </c>
      <c r="F644" s="572">
        <v>67504</v>
      </c>
      <c r="G644" s="572">
        <v>56726</v>
      </c>
      <c r="H644" s="560">
        <v>0.19</v>
      </c>
    </row>
    <row r="645" spans="2:8" x14ac:dyDescent="0.3">
      <c r="B645" s="550" t="s">
        <v>1761</v>
      </c>
      <c r="C645" s="551" t="s">
        <v>1762</v>
      </c>
      <c r="D645" s="552" t="s">
        <v>539</v>
      </c>
      <c r="E645" s="552" t="s">
        <v>298</v>
      </c>
      <c r="F645" s="572">
        <v>82681</v>
      </c>
      <c r="G645" s="572">
        <v>69480</v>
      </c>
      <c r="H645" s="560">
        <v>0.19</v>
      </c>
    </row>
    <row r="646" spans="2:8" x14ac:dyDescent="0.3">
      <c r="B646" s="550" t="s">
        <v>1763</v>
      </c>
      <c r="C646" s="551" t="s">
        <v>1764</v>
      </c>
      <c r="D646" s="552" t="s">
        <v>539</v>
      </c>
      <c r="E646" s="552" t="s">
        <v>298</v>
      </c>
      <c r="F646" s="572">
        <v>142175</v>
      </c>
      <c r="G646" s="572">
        <v>119475</v>
      </c>
      <c r="H646" s="560">
        <v>0.19</v>
      </c>
    </row>
    <row r="647" spans="2:8" x14ac:dyDescent="0.3">
      <c r="B647" s="550" t="s">
        <v>1765</v>
      </c>
      <c r="C647" s="551" t="s">
        <v>1766</v>
      </c>
      <c r="D647" s="552" t="s">
        <v>539</v>
      </c>
      <c r="E647" s="552" t="s">
        <v>298</v>
      </c>
      <c r="F647" s="572">
        <v>552438</v>
      </c>
      <c r="G647" s="572">
        <v>464234</v>
      </c>
      <c r="H647" s="560">
        <v>0.19</v>
      </c>
    </row>
    <row r="648" spans="2:8" x14ac:dyDescent="0.3">
      <c r="B648" s="550" t="s">
        <v>1767</v>
      </c>
      <c r="C648" s="551" t="s">
        <v>1768</v>
      </c>
      <c r="D648" s="552" t="s">
        <v>539</v>
      </c>
      <c r="E648" s="552" t="s">
        <v>298</v>
      </c>
      <c r="F648" s="572">
        <v>106638</v>
      </c>
      <c r="G648" s="572">
        <v>89612</v>
      </c>
      <c r="H648" s="560">
        <v>0.19</v>
      </c>
    </row>
    <row r="649" spans="2:8" x14ac:dyDescent="0.3">
      <c r="B649" s="550" t="s">
        <v>1769</v>
      </c>
      <c r="C649" s="551" t="s">
        <v>1770</v>
      </c>
      <c r="D649" s="552" t="s">
        <v>539</v>
      </c>
      <c r="E649" s="552" t="s">
        <v>298</v>
      </c>
      <c r="F649" s="572">
        <v>99454</v>
      </c>
      <c r="G649" s="572">
        <v>83575</v>
      </c>
      <c r="H649" s="560">
        <v>0.19</v>
      </c>
    </row>
    <row r="650" spans="2:8" ht="22.8" x14ac:dyDescent="0.3">
      <c r="B650" s="550" t="s">
        <v>1771</v>
      </c>
      <c r="C650" s="551" t="s">
        <v>1772</v>
      </c>
      <c r="D650" s="552" t="s">
        <v>539</v>
      </c>
      <c r="E650" s="552" t="s">
        <v>298</v>
      </c>
      <c r="F650" s="572">
        <v>611597</v>
      </c>
      <c r="G650" s="572">
        <v>513947</v>
      </c>
      <c r="H650" s="560">
        <v>0.19</v>
      </c>
    </row>
    <row r="651" spans="2:8" ht="22.8" x14ac:dyDescent="0.3">
      <c r="B651" s="550" t="s">
        <v>1773</v>
      </c>
      <c r="C651" s="551" t="s">
        <v>1774</v>
      </c>
      <c r="D651" s="552" t="s">
        <v>539</v>
      </c>
      <c r="E651" s="552" t="s">
        <v>298</v>
      </c>
      <c r="F651" s="572">
        <v>13718972</v>
      </c>
      <c r="G651" s="572">
        <v>11528548</v>
      </c>
      <c r="H651" s="560">
        <v>0.19</v>
      </c>
    </row>
    <row r="652" spans="2:8" ht="22.8" x14ac:dyDescent="0.3">
      <c r="B652" s="550" t="s">
        <v>1775</v>
      </c>
      <c r="C652" s="551" t="s">
        <v>1776</v>
      </c>
      <c r="D652" s="552" t="s">
        <v>539</v>
      </c>
      <c r="E652" s="552" t="s">
        <v>298</v>
      </c>
      <c r="F652" s="572">
        <v>6836374</v>
      </c>
      <c r="G652" s="572">
        <v>5744852</v>
      </c>
      <c r="H652" s="560">
        <v>0.19</v>
      </c>
    </row>
    <row r="653" spans="2:8" ht="79.8" x14ac:dyDescent="0.3">
      <c r="B653" s="550" t="s">
        <v>1777</v>
      </c>
      <c r="C653" s="551" t="s">
        <v>1778</v>
      </c>
      <c r="D653" s="552" t="s">
        <v>539</v>
      </c>
      <c r="E653" s="552" t="s">
        <v>298</v>
      </c>
      <c r="F653" s="572">
        <v>17486806</v>
      </c>
      <c r="G653" s="572">
        <v>14694795</v>
      </c>
      <c r="H653" s="560">
        <v>0.19</v>
      </c>
    </row>
    <row r="654" spans="2:8" ht="34.200000000000003" x14ac:dyDescent="0.3">
      <c r="B654" s="550" t="s">
        <v>1779</v>
      </c>
      <c r="C654" s="551" t="s">
        <v>1780</v>
      </c>
      <c r="D654" s="552" t="s">
        <v>539</v>
      </c>
      <c r="E654" s="552" t="s">
        <v>298</v>
      </c>
      <c r="F654" s="572">
        <v>3405028</v>
      </c>
      <c r="G654" s="572">
        <v>2861368</v>
      </c>
      <c r="H654" s="560">
        <v>0.19</v>
      </c>
    </row>
    <row r="655" spans="2:8" ht="22.8" x14ac:dyDescent="0.3">
      <c r="B655" s="550" t="s">
        <v>1781</v>
      </c>
      <c r="C655" s="551" t="s">
        <v>1782</v>
      </c>
      <c r="D655" s="552" t="s">
        <v>539</v>
      </c>
      <c r="E655" s="552" t="s">
        <v>298</v>
      </c>
      <c r="F655" s="572">
        <v>1042764</v>
      </c>
      <c r="G655" s="572">
        <v>876272</v>
      </c>
      <c r="H655" s="560">
        <v>0.19</v>
      </c>
    </row>
    <row r="656" spans="2:8" x14ac:dyDescent="0.3">
      <c r="B656" s="550" t="s">
        <v>1783</v>
      </c>
      <c r="C656" s="551" t="s">
        <v>1784</v>
      </c>
      <c r="D656" s="552" t="s">
        <v>539</v>
      </c>
      <c r="E656" s="552" t="s">
        <v>298</v>
      </c>
      <c r="F656" s="572">
        <v>20394</v>
      </c>
      <c r="G656" s="572">
        <v>17138</v>
      </c>
      <c r="H656" s="560">
        <v>0.19</v>
      </c>
    </row>
    <row r="657" spans="2:8" x14ac:dyDescent="0.3">
      <c r="B657" s="550" t="s">
        <v>1785</v>
      </c>
      <c r="C657" s="551" t="s">
        <v>1786</v>
      </c>
      <c r="D657" s="552" t="s">
        <v>539</v>
      </c>
      <c r="E657" s="552" t="s">
        <v>298</v>
      </c>
      <c r="F657" s="572">
        <v>29345</v>
      </c>
      <c r="G657" s="572">
        <v>24660</v>
      </c>
      <c r="H657" s="560">
        <v>0.19</v>
      </c>
    </row>
    <row r="658" spans="2:8" x14ac:dyDescent="0.3">
      <c r="B658" s="550" t="s">
        <v>1787</v>
      </c>
      <c r="C658" s="551" t="s">
        <v>1788</v>
      </c>
      <c r="D658" s="552" t="s">
        <v>539</v>
      </c>
      <c r="E658" s="552" t="s">
        <v>298</v>
      </c>
      <c r="F658" s="572">
        <v>58381</v>
      </c>
      <c r="G658" s="572">
        <v>49060</v>
      </c>
      <c r="H658" s="560">
        <v>0.19</v>
      </c>
    </row>
    <row r="659" spans="2:8" x14ac:dyDescent="0.3">
      <c r="B659" s="550" t="s">
        <v>1789</v>
      </c>
      <c r="C659" s="551" t="s">
        <v>1790</v>
      </c>
      <c r="D659" s="552" t="s">
        <v>539</v>
      </c>
      <c r="E659" s="552" t="s">
        <v>298</v>
      </c>
      <c r="F659" s="572">
        <v>209751</v>
      </c>
      <c r="G659" s="572">
        <v>176261</v>
      </c>
      <c r="H659" s="560">
        <v>0.19</v>
      </c>
    </row>
    <row r="660" spans="2:8" x14ac:dyDescent="0.3">
      <c r="B660" s="550" t="s">
        <v>1791</v>
      </c>
      <c r="C660" s="551" t="s">
        <v>1792</v>
      </c>
      <c r="D660" s="552" t="s">
        <v>539</v>
      </c>
      <c r="E660" s="552" t="s">
        <v>298</v>
      </c>
      <c r="F660" s="572">
        <v>328598</v>
      </c>
      <c r="G660" s="572">
        <v>276133</v>
      </c>
      <c r="H660" s="560">
        <v>0.19</v>
      </c>
    </row>
    <row r="661" spans="2:8" x14ac:dyDescent="0.3">
      <c r="B661" s="550" t="s">
        <v>1793</v>
      </c>
      <c r="C661" s="551" t="s">
        <v>1794</v>
      </c>
      <c r="D661" s="552" t="s">
        <v>539</v>
      </c>
      <c r="E661" s="552" t="s">
        <v>298</v>
      </c>
      <c r="F661" s="572">
        <v>39991</v>
      </c>
      <c r="G661" s="572">
        <v>33606</v>
      </c>
      <c r="H661" s="560">
        <v>0.19</v>
      </c>
    </row>
    <row r="662" spans="2:8" x14ac:dyDescent="0.3">
      <c r="B662" s="550" t="s">
        <v>1795</v>
      </c>
      <c r="C662" s="551" t="s">
        <v>1796</v>
      </c>
      <c r="D662" s="552" t="s">
        <v>539</v>
      </c>
      <c r="E662" s="552" t="s">
        <v>298</v>
      </c>
      <c r="F662" s="572">
        <v>66655</v>
      </c>
      <c r="G662" s="572">
        <v>56013</v>
      </c>
      <c r="H662" s="560">
        <v>0.19</v>
      </c>
    </row>
    <row r="663" spans="2:8" x14ac:dyDescent="0.3">
      <c r="B663" s="550" t="s">
        <v>1797</v>
      </c>
      <c r="C663" s="551" t="s">
        <v>1798</v>
      </c>
      <c r="D663" s="552" t="s">
        <v>539</v>
      </c>
      <c r="E663" s="552" t="s">
        <v>298</v>
      </c>
      <c r="F663" s="572">
        <v>14165</v>
      </c>
      <c r="G663" s="572">
        <v>11903</v>
      </c>
      <c r="H663" s="560">
        <v>0.19</v>
      </c>
    </row>
    <row r="664" spans="2:8" x14ac:dyDescent="0.3">
      <c r="B664" s="550" t="s">
        <v>1799</v>
      </c>
      <c r="C664" s="551" t="s">
        <v>1800</v>
      </c>
      <c r="D664" s="552" t="s">
        <v>539</v>
      </c>
      <c r="E664" s="552" t="s">
        <v>298</v>
      </c>
      <c r="F664" s="572">
        <v>33327</v>
      </c>
      <c r="G664" s="572">
        <v>28006</v>
      </c>
      <c r="H664" s="560">
        <v>0.19</v>
      </c>
    </row>
    <row r="665" spans="2:8" x14ac:dyDescent="0.3">
      <c r="B665" s="550" t="s">
        <v>1801</v>
      </c>
      <c r="C665" s="551" t="s">
        <v>1802</v>
      </c>
      <c r="D665" s="552" t="s">
        <v>539</v>
      </c>
      <c r="E665" s="552" t="s">
        <v>298</v>
      </c>
      <c r="F665" s="572">
        <v>11662</v>
      </c>
      <c r="G665" s="572">
        <v>9800</v>
      </c>
      <c r="H665" s="560">
        <v>0.19</v>
      </c>
    </row>
    <row r="666" spans="2:8" x14ac:dyDescent="0.3">
      <c r="B666" s="550" t="s">
        <v>1803</v>
      </c>
      <c r="C666" s="551" t="s">
        <v>1804</v>
      </c>
      <c r="D666" s="552" t="s">
        <v>539</v>
      </c>
      <c r="E666" s="552" t="s">
        <v>298</v>
      </c>
      <c r="F666" s="572">
        <v>29163</v>
      </c>
      <c r="G666" s="572">
        <v>24507</v>
      </c>
      <c r="H666" s="560">
        <v>0.19</v>
      </c>
    </row>
    <row r="667" spans="2:8" x14ac:dyDescent="0.3">
      <c r="B667" s="550" t="s">
        <v>1805</v>
      </c>
      <c r="C667" s="551" t="s">
        <v>1806</v>
      </c>
      <c r="D667" s="552" t="s">
        <v>539</v>
      </c>
      <c r="E667" s="552" t="s">
        <v>298</v>
      </c>
      <c r="F667" s="572">
        <v>202110</v>
      </c>
      <c r="G667" s="572">
        <v>169840</v>
      </c>
      <c r="H667" s="560">
        <v>0.19</v>
      </c>
    </row>
    <row r="668" spans="2:8" x14ac:dyDescent="0.3">
      <c r="B668" s="550" t="s">
        <v>1807</v>
      </c>
      <c r="C668" s="551" t="s">
        <v>1808</v>
      </c>
      <c r="D668" s="552" t="s">
        <v>539</v>
      </c>
      <c r="E668" s="552" t="s">
        <v>298</v>
      </c>
      <c r="F668" s="572">
        <v>405972</v>
      </c>
      <c r="G668" s="572">
        <v>341153</v>
      </c>
      <c r="H668" s="560">
        <v>0.19</v>
      </c>
    </row>
    <row r="669" spans="2:8" x14ac:dyDescent="0.3">
      <c r="B669" s="550" t="s">
        <v>1809</v>
      </c>
      <c r="C669" s="551" t="s">
        <v>1810</v>
      </c>
      <c r="D669" s="552" t="s">
        <v>539</v>
      </c>
      <c r="E669" s="552" t="s">
        <v>298</v>
      </c>
      <c r="F669" s="572">
        <v>2282</v>
      </c>
      <c r="G669" s="572">
        <v>1918</v>
      </c>
      <c r="H669" s="560">
        <v>0.19</v>
      </c>
    </row>
    <row r="670" spans="2:8" x14ac:dyDescent="0.3">
      <c r="B670" s="550" t="s">
        <v>1811</v>
      </c>
      <c r="C670" s="551" t="s">
        <v>1812</v>
      </c>
      <c r="D670" s="552" t="s">
        <v>539</v>
      </c>
      <c r="E670" s="552" t="s">
        <v>298</v>
      </c>
      <c r="F670" s="572">
        <v>1493</v>
      </c>
      <c r="G670" s="572">
        <v>1255</v>
      </c>
      <c r="H670" s="560">
        <v>0.19</v>
      </c>
    </row>
    <row r="671" spans="2:8" x14ac:dyDescent="0.3">
      <c r="B671" s="550" t="s">
        <v>1813</v>
      </c>
      <c r="C671" s="551" t="s">
        <v>1814</v>
      </c>
      <c r="D671" s="552" t="s">
        <v>539</v>
      </c>
      <c r="E671" s="552" t="s">
        <v>298</v>
      </c>
      <c r="F671" s="572">
        <v>103689</v>
      </c>
      <c r="G671" s="572">
        <v>87134</v>
      </c>
      <c r="H671" s="560">
        <v>0.19</v>
      </c>
    </row>
    <row r="672" spans="2:8" x14ac:dyDescent="0.3">
      <c r="B672" s="550" t="s">
        <v>1815</v>
      </c>
      <c r="C672" s="551" t="s">
        <v>1816</v>
      </c>
      <c r="D672" s="552" t="s">
        <v>539</v>
      </c>
      <c r="E672" s="552" t="s">
        <v>298</v>
      </c>
      <c r="F672" s="572">
        <v>2780</v>
      </c>
      <c r="G672" s="572">
        <v>2336</v>
      </c>
      <c r="H672" s="560">
        <v>0.19</v>
      </c>
    </row>
    <row r="673" spans="2:8" x14ac:dyDescent="0.3">
      <c r="B673" s="550" t="s">
        <v>1817</v>
      </c>
      <c r="C673" s="551" t="s">
        <v>1818</v>
      </c>
      <c r="D673" s="552" t="s">
        <v>539</v>
      </c>
      <c r="E673" s="552" t="s">
        <v>298</v>
      </c>
      <c r="F673" s="572">
        <v>9463</v>
      </c>
      <c r="G673" s="572">
        <v>7952</v>
      </c>
      <c r="H673" s="560">
        <v>0.19</v>
      </c>
    </row>
    <row r="674" spans="2:8" x14ac:dyDescent="0.3">
      <c r="B674" s="550" t="s">
        <v>1819</v>
      </c>
      <c r="C674" s="551" t="s">
        <v>1820</v>
      </c>
      <c r="D674" s="552" t="s">
        <v>539</v>
      </c>
      <c r="E674" s="552" t="s">
        <v>298</v>
      </c>
      <c r="F674" s="572">
        <v>7184</v>
      </c>
      <c r="G674" s="572">
        <v>6037</v>
      </c>
      <c r="H674" s="560">
        <v>0.19</v>
      </c>
    </row>
    <row r="675" spans="2:8" x14ac:dyDescent="0.3">
      <c r="B675" s="550" t="s">
        <v>1821</v>
      </c>
      <c r="C675" s="551" t="s">
        <v>1822</v>
      </c>
      <c r="D675" s="552" t="s">
        <v>539</v>
      </c>
      <c r="E675" s="552" t="s">
        <v>298</v>
      </c>
      <c r="F675" s="572">
        <v>841</v>
      </c>
      <c r="G675" s="572">
        <v>707</v>
      </c>
      <c r="H675" s="560">
        <v>0.19</v>
      </c>
    </row>
    <row r="676" spans="2:8" x14ac:dyDescent="0.3">
      <c r="B676" s="550" t="s">
        <v>1823</v>
      </c>
      <c r="C676" s="551" t="s">
        <v>1824</v>
      </c>
      <c r="D676" s="552" t="s">
        <v>539</v>
      </c>
      <c r="E676" s="552" t="s">
        <v>298</v>
      </c>
      <c r="F676" s="572">
        <v>1422</v>
      </c>
      <c r="G676" s="572">
        <v>1195</v>
      </c>
      <c r="H676" s="560">
        <v>0.19</v>
      </c>
    </row>
    <row r="677" spans="2:8" x14ac:dyDescent="0.3">
      <c r="B677" s="550" t="s">
        <v>1825</v>
      </c>
      <c r="C677" s="551" t="s">
        <v>1826</v>
      </c>
      <c r="D677" s="552" t="s">
        <v>539</v>
      </c>
      <c r="E677" s="552" t="s">
        <v>298</v>
      </c>
      <c r="F677" s="572">
        <v>159204</v>
      </c>
      <c r="G677" s="572">
        <v>133785</v>
      </c>
      <c r="H677" s="560">
        <v>0.19</v>
      </c>
    </row>
    <row r="678" spans="2:8" x14ac:dyDescent="0.3">
      <c r="B678" s="550" t="s">
        <v>1827</v>
      </c>
      <c r="C678" s="551" t="s">
        <v>1828</v>
      </c>
      <c r="D678" s="552" t="s">
        <v>539</v>
      </c>
      <c r="E678" s="552" t="s">
        <v>298</v>
      </c>
      <c r="F678" s="572">
        <v>1941</v>
      </c>
      <c r="G678" s="572">
        <v>1631</v>
      </c>
      <c r="H678" s="560">
        <v>0.19</v>
      </c>
    </row>
    <row r="679" spans="2:8" ht="22.8" x14ac:dyDescent="0.3">
      <c r="B679" s="550" t="s">
        <v>1829</v>
      </c>
      <c r="C679" s="551" t="s">
        <v>1830</v>
      </c>
      <c r="D679" s="552" t="s">
        <v>539</v>
      </c>
      <c r="E679" s="552" t="s">
        <v>298</v>
      </c>
      <c r="F679" s="572">
        <v>200348</v>
      </c>
      <c r="G679" s="572">
        <v>168360</v>
      </c>
      <c r="H679" s="560">
        <v>0.19</v>
      </c>
    </row>
    <row r="680" spans="2:8" ht="22.8" x14ac:dyDescent="0.3">
      <c r="B680" s="550" t="s">
        <v>1831</v>
      </c>
      <c r="C680" s="551" t="s">
        <v>1832</v>
      </c>
      <c r="D680" s="552" t="s">
        <v>539</v>
      </c>
      <c r="E680" s="552" t="s">
        <v>298</v>
      </c>
      <c r="F680" s="572">
        <v>224113</v>
      </c>
      <c r="G680" s="572">
        <v>188330</v>
      </c>
      <c r="H680" s="560">
        <v>0.19</v>
      </c>
    </row>
    <row r="681" spans="2:8" ht="22.8" x14ac:dyDescent="0.3">
      <c r="B681" s="550" t="s">
        <v>1833</v>
      </c>
      <c r="C681" s="551" t="s">
        <v>1834</v>
      </c>
      <c r="D681" s="552" t="s">
        <v>539</v>
      </c>
      <c r="E681" s="552" t="s">
        <v>562</v>
      </c>
      <c r="F681" s="572">
        <v>30019</v>
      </c>
      <c r="G681" s="572">
        <v>25226</v>
      </c>
      <c r="H681" s="560">
        <v>0.19</v>
      </c>
    </row>
    <row r="682" spans="2:8" ht="22.8" x14ac:dyDescent="0.3">
      <c r="B682" s="550" t="s">
        <v>1835</v>
      </c>
      <c r="C682" s="551" t="s">
        <v>1836</v>
      </c>
      <c r="D682" s="552" t="s">
        <v>539</v>
      </c>
      <c r="E682" s="552" t="s">
        <v>562</v>
      </c>
      <c r="F682" s="572">
        <v>30019</v>
      </c>
      <c r="G682" s="572">
        <v>25226</v>
      </c>
      <c r="H682" s="560">
        <v>0.19</v>
      </c>
    </row>
    <row r="683" spans="2:8" ht="22.8" x14ac:dyDescent="0.3">
      <c r="B683" s="550" t="s">
        <v>1837</v>
      </c>
      <c r="C683" s="551" t="s">
        <v>1838</v>
      </c>
      <c r="D683" s="552" t="s">
        <v>539</v>
      </c>
      <c r="E683" s="552" t="s">
        <v>562</v>
      </c>
      <c r="F683" s="572">
        <v>18966</v>
      </c>
      <c r="G683" s="572">
        <v>15938</v>
      </c>
      <c r="H683" s="560">
        <v>0.19</v>
      </c>
    </row>
    <row r="684" spans="2:8" ht="22.8" x14ac:dyDescent="0.3">
      <c r="B684" s="550" t="s">
        <v>1839</v>
      </c>
      <c r="C684" s="551" t="s">
        <v>1840</v>
      </c>
      <c r="D684" s="552" t="s">
        <v>539</v>
      </c>
      <c r="E684" s="552" t="s">
        <v>562</v>
      </c>
      <c r="F684" s="572">
        <v>52136</v>
      </c>
      <c r="G684" s="572">
        <v>43812</v>
      </c>
      <c r="H684" s="560">
        <v>0.19</v>
      </c>
    </row>
    <row r="685" spans="2:8" ht="22.8" x14ac:dyDescent="0.3">
      <c r="B685" s="550" t="s">
        <v>1841</v>
      </c>
      <c r="C685" s="551" t="s">
        <v>1842</v>
      </c>
      <c r="D685" s="552" t="s">
        <v>539</v>
      </c>
      <c r="E685" s="552" t="s">
        <v>562</v>
      </c>
      <c r="F685" s="572">
        <v>38884</v>
      </c>
      <c r="G685" s="572">
        <v>32676</v>
      </c>
      <c r="H685" s="560">
        <v>0.19</v>
      </c>
    </row>
    <row r="686" spans="2:8" ht="22.8" x14ac:dyDescent="0.3">
      <c r="B686" s="550" t="s">
        <v>1843</v>
      </c>
      <c r="C686" s="551" t="s">
        <v>1844</v>
      </c>
      <c r="D686" s="552" t="s">
        <v>539</v>
      </c>
      <c r="E686" s="552" t="s">
        <v>562</v>
      </c>
      <c r="F686" s="572">
        <v>38884</v>
      </c>
      <c r="G686" s="572">
        <v>32676</v>
      </c>
      <c r="H686" s="560">
        <v>0.19</v>
      </c>
    </row>
    <row r="687" spans="2:8" ht="22.8" x14ac:dyDescent="0.3">
      <c r="B687" s="550" t="s">
        <v>1845</v>
      </c>
      <c r="C687" s="551" t="s">
        <v>1846</v>
      </c>
      <c r="D687" s="552" t="s">
        <v>539</v>
      </c>
      <c r="E687" s="552" t="s">
        <v>562</v>
      </c>
      <c r="F687" s="572">
        <v>38884</v>
      </c>
      <c r="G687" s="572">
        <v>32676</v>
      </c>
      <c r="H687" s="560">
        <v>0.19</v>
      </c>
    </row>
    <row r="688" spans="2:8" ht="22.8" x14ac:dyDescent="0.3">
      <c r="B688" s="550" t="s">
        <v>1847</v>
      </c>
      <c r="C688" s="551" t="s">
        <v>1848</v>
      </c>
      <c r="D688" s="552" t="s">
        <v>539</v>
      </c>
      <c r="E688" s="552" t="s">
        <v>562</v>
      </c>
      <c r="F688" s="572">
        <v>64291</v>
      </c>
      <c r="G688" s="572">
        <v>54026</v>
      </c>
      <c r="H688" s="560">
        <v>0.19</v>
      </c>
    </row>
    <row r="689" spans="2:8" ht="22.8" x14ac:dyDescent="0.3">
      <c r="B689" s="550" t="s">
        <v>1849</v>
      </c>
      <c r="C689" s="551" t="s">
        <v>1850</v>
      </c>
      <c r="D689" s="552" t="s">
        <v>539</v>
      </c>
      <c r="E689" s="552" t="s">
        <v>562</v>
      </c>
      <c r="F689" s="572">
        <v>12080</v>
      </c>
      <c r="G689" s="572">
        <v>10151</v>
      </c>
      <c r="H689" s="560">
        <v>0.19</v>
      </c>
    </row>
    <row r="690" spans="2:8" ht="22.8" x14ac:dyDescent="0.3">
      <c r="B690" s="550" t="s">
        <v>1851</v>
      </c>
      <c r="C690" s="551" t="s">
        <v>1852</v>
      </c>
      <c r="D690" s="552" t="s">
        <v>539</v>
      </c>
      <c r="E690" s="552" t="s">
        <v>562</v>
      </c>
      <c r="F690" s="572">
        <v>11935</v>
      </c>
      <c r="G690" s="572">
        <v>10029</v>
      </c>
      <c r="H690" s="560">
        <v>0.19</v>
      </c>
    </row>
    <row r="691" spans="2:8" ht="22.8" x14ac:dyDescent="0.3">
      <c r="B691" s="550" t="s">
        <v>1853</v>
      </c>
      <c r="C691" s="551" t="s">
        <v>1854</v>
      </c>
      <c r="D691" s="552" t="s">
        <v>539</v>
      </c>
      <c r="E691" s="552" t="s">
        <v>562</v>
      </c>
      <c r="F691" s="572">
        <v>150114</v>
      </c>
      <c r="G691" s="572">
        <v>126146</v>
      </c>
      <c r="H691" s="560">
        <v>0.19</v>
      </c>
    </row>
    <row r="692" spans="2:8" ht="22.8" x14ac:dyDescent="0.3">
      <c r="B692" s="550" t="s">
        <v>1855</v>
      </c>
      <c r="C692" s="551" t="s">
        <v>1856</v>
      </c>
      <c r="D692" s="552" t="s">
        <v>539</v>
      </c>
      <c r="E692" s="552" t="s">
        <v>562</v>
      </c>
      <c r="F692" s="572">
        <v>15887</v>
      </c>
      <c r="G692" s="572">
        <v>13350</v>
      </c>
      <c r="H692" s="560">
        <v>0.19</v>
      </c>
    </row>
    <row r="693" spans="2:8" ht="22.8" x14ac:dyDescent="0.3">
      <c r="B693" s="550" t="s">
        <v>1857</v>
      </c>
      <c r="C693" s="551" t="s">
        <v>1858</v>
      </c>
      <c r="D693" s="552" t="s">
        <v>539</v>
      </c>
      <c r="E693" s="552" t="s">
        <v>562</v>
      </c>
      <c r="F693" s="572">
        <v>213240</v>
      </c>
      <c r="G693" s="572">
        <v>179193</v>
      </c>
      <c r="H693" s="560">
        <v>0.19</v>
      </c>
    </row>
    <row r="694" spans="2:8" ht="22.8" x14ac:dyDescent="0.3">
      <c r="B694" s="550" t="s">
        <v>1859</v>
      </c>
      <c r="C694" s="551" t="s">
        <v>1860</v>
      </c>
      <c r="D694" s="552" t="s">
        <v>539</v>
      </c>
      <c r="E694" s="552" t="s">
        <v>298</v>
      </c>
      <c r="F694" s="572">
        <v>64390</v>
      </c>
      <c r="G694" s="572">
        <v>54109</v>
      </c>
      <c r="H694" s="560">
        <v>0.19</v>
      </c>
    </row>
    <row r="695" spans="2:8" ht="22.8" x14ac:dyDescent="0.3">
      <c r="B695" s="550" t="s">
        <v>1861</v>
      </c>
      <c r="C695" s="551" t="s">
        <v>1862</v>
      </c>
      <c r="D695" s="552" t="s">
        <v>539</v>
      </c>
      <c r="E695" s="552" t="s">
        <v>298</v>
      </c>
      <c r="F695" s="572">
        <v>64390</v>
      </c>
      <c r="G695" s="572">
        <v>54109</v>
      </c>
      <c r="H695" s="560">
        <v>0.19</v>
      </c>
    </row>
    <row r="696" spans="2:8" ht="22.8" x14ac:dyDescent="0.3">
      <c r="B696" s="550" t="s">
        <v>1863</v>
      </c>
      <c r="C696" s="551" t="s">
        <v>1864</v>
      </c>
      <c r="D696" s="552" t="s">
        <v>539</v>
      </c>
      <c r="E696" s="552" t="s">
        <v>298</v>
      </c>
      <c r="F696" s="572">
        <v>64390</v>
      </c>
      <c r="G696" s="572">
        <v>54109</v>
      </c>
      <c r="H696" s="560">
        <v>0.19</v>
      </c>
    </row>
    <row r="697" spans="2:8" ht="22.8" x14ac:dyDescent="0.3">
      <c r="B697" s="550" t="s">
        <v>1865</v>
      </c>
      <c r="C697" s="551" t="s">
        <v>1866</v>
      </c>
      <c r="D697" s="552" t="s">
        <v>539</v>
      </c>
      <c r="E697" s="552" t="s">
        <v>562</v>
      </c>
      <c r="F697" s="572">
        <v>215508</v>
      </c>
      <c r="G697" s="572">
        <v>181099</v>
      </c>
      <c r="H697" s="560">
        <v>0.19</v>
      </c>
    </row>
    <row r="698" spans="2:8" ht="22.8" x14ac:dyDescent="0.3">
      <c r="B698" s="550" t="s">
        <v>1867</v>
      </c>
      <c r="C698" s="551" t="s">
        <v>1868</v>
      </c>
      <c r="D698" s="552" t="s">
        <v>539</v>
      </c>
      <c r="E698" s="552" t="s">
        <v>562</v>
      </c>
      <c r="F698" s="572">
        <v>36099</v>
      </c>
      <c r="G698" s="572">
        <v>30335</v>
      </c>
      <c r="H698" s="560">
        <v>0.19</v>
      </c>
    </row>
    <row r="699" spans="2:8" ht="22.8" x14ac:dyDescent="0.3">
      <c r="B699" s="550" t="s">
        <v>1869</v>
      </c>
      <c r="C699" s="551" t="s">
        <v>1870</v>
      </c>
      <c r="D699" s="552" t="s">
        <v>539</v>
      </c>
      <c r="E699" s="552" t="s">
        <v>562</v>
      </c>
      <c r="F699" s="572">
        <v>57409</v>
      </c>
      <c r="G699" s="572">
        <v>48243</v>
      </c>
      <c r="H699" s="560">
        <v>0.19</v>
      </c>
    </row>
    <row r="700" spans="2:8" x14ac:dyDescent="0.3">
      <c r="B700" s="550" t="s">
        <v>1871</v>
      </c>
      <c r="C700" s="551" t="s">
        <v>1872</v>
      </c>
      <c r="D700" s="552" t="s">
        <v>539</v>
      </c>
      <c r="E700" s="552" t="s">
        <v>562</v>
      </c>
      <c r="F700" s="572">
        <v>16686</v>
      </c>
      <c r="G700" s="572">
        <v>14022</v>
      </c>
      <c r="H700" s="560">
        <v>0.19</v>
      </c>
    </row>
    <row r="701" spans="2:8" x14ac:dyDescent="0.3">
      <c r="B701" s="550" t="s">
        <v>1873</v>
      </c>
      <c r="C701" s="551" t="s">
        <v>1874</v>
      </c>
      <c r="D701" s="552" t="s">
        <v>539</v>
      </c>
      <c r="E701" s="552" t="s">
        <v>562</v>
      </c>
      <c r="F701" s="572">
        <v>30307</v>
      </c>
      <c r="G701" s="572">
        <v>25468</v>
      </c>
      <c r="H701" s="560">
        <v>0.19</v>
      </c>
    </row>
    <row r="702" spans="2:8" x14ac:dyDescent="0.3">
      <c r="B702" s="550" t="s">
        <v>1875</v>
      </c>
      <c r="C702" s="551" t="s">
        <v>1876</v>
      </c>
      <c r="D702" s="552" t="s">
        <v>539</v>
      </c>
      <c r="E702" s="552" t="s">
        <v>562</v>
      </c>
      <c r="F702" s="572">
        <v>44306</v>
      </c>
      <c r="G702" s="572">
        <v>37232</v>
      </c>
      <c r="H702" s="560">
        <v>0.19</v>
      </c>
    </row>
    <row r="703" spans="2:8" x14ac:dyDescent="0.3">
      <c r="B703" s="550" t="s">
        <v>1877</v>
      </c>
      <c r="C703" s="551" t="s">
        <v>1878</v>
      </c>
      <c r="D703" s="552" t="s">
        <v>539</v>
      </c>
      <c r="E703" s="552" t="s">
        <v>562</v>
      </c>
      <c r="F703" s="572">
        <v>64412</v>
      </c>
      <c r="G703" s="572">
        <v>54128</v>
      </c>
      <c r="H703" s="560">
        <v>0.19</v>
      </c>
    </row>
    <row r="704" spans="2:8" x14ac:dyDescent="0.3">
      <c r="B704" s="550" t="s">
        <v>1879</v>
      </c>
      <c r="C704" s="551" t="s">
        <v>1880</v>
      </c>
      <c r="D704" s="552" t="s">
        <v>539</v>
      </c>
      <c r="E704" s="552" t="s">
        <v>562</v>
      </c>
      <c r="F704" s="572">
        <v>95236</v>
      </c>
      <c r="G704" s="572">
        <v>80030</v>
      </c>
      <c r="H704" s="560">
        <v>0.19</v>
      </c>
    </row>
    <row r="705" spans="2:8" x14ac:dyDescent="0.3">
      <c r="B705" s="550" t="s">
        <v>1881</v>
      </c>
      <c r="C705" s="551" t="s">
        <v>1882</v>
      </c>
      <c r="D705" s="552" t="s">
        <v>539</v>
      </c>
      <c r="E705" s="552" t="s">
        <v>562</v>
      </c>
      <c r="F705" s="572">
        <v>110056</v>
      </c>
      <c r="G705" s="572">
        <v>92484</v>
      </c>
      <c r="H705" s="560">
        <v>0.19</v>
      </c>
    </row>
    <row r="706" spans="2:8" x14ac:dyDescent="0.3">
      <c r="B706" s="550" t="s">
        <v>1883</v>
      </c>
      <c r="C706" s="551" t="s">
        <v>1884</v>
      </c>
      <c r="D706" s="552" t="s">
        <v>539</v>
      </c>
      <c r="E706" s="552" t="s">
        <v>562</v>
      </c>
      <c r="F706" s="572">
        <v>194012</v>
      </c>
      <c r="G706" s="572">
        <v>163035</v>
      </c>
      <c r="H706" s="560">
        <v>0.19</v>
      </c>
    </row>
    <row r="707" spans="2:8" x14ac:dyDescent="0.3">
      <c r="B707" s="550" t="s">
        <v>1885</v>
      </c>
      <c r="C707" s="551" t="s">
        <v>1886</v>
      </c>
      <c r="D707" s="552" t="s">
        <v>539</v>
      </c>
      <c r="E707" s="552" t="s">
        <v>562</v>
      </c>
      <c r="F707" s="572">
        <v>240820</v>
      </c>
      <c r="G707" s="572">
        <v>202370</v>
      </c>
      <c r="H707" s="560">
        <v>0.19</v>
      </c>
    </row>
    <row r="708" spans="2:8" x14ac:dyDescent="0.3">
      <c r="B708" s="550" t="s">
        <v>1887</v>
      </c>
      <c r="C708" s="551" t="s">
        <v>1888</v>
      </c>
      <c r="D708" s="552" t="s">
        <v>539</v>
      </c>
      <c r="E708" s="552" t="s">
        <v>562</v>
      </c>
      <c r="F708" s="572">
        <v>147512</v>
      </c>
      <c r="G708" s="572">
        <v>123960</v>
      </c>
      <c r="H708" s="560">
        <v>0.19</v>
      </c>
    </row>
    <row r="709" spans="2:8" x14ac:dyDescent="0.3">
      <c r="B709" s="550" t="s">
        <v>1889</v>
      </c>
      <c r="C709" s="551" t="s">
        <v>1890</v>
      </c>
      <c r="D709" s="552" t="s">
        <v>539</v>
      </c>
      <c r="E709" s="552" t="s">
        <v>562</v>
      </c>
      <c r="F709" s="572">
        <v>287442</v>
      </c>
      <c r="G709" s="572">
        <v>287442</v>
      </c>
      <c r="H709" s="560">
        <v>0</v>
      </c>
    </row>
    <row r="710" spans="2:8" x14ac:dyDescent="0.3">
      <c r="B710" s="550" t="s">
        <v>1891</v>
      </c>
      <c r="C710" s="551" t="s">
        <v>1892</v>
      </c>
      <c r="D710" s="552" t="s">
        <v>539</v>
      </c>
      <c r="E710" s="552" t="s">
        <v>562</v>
      </c>
      <c r="F710" s="572">
        <v>312523</v>
      </c>
      <c r="G710" s="572">
        <v>312523</v>
      </c>
      <c r="H710" s="560">
        <v>0</v>
      </c>
    </row>
    <row r="711" spans="2:8" x14ac:dyDescent="0.3">
      <c r="B711" s="550" t="s">
        <v>1893</v>
      </c>
      <c r="C711" s="551" t="s">
        <v>1894</v>
      </c>
      <c r="D711" s="552" t="s">
        <v>539</v>
      </c>
      <c r="E711" s="552" t="s">
        <v>562</v>
      </c>
      <c r="F711" s="572">
        <v>390200</v>
      </c>
      <c r="G711" s="572">
        <v>390200</v>
      </c>
      <c r="H711" s="560">
        <v>0</v>
      </c>
    </row>
    <row r="712" spans="2:8" x14ac:dyDescent="0.3">
      <c r="B712" s="550" t="s">
        <v>1895</v>
      </c>
      <c r="C712" s="551" t="s">
        <v>1896</v>
      </c>
      <c r="D712" s="552" t="s">
        <v>539</v>
      </c>
      <c r="E712" s="552" t="s">
        <v>562</v>
      </c>
      <c r="F712" s="572">
        <v>583233</v>
      </c>
      <c r="G712" s="572">
        <v>490112</v>
      </c>
      <c r="H712" s="560">
        <v>0.19</v>
      </c>
    </row>
    <row r="713" spans="2:8" x14ac:dyDescent="0.3">
      <c r="B713" s="550" t="s">
        <v>1897</v>
      </c>
      <c r="C713" s="551" t="s">
        <v>1898</v>
      </c>
      <c r="D713" s="552" t="s">
        <v>539</v>
      </c>
      <c r="E713" s="552" t="s">
        <v>562</v>
      </c>
      <c r="F713" s="572">
        <v>799859</v>
      </c>
      <c r="G713" s="572">
        <v>672150</v>
      </c>
      <c r="H713" s="560">
        <v>0.19</v>
      </c>
    </row>
    <row r="714" spans="2:8" x14ac:dyDescent="0.3">
      <c r="B714" s="550" t="s">
        <v>1899</v>
      </c>
      <c r="C714" s="551" t="s">
        <v>1900</v>
      </c>
      <c r="D714" s="552" t="s">
        <v>539</v>
      </c>
      <c r="E714" s="552" t="s">
        <v>562</v>
      </c>
      <c r="F714" s="572">
        <v>278780</v>
      </c>
      <c r="G714" s="572">
        <v>278780</v>
      </c>
      <c r="H714" s="560">
        <v>0</v>
      </c>
    </row>
    <row r="715" spans="2:8" x14ac:dyDescent="0.3">
      <c r="B715" s="550" t="s">
        <v>1901</v>
      </c>
      <c r="C715" s="551" t="s">
        <v>1902</v>
      </c>
      <c r="D715" s="552" t="s">
        <v>539</v>
      </c>
      <c r="E715" s="552" t="s">
        <v>562</v>
      </c>
      <c r="F715" s="572">
        <v>291270</v>
      </c>
      <c r="G715" s="572">
        <v>244765</v>
      </c>
      <c r="H715" s="560">
        <v>0.19</v>
      </c>
    </row>
    <row r="716" spans="2:8" x14ac:dyDescent="0.3">
      <c r="B716" s="550" t="s">
        <v>1903</v>
      </c>
      <c r="C716" s="551" t="s">
        <v>1904</v>
      </c>
      <c r="D716" s="552" t="s">
        <v>539</v>
      </c>
      <c r="E716" s="552" t="s">
        <v>562</v>
      </c>
      <c r="F716" s="572">
        <v>351634</v>
      </c>
      <c r="G716" s="572">
        <v>295491</v>
      </c>
      <c r="H716" s="560">
        <v>0.19</v>
      </c>
    </row>
    <row r="717" spans="2:8" x14ac:dyDescent="0.3">
      <c r="B717" s="550" t="s">
        <v>1905</v>
      </c>
      <c r="C717" s="551" t="s">
        <v>1906</v>
      </c>
      <c r="D717" s="552" t="s">
        <v>539</v>
      </c>
      <c r="E717" s="552" t="s">
        <v>562</v>
      </c>
      <c r="F717" s="572">
        <v>512899</v>
      </c>
      <c r="G717" s="572">
        <v>512899</v>
      </c>
      <c r="H717" s="560">
        <v>0</v>
      </c>
    </row>
    <row r="718" spans="2:8" x14ac:dyDescent="0.3">
      <c r="B718" s="550" t="s">
        <v>1907</v>
      </c>
      <c r="C718" s="551" t="s">
        <v>1908</v>
      </c>
      <c r="D718" s="552" t="s">
        <v>539</v>
      </c>
      <c r="E718" s="552" t="s">
        <v>562</v>
      </c>
      <c r="F718" s="572">
        <v>743776</v>
      </c>
      <c r="G718" s="572">
        <v>743776</v>
      </c>
      <c r="H718" s="560">
        <v>0</v>
      </c>
    </row>
    <row r="719" spans="2:8" x14ac:dyDescent="0.3">
      <c r="B719" s="550" t="s">
        <v>1909</v>
      </c>
      <c r="C719" s="551" t="s">
        <v>1910</v>
      </c>
      <c r="D719" s="552" t="s">
        <v>539</v>
      </c>
      <c r="E719" s="552" t="s">
        <v>562</v>
      </c>
      <c r="F719" s="572">
        <v>1054170</v>
      </c>
      <c r="G719" s="572">
        <v>1054170</v>
      </c>
      <c r="H719" s="560">
        <v>0</v>
      </c>
    </row>
    <row r="720" spans="2:8" x14ac:dyDescent="0.3">
      <c r="B720" s="550" t="s">
        <v>1911</v>
      </c>
      <c r="C720" s="551" t="s">
        <v>1912</v>
      </c>
      <c r="D720" s="552" t="s">
        <v>539</v>
      </c>
      <c r="E720" s="552" t="s">
        <v>562</v>
      </c>
      <c r="F720" s="572">
        <v>1154532</v>
      </c>
      <c r="G720" s="572">
        <v>1154532</v>
      </c>
      <c r="H720" s="560">
        <v>0</v>
      </c>
    </row>
    <row r="721" spans="2:8" x14ac:dyDescent="0.3">
      <c r="B721" s="550" t="s">
        <v>1913</v>
      </c>
      <c r="C721" s="551" t="s">
        <v>1914</v>
      </c>
      <c r="D721" s="552" t="s">
        <v>539</v>
      </c>
      <c r="E721" s="552" t="s">
        <v>562</v>
      </c>
      <c r="F721" s="572">
        <v>1229536</v>
      </c>
      <c r="G721" s="572">
        <v>1229536</v>
      </c>
      <c r="H721" s="560">
        <v>0</v>
      </c>
    </row>
    <row r="722" spans="2:8" x14ac:dyDescent="0.3">
      <c r="B722" s="550" t="s">
        <v>1915</v>
      </c>
      <c r="C722" s="551" t="s">
        <v>1916</v>
      </c>
      <c r="D722" s="552" t="s">
        <v>539</v>
      </c>
      <c r="E722" s="552" t="s">
        <v>562</v>
      </c>
      <c r="F722" s="572">
        <v>1607571</v>
      </c>
      <c r="G722" s="572">
        <v>1607571</v>
      </c>
      <c r="H722" s="560">
        <v>0</v>
      </c>
    </row>
    <row r="723" spans="2:8" x14ac:dyDescent="0.3">
      <c r="B723" s="550" t="s">
        <v>1917</v>
      </c>
      <c r="C723" s="551" t="s">
        <v>1918</v>
      </c>
      <c r="D723" s="552" t="s">
        <v>539</v>
      </c>
      <c r="E723" s="552" t="s">
        <v>562</v>
      </c>
      <c r="F723" s="572">
        <v>1869237</v>
      </c>
      <c r="G723" s="572">
        <v>1869237</v>
      </c>
      <c r="H723" s="560">
        <v>0</v>
      </c>
    </row>
    <row r="724" spans="2:8" x14ac:dyDescent="0.3">
      <c r="B724" s="550" t="s">
        <v>1919</v>
      </c>
      <c r="C724" s="551" t="s">
        <v>1920</v>
      </c>
      <c r="D724" s="552" t="s">
        <v>539</v>
      </c>
      <c r="E724" s="552" t="s">
        <v>562</v>
      </c>
      <c r="F724" s="572">
        <v>1967545</v>
      </c>
      <c r="G724" s="572">
        <v>1967545</v>
      </c>
      <c r="H724" s="560">
        <v>0</v>
      </c>
    </row>
    <row r="725" spans="2:8" x14ac:dyDescent="0.3">
      <c r="B725" s="550" t="s">
        <v>1921</v>
      </c>
      <c r="C725" s="551" t="s">
        <v>1922</v>
      </c>
      <c r="D725" s="552" t="s">
        <v>539</v>
      </c>
      <c r="E725" s="552" t="s">
        <v>562</v>
      </c>
      <c r="F725" s="572">
        <v>2106359</v>
      </c>
      <c r="G725" s="572">
        <v>2106359</v>
      </c>
      <c r="H725" s="560">
        <v>0</v>
      </c>
    </row>
    <row r="726" spans="2:8" x14ac:dyDescent="0.3">
      <c r="B726" s="550" t="s">
        <v>1923</v>
      </c>
      <c r="C726" s="551" t="s">
        <v>1924</v>
      </c>
      <c r="D726" s="552" t="s">
        <v>539</v>
      </c>
      <c r="E726" s="552" t="s">
        <v>562</v>
      </c>
      <c r="F726" s="572">
        <v>2339136</v>
      </c>
      <c r="G726" s="572">
        <v>2339136</v>
      </c>
      <c r="H726" s="560">
        <v>0</v>
      </c>
    </row>
    <row r="727" spans="2:8" x14ac:dyDescent="0.3">
      <c r="B727" s="550" t="s">
        <v>1925</v>
      </c>
      <c r="C727" s="551" t="s">
        <v>1926</v>
      </c>
      <c r="D727" s="552" t="s">
        <v>539</v>
      </c>
      <c r="E727" s="552" t="s">
        <v>562</v>
      </c>
      <c r="F727" s="572">
        <v>2551171</v>
      </c>
      <c r="G727" s="572">
        <v>2551171</v>
      </c>
      <c r="H727" s="560">
        <v>0</v>
      </c>
    </row>
    <row r="728" spans="2:8" x14ac:dyDescent="0.3">
      <c r="B728" s="550" t="s">
        <v>1927</v>
      </c>
      <c r="C728" s="551" t="s">
        <v>1928</v>
      </c>
      <c r="D728" s="552" t="s">
        <v>539</v>
      </c>
      <c r="E728" s="552" t="s">
        <v>562</v>
      </c>
      <c r="F728" s="572">
        <v>8246</v>
      </c>
      <c r="G728" s="572">
        <v>8246</v>
      </c>
      <c r="H728" s="560">
        <v>0</v>
      </c>
    </row>
    <row r="729" spans="2:8" x14ac:dyDescent="0.3">
      <c r="B729" s="550" t="s">
        <v>1929</v>
      </c>
      <c r="C729" s="551" t="s">
        <v>1930</v>
      </c>
      <c r="D729" s="552" t="s">
        <v>539</v>
      </c>
      <c r="E729" s="552" t="s">
        <v>562</v>
      </c>
      <c r="F729" s="572">
        <v>10222</v>
      </c>
      <c r="G729" s="572">
        <v>10222</v>
      </c>
      <c r="H729" s="560">
        <v>0</v>
      </c>
    </row>
    <row r="730" spans="2:8" x14ac:dyDescent="0.3">
      <c r="B730" s="550" t="s">
        <v>1931</v>
      </c>
      <c r="C730" s="551" t="s">
        <v>1932</v>
      </c>
      <c r="D730" s="552" t="s">
        <v>539</v>
      </c>
      <c r="E730" s="552" t="s">
        <v>562</v>
      </c>
      <c r="F730" s="572">
        <v>15267</v>
      </c>
      <c r="G730" s="572">
        <v>15267</v>
      </c>
      <c r="H730" s="560">
        <v>0</v>
      </c>
    </row>
    <row r="731" spans="2:8" x14ac:dyDescent="0.3">
      <c r="B731" s="550" t="s">
        <v>1933</v>
      </c>
      <c r="C731" s="551" t="s">
        <v>1934</v>
      </c>
      <c r="D731" s="552" t="s">
        <v>539</v>
      </c>
      <c r="E731" s="552" t="s">
        <v>562</v>
      </c>
      <c r="F731" s="572">
        <v>21276</v>
      </c>
      <c r="G731" s="572">
        <v>21276</v>
      </c>
      <c r="H731" s="560">
        <v>0</v>
      </c>
    </row>
    <row r="732" spans="2:8" x14ac:dyDescent="0.3">
      <c r="B732" s="550" t="s">
        <v>1935</v>
      </c>
      <c r="C732" s="551" t="s">
        <v>1936</v>
      </c>
      <c r="D732" s="552" t="s">
        <v>539</v>
      </c>
      <c r="E732" s="552" t="s">
        <v>562</v>
      </c>
      <c r="F732" s="572">
        <v>45057</v>
      </c>
      <c r="G732" s="572">
        <v>45057</v>
      </c>
      <c r="H732" s="560">
        <v>0</v>
      </c>
    </row>
    <row r="733" spans="2:8" ht="22.8" x14ac:dyDescent="0.3">
      <c r="B733" s="550" t="s">
        <v>1937</v>
      </c>
      <c r="C733" s="551" t="s">
        <v>1938</v>
      </c>
      <c r="D733" s="552" t="s">
        <v>539</v>
      </c>
      <c r="E733" s="552" t="s">
        <v>562</v>
      </c>
      <c r="F733" s="572">
        <v>31846</v>
      </c>
      <c r="G733" s="572">
        <v>26761</v>
      </c>
      <c r="H733" s="560">
        <v>0.19</v>
      </c>
    </row>
    <row r="734" spans="2:8" x14ac:dyDescent="0.3">
      <c r="B734" s="550" t="s">
        <v>1939</v>
      </c>
      <c r="C734" s="551" t="s">
        <v>1940</v>
      </c>
      <c r="D734" s="552" t="s">
        <v>539</v>
      </c>
      <c r="E734" s="552" t="s">
        <v>562</v>
      </c>
      <c r="F734" s="572">
        <v>16664</v>
      </c>
      <c r="G734" s="572">
        <v>14003</v>
      </c>
      <c r="H734" s="560">
        <v>0.19</v>
      </c>
    </row>
    <row r="735" spans="2:8" ht="22.8" x14ac:dyDescent="0.3">
      <c r="B735" s="550" t="s">
        <v>1941</v>
      </c>
      <c r="C735" s="551" t="s">
        <v>1942</v>
      </c>
      <c r="D735" s="552" t="s">
        <v>539</v>
      </c>
      <c r="E735" s="552" t="s">
        <v>562</v>
      </c>
      <c r="F735" s="572">
        <v>70961</v>
      </c>
      <c r="G735" s="572">
        <v>59631</v>
      </c>
      <c r="H735" s="560">
        <v>0.19</v>
      </c>
    </row>
    <row r="736" spans="2:8" ht="22.8" x14ac:dyDescent="0.3">
      <c r="B736" s="550" t="s">
        <v>1943</v>
      </c>
      <c r="C736" s="551" t="s">
        <v>1944</v>
      </c>
      <c r="D736" s="552" t="s">
        <v>539</v>
      </c>
      <c r="E736" s="552" t="s">
        <v>562</v>
      </c>
      <c r="F736" s="572">
        <v>30007</v>
      </c>
      <c r="G736" s="572">
        <v>25216</v>
      </c>
      <c r="H736" s="560">
        <v>0.19</v>
      </c>
    </row>
    <row r="737" spans="2:8" ht="22.8" x14ac:dyDescent="0.3">
      <c r="B737" s="550" t="s">
        <v>1945</v>
      </c>
      <c r="C737" s="551" t="s">
        <v>1946</v>
      </c>
      <c r="D737" s="552" t="s">
        <v>539</v>
      </c>
      <c r="E737" s="552" t="s">
        <v>562</v>
      </c>
      <c r="F737" s="572">
        <v>423841</v>
      </c>
      <c r="G737" s="572">
        <v>356169</v>
      </c>
      <c r="H737" s="560">
        <v>0.19</v>
      </c>
    </row>
    <row r="738" spans="2:8" ht="22.8" x14ac:dyDescent="0.3">
      <c r="B738" s="550" t="s">
        <v>1947</v>
      </c>
      <c r="C738" s="551" t="s">
        <v>1948</v>
      </c>
      <c r="D738" s="552" t="s">
        <v>539</v>
      </c>
      <c r="E738" s="552" t="s">
        <v>562</v>
      </c>
      <c r="F738" s="572">
        <v>663548</v>
      </c>
      <c r="G738" s="572">
        <v>557603</v>
      </c>
      <c r="H738" s="560">
        <v>0.19</v>
      </c>
    </row>
    <row r="739" spans="2:8" ht="22.8" x14ac:dyDescent="0.3">
      <c r="B739" s="550" t="s">
        <v>1949</v>
      </c>
      <c r="C739" s="551" t="s">
        <v>1950</v>
      </c>
      <c r="D739" s="552" t="s">
        <v>539</v>
      </c>
      <c r="E739" s="552" t="s">
        <v>562</v>
      </c>
      <c r="F739" s="572">
        <v>11362</v>
      </c>
      <c r="G739" s="572">
        <v>9548</v>
      </c>
      <c r="H739" s="560">
        <v>0.19</v>
      </c>
    </row>
    <row r="740" spans="2:8" ht="22.8" x14ac:dyDescent="0.3">
      <c r="B740" s="550" t="s">
        <v>1951</v>
      </c>
      <c r="C740" s="551" t="s">
        <v>1952</v>
      </c>
      <c r="D740" s="552" t="s">
        <v>539</v>
      </c>
      <c r="E740" s="552" t="s">
        <v>562</v>
      </c>
      <c r="F740" s="572">
        <v>20426</v>
      </c>
      <c r="G740" s="572">
        <v>17165</v>
      </c>
      <c r="H740" s="560">
        <v>0.19</v>
      </c>
    </row>
    <row r="741" spans="2:8" x14ac:dyDescent="0.3">
      <c r="B741" s="550" t="s">
        <v>1953</v>
      </c>
      <c r="C741" s="551" t="s">
        <v>1954</v>
      </c>
      <c r="D741" s="552" t="s">
        <v>539</v>
      </c>
      <c r="E741" s="552" t="s">
        <v>562</v>
      </c>
      <c r="F741" s="572">
        <v>11251</v>
      </c>
      <c r="G741" s="572">
        <v>9455</v>
      </c>
      <c r="H741" s="560">
        <v>0.19</v>
      </c>
    </row>
    <row r="742" spans="2:8" x14ac:dyDescent="0.3">
      <c r="B742" s="550" t="s">
        <v>1955</v>
      </c>
      <c r="C742" s="551" t="s">
        <v>1956</v>
      </c>
      <c r="D742" s="552" t="s">
        <v>539</v>
      </c>
      <c r="E742" s="552" t="s">
        <v>562</v>
      </c>
      <c r="F742" s="572">
        <v>8614</v>
      </c>
      <c r="G742" s="572">
        <v>7239</v>
      </c>
      <c r="H742" s="560">
        <v>0.19</v>
      </c>
    </row>
    <row r="743" spans="2:8" x14ac:dyDescent="0.3">
      <c r="B743" s="550" t="s">
        <v>1957</v>
      </c>
      <c r="C743" s="551" t="s">
        <v>1958</v>
      </c>
      <c r="D743" s="552" t="s">
        <v>539</v>
      </c>
      <c r="E743" s="552" t="s">
        <v>562</v>
      </c>
      <c r="F743" s="572">
        <v>17255</v>
      </c>
      <c r="G743" s="572">
        <v>14500</v>
      </c>
      <c r="H743" s="560">
        <v>0.19</v>
      </c>
    </row>
    <row r="744" spans="2:8" x14ac:dyDescent="0.3">
      <c r="B744" s="550" t="s">
        <v>1959</v>
      </c>
      <c r="C744" s="551" t="s">
        <v>1960</v>
      </c>
      <c r="D744" s="552" t="s">
        <v>539</v>
      </c>
      <c r="E744" s="552" t="s">
        <v>562</v>
      </c>
      <c r="F744" s="572">
        <v>3406</v>
      </c>
      <c r="G744" s="572">
        <v>2862</v>
      </c>
      <c r="H744" s="560">
        <v>0.19</v>
      </c>
    </row>
    <row r="745" spans="2:8" x14ac:dyDescent="0.3">
      <c r="B745" s="550" t="s">
        <v>1961</v>
      </c>
      <c r="C745" s="551" t="s">
        <v>1962</v>
      </c>
      <c r="D745" s="552" t="s">
        <v>539</v>
      </c>
      <c r="E745" s="552" t="s">
        <v>562</v>
      </c>
      <c r="F745" s="572">
        <v>4781</v>
      </c>
      <c r="G745" s="572">
        <v>4018</v>
      </c>
      <c r="H745" s="560">
        <v>0.19</v>
      </c>
    </row>
    <row r="746" spans="2:8" x14ac:dyDescent="0.3">
      <c r="B746" s="550" t="s">
        <v>1963</v>
      </c>
      <c r="C746" s="551" t="s">
        <v>1964</v>
      </c>
      <c r="D746" s="552" t="s">
        <v>539</v>
      </c>
      <c r="E746" s="552" t="s">
        <v>562</v>
      </c>
      <c r="F746" s="572">
        <v>27959</v>
      </c>
      <c r="G746" s="572">
        <v>23495</v>
      </c>
      <c r="H746" s="560">
        <v>0.19</v>
      </c>
    </row>
    <row r="747" spans="2:8" x14ac:dyDescent="0.3">
      <c r="B747" s="550" t="s">
        <v>1965</v>
      </c>
      <c r="C747" s="551" t="s">
        <v>1966</v>
      </c>
      <c r="D747" s="552" t="s">
        <v>539</v>
      </c>
      <c r="E747" s="552" t="s">
        <v>562</v>
      </c>
      <c r="F747" s="572">
        <v>37330</v>
      </c>
      <c r="G747" s="572">
        <v>31370</v>
      </c>
      <c r="H747" s="560">
        <v>0.19</v>
      </c>
    </row>
    <row r="748" spans="2:8" x14ac:dyDescent="0.3">
      <c r="B748" s="550" t="s">
        <v>1967</v>
      </c>
      <c r="C748" s="551" t="s">
        <v>1968</v>
      </c>
      <c r="D748" s="552" t="s">
        <v>539</v>
      </c>
      <c r="E748" s="552" t="s">
        <v>562</v>
      </c>
      <c r="F748" s="572">
        <v>63676</v>
      </c>
      <c r="G748" s="572">
        <v>53509</v>
      </c>
      <c r="H748" s="560">
        <v>0.19</v>
      </c>
    </row>
    <row r="749" spans="2:8" x14ac:dyDescent="0.3">
      <c r="B749" s="550" t="s">
        <v>1969</v>
      </c>
      <c r="C749" s="551" t="s">
        <v>1970</v>
      </c>
      <c r="D749" s="552" t="s">
        <v>539</v>
      </c>
      <c r="E749" s="552" t="s">
        <v>562</v>
      </c>
      <c r="F749" s="572">
        <v>3853</v>
      </c>
      <c r="G749" s="572">
        <v>3238</v>
      </c>
      <c r="H749" s="560">
        <v>0.19</v>
      </c>
    </row>
    <row r="750" spans="2:8" x14ac:dyDescent="0.3">
      <c r="B750" s="550" t="s">
        <v>1971</v>
      </c>
      <c r="C750" s="551" t="s">
        <v>1972</v>
      </c>
      <c r="D750" s="552" t="s">
        <v>539</v>
      </c>
      <c r="E750" s="552" t="s">
        <v>562</v>
      </c>
      <c r="F750" s="572">
        <v>5536</v>
      </c>
      <c r="G750" s="572">
        <v>4652</v>
      </c>
      <c r="H750" s="560">
        <v>0.19</v>
      </c>
    </row>
    <row r="751" spans="2:8" x14ac:dyDescent="0.3">
      <c r="B751" s="550" t="s">
        <v>1973</v>
      </c>
      <c r="C751" s="551" t="s">
        <v>1974</v>
      </c>
      <c r="D751" s="552" t="s">
        <v>539</v>
      </c>
      <c r="E751" s="552" t="s">
        <v>562</v>
      </c>
      <c r="F751" s="572">
        <v>8965</v>
      </c>
      <c r="G751" s="572">
        <v>7534</v>
      </c>
      <c r="H751" s="560">
        <v>0.19</v>
      </c>
    </row>
    <row r="752" spans="2:8" x14ac:dyDescent="0.3">
      <c r="B752" s="550" t="s">
        <v>1975</v>
      </c>
      <c r="C752" s="551" t="s">
        <v>1976</v>
      </c>
      <c r="D752" s="552" t="s">
        <v>539</v>
      </c>
      <c r="E752" s="552" t="s">
        <v>562</v>
      </c>
      <c r="F752" s="572">
        <v>10681</v>
      </c>
      <c r="G752" s="572">
        <v>8976</v>
      </c>
      <c r="H752" s="560">
        <v>0.19</v>
      </c>
    </row>
    <row r="753" spans="2:8" x14ac:dyDescent="0.3">
      <c r="B753" s="550" t="s">
        <v>1977</v>
      </c>
      <c r="C753" s="551" t="s">
        <v>1978</v>
      </c>
      <c r="D753" s="552" t="s">
        <v>539</v>
      </c>
      <c r="E753" s="552" t="s">
        <v>562</v>
      </c>
      <c r="F753" s="572">
        <v>18419</v>
      </c>
      <c r="G753" s="572">
        <v>15478</v>
      </c>
      <c r="H753" s="560">
        <v>0.19</v>
      </c>
    </row>
    <row r="754" spans="2:8" x14ac:dyDescent="0.3">
      <c r="B754" s="550" t="s">
        <v>1979</v>
      </c>
      <c r="C754" s="551" t="s">
        <v>1980</v>
      </c>
      <c r="D754" s="552" t="s">
        <v>539</v>
      </c>
      <c r="E754" s="552" t="s">
        <v>562</v>
      </c>
      <c r="F754" s="572">
        <v>12447</v>
      </c>
      <c r="G754" s="572">
        <v>10460</v>
      </c>
      <c r="H754" s="560">
        <v>0.19</v>
      </c>
    </row>
    <row r="755" spans="2:8" x14ac:dyDescent="0.3">
      <c r="B755" s="550" t="s">
        <v>1981</v>
      </c>
      <c r="C755" s="551" t="s">
        <v>1982</v>
      </c>
      <c r="D755" s="552" t="s">
        <v>539</v>
      </c>
      <c r="E755" s="552" t="s">
        <v>562</v>
      </c>
      <c r="F755" s="572">
        <v>18591</v>
      </c>
      <c r="G755" s="572">
        <v>15623</v>
      </c>
      <c r="H755" s="560">
        <v>0.19</v>
      </c>
    </row>
    <row r="756" spans="2:8" x14ac:dyDescent="0.3">
      <c r="B756" s="550" t="s">
        <v>1983</v>
      </c>
      <c r="C756" s="551" t="s">
        <v>1984</v>
      </c>
      <c r="D756" s="552" t="s">
        <v>539</v>
      </c>
      <c r="E756" s="552" t="s">
        <v>562</v>
      </c>
      <c r="F756" s="572">
        <v>25913</v>
      </c>
      <c r="G756" s="572">
        <v>21776</v>
      </c>
      <c r="H756" s="560">
        <v>0.19</v>
      </c>
    </row>
    <row r="757" spans="2:8" x14ac:dyDescent="0.3">
      <c r="B757" s="550" t="s">
        <v>1985</v>
      </c>
      <c r="C757" s="551" t="s">
        <v>1986</v>
      </c>
      <c r="D757" s="552" t="s">
        <v>539</v>
      </c>
      <c r="E757" s="552" t="s">
        <v>562</v>
      </c>
      <c r="F757" s="572">
        <v>54878</v>
      </c>
      <c r="G757" s="572">
        <v>46116</v>
      </c>
      <c r="H757" s="560">
        <v>0.19</v>
      </c>
    </row>
    <row r="758" spans="2:8" x14ac:dyDescent="0.3">
      <c r="B758" s="550" t="s">
        <v>1987</v>
      </c>
      <c r="C758" s="551" t="s">
        <v>1988</v>
      </c>
      <c r="D758" s="552" t="s">
        <v>539</v>
      </c>
      <c r="E758" s="552" t="s">
        <v>562</v>
      </c>
      <c r="F758" s="572">
        <v>3331</v>
      </c>
      <c r="G758" s="572">
        <v>2799</v>
      </c>
      <c r="H758" s="560">
        <v>0.19</v>
      </c>
    </row>
    <row r="759" spans="2:8" x14ac:dyDescent="0.3">
      <c r="B759" s="550" t="s">
        <v>1989</v>
      </c>
      <c r="C759" s="551" t="s">
        <v>1990</v>
      </c>
      <c r="D759" s="552" t="s">
        <v>539</v>
      </c>
      <c r="E759" s="552" t="s">
        <v>562</v>
      </c>
      <c r="F759" s="572">
        <v>5476</v>
      </c>
      <c r="G759" s="572">
        <v>4602</v>
      </c>
      <c r="H759" s="560">
        <v>0.19</v>
      </c>
    </row>
    <row r="760" spans="2:8" x14ac:dyDescent="0.3">
      <c r="B760" s="550" t="s">
        <v>1991</v>
      </c>
      <c r="C760" s="551" t="s">
        <v>1992</v>
      </c>
      <c r="D760" s="552" t="s">
        <v>539</v>
      </c>
      <c r="E760" s="552" t="s">
        <v>562</v>
      </c>
      <c r="F760" s="572">
        <v>194759</v>
      </c>
      <c r="G760" s="572">
        <v>163663</v>
      </c>
      <c r="H760" s="560">
        <v>0.19</v>
      </c>
    </row>
    <row r="761" spans="2:8" x14ac:dyDescent="0.3">
      <c r="B761" s="550" t="s">
        <v>1993</v>
      </c>
      <c r="C761" s="551" t="s">
        <v>1994</v>
      </c>
      <c r="D761" s="552" t="s">
        <v>539</v>
      </c>
      <c r="E761" s="552" t="s">
        <v>562</v>
      </c>
      <c r="F761" s="572">
        <v>33450</v>
      </c>
      <c r="G761" s="572">
        <v>28109</v>
      </c>
      <c r="H761" s="560">
        <v>0.19</v>
      </c>
    </row>
    <row r="762" spans="2:8" x14ac:dyDescent="0.3">
      <c r="B762" s="550" t="s">
        <v>1995</v>
      </c>
      <c r="C762" s="551" t="s">
        <v>1996</v>
      </c>
      <c r="D762" s="552" t="s">
        <v>539</v>
      </c>
      <c r="E762" s="552" t="s">
        <v>562</v>
      </c>
      <c r="F762" s="572">
        <v>73039</v>
      </c>
      <c r="G762" s="572">
        <v>61377</v>
      </c>
      <c r="H762" s="560">
        <v>0.19</v>
      </c>
    </row>
    <row r="763" spans="2:8" x14ac:dyDescent="0.3">
      <c r="B763" s="550" t="s">
        <v>1997</v>
      </c>
      <c r="C763" s="551" t="s">
        <v>1998</v>
      </c>
      <c r="D763" s="552" t="s">
        <v>539</v>
      </c>
      <c r="E763" s="552" t="s">
        <v>298</v>
      </c>
      <c r="F763" s="572">
        <v>9489</v>
      </c>
      <c r="G763" s="572">
        <v>7974</v>
      </c>
      <c r="H763" s="560">
        <v>0.19</v>
      </c>
    </row>
    <row r="764" spans="2:8" x14ac:dyDescent="0.3">
      <c r="B764" s="550" t="s">
        <v>1999</v>
      </c>
      <c r="C764" s="551" t="s">
        <v>2000</v>
      </c>
      <c r="D764" s="552" t="s">
        <v>539</v>
      </c>
      <c r="E764" s="552" t="s">
        <v>298</v>
      </c>
      <c r="F764" s="572">
        <v>1261</v>
      </c>
      <c r="G764" s="572">
        <v>1060</v>
      </c>
      <c r="H764" s="560">
        <v>0.19</v>
      </c>
    </row>
    <row r="765" spans="2:8" x14ac:dyDescent="0.3">
      <c r="B765" s="550" t="s">
        <v>2001</v>
      </c>
      <c r="C765" s="551" t="s">
        <v>2002</v>
      </c>
      <c r="D765" s="552" t="s">
        <v>539</v>
      </c>
      <c r="E765" s="552" t="s">
        <v>298</v>
      </c>
      <c r="F765" s="572">
        <v>0</v>
      </c>
      <c r="G765" s="572">
        <v>0</v>
      </c>
      <c r="H765" s="560">
        <v>0.19</v>
      </c>
    </row>
    <row r="766" spans="2:8" x14ac:dyDescent="0.3">
      <c r="B766" s="550" t="s">
        <v>2003</v>
      </c>
      <c r="C766" s="551" t="s">
        <v>2004</v>
      </c>
      <c r="D766" s="552" t="s">
        <v>539</v>
      </c>
      <c r="E766" s="552" t="s">
        <v>298</v>
      </c>
      <c r="F766" s="572">
        <v>2109</v>
      </c>
      <c r="G766" s="572">
        <v>1772</v>
      </c>
      <c r="H766" s="560">
        <v>0.19</v>
      </c>
    </row>
    <row r="767" spans="2:8" x14ac:dyDescent="0.3">
      <c r="B767" s="550" t="s">
        <v>2005</v>
      </c>
      <c r="C767" s="551" t="s">
        <v>2006</v>
      </c>
      <c r="D767" s="552" t="s">
        <v>539</v>
      </c>
      <c r="E767" s="552" t="s">
        <v>298</v>
      </c>
      <c r="F767" s="572">
        <v>910</v>
      </c>
      <c r="G767" s="572">
        <v>765</v>
      </c>
      <c r="H767" s="560">
        <v>0.19</v>
      </c>
    </row>
    <row r="768" spans="2:8" x14ac:dyDescent="0.3">
      <c r="B768" s="550" t="s">
        <v>2007</v>
      </c>
      <c r="C768" s="551" t="s">
        <v>2008</v>
      </c>
      <c r="D768" s="552" t="s">
        <v>539</v>
      </c>
      <c r="E768" s="552" t="s">
        <v>298</v>
      </c>
      <c r="F768" s="572">
        <v>12653</v>
      </c>
      <c r="G768" s="572">
        <v>10633</v>
      </c>
      <c r="H768" s="560">
        <v>0.19</v>
      </c>
    </row>
    <row r="769" spans="2:8" x14ac:dyDescent="0.3">
      <c r="B769" s="550" t="s">
        <v>2009</v>
      </c>
      <c r="C769" s="551" t="s">
        <v>2010</v>
      </c>
      <c r="D769" s="552" t="s">
        <v>539</v>
      </c>
      <c r="E769" s="552" t="s">
        <v>298</v>
      </c>
      <c r="F769" s="572">
        <v>6675</v>
      </c>
      <c r="G769" s="572">
        <v>5609</v>
      </c>
      <c r="H769" s="560">
        <v>0.19</v>
      </c>
    </row>
    <row r="770" spans="2:8" x14ac:dyDescent="0.3">
      <c r="B770" s="550" t="s">
        <v>2011</v>
      </c>
      <c r="C770" s="551" t="s">
        <v>2012</v>
      </c>
      <c r="D770" s="552" t="s">
        <v>539</v>
      </c>
      <c r="E770" s="552" t="s">
        <v>298</v>
      </c>
      <c r="F770" s="572">
        <v>18628</v>
      </c>
      <c r="G770" s="572">
        <v>15654</v>
      </c>
      <c r="H770" s="560">
        <v>0.19</v>
      </c>
    </row>
    <row r="771" spans="2:8" x14ac:dyDescent="0.3">
      <c r="B771" s="550" t="s">
        <v>2013</v>
      </c>
      <c r="C771" s="551" t="s">
        <v>2014</v>
      </c>
      <c r="D771" s="552" t="s">
        <v>539</v>
      </c>
      <c r="E771" s="552" t="s">
        <v>298</v>
      </c>
      <c r="F771" s="572">
        <v>29876</v>
      </c>
      <c r="G771" s="572">
        <v>25106</v>
      </c>
      <c r="H771" s="560">
        <v>0.19</v>
      </c>
    </row>
    <row r="772" spans="2:8" x14ac:dyDescent="0.3">
      <c r="B772" s="550" t="s">
        <v>2015</v>
      </c>
      <c r="C772" s="551" t="s">
        <v>2016</v>
      </c>
      <c r="D772" s="552" t="s">
        <v>539</v>
      </c>
      <c r="E772" s="552" t="s">
        <v>298</v>
      </c>
      <c r="F772" s="572">
        <v>27307</v>
      </c>
      <c r="G772" s="572">
        <v>22947</v>
      </c>
      <c r="H772" s="560">
        <v>0.19</v>
      </c>
    </row>
    <row r="773" spans="2:8" x14ac:dyDescent="0.3">
      <c r="B773" s="550" t="s">
        <v>2017</v>
      </c>
      <c r="C773" s="551" t="s">
        <v>2018</v>
      </c>
      <c r="D773" s="552" t="s">
        <v>539</v>
      </c>
      <c r="E773" s="552" t="s">
        <v>298</v>
      </c>
      <c r="F773" s="572">
        <v>45840</v>
      </c>
      <c r="G773" s="572">
        <v>38521</v>
      </c>
      <c r="H773" s="560">
        <v>0.19</v>
      </c>
    </row>
    <row r="774" spans="2:8" x14ac:dyDescent="0.3">
      <c r="B774" s="550" t="s">
        <v>2019</v>
      </c>
      <c r="C774" s="551" t="s">
        <v>2020</v>
      </c>
      <c r="D774" s="552" t="s">
        <v>539</v>
      </c>
      <c r="E774" s="552" t="s">
        <v>298</v>
      </c>
      <c r="F774" s="572">
        <v>222786</v>
      </c>
      <c r="G774" s="572">
        <v>187215</v>
      </c>
      <c r="H774" s="560">
        <v>0.19</v>
      </c>
    </row>
    <row r="775" spans="2:8" x14ac:dyDescent="0.3">
      <c r="B775" s="550" t="s">
        <v>2021</v>
      </c>
      <c r="C775" s="551" t="s">
        <v>2022</v>
      </c>
      <c r="D775" s="552" t="s">
        <v>539</v>
      </c>
      <c r="E775" s="552" t="s">
        <v>298</v>
      </c>
      <c r="F775" s="572">
        <v>11266</v>
      </c>
      <c r="G775" s="572">
        <v>9467</v>
      </c>
      <c r="H775" s="560">
        <v>0.19</v>
      </c>
    </row>
    <row r="776" spans="2:8" x14ac:dyDescent="0.3">
      <c r="B776" s="550" t="s">
        <v>2023</v>
      </c>
      <c r="C776" s="551" t="s">
        <v>2024</v>
      </c>
      <c r="D776" s="552" t="s">
        <v>539</v>
      </c>
      <c r="E776" s="552" t="s">
        <v>298</v>
      </c>
      <c r="F776" s="572">
        <v>130207</v>
      </c>
      <c r="G776" s="572">
        <v>109418</v>
      </c>
      <c r="H776" s="560">
        <v>0.19</v>
      </c>
    </row>
    <row r="777" spans="2:8" x14ac:dyDescent="0.3">
      <c r="B777" s="550" t="s">
        <v>2025</v>
      </c>
      <c r="C777" s="551" t="s">
        <v>2020</v>
      </c>
      <c r="D777" s="552" t="s">
        <v>539</v>
      </c>
      <c r="E777" s="552" t="s">
        <v>298</v>
      </c>
      <c r="F777" s="572">
        <v>222783</v>
      </c>
      <c r="G777" s="572">
        <v>187213</v>
      </c>
      <c r="H777" s="560">
        <v>0.19</v>
      </c>
    </row>
    <row r="778" spans="2:8" x14ac:dyDescent="0.3">
      <c r="B778" s="550" t="s">
        <v>2026</v>
      </c>
      <c r="C778" s="551" t="s">
        <v>2027</v>
      </c>
      <c r="D778" s="552" t="s">
        <v>539</v>
      </c>
      <c r="E778" s="552" t="s">
        <v>298</v>
      </c>
      <c r="F778" s="572">
        <v>297593</v>
      </c>
      <c r="G778" s="572">
        <v>250078</v>
      </c>
      <c r="H778" s="560">
        <v>0.19</v>
      </c>
    </row>
    <row r="779" spans="2:8" x14ac:dyDescent="0.3">
      <c r="B779" s="550" t="s">
        <v>2028</v>
      </c>
      <c r="C779" s="551" t="s">
        <v>2029</v>
      </c>
      <c r="D779" s="552" t="s">
        <v>539</v>
      </c>
      <c r="E779" s="552" t="s">
        <v>298</v>
      </c>
      <c r="F779" s="572">
        <v>339669</v>
      </c>
      <c r="G779" s="572">
        <v>285436</v>
      </c>
      <c r="H779" s="560">
        <v>0.19</v>
      </c>
    </row>
    <row r="780" spans="2:8" x14ac:dyDescent="0.3">
      <c r="B780" s="550" t="s">
        <v>2030</v>
      </c>
      <c r="C780" s="551" t="s">
        <v>2031</v>
      </c>
      <c r="D780" s="552" t="s">
        <v>539</v>
      </c>
      <c r="E780" s="552" t="s">
        <v>298</v>
      </c>
      <c r="F780" s="572">
        <v>357290</v>
      </c>
      <c r="G780" s="572">
        <v>300244</v>
      </c>
      <c r="H780" s="560">
        <v>0.19</v>
      </c>
    </row>
    <row r="781" spans="2:8" x14ac:dyDescent="0.3">
      <c r="B781" s="550" t="s">
        <v>2032</v>
      </c>
      <c r="C781" s="551" t="s">
        <v>2033</v>
      </c>
      <c r="D781" s="552" t="s">
        <v>539</v>
      </c>
      <c r="E781" s="552" t="s">
        <v>298</v>
      </c>
      <c r="F781" s="572">
        <v>401411</v>
      </c>
      <c r="G781" s="572">
        <v>337320</v>
      </c>
      <c r="H781" s="560">
        <v>0.19</v>
      </c>
    </row>
    <row r="782" spans="2:8" x14ac:dyDescent="0.3">
      <c r="B782" s="550" t="s">
        <v>2034</v>
      </c>
      <c r="C782" s="551" t="s">
        <v>2035</v>
      </c>
      <c r="D782" s="552" t="s">
        <v>539</v>
      </c>
      <c r="E782" s="552" t="s">
        <v>298</v>
      </c>
      <c r="F782" s="572">
        <v>101728</v>
      </c>
      <c r="G782" s="572">
        <v>85486</v>
      </c>
      <c r="H782" s="560">
        <v>0.19</v>
      </c>
    </row>
    <row r="783" spans="2:8" x14ac:dyDescent="0.3">
      <c r="B783" s="550" t="s">
        <v>2036</v>
      </c>
      <c r="C783" s="551" t="s">
        <v>2037</v>
      </c>
      <c r="D783" s="552" t="s">
        <v>539</v>
      </c>
      <c r="E783" s="552" t="s">
        <v>298</v>
      </c>
      <c r="F783" s="572">
        <v>107012</v>
      </c>
      <c r="G783" s="572">
        <v>89926</v>
      </c>
      <c r="H783" s="560">
        <v>0.19</v>
      </c>
    </row>
    <row r="784" spans="2:8" x14ac:dyDescent="0.3">
      <c r="B784" s="550" t="s">
        <v>2038</v>
      </c>
      <c r="C784" s="551" t="s">
        <v>2039</v>
      </c>
      <c r="D784" s="552" t="s">
        <v>539</v>
      </c>
      <c r="E784" s="552" t="s">
        <v>298</v>
      </c>
      <c r="F784" s="572">
        <v>117552</v>
      </c>
      <c r="G784" s="572">
        <v>98783</v>
      </c>
      <c r="H784" s="560">
        <v>0.19</v>
      </c>
    </row>
    <row r="785" spans="2:8" x14ac:dyDescent="0.3">
      <c r="B785" s="550" t="s">
        <v>2040</v>
      </c>
      <c r="C785" s="551" t="s">
        <v>2041</v>
      </c>
      <c r="D785" s="552" t="s">
        <v>539</v>
      </c>
      <c r="E785" s="552" t="s">
        <v>298</v>
      </c>
      <c r="F785" s="572">
        <v>126116</v>
      </c>
      <c r="G785" s="572">
        <v>105980</v>
      </c>
      <c r="H785" s="560">
        <v>0.19</v>
      </c>
    </row>
    <row r="786" spans="2:8" x14ac:dyDescent="0.3">
      <c r="B786" s="550" t="s">
        <v>2042</v>
      </c>
      <c r="C786" s="551" t="s">
        <v>2043</v>
      </c>
      <c r="D786" s="552" t="s">
        <v>539</v>
      </c>
      <c r="E786" s="552" t="s">
        <v>298</v>
      </c>
      <c r="F786" s="572">
        <v>133517</v>
      </c>
      <c r="G786" s="572">
        <v>112199</v>
      </c>
      <c r="H786" s="560">
        <v>0.19</v>
      </c>
    </row>
    <row r="787" spans="2:8" x14ac:dyDescent="0.3">
      <c r="B787" s="550" t="s">
        <v>2044</v>
      </c>
      <c r="C787" s="551" t="s">
        <v>2045</v>
      </c>
      <c r="D787" s="552" t="s">
        <v>539</v>
      </c>
      <c r="E787" s="552" t="s">
        <v>298</v>
      </c>
      <c r="F787" s="572">
        <v>149509</v>
      </c>
      <c r="G787" s="572">
        <v>125638</v>
      </c>
      <c r="H787" s="560">
        <v>0.19</v>
      </c>
    </row>
    <row r="788" spans="2:8" x14ac:dyDescent="0.3">
      <c r="B788" s="550" t="s">
        <v>2046</v>
      </c>
      <c r="C788" s="551" t="s">
        <v>2047</v>
      </c>
      <c r="D788" s="552" t="s">
        <v>539</v>
      </c>
      <c r="E788" s="552" t="s">
        <v>298</v>
      </c>
      <c r="F788" s="572">
        <v>164232</v>
      </c>
      <c r="G788" s="572">
        <v>138010</v>
      </c>
      <c r="H788" s="560">
        <v>0.19</v>
      </c>
    </row>
    <row r="789" spans="2:8" x14ac:dyDescent="0.3">
      <c r="B789" s="550" t="s">
        <v>2048</v>
      </c>
      <c r="C789" s="551" t="s">
        <v>2049</v>
      </c>
      <c r="D789" s="552" t="s">
        <v>539</v>
      </c>
      <c r="E789" s="552" t="s">
        <v>298</v>
      </c>
      <c r="F789" s="572">
        <v>294090</v>
      </c>
      <c r="G789" s="572">
        <v>294090</v>
      </c>
      <c r="H789" s="560">
        <v>0</v>
      </c>
    </row>
    <row r="790" spans="2:8" x14ac:dyDescent="0.3">
      <c r="B790" s="550" t="s">
        <v>2050</v>
      </c>
      <c r="C790" s="551" t="s">
        <v>2051</v>
      </c>
      <c r="D790" s="552" t="s">
        <v>539</v>
      </c>
      <c r="E790" s="552" t="s">
        <v>298</v>
      </c>
      <c r="F790" s="572">
        <v>331351</v>
      </c>
      <c r="G790" s="572">
        <v>331351</v>
      </c>
      <c r="H790" s="560">
        <v>0</v>
      </c>
    </row>
    <row r="791" spans="2:8" x14ac:dyDescent="0.3">
      <c r="B791" s="550" t="s">
        <v>2052</v>
      </c>
      <c r="C791" s="551" t="s">
        <v>2053</v>
      </c>
      <c r="D791" s="552" t="s">
        <v>539</v>
      </c>
      <c r="E791" s="552" t="s">
        <v>298</v>
      </c>
      <c r="F791" s="572">
        <v>397683</v>
      </c>
      <c r="G791" s="572">
        <v>397683</v>
      </c>
      <c r="H791" s="560">
        <v>0</v>
      </c>
    </row>
    <row r="792" spans="2:8" x14ac:dyDescent="0.3">
      <c r="B792" s="550" t="s">
        <v>2054</v>
      </c>
      <c r="C792" s="551" t="s">
        <v>2055</v>
      </c>
      <c r="D792" s="552" t="s">
        <v>539</v>
      </c>
      <c r="E792" s="552" t="s">
        <v>298</v>
      </c>
      <c r="F792" s="572">
        <v>477499</v>
      </c>
      <c r="G792" s="572">
        <v>477499</v>
      </c>
      <c r="H792" s="560">
        <v>0</v>
      </c>
    </row>
    <row r="793" spans="2:8" x14ac:dyDescent="0.3">
      <c r="B793" s="550" t="s">
        <v>2056</v>
      </c>
      <c r="C793" s="551" t="s">
        <v>2057</v>
      </c>
      <c r="D793" s="552" t="s">
        <v>539</v>
      </c>
      <c r="E793" s="552" t="s">
        <v>298</v>
      </c>
      <c r="F793" s="572">
        <v>493612</v>
      </c>
      <c r="G793" s="572">
        <v>493612</v>
      </c>
      <c r="H793" s="560">
        <v>0</v>
      </c>
    </row>
    <row r="794" spans="2:8" x14ac:dyDescent="0.3">
      <c r="B794" s="550" t="s">
        <v>2058</v>
      </c>
      <c r="C794" s="551" t="s">
        <v>2059</v>
      </c>
      <c r="D794" s="552" t="s">
        <v>539</v>
      </c>
      <c r="E794" s="552" t="s">
        <v>298</v>
      </c>
      <c r="F794" s="572">
        <v>560334</v>
      </c>
      <c r="G794" s="572">
        <v>560334</v>
      </c>
      <c r="H794" s="560">
        <v>0</v>
      </c>
    </row>
    <row r="795" spans="2:8" x14ac:dyDescent="0.3">
      <c r="B795" s="550" t="s">
        <v>2060</v>
      </c>
      <c r="C795" s="551" t="s">
        <v>2061</v>
      </c>
      <c r="D795" s="552" t="s">
        <v>539</v>
      </c>
      <c r="E795" s="552" t="s">
        <v>298</v>
      </c>
      <c r="F795" s="572">
        <v>2649</v>
      </c>
      <c r="G795" s="572">
        <v>2226</v>
      </c>
      <c r="H795" s="560">
        <v>0.19</v>
      </c>
    </row>
    <row r="796" spans="2:8" x14ac:dyDescent="0.3">
      <c r="B796" s="550" t="s">
        <v>2062</v>
      </c>
      <c r="C796" s="551" t="s">
        <v>2063</v>
      </c>
      <c r="D796" s="552" t="s">
        <v>539</v>
      </c>
      <c r="E796" s="552" t="s">
        <v>298</v>
      </c>
      <c r="F796" s="572">
        <v>3825</v>
      </c>
      <c r="G796" s="572">
        <v>3214</v>
      </c>
      <c r="H796" s="560">
        <v>0.19</v>
      </c>
    </row>
    <row r="797" spans="2:8" x14ac:dyDescent="0.3">
      <c r="B797" s="550" t="s">
        <v>2064</v>
      </c>
      <c r="C797" s="551" t="s">
        <v>2065</v>
      </c>
      <c r="D797" s="552" t="s">
        <v>539</v>
      </c>
      <c r="E797" s="552" t="s">
        <v>298</v>
      </c>
      <c r="F797" s="572">
        <v>7642</v>
      </c>
      <c r="G797" s="572">
        <v>6422</v>
      </c>
      <c r="H797" s="560">
        <v>0.19</v>
      </c>
    </row>
    <row r="798" spans="2:8" x14ac:dyDescent="0.3">
      <c r="B798" s="550" t="s">
        <v>2066</v>
      </c>
      <c r="C798" s="551" t="s">
        <v>2067</v>
      </c>
      <c r="D798" s="552" t="s">
        <v>539</v>
      </c>
      <c r="E798" s="552" t="s">
        <v>298</v>
      </c>
      <c r="F798" s="572">
        <v>33496</v>
      </c>
      <c r="G798" s="572">
        <v>28148</v>
      </c>
      <c r="H798" s="560">
        <v>0.19</v>
      </c>
    </row>
    <row r="799" spans="2:8" x14ac:dyDescent="0.3">
      <c r="B799" s="550" t="s">
        <v>2068</v>
      </c>
      <c r="C799" s="551" t="s">
        <v>2069</v>
      </c>
      <c r="D799" s="552" t="s">
        <v>539</v>
      </c>
      <c r="E799" s="552" t="s">
        <v>298</v>
      </c>
      <c r="F799" s="572">
        <v>2311</v>
      </c>
      <c r="G799" s="572">
        <v>1942</v>
      </c>
      <c r="H799" s="560">
        <v>0.19</v>
      </c>
    </row>
    <row r="800" spans="2:8" x14ac:dyDescent="0.3">
      <c r="B800" s="550" t="s">
        <v>2070</v>
      </c>
      <c r="C800" s="551" t="s">
        <v>2071</v>
      </c>
      <c r="D800" s="552" t="s">
        <v>539</v>
      </c>
      <c r="E800" s="552" t="s">
        <v>298</v>
      </c>
      <c r="F800" s="572">
        <v>94899</v>
      </c>
      <c r="G800" s="572">
        <v>79747</v>
      </c>
      <c r="H800" s="560">
        <v>0.19</v>
      </c>
    </row>
    <row r="801" spans="2:8" x14ac:dyDescent="0.3">
      <c r="B801" s="550" t="s">
        <v>2072</v>
      </c>
      <c r="C801" s="551" t="s">
        <v>2073</v>
      </c>
      <c r="D801" s="552" t="s">
        <v>539</v>
      </c>
      <c r="E801" s="552" t="s">
        <v>298</v>
      </c>
      <c r="F801" s="572">
        <v>112476</v>
      </c>
      <c r="G801" s="572">
        <v>94518</v>
      </c>
      <c r="H801" s="560">
        <v>0.19</v>
      </c>
    </row>
    <row r="802" spans="2:8" x14ac:dyDescent="0.3">
      <c r="B802" s="550" t="s">
        <v>2074</v>
      </c>
      <c r="C802" s="551" t="s">
        <v>2075</v>
      </c>
      <c r="D802" s="552" t="s">
        <v>539</v>
      </c>
      <c r="E802" s="552" t="s">
        <v>298</v>
      </c>
      <c r="F802" s="572">
        <v>175746</v>
      </c>
      <c r="G802" s="572">
        <v>147686</v>
      </c>
      <c r="H802" s="560">
        <v>0.19</v>
      </c>
    </row>
    <row r="803" spans="2:8" x14ac:dyDescent="0.3">
      <c r="B803" s="550" t="s">
        <v>2076</v>
      </c>
      <c r="C803" s="551" t="s">
        <v>2077</v>
      </c>
      <c r="D803" s="552" t="s">
        <v>539</v>
      </c>
      <c r="E803" s="552" t="s">
        <v>298</v>
      </c>
      <c r="F803" s="572">
        <v>17575</v>
      </c>
      <c r="G803" s="572">
        <v>14769</v>
      </c>
      <c r="H803" s="560">
        <v>0.19</v>
      </c>
    </row>
    <row r="804" spans="2:8" x14ac:dyDescent="0.3">
      <c r="B804" s="550" t="s">
        <v>2078</v>
      </c>
      <c r="C804" s="551" t="s">
        <v>2079</v>
      </c>
      <c r="D804" s="552" t="s">
        <v>539</v>
      </c>
      <c r="E804" s="552" t="s">
        <v>298</v>
      </c>
      <c r="F804" s="572">
        <v>13007</v>
      </c>
      <c r="G804" s="572">
        <v>10930</v>
      </c>
      <c r="H804" s="560">
        <v>0.19</v>
      </c>
    </row>
    <row r="805" spans="2:8" x14ac:dyDescent="0.3">
      <c r="B805" s="550" t="s">
        <v>2080</v>
      </c>
      <c r="C805" s="551" t="s">
        <v>2081</v>
      </c>
      <c r="D805" s="552" t="s">
        <v>539</v>
      </c>
      <c r="E805" s="552" t="s">
        <v>298</v>
      </c>
      <c r="F805" s="572">
        <v>5974</v>
      </c>
      <c r="G805" s="572">
        <v>5020</v>
      </c>
      <c r="H805" s="560">
        <v>0.19</v>
      </c>
    </row>
    <row r="806" spans="2:8" x14ac:dyDescent="0.3">
      <c r="B806" s="550" t="s">
        <v>2082</v>
      </c>
      <c r="C806" s="551" t="s">
        <v>2083</v>
      </c>
      <c r="D806" s="552" t="s">
        <v>539</v>
      </c>
      <c r="E806" s="552" t="s">
        <v>298</v>
      </c>
      <c r="F806" s="572">
        <v>50963</v>
      </c>
      <c r="G806" s="572">
        <v>42826</v>
      </c>
      <c r="H806" s="560">
        <v>0.19</v>
      </c>
    </row>
    <row r="807" spans="2:8" x14ac:dyDescent="0.3">
      <c r="B807" s="550" t="s">
        <v>2084</v>
      </c>
      <c r="C807" s="551" t="s">
        <v>2085</v>
      </c>
      <c r="D807" s="552" t="s">
        <v>539</v>
      </c>
      <c r="E807" s="552" t="s">
        <v>298</v>
      </c>
      <c r="F807" s="572">
        <v>29876</v>
      </c>
      <c r="G807" s="572">
        <v>25106</v>
      </c>
      <c r="H807" s="560">
        <v>0.19</v>
      </c>
    </row>
    <row r="808" spans="2:8" x14ac:dyDescent="0.3">
      <c r="B808" s="550" t="s">
        <v>2086</v>
      </c>
      <c r="C808" s="551" t="s">
        <v>2087</v>
      </c>
      <c r="D808" s="552" t="s">
        <v>539</v>
      </c>
      <c r="E808" s="552" t="s">
        <v>298</v>
      </c>
      <c r="F808" s="572">
        <v>84357</v>
      </c>
      <c r="G808" s="572">
        <v>70888</v>
      </c>
      <c r="H808" s="560">
        <v>0.19</v>
      </c>
    </row>
    <row r="809" spans="2:8" x14ac:dyDescent="0.3">
      <c r="B809" s="550" t="s">
        <v>2088</v>
      </c>
      <c r="C809" s="551" t="s">
        <v>2089</v>
      </c>
      <c r="D809" s="552" t="s">
        <v>539</v>
      </c>
      <c r="E809" s="552" t="s">
        <v>298</v>
      </c>
      <c r="F809" s="572">
        <v>8082</v>
      </c>
      <c r="G809" s="572">
        <v>6792</v>
      </c>
      <c r="H809" s="560">
        <v>0.19</v>
      </c>
    </row>
    <row r="810" spans="2:8" x14ac:dyDescent="0.3">
      <c r="B810" s="550" t="s">
        <v>2090</v>
      </c>
      <c r="C810" s="551" t="s">
        <v>2091</v>
      </c>
      <c r="D810" s="552" t="s">
        <v>539</v>
      </c>
      <c r="E810" s="552" t="s">
        <v>298</v>
      </c>
      <c r="F810" s="572">
        <v>161686</v>
      </c>
      <c r="G810" s="572">
        <v>135871</v>
      </c>
      <c r="H810" s="560">
        <v>0.19</v>
      </c>
    </row>
    <row r="811" spans="2:8" x14ac:dyDescent="0.3">
      <c r="B811" s="550" t="s">
        <v>2092</v>
      </c>
      <c r="C811" s="551" t="s">
        <v>2093</v>
      </c>
      <c r="D811" s="552" t="s">
        <v>539</v>
      </c>
      <c r="E811" s="552" t="s">
        <v>298</v>
      </c>
      <c r="F811" s="572">
        <v>843584</v>
      </c>
      <c r="G811" s="572">
        <v>708894</v>
      </c>
      <c r="H811" s="560">
        <v>0.19</v>
      </c>
    </row>
    <row r="812" spans="2:8" x14ac:dyDescent="0.3">
      <c r="B812" s="550" t="s">
        <v>2094</v>
      </c>
      <c r="C812" s="551" t="s">
        <v>2095</v>
      </c>
      <c r="D812" s="552" t="s">
        <v>539</v>
      </c>
      <c r="E812" s="552" t="s">
        <v>298</v>
      </c>
      <c r="F812" s="572">
        <v>453954</v>
      </c>
      <c r="G812" s="572">
        <v>381474</v>
      </c>
      <c r="H812" s="560">
        <v>0.19</v>
      </c>
    </row>
    <row r="813" spans="2:8" x14ac:dyDescent="0.3">
      <c r="B813" s="550" t="s">
        <v>2096</v>
      </c>
      <c r="C813" s="551" t="s">
        <v>2097</v>
      </c>
      <c r="D813" s="552" t="s">
        <v>539</v>
      </c>
      <c r="E813" s="552" t="s">
        <v>298</v>
      </c>
      <c r="F813" s="572">
        <v>101299</v>
      </c>
      <c r="G813" s="572">
        <v>85125</v>
      </c>
      <c r="H813" s="560">
        <v>0.19</v>
      </c>
    </row>
    <row r="814" spans="2:8" x14ac:dyDescent="0.3">
      <c r="B814" s="550" t="s">
        <v>2098</v>
      </c>
      <c r="C814" s="551" t="s">
        <v>2099</v>
      </c>
      <c r="D814" s="552" t="s">
        <v>539</v>
      </c>
      <c r="E814" s="552" t="s">
        <v>298</v>
      </c>
      <c r="F814" s="572">
        <v>189806</v>
      </c>
      <c r="G814" s="572">
        <v>159501</v>
      </c>
      <c r="H814" s="560">
        <v>0.19</v>
      </c>
    </row>
    <row r="815" spans="2:8" x14ac:dyDescent="0.3">
      <c r="B815" s="550" t="s">
        <v>2100</v>
      </c>
      <c r="C815" s="551" t="s">
        <v>2101</v>
      </c>
      <c r="D815" s="552" t="s">
        <v>539</v>
      </c>
      <c r="E815" s="552" t="s">
        <v>298</v>
      </c>
      <c r="F815" s="572">
        <v>387345</v>
      </c>
      <c r="G815" s="572">
        <v>325500</v>
      </c>
      <c r="H815" s="560">
        <v>0.19</v>
      </c>
    </row>
    <row r="816" spans="2:8" ht="22.8" x14ac:dyDescent="0.3">
      <c r="B816" s="550" t="s">
        <v>2102</v>
      </c>
      <c r="C816" s="551" t="s">
        <v>2103</v>
      </c>
      <c r="D816" s="552" t="s">
        <v>539</v>
      </c>
      <c r="E816" s="552" t="s">
        <v>298</v>
      </c>
      <c r="F816" s="572">
        <v>564146</v>
      </c>
      <c r="G816" s="572">
        <v>474072</v>
      </c>
      <c r="H816" s="560">
        <v>0.19</v>
      </c>
    </row>
    <row r="817" spans="2:8" ht="22.8" x14ac:dyDescent="0.3">
      <c r="B817" s="550" t="s">
        <v>2104</v>
      </c>
      <c r="C817" s="551" t="s">
        <v>2105</v>
      </c>
      <c r="D817" s="552" t="s">
        <v>539</v>
      </c>
      <c r="E817" s="552" t="s">
        <v>298</v>
      </c>
      <c r="F817" s="572">
        <v>731105</v>
      </c>
      <c r="G817" s="572">
        <v>614374</v>
      </c>
      <c r="H817" s="560">
        <v>0.19</v>
      </c>
    </row>
    <row r="818" spans="2:8" ht="22.8" x14ac:dyDescent="0.3">
      <c r="B818" s="550" t="s">
        <v>2106</v>
      </c>
      <c r="C818" s="551" t="s">
        <v>2107</v>
      </c>
      <c r="D818" s="552" t="s">
        <v>539</v>
      </c>
      <c r="E818" s="552" t="s">
        <v>298</v>
      </c>
      <c r="F818" s="572">
        <v>1319858</v>
      </c>
      <c r="G818" s="572">
        <v>1109124</v>
      </c>
      <c r="H818" s="560">
        <v>0.19</v>
      </c>
    </row>
    <row r="819" spans="2:8" ht="22.8" x14ac:dyDescent="0.3">
      <c r="B819" s="550" t="s">
        <v>2108</v>
      </c>
      <c r="C819" s="551" t="s">
        <v>2109</v>
      </c>
      <c r="D819" s="552" t="s">
        <v>539</v>
      </c>
      <c r="E819" s="552" t="s">
        <v>298</v>
      </c>
      <c r="F819" s="572">
        <v>4059750</v>
      </c>
      <c r="G819" s="572">
        <v>3411555</v>
      </c>
      <c r="H819" s="560">
        <v>0.19</v>
      </c>
    </row>
    <row r="820" spans="2:8" ht="22.8" x14ac:dyDescent="0.3">
      <c r="B820" s="550" t="s">
        <v>2110</v>
      </c>
      <c r="C820" s="551" t="s">
        <v>2111</v>
      </c>
      <c r="D820" s="552" t="s">
        <v>539</v>
      </c>
      <c r="E820" s="552" t="s">
        <v>298</v>
      </c>
      <c r="F820" s="572">
        <v>388401</v>
      </c>
      <c r="G820" s="572">
        <v>326387</v>
      </c>
      <c r="H820" s="560">
        <v>0.19</v>
      </c>
    </row>
    <row r="821" spans="2:8" x14ac:dyDescent="0.3">
      <c r="B821" s="550" t="s">
        <v>2112</v>
      </c>
      <c r="C821" s="551" t="s">
        <v>2113</v>
      </c>
      <c r="D821" s="552" t="s">
        <v>539</v>
      </c>
      <c r="E821" s="552" t="s">
        <v>298</v>
      </c>
      <c r="F821" s="572">
        <v>128776</v>
      </c>
      <c r="G821" s="572">
        <v>108215</v>
      </c>
      <c r="H821" s="560">
        <v>0.19</v>
      </c>
    </row>
    <row r="822" spans="2:8" x14ac:dyDescent="0.3">
      <c r="B822" s="550" t="s">
        <v>2114</v>
      </c>
      <c r="C822" s="551" t="s">
        <v>2115</v>
      </c>
      <c r="D822" s="552" t="s">
        <v>539</v>
      </c>
      <c r="E822" s="552" t="s">
        <v>298</v>
      </c>
      <c r="F822" s="572">
        <v>422245</v>
      </c>
      <c r="G822" s="572">
        <v>354828</v>
      </c>
      <c r="H822" s="560">
        <v>0.19</v>
      </c>
    </row>
    <row r="823" spans="2:8" x14ac:dyDescent="0.3">
      <c r="B823" s="550" t="s">
        <v>2116</v>
      </c>
      <c r="C823" s="551" t="s">
        <v>2117</v>
      </c>
      <c r="D823" s="552" t="s">
        <v>539</v>
      </c>
      <c r="E823" s="552" t="s">
        <v>298</v>
      </c>
      <c r="F823" s="572">
        <v>83176</v>
      </c>
      <c r="G823" s="572">
        <v>69896</v>
      </c>
      <c r="H823" s="560">
        <v>0.19</v>
      </c>
    </row>
    <row r="824" spans="2:8" x14ac:dyDescent="0.3">
      <c r="B824" s="550" t="s">
        <v>2118</v>
      </c>
      <c r="C824" s="551" t="s">
        <v>2119</v>
      </c>
      <c r="D824" s="552" t="s">
        <v>539</v>
      </c>
      <c r="E824" s="552" t="s">
        <v>298</v>
      </c>
      <c r="F824" s="572">
        <v>28635</v>
      </c>
      <c r="G824" s="572">
        <v>24063</v>
      </c>
      <c r="H824" s="560">
        <v>0.19</v>
      </c>
    </row>
    <row r="825" spans="2:8" x14ac:dyDescent="0.3">
      <c r="B825" s="550" t="s">
        <v>2120</v>
      </c>
      <c r="C825" s="551" t="s">
        <v>2121</v>
      </c>
      <c r="D825" s="552" t="s">
        <v>539</v>
      </c>
      <c r="E825" s="552" t="s">
        <v>298</v>
      </c>
      <c r="F825" s="572">
        <v>16511</v>
      </c>
      <c r="G825" s="572">
        <v>13875</v>
      </c>
      <c r="H825" s="560">
        <v>0.19</v>
      </c>
    </row>
    <row r="826" spans="2:8" x14ac:dyDescent="0.3">
      <c r="B826" s="550" t="s">
        <v>2122</v>
      </c>
      <c r="C826" s="551" t="s">
        <v>2123</v>
      </c>
      <c r="D826" s="552" t="s">
        <v>539</v>
      </c>
      <c r="E826" s="552" t="s">
        <v>298</v>
      </c>
      <c r="F826" s="572">
        <v>1054479</v>
      </c>
      <c r="G826" s="572">
        <v>886117</v>
      </c>
      <c r="H826" s="560">
        <v>0.19</v>
      </c>
    </row>
    <row r="827" spans="2:8" x14ac:dyDescent="0.3">
      <c r="B827" s="550" t="s">
        <v>2124</v>
      </c>
      <c r="C827" s="551" t="s">
        <v>2125</v>
      </c>
      <c r="D827" s="552" t="s">
        <v>539</v>
      </c>
      <c r="E827" s="552" t="s">
        <v>298</v>
      </c>
      <c r="F827" s="572">
        <v>7540</v>
      </c>
      <c r="G827" s="572">
        <v>6336</v>
      </c>
      <c r="H827" s="560">
        <v>0.19</v>
      </c>
    </row>
    <row r="828" spans="2:8" x14ac:dyDescent="0.3">
      <c r="B828" s="550" t="s">
        <v>2126</v>
      </c>
      <c r="C828" s="551" t="s">
        <v>2127</v>
      </c>
      <c r="D828" s="552" t="s">
        <v>539</v>
      </c>
      <c r="E828" s="552" t="s">
        <v>298</v>
      </c>
      <c r="F828" s="572">
        <v>15482</v>
      </c>
      <c r="G828" s="572">
        <v>13010</v>
      </c>
      <c r="H828" s="560">
        <v>0.19</v>
      </c>
    </row>
    <row r="829" spans="2:8" x14ac:dyDescent="0.3">
      <c r="B829" s="550" t="s">
        <v>2128</v>
      </c>
      <c r="C829" s="551" t="s">
        <v>2129</v>
      </c>
      <c r="D829" s="552" t="s">
        <v>539</v>
      </c>
      <c r="E829" s="552" t="s">
        <v>298</v>
      </c>
      <c r="F829" s="572">
        <v>26698</v>
      </c>
      <c r="G829" s="572">
        <v>22435</v>
      </c>
      <c r="H829" s="560">
        <v>0.19</v>
      </c>
    </row>
    <row r="830" spans="2:8" x14ac:dyDescent="0.3">
      <c r="B830" s="550" t="s">
        <v>2130</v>
      </c>
      <c r="C830" s="551" t="s">
        <v>2131</v>
      </c>
      <c r="D830" s="552" t="s">
        <v>539</v>
      </c>
      <c r="E830" s="552" t="s">
        <v>298</v>
      </c>
      <c r="F830" s="572">
        <v>127497</v>
      </c>
      <c r="G830" s="572">
        <v>107140</v>
      </c>
      <c r="H830" s="560">
        <v>0.19</v>
      </c>
    </row>
    <row r="831" spans="2:8" ht="34.200000000000003" x14ac:dyDescent="0.3">
      <c r="B831" s="550" t="s">
        <v>2132</v>
      </c>
      <c r="C831" s="551" t="s">
        <v>2133</v>
      </c>
      <c r="D831" s="552" t="s">
        <v>539</v>
      </c>
      <c r="E831" s="552" t="s">
        <v>298</v>
      </c>
      <c r="F831" s="572">
        <v>127497</v>
      </c>
      <c r="G831" s="572">
        <v>107140</v>
      </c>
      <c r="H831" s="560">
        <v>0.19</v>
      </c>
    </row>
    <row r="832" spans="2:8" x14ac:dyDescent="0.3">
      <c r="B832" s="550" t="s">
        <v>2134</v>
      </c>
      <c r="C832" s="551" t="s">
        <v>2135</v>
      </c>
      <c r="D832" s="552" t="s">
        <v>539</v>
      </c>
      <c r="E832" s="552" t="s">
        <v>298</v>
      </c>
      <c r="F832" s="572">
        <v>425211</v>
      </c>
      <c r="G832" s="572">
        <v>357320</v>
      </c>
      <c r="H832" s="560">
        <v>0.19</v>
      </c>
    </row>
    <row r="833" spans="2:8" x14ac:dyDescent="0.3">
      <c r="B833" s="550" t="s">
        <v>2136</v>
      </c>
      <c r="C833" s="551" t="s">
        <v>2137</v>
      </c>
      <c r="D833" s="552" t="s">
        <v>539</v>
      </c>
      <c r="E833" s="552" t="s">
        <v>298</v>
      </c>
      <c r="F833" s="572">
        <v>111939</v>
      </c>
      <c r="G833" s="572">
        <v>94066</v>
      </c>
      <c r="H833" s="560">
        <v>0.19</v>
      </c>
    </row>
    <row r="834" spans="2:8" x14ac:dyDescent="0.3">
      <c r="B834" s="550" t="s">
        <v>2138</v>
      </c>
      <c r="C834" s="551" t="s">
        <v>2139</v>
      </c>
      <c r="D834" s="552" t="s">
        <v>539</v>
      </c>
      <c r="E834" s="552" t="s">
        <v>298</v>
      </c>
      <c r="F834" s="572">
        <v>126541</v>
      </c>
      <c r="G834" s="572">
        <v>106337</v>
      </c>
      <c r="H834" s="560">
        <v>0.19</v>
      </c>
    </row>
    <row r="835" spans="2:8" x14ac:dyDescent="0.3">
      <c r="B835" s="550" t="s">
        <v>2140</v>
      </c>
      <c r="C835" s="551" t="s">
        <v>2141</v>
      </c>
      <c r="D835" s="552" t="s">
        <v>539</v>
      </c>
      <c r="E835" s="552" t="s">
        <v>298</v>
      </c>
      <c r="F835" s="572">
        <v>281975</v>
      </c>
      <c r="G835" s="572">
        <v>236954</v>
      </c>
      <c r="H835" s="560">
        <v>0.19</v>
      </c>
    </row>
    <row r="836" spans="2:8" x14ac:dyDescent="0.3">
      <c r="B836" s="550" t="s">
        <v>2142</v>
      </c>
      <c r="C836" s="551" t="s">
        <v>2143</v>
      </c>
      <c r="D836" s="552" t="s">
        <v>539</v>
      </c>
      <c r="E836" s="552" t="s">
        <v>298</v>
      </c>
      <c r="F836" s="572">
        <v>308278</v>
      </c>
      <c r="G836" s="572">
        <v>259057</v>
      </c>
      <c r="H836" s="560">
        <v>0.19</v>
      </c>
    </row>
    <row r="837" spans="2:8" x14ac:dyDescent="0.3">
      <c r="B837" s="550" t="s">
        <v>2144</v>
      </c>
      <c r="C837" s="551" t="s">
        <v>2145</v>
      </c>
      <c r="D837" s="552" t="s">
        <v>539</v>
      </c>
      <c r="E837" s="552" t="s">
        <v>298</v>
      </c>
      <c r="F837" s="572">
        <v>111939</v>
      </c>
      <c r="G837" s="572">
        <v>94066</v>
      </c>
      <c r="H837" s="560">
        <v>0.19</v>
      </c>
    </row>
    <row r="838" spans="2:8" x14ac:dyDescent="0.3">
      <c r="B838" s="550" t="s">
        <v>2146</v>
      </c>
      <c r="C838" s="551" t="s">
        <v>2147</v>
      </c>
      <c r="D838" s="552" t="s">
        <v>539</v>
      </c>
      <c r="E838" s="552" t="s">
        <v>298</v>
      </c>
      <c r="F838" s="572">
        <v>126541</v>
      </c>
      <c r="G838" s="572">
        <v>106337</v>
      </c>
      <c r="H838" s="560">
        <v>0.19</v>
      </c>
    </row>
    <row r="839" spans="2:8" x14ac:dyDescent="0.3">
      <c r="B839" s="550" t="s">
        <v>2148</v>
      </c>
      <c r="C839" s="551" t="s">
        <v>2149</v>
      </c>
      <c r="D839" s="552" t="s">
        <v>539</v>
      </c>
      <c r="E839" s="552" t="s">
        <v>298</v>
      </c>
      <c r="F839" s="572">
        <v>281975</v>
      </c>
      <c r="G839" s="572">
        <v>236954</v>
      </c>
      <c r="H839" s="560">
        <v>0.19</v>
      </c>
    </row>
    <row r="840" spans="2:8" x14ac:dyDescent="0.3">
      <c r="B840" s="550" t="s">
        <v>2150</v>
      </c>
      <c r="C840" s="551" t="s">
        <v>2151</v>
      </c>
      <c r="D840" s="552" t="s">
        <v>539</v>
      </c>
      <c r="E840" s="552" t="s">
        <v>298</v>
      </c>
      <c r="F840" s="572">
        <v>212188</v>
      </c>
      <c r="G840" s="572">
        <v>178309</v>
      </c>
      <c r="H840" s="560">
        <v>0.19</v>
      </c>
    </row>
    <row r="841" spans="2:8" x14ac:dyDescent="0.3">
      <c r="B841" s="550" t="s">
        <v>2152</v>
      </c>
      <c r="C841" s="551" t="s">
        <v>2153</v>
      </c>
      <c r="D841" s="552" t="s">
        <v>539</v>
      </c>
      <c r="E841" s="552" t="s">
        <v>298</v>
      </c>
      <c r="F841" s="572">
        <v>226960</v>
      </c>
      <c r="G841" s="572">
        <v>190723</v>
      </c>
      <c r="H841" s="560">
        <v>0.19</v>
      </c>
    </row>
    <row r="842" spans="2:8" x14ac:dyDescent="0.3">
      <c r="B842" s="550" t="s">
        <v>2154</v>
      </c>
      <c r="C842" s="551" t="s">
        <v>2155</v>
      </c>
      <c r="D842" s="552" t="s">
        <v>539</v>
      </c>
      <c r="E842" s="552" t="s">
        <v>298</v>
      </c>
      <c r="F842" s="572">
        <v>346233</v>
      </c>
      <c r="G842" s="572">
        <v>290952</v>
      </c>
      <c r="H842" s="560">
        <v>0.19</v>
      </c>
    </row>
    <row r="843" spans="2:8" x14ac:dyDescent="0.3">
      <c r="B843" s="550" t="s">
        <v>2156</v>
      </c>
      <c r="C843" s="551" t="s">
        <v>2157</v>
      </c>
      <c r="D843" s="552" t="s">
        <v>539</v>
      </c>
      <c r="E843" s="552" t="s">
        <v>298</v>
      </c>
      <c r="F843" s="572">
        <v>284183</v>
      </c>
      <c r="G843" s="572">
        <v>238809</v>
      </c>
      <c r="H843" s="560">
        <v>0.19</v>
      </c>
    </row>
    <row r="844" spans="2:8" x14ac:dyDescent="0.3">
      <c r="B844" s="550" t="s">
        <v>2158</v>
      </c>
      <c r="C844" s="551" t="s">
        <v>2159</v>
      </c>
      <c r="D844" s="552" t="s">
        <v>539</v>
      </c>
      <c r="E844" s="552" t="s">
        <v>298</v>
      </c>
      <c r="F844" s="572">
        <v>352755</v>
      </c>
      <c r="G844" s="572">
        <v>296433</v>
      </c>
      <c r="H844" s="560">
        <v>0.19</v>
      </c>
    </row>
    <row r="845" spans="2:8" x14ac:dyDescent="0.3">
      <c r="B845" s="550" t="s">
        <v>2160</v>
      </c>
      <c r="C845" s="551" t="s">
        <v>2161</v>
      </c>
      <c r="D845" s="552" t="s">
        <v>539</v>
      </c>
      <c r="E845" s="552" t="s">
        <v>135</v>
      </c>
      <c r="F845" s="572">
        <v>14999</v>
      </c>
      <c r="G845" s="572">
        <v>12604</v>
      </c>
      <c r="H845" s="560">
        <v>0.19</v>
      </c>
    </row>
    <row r="846" spans="2:8" x14ac:dyDescent="0.3">
      <c r="B846" s="550" t="s">
        <v>2162</v>
      </c>
      <c r="C846" s="551" t="s">
        <v>2163</v>
      </c>
      <c r="D846" s="552" t="s">
        <v>539</v>
      </c>
      <c r="E846" s="552" t="s">
        <v>298</v>
      </c>
      <c r="F846" s="572">
        <v>38328</v>
      </c>
      <c r="G846" s="572">
        <v>32208</v>
      </c>
      <c r="H846" s="560">
        <v>0.19</v>
      </c>
    </row>
    <row r="847" spans="2:8" x14ac:dyDescent="0.3">
      <c r="B847" s="550" t="s">
        <v>2164</v>
      </c>
      <c r="C847" s="551" t="s">
        <v>2165</v>
      </c>
      <c r="D847" s="552" t="s">
        <v>539</v>
      </c>
      <c r="E847" s="552" t="s">
        <v>562</v>
      </c>
      <c r="F847" s="572">
        <v>8261</v>
      </c>
      <c r="G847" s="572">
        <v>8261</v>
      </c>
      <c r="H847" s="560">
        <v>0</v>
      </c>
    </row>
    <row r="848" spans="2:8" x14ac:dyDescent="0.3">
      <c r="B848" s="550" t="s">
        <v>2166</v>
      </c>
      <c r="C848" s="551" t="s">
        <v>2167</v>
      </c>
      <c r="D848" s="552" t="s">
        <v>539</v>
      </c>
      <c r="E848" s="552" t="s">
        <v>562</v>
      </c>
      <c r="F848" s="572">
        <v>18069</v>
      </c>
      <c r="G848" s="572">
        <v>18069</v>
      </c>
      <c r="H848" s="560">
        <v>0</v>
      </c>
    </row>
    <row r="849" spans="2:8" x14ac:dyDescent="0.3">
      <c r="B849" s="550" t="s">
        <v>2168</v>
      </c>
      <c r="C849" s="551" t="s">
        <v>2169</v>
      </c>
      <c r="D849" s="552" t="s">
        <v>539</v>
      </c>
      <c r="E849" s="552" t="s">
        <v>562</v>
      </c>
      <c r="F849" s="572">
        <v>29814</v>
      </c>
      <c r="G849" s="572">
        <v>29814</v>
      </c>
      <c r="H849" s="560">
        <v>0</v>
      </c>
    </row>
    <row r="850" spans="2:8" x14ac:dyDescent="0.3">
      <c r="B850" s="550" t="s">
        <v>2170</v>
      </c>
      <c r="C850" s="551" t="s">
        <v>2171</v>
      </c>
      <c r="D850" s="552" t="s">
        <v>539</v>
      </c>
      <c r="E850" s="552" t="s">
        <v>562</v>
      </c>
      <c r="F850" s="572">
        <v>65121</v>
      </c>
      <c r="G850" s="572">
        <v>65121</v>
      </c>
      <c r="H850" s="560">
        <v>0</v>
      </c>
    </row>
    <row r="851" spans="2:8" x14ac:dyDescent="0.3">
      <c r="B851" s="550" t="s">
        <v>2172</v>
      </c>
      <c r="C851" s="551" t="s">
        <v>2173</v>
      </c>
      <c r="D851" s="552" t="s">
        <v>539</v>
      </c>
      <c r="E851" s="552" t="s">
        <v>562</v>
      </c>
      <c r="F851" s="572">
        <v>110267</v>
      </c>
      <c r="G851" s="572">
        <v>110267</v>
      </c>
      <c r="H851" s="560">
        <v>0</v>
      </c>
    </row>
    <row r="852" spans="2:8" x14ac:dyDescent="0.3">
      <c r="B852" s="550" t="s">
        <v>2174</v>
      </c>
      <c r="C852" s="551" t="s">
        <v>2175</v>
      </c>
      <c r="D852" s="552" t="s">
        <v>539</v>
      </c>
      <c r="E852" s="552" t="s">
        <v>562</v>
      </c>
      <c r="F852" s="572">
        <v>173581</v>
      </c>
      <c r="G852" s="572">
        <v>173581</v>
      </c>
      <c r="H852" s="560">
        <v>0</v>
      </c>
    </row>
    <row r="853" spans="2:8" x14ac:dyDescent="0.3">
      <c r="B853" s="550" t="s">
        <v>2176</v>
      </c>
      <c r="C853" s="551" t="s">
        <v>2177</v>
      </c>
      <c r="D853" s="552" t="s">
        <v>539</v>
      </c>
      <c r="E853" s="552" t="s">
        <v>562</v>
      </c>
      <c r="F853" s="572">
        <v>242874</v>
      </c>
      <c r="G853" s="572">
        <v>242874</v>
      </c>
      <c r="H853" s="560">
        <v>0</v>
      </c>
    </row>
    <row r="854" spans="2:8" x14ac:dyDescent="0.3">
      <c r="B854" s="550" t="s">
        <v>2178</v>
      </c>
      <c r="C854" s="551" t="s">
        <v>2179</v>
      </c>
      <c r="D854" s="552" t="s">
        <v>539</v>
      </c>
      <c r="E854" s="552" t="s">
        <v>562</v>
      </c>
      <c r="F854" s="572">
        <v>301190</v>
      </c>
      <c r="G854" s="572">
        <v>301190</v>
      </c>
      <c r="H854" s="560">
        <v>0</v>
      </c>
    </row>
    <row r="855" spans="2:8" x14ac:dyDescent="0.3">
      <c r="B855" s="550" t="s">
        <v>2180</v>
      </c>
      <c r="C855" s="551" t="s">
        <v>2181</v>
      </c>
      <c r="D855" s="552" t="s">
        <v>539</v>
      </c>
      <c r="E855" s="552" t="s">
        <v>562</v>
      </c>
      <c r="F855" s="572">
        <v>395323</v>
      </c>
      <c r="G855" s="572">
        <v>395323</v>
      </c>
      <c r="H855" s="560">
        <v>0</v>
      </c>
    </row>
    <row r="856" spans="2:8" x14ac:dyDescent="0.3">
      <c r="B856" s="550" t="s">
        <v>2182</v>
      </c>
      <c r="C856" s="551" t="s">
        <v>2183</v>
      </c>
      <c r="D856" s="552" t="s">
        <v>539</v>
      </c>
      <c r="E856" s="552" t="s">
        <v>562</v>
      </c>
      <c r="F856" s="572">
        <v>423811</v>
      </c>
      <c r="G856" s="572">
        <v>356144</v>
      </c>
      <c r="H856" s="560">
        <v>0.19</v>
      </c>
    </row>
    <row r="857" spans="2:8" x14ac:dyDescent="0.3">
      <c r="B857" s="550" t="s">
        <v>2184</v>
      </c>
      <c r="C857" s="551" t="s">
        <v>2185</v>
      </c>
      <c r="D857" s="552" t="s">
        <v>539</v>
      </c>
      <c r="E857" s="552" t="s">
        <v>562</v>
      </c>
      <c r="F857" s="572">
        <v>541659</v>
      </c>
      <c r="G857" s="572">
        <v>455176</v>
      </c>
      <c r="H857" s="560">
        <v>0.19</v>
      </c>
    </row>
    <row r="858" spans="2:8" x14ac:dyDescent="0.3">
      <c r="B858" s="550" t="s">
        <v>2186</v>
      </c>
      <c r="C858" s="551" t="s">
        <v>2187</v>
      </c>
      <c r="D858" s="552" t="s">
        <v>539</v>
      </c>
      <c r="E858" s="552" t="s">
        <v>562</v>
      </c>
      <c r="F858" s="572">
        <v>800440</v>
      </c>
      <c r="G858" s="572">
        <v>672639</v>
      </c>
      <c r="H858" s="560">
        <v>0.19</v>
      </c>
    </row>
    <row r="859" spans="2:8" x14ac:dyDescent="0.3">
      <c r="B859" s="550" t="s">
        <v>2188</v>
      </c>
      <c r="C859" s="551" t="s">
        <v>2189</v>
      </c>
      <c r="D859" s="552" t="s">
        <v>539</v>
      </c>
      <c r="E859" s="552" t="s">
        <v>562</v>
      </c>
      <c r="F859" s="572">
        <v>15484</v>
      </c>
      <c r="G859" s="572">
        <v>13012</v>
      </c>
      <c r="H859" s="560">
        <v>0.19</v>
      </c>
    </row>
    <row r="860" spans="2:8" x14ac:dyDescent="0.3">
      <c r="B860" s="550" t="s">
        <v>2190</v>
      </c>
      <c r="C860" s="551" t="s">
        <v>2191</v>
      </c>
      <c r="D860" s="552" t="s">
        <v>539</v>
      </c>
      <c r="E860" s="552" t="s">
        <v>562</v>
      </c>
      <c r="F860" s="572">
        <v>29849</v>
      </c>
      <c r="G860" s="572">
        <v>29849</v>
      </c>
      <c r="H860" s="560">
        <v>0</v>
      </c>
    </row>
    <row r="861" spans="2:8" x14ac:dyDescent="0.3">
      <c r="B861" s="550" t="s">
        <v>2192</v>
      </c>
      <c r="C861" s="551" t="s">
        <v>2193</v>
      </c>
      <c r="D861" s="552" t="s">
        <v>539</v>
      </c>
      <c r="E861" s="552" t="s">
        <v>562</v>
      </c>
      <c r="F861" s="572">
        <v>65121</v>
      </c>
      <c r="G861" s="572">
        <v>65121</v>
      </c>
      <c r="H861" s="560">
        <v>0</v>
      </c>
    </row>
    <row r="862" spans="2:8" x14ac:dyDescent="0.3">
      <c r="B862" s="550" t="s">
        <v>2194</v>
      </c>
      <c r="C862" s="551" t="s">
        <v>2195</v>
      </c>
      <c r="D862" s="552" t="s">
        <v>539</v>
      </c>
      <c r="E862" s="552" t="s">
        <v>562</v>
      </c>
      <c r="F862" s="572">
        <v>110267</v>
      </c>
      <c r="G862" s="572">
        <v>110267</v>
      </c>
      <c r="H862" s="560">
        <v>0</v>
      </c>
    </row>
    <row r="863" spans="2:8" x14ac:dyDescent="0.3">
      <c r="B863" s="550" t="s">
        <v>2196</v>
      </c>
      <c r="C863" s="551" t="s">
        <v>2197</v>
      </c>
      <c r="D863" s="552" t="s">
        <v>539</v>
      </c>
      <c r="E863" s="552" t="s">
        <v>562</v>
      </c>
      <c r="F863" s="572">
        <v>173581</v>
      </c>
      <c r="G863" s="572">
        <v>173581</v>
      </c>
      <c r="H863" s="560">
        <v>0</v>
      </c>
    </row>
    <row r="864" spans="2:8" x14ac:dyDescent="0.3">
      <c r="B864" s="550" t="s">
        <v>2198</v>
      </c>
      <c r="C864" s="551" t="s">
        <v>2199</v>
      </c>
      <c r="D864" s="552" t="s">
        <v>539</v>
      </c>
      <c r="E864" s="552" t="s">
        <v>562</v>
      </c>
      <c r="F864" s="572">
        <v>242874</v>
      </c>
      <c r="G864" s="572">
        <v>242874</v>
      </c>
      <c r="H864" s="560">
        <v>0</v>
      </c>
    </row>
    <row r="865" spans="2:8" x14ac:dyDescent="0.3">
      <c r="B865" s="550" t="s">
        <v>2200</v>
      </c>
      <c r="C865" s="551" t="s">
        <v>2201</v>
      </c>
      <c r="D865" s="552" t="s">
        <v>539</v>
      </c>
      <c r="E865" s="552" t="s">
        <v>562</v>
      </c>
      <c r="F865" s="572">
        <v>301190</v>
      </c>
      <c r="G865" s="572">
        <v>301190</v>
      </c>
      <c r="H865" s="560">
        <v>0</v>
      </c>
    </row>
    <row r="866" spans="2:8" x14ac:dyDescent="0.3">
      <c r="B866" s="550" t="s">
        <v>2202</v>
      </c>
      <c r="C866" s="551" t="s">
        <v>2203</v>
      </c>
      <c r="D866" s="552" t="s">
        <v>539</v>
      </c>
      <c r="E866" s="552" t="s">
        <v>562</v>
      </c>
      <c r="F866" s="572">
        <v>395323</v>
      </c>
      <c r="G866" s="572">
        <v>395323</v>
      </c>
      <c r="H866" s="560">
        <v>0</v>
      </c>
    </row>
    <row r="867" spans="2:8" x14ac:dyDescent="0.3">
      <c r="B867" s="550" t="s">
        <v>2204</v>
      </c>
      <c r="C867" s="551" t="s">
        <v>2205</v>
      </c>
      <c r="D867" s="552" t="s">
        <v>539</v>
      </c>
      <c r="E867" s="552" t="s">
        <v>562</v>
      </c>
      <c r="F867" s="572">
        <v>507991</v>
      </c>
      <c r="G867" s="572">
        <v>507991</v>
      </c>
      <c r="H867" s="560">
        <v>0</v>
      </c>
    </row>
    <row r="868" spans="2:8" x14ac:dyDescent="0.3">
      <c r="B868" s="550" t="s">
        <v>2206</v>
      </c>
      <c r="C868" s="551" t="s">
        <v>2207</v>
      </c>
      <c r="D868" s="552" t="s">
        <v>539</v>
      </c>
      <c r="E868" s="552" t="s">
        <v>562</v>
      </c>
      <c r="F868" s="572">
        <v>639258</v>
      </c>
      <c r="G868" s="572">
        <v>639258</v>
      </c>
      <c r="H868" s="560">
        <v>0</v>
      </c>
    </row>
    <row r="869" spans="2:8" x14ac:dyDescent="0.3">
      <c r="B869" s="550" t="s">
        <v>2208</v>
      </c>
      <c r="C869" s="551" t="s">
        <v>2209</v>
      </c>
      <c r="D869" s="552" t="s">
        <v>539</v>
      </c>
      <c r="E869" s="552" t="s">
        <v>562</v>
      </c>
      <c r="F869" s="572">
        <v>3472</v>
      </c>
      <c r="G869" s="572">
        <v>2918</v>
      </c>
      <c r="H869" s="560">
        <v>0.19</v>
      </c>
    </row>
    <row r="870" spans="2:8" x14ac:dyDescent="0.3">
      <c r="B870" s="550" t="s">
        <v>2210</v>
      </c>
      <c r="C870" s="551" t="s">
        <v>2211</v>
      </c>
      <c r="D870" s="552" t="s">
        <v>539</v>
      </c>
      <c r="E870" s="552" t="s">
        <v>562</v>
      </c>
      <c r="F870" s="572">
        <v>1567</v>
      </c>
      <c r="G870" s="572">
        <v>1317</v>
      </c>
      <c r="H870" s="560">
        <v>0.19</v>
      </c>
    </row>
    <row r="871" spans="2:8" x14ac:dyDescent="0.3">
      <c r="B871" s="550" t="s">
        <v>2212</v>
      </c>
      <c r="C871" s="551" t="s">
        <v>2213</v>
      </c>
      <c r="D871" s="552" t="s">
        <v>539</v>
      </c>
      <c r="E871" s="552" t="s">
        <v>298</v>
      </c>
      <c r="F871" s="572">
        <v>18470</v>
      </c>
      <c r="G871" s="572">
        <v>15521</v>
      </c>
      <c r="H871" s="560">
        <v>0.19</v>
      </c>
    </row>
    <row r="872" spans="2:8" x14ac:dyDescent="0.3">
      <c r="B872" s="550" t="s">
        <v>2214</v>
      </c>
      <c r="C872" s="551" t="s">
        <v>2215</v>
      </c>
      <c r="D872" s="552" t="s">
        <v>539</v>
      </c>
      <c r="E872" s="552" t="s">
        <v>298</v>
      </c>
      <c r="F872" s="572">
        <v>14692</v>
      </c>
      <c r="G872" s="572">
        <v>12346</v>
      </c>
      <c r="H872" s="560">
        <v>0.19</v>
      </c>
    </row>
    <row r="873" spans="2:8" x14ac:dyDescent="0.3">
      <c r="B873" s="550" t="s">
        <v>2216</v>
      </c>
      <c r="C873" s="551" t="s">
        <v>2217</v>
      </c>
      <c r="D873" s="552" t="s">
        <v>539</v>
      </c>
      <c r="E873" s="552" t="s">
        <v>298</v>
      </c>
      <c r="F873" s="572">
        <v>14526</v>
      </c>
      <c r="G873" s="572">
        <v>12207</v>
      </c>
      <c r="H873" s="560">
        <v>0.19</v>
      </c>
    </row>
    <row r="874" spans="2:8" x14ac:dyDescent="0.3">
      <c r="B874" s="550" t="s">
        <v>2218</v>
      </c>
      <c r="C874" s="551" t="s">
        <v>2219</v>
      </c>
      <c r="D874" s="552" t="s">
        <v>539</v>
      </c>
      <c r="E874" s="552" t="s">
        <v>298</v>
      </c>
      <c r="F874" s="572">
        <v>11967</v>
      </c>
      <c r="G874" s="572">
        <v>10056</v>
      </c>
      <c r="H874" s="560">
        <v>0.19</v>
      </c>
    </row>
    <row r="875" spans="2:8" x14ac:dyDescent="0.3">
      <c r="B875" s="550" t="s">
        <v>2220</v>
      </c>
      <c r="C875" s="551" t="s">
        <v>2221</v>
      </c>
      <c r="D875" s="552" t="s">
        <v>539</v>
      </c>
      <c r="E875" s="552" t="s">
        <v>298</v>
      </c>
      <c r="F875" s="572">
        <v>12807</v>
      </c>
      <c r="G875" s="572">
        <v>10762</v>
      </c>
      <c r="H875" s="560">
        <v>0.19</v>
      </c>
    </row>
    <row r="876" spans="2:8" x14ac:dyDescent="0.3">
      <c r="B876" s="550" t="s">
        <v>2222</v>
      </c>
      <c r="C876" s="551" t="s">
        <v>2223</v>
      </c>
      <c r="D876" s="552" t="s">
        <v>539</v>
      </c>
      <c r="E876" s="552" t="s">
        <v>298</v>
      </c>
      <c r="F876" s="572">
        <v>7624</v>
      </c>
      <c r="G876" s="572">
        <v>6407</v>
      </c>
      <c r="H876" s="560">
        <v>0.19</v>
      </c>
    </row>
    <row r="877" spans="2:8" x14ac:dyDescent="0.3">
      <c r="B877" s="550" t="s">
        <v>2224</v>
      </c>
      <c r="C877" s="551" t="s">
        <v>2225</v>
      </c>
      <c r="D877" s="552" t="s">
        <v>539</v>
      </c>
      <c r="E877" s="552" t="s">
        <v>298</v>
      </c>
      <c r="F877" s="572">
        <v>5980</v>
      </c>
      <c r="G877" s="572">
        <v>5025</v>
      </c>
      <c r="H877" s="560">
        <v>0.19</v>
      </c>
    </row>
    <row r="878" spans="2:8" x14ac:dyDescent="0.3">
      <c r="B878" s="550" t="s">
        <v>2226</v>
      </c>
      <c r="C878" s="551" t="s">
        <v>2227</v>
      </c>
      <c r="D878" s="552" t="s">
        <v>539</v>
      </c>
      <c r="E878" s="552" t="s">
        <v>298</v>
      </c>
      <c r="F878" s="572">
        <v>21979</v>
      </c>
      <c r="G878" s="572">
        <v>18470</v>
      </c>
      <c r="H878" s="560">
        <v>0.19</v>
      </c>
    </row>
    <row r="879" spans="2:8" x14ac:dyDescent="0.3">
      <c r="B879" s="550" t="s">
        <v>2228</v>
      </c>
      <c r="C879" s="551" t="s">
        <v>2229</v>
      </c>
      <c r="D879" s="552" t="s">
        <v>539</v>
      </c>
      <c r="E879" s="552" t="s">
        <v>298</v>
      </c>
      <c r="F879" s="572">
        <v>272899</v>
      </c>
      <c r="G879" s="572">
        <v>229327</v>
      </c>
      <c r="H879" s="560">
        <v>0.19</v>
      </c>
    </row>
    <row r="880" spans="2:8" x14ac:dyDescent="0.3">
      <c r="B880" s="550" t="s">
        <v>2230</v>
      </c>
      <c r="C880" s="551" t="s">
        <v>2231</v>
      </c>
      <c r="D880" s="552" t="s">
        <v>539</v>
      </c>
      <c r="E880" s="552" t="s">
        <v>298</v>
      </c>
      <c r="F880" s="572">
        <v>35912</v>
      </c>
      <c r="G880" s="572">
        <v>30178</v>
      </c>
      <c r="H880" s="560">
        <v>0.19</v>
      </c>
    </row>
    <row r="881" spans="2:8" x14ac:dyDescent="0.3">
      <c r="B881" s="550" t="s">
        <v>2232</v>
      </c>
      <c r="C881" s="551" t="s">
        <v>2233</v>
      </c>
      <c r="D881" s="552" t="s">
        <v>539</v>
      </c>
      <c r="E881" s="552" t="s">
        <v>298</v>
      </c>
      <c r="F881" s="572">
        <v>106543</v>
      </c>
      <c r="G881" s="572">
        <v>89532</v>
      </c>
      <c r="H881" s="560">
        <v>0.19</v>
      </c>
    </row>
    <row r="882" spans="2:8" x14ac:dyDescent="0.3">
      <c r="B882" s="550" t="s">
        <v>2234</v>
      </c>
      <c r="C882" s="551" t="s">
        <v>2235</v>
      </c>
      <c r="D882" s="552" t="s">
        <v>539</v>
      </c>
      <c r="E882" s="552" t="s">
        <v>298</v>
      </c>
      <c r="F882" s="572">
        <v>62485</v>
      </c>
      <c r="G882" s="572">
        <v>52508</v>
      </c>
      <c r="H882" s="560">
        <v>0.19</v>
      </c>
    </row>
    <row r="883" spans="2:8" x14ac:dyDescent="0.3">
      <c r="B883" s="550" t="s">
        <v>2236</v>
      </c>
      <c r="C883" s="551" t="s">
        <v>2237</v>
      </c>
      <c r="D883" s="552" t="s">
        <v>539</v>
      </c>
      <c r="E883" s="552" t="s">
        <v>298</v>
      </c>
      <c r="F883" s="572">
        <v>445315</v>
      </c>
      <c r="G883" s="572">
        <v>374214</v>
      </c>
      <c r="H883" s="560">
        <v>0.19</v>
      </c>
    </row>
    <row r="884" spans="2:8" x14ac:dyDescent="0.3">
      <c r="B884" s="550" t="s">
        <v>2238</v>
      </c>
      <c r="C884" s="551" t="s">
        <v>2239</v>
      </c>
      <c r="D884" s="552" t="s">
        <v>539</v>
      </c>
      <c r="E884" s="552" t="s">
        <v>298</v>
      </c>
      <c r="F884" s="572">
        <v>175250</v>
      </c>
      <c r="G884" s="572">
        <v>147269</v>
      </c>
      <c r="H884" s="560">
        <v>0.19</v>
      </c>
    </row>
    <row r="885" spans="2:8" ht="22.8" x14ac:dyDescent="0.3">
      <c r="B885" s="550" t="s">
        <v>2240</v>
      </c>
      <c r="C885" s="551" t="s">
        <v>2241</v>
      </c>
      <c r="D885" s="552" t="s">
        <v>539</v>
      </c>
      <c r="E885" s="552" t="s">
        <v>298</v>
      </c>
      <c r="F885" s="572">
        <v>176970</v>
      </c>
      <c r="G885" s="572">
        <v>148714</v>
      </c>
      <c r="H885" s="560">
        <v>0.19</v>
      </c>
    </row>
    <row r="886" spans="2:8" ht="22.8" x14ac:dyDescent="0.3">
      <c r="B886" s="550" t="s">
        <v>2242</v>
      </c>
      <c r="C886" s="551" t="s">
        <v>2243</v>
      </c>
      <c r="D886" s="552" t="s">
        <v>539</v>
      </c>
      <c r="E886" s="552" t="s">
        <v>298</v>
      </c>
      <c r="F886" s="572">
        <v>196467</v>
      </c>
      <c r="G886" s="572">
        <v>165098</v>
      </c>
      <c r="H886" s="560">
        <v>0.19</v>
      </c>
    </row>
    <row r="887" spans="2:8" x14ac:dyDescent="0.3">
      <c r="B887" s="550" t="s">
        <v>2244</v>
      </c>
      <c r="C887" s="551" t="s">
        <v>2245</v>
      </c>
      <c r="D887" s="552" t="s">
        <v>539</v>
      </c>
      <c r="E887" s="552" t="s">
        <v>562</v>
      </c>
      <c r="F887" s="572">
        <v>297038</v>
      </c>
      <c r="G887" s="572">
        <v>249612</v>
      </c>
      <c r="H887" s="560">
        <v>0.19</v>
      </c>
    </row>
    <row r="888" spans="2:8" x14ac:dyDescent="0.3">
      <c r="B888" s="550" t="s">
        <v>2246</v>
      </c>
      <c r="C888" s="551" t="s">
        <v>2247</v>
      </c>
      <c r="D888" s="552" t="s">
        <v>539</v>
      </c>
      <c r="E888" s="552" t="s">
        <v>562</v>
      </c>
      <c r="F888" s="572">
        <v>365981</v>
      </c>
      <c r="G888" s="572">
        <v>307547</v>
      </c>
      <c r="H888" s="560">
        <v>0.19</v>
      </c>
    </row>
    <row r="889" spans="2:8" x14ac:dyDescent="0.3">
      <c r="B889" s="550" t="s">
        <v>2248</v>
      </c>
      <c r="C889" s="551" t="s">
        <v>2249</v>
      </c>
      <c r="D889" s="552" t="s">
        <v>539</v>
      </c>
      <c r="E889" s="552" t="s">
        <v>562</v>
      </c>
      <c r="F889" s="572">
        <v>438222</v>
      </c>
      <c r="G889" s="572">
        <v>368254</v>
      </c>
      <c r="H889" s="560">
        <v>0.19</v>
      </c>
    </row>
    <row r="890" spans="2:8" x14ac:dyDescent="0.3">
      <c r="B890" s="550" t="s">
        <v>2250</v>
      </c>
      <c r="C890" s="551" t="s">
        <v>2251</v>
      </c>
      <c r="D890" s="552" t="s">
        <v>539</v>
      </c>
      <c r="E890" s="552" t="s">
        <v>562</v>
      </c>
      <c r="F890" s="572">
        <v>173609</v>
      </c>
      <c r="G890" s="572">
        <v>145890</v>
      </c>
      <c r="H890" s="560">
        <v>0.19</v>
      </c>
    </row>
    <row r="891" spans="2:8" x14ac:dyDescent="0.3">
      <c r="B891" s="550" t="s">
        <v>2252</v>
      </c>
      <c r="C891" s="551" t="s">
        <v>2253</v>
      </c>
      <c r="D891" s="552" t="s">
        <v>539</v>
      </c>
      <c r="E891" s="552" t="s">
        <v>562</v>
      </c>
      <c r="F891" s="572">
        <v>288623</v>
      </c>
      <c r="G891" s="572">
        <v>242540</v>
      </c>
      <c r="H891" s="560">
        <v>0.19</v>
      </c>
    </row>
    <row r="892" spans="2:8" x14ac:dyDescent="0.3">
      <c r="B892" s="550" t="s">
        <v>2254</v>
      </c>
      <c r="C892" s="551" t="s">
        <v>2255</v>
      </c>
      <c r="D892" s="552" t="s">
        <v>539</v>
      </c>
      <c r="E892" s="552" t="s">
        <v>562</v>
      </c>
      <c r="F892" s="572">
        <v>345328</v>
      </c>
      <c r="G892" s="572">
        <v>290192</v>
      </c>
      <c r="H892" s="560">
        <v>0.19</v>
      </c>
    </row>
    <row r="893" spans="2:8" x14ac:dyDescent="0.3">
      <c r="B893" s="550" t="s">
        <v>2256</v>
      </c>
      <c r="C893" s="551" t="s">
        <v>2257</v>
      </c>
      <c r="D893" s="552" t="s">
        <v>539</v>
      </c>
      <c r="E893" s="552" t="s">
        <v>562</v>
      </c>
      <c r="F893" s="572">
        <v>143049</v>
      </c>
      <c r="G893" s="572">
        <v>143049</v>
      </c>
      <c r="H893" s="560">
        <v>0</v>
      </c>
    </row>
    <row r="894" spans="2:8" x14ac:dyDescent="0.3">
      <c r="B894" s="550" t="s">
        <v>2258</v>
      </c>
      <c r="C894" s="551" t="s">
        <v>2259</v>
      </c>
      <c r="D894" s="552" t="s">
        <v>539</v>
      </c>
      <c r="E894" s="552" t="s">
        <v>562</v>
      </c>
      <c r="F894" s="572">
        <v>177096</v>
      </c>
      <c r="G894" s="572">
        <v>177096</v>
      </c>
      <c r="H894" s="560">
        <v>0</v>
      </c>
    </row>
    <row r="895" spans="2:8" x14ac:dyDescent="0.3">
      <c r="B895" s="550" t="s">
        <v>2260</v>
      </c>
      <c r="C895" s="551" t="s">
        <v>2261</v>
      </c>
      <c r="D895" s="552" t="s">
        <v>539</v>
      </c>
      <c r="E895" s="552" t="s">
        <v>562</v>
      </c>
      <c r="F895" s="572">
        <v>212050</v>
      </c>
      <c r="G895" s="572">
        <v>212050</v>
      </c>
      <c r="H895" s="560">
        <v>0</v>
      </c>
    </row>
    <row r="896" spans="2:8" x14ac:dyDescent="0.3">
      <c r="B896" s="550" t="s">
        <v>2262</v>
      </c>
      <c r="C896" s="551" t="s">
        <v>2263</v>
      </c>
      <c r="D896" s="552" t="s">
        <v>539</v>
      </c>
      <c r="E896" s="552" t="s">
        <v>562</v>
      </c>
      <c r="F896" s="572">
        <v>91982</v>
      </c>
      <c r="G896" s="572">
        <v>91982</v>
      </c>
      <c r="H896" s="560">
        <v>0</v>
      </c>
    </row>
    <row r="897" spans="2:8" x14ac:dyDescent="0.3">
      <c r="B897" s="550" t="s">
        <v>2264</v>
      </c>
      <c r="C897" s="551" t="s">
        <v>2265</v>
      </c>
      <c r="D897" s="552" t="s">
        <v>539</v>
      </c>
      <c r="E897" s="552" t="s">
        <v>562</v>
      </c>
      <c r="F897" s="572">
        <v>113197</v>
      </c>
      <c r="G897" s="572">
        <v>113197</v>
      </c>
      <c r="H897" s="560">
        <v>0</v>
      </c>
    </row>
    <row r="898" spans="2:8" x14ac:dyDescent="0.3">
      <c r="B898" s="550" t="s">
        <v>2266</v>
      </c>
      <c r="C898" s="551" t="s">
        <v>2267</v>
      </c>
      <c r="D898" s="552" t="s">
        <v>539</v>
      </c>
      <c r="E898" s="552" t="s">
        <v>562</v>
      </c>
      <c r="F898" s="572">
        <v>135973</v>
      </c>
      <c r="G898" s="572">
        <v>135973</v>
      </c>
      <c r="H898" s="560">
        <v>0</v>
      </c>
    </row>
    <row r="899" spans="2:8" x14ac:dyDescent="0.3">
      <c r="B899" s="550" t="s">
        <v>2268</v>
      </c>
      <c r="C899" s="551" t="s">
        <v>2269</v>
      </c>
      <c r="D899" s="552" t="s">
        <v>539</v>
      </c>
      <c r="E899" s="552" t="s">
        <v>562</v>
      </c>
      <c r="F899" s="572">
        <v>58751</v>
      </c>
      <c r="G899" s="572">
        <v>58751</v>
      </c>
      <c r="H899" s="560">
        <v>0</v>
      </c>
    </row>
    <row r="900" spans="2:8" x14ac:dyDescent="0.3">
      <c r="B900" s="550" t="s">
        <v>2270</v>
      </c>
      <c r="C900" s="551" t="s">
        <v>2271</v>
      </c>
      <c r="D900" s="552" t="s">
        <v>539</v>
      </c>
      <c r="E900" s="552" t="s">
        <v>562</v>
      </c>
      <c r="F900" s="572">
        <v>72673</v>
      </c>
      <c r="G900" s="572">
        <v>72673</v>
      </c>
      <c r="H900" s="560">
        <v>0</v>
      </c>
    </row>
    <row r="901" spans="2:8" x14ac:dyDescent="0.3">
      <c r="B901" s="550" t="s">
        <v>2272</v>
      </c>
      <c r="C901" s="551" t="s">
        <v>2273</v>
      </c>
      <c r="D901" s="552" t="s">
        <v>539</v>
      </c>
      <c r="E901" s="552" t="s">
        <v>562</v>
      </c>
      <c r="F901" s="572">
        <v>87232</v>
      </c>
      <c r="G901" s="572">
        <v>87232</v>
      </c>
      <c r="H901" s="560">
        <v>0</v>
      </c>
    </row>
    <row r="902" spans="2:8" x14ac:dyDescent="0.3">
      <c r="B902" s="550" t="s">
        <v>2274</v>
      </c>
      <c r="C902" s="551" t="s">
        <v>2275</v>
      </c>
      <c r="D902" s="552" t="s">
        <v>539</v>
      </c>
      <c r="E902" s="552" t="s">
        <v>562</v>
      </c>
      <c r="F902" s="572">
        <v>24953</v>
      </c>
      <c r="G902" s="572">
        <v>24953</v>
      </c>
      <c r="H902" s="560">
        <v>0</v>
      </c>
    </row>
    <row r="903" spans="2:8" x14ac:dyDescent="0.3">
      <c r="B903" s="550" t="s">
        <v>2276</v>
      </c>
      <c r="C903" s="551" t="s">
        <v>2277</v>
      </c>
      <c r="D903" s="552" t="s">
        <v>539</v>
      </c>
      <c r="E903" s="552" t="s">
        <v>562</v>
      </c>
      <c r="F903" s="572">
        <v>34298</v>
      </c>
      <c r="G903" s="572">
        <v>34298</v>
      </c>
      <c r="H903" s="560">
        <v>0</v>
      </c>
    </row>
    <row r="904" spans="2:8" x14ac:dyDescent="0.3">
      <c r="B904" s="550" t="s">
        <v>2278</v>
      </c>
      <c r="C904" s="551" t="s">
        <v>2279</v>
      </c>
      <c r="D904" s="552" t="s">
        <v>539</v>
      </c>
      <c r="E904" s="552" t="s">
        <v>562</v>
      </c>
      <c r="F904" s="572">
        <v>41097</v>
      </c>
      <c r="G904" s="572">
        <v>41097</v>
      </c>
      <c r="H904" s="560">
        <v>0</v>
      </c>
    </row>
    <row r="905" spans="2:8" x14ac:dyDescent="0.3">
      <c r="B905" s="550" t="s">
        <v>2280</v>
      </c>
      <c r="C905" s="551" t="s">
        <v>2281</v>
      </c>
      <c r="D905" s="552" t="s">
        <v>539</v>
      </c>
      <c r="E905" s="552" t="s">
        <v>562</v>
      </c>
      <c r="F905" s="572">
        <v>16993</v>
      </c>
      <c r="G905" s="572">
        <v>16993</v>
      </c>
      <c r="H905" s="560">
        <v>0</v>
      </c>
    </row>
    <row r="906" spans="2:8" x14ac:dyDescent="0.3">
      <c r="B906" s="550" t="s">
        <v>2282</v>
      </c>
      <c r="C906" s="551" t="s">
        <v>2283</v>
      </c>
      <c r="D906" s="552" t="s">
        <v>539</v>
      </c>
      <c r="E906" s="552" t="s">
        <v>562</v>
      </c>
      <c r="F906" s="572">
        <v>23188</v>
      </c>
      <c r="G906" s="572">
        <v>23188</v>
      </c>
      <c r="H906" s="560">
        <v>0</v>
      </c>
    </row>
    <row r="907" spans="2:8" x14ac:dyDescent="0.3">
      <c r="B907" s="550" t="s">
        <v>2284</v>
      </c>
      <c r="C907" s="551" t="s">
        <v>2285</v>
      </c>
      <c r="D907" s="552" t="s">
        <v>539</v>
      </c>
      <c r="E907" s="552" t="s">
        <v>562</v>
      </c>
      <c r="F907" s="572">
        <v>27554</v>
      </c>
      <c r="G907" s="572">
        <v>27554</v>
      </c>
      <c r="H907" s="560">
        <v>0</v>
      </c>
    </row>
    <row r="908" spans="2:8" x14ac:dyDescent="0.3">
      <c r="B908" s="550" t="s">
        <v>2286</v>
      </c>
      <c r="C908" s="551" t="s">
        <v>2287</v>
      </c>
      <c r="D908" s="552" t="s">
        <v>539</v>
      </c>
      <c r="E908" s="552" t="s">
        <v>562</v>
      </c>
      <c r="F908" s="572">
        <v>13330</v>
      </c>
      <c r="G908" s="572">
        <v>13330</v>
      </c>
      <c r="H908" s="560">
        <v>0</v>
      </c>
    </row>
    <row r="909" spans="2:8" x14ac:dyDescent="0.3">
      <c r="B909" s="550" t="s">
        <v>2288</v>
      </c>
      <c r="C909" s="551" t="s">
        <v>2289</v>
      </c>
      <c r="D909" s="552" t="s">
        <v>539</v>
      </c>
      <c r="E909" s="552" t="s">
        <v>562</v>
      </c>
      <c r="F909" s="572">
        <v>15496</v>
      </c>
      <c r="G909" s="572">
        <v>15496</v>
      </c>
      <c r="H909" s="560">
        <v>0</v>
      </c>
    </row>
    <row r="910" spans="2:8" x14ac:dyDescent="0.3">
      <c r="B910" s="550" t="s">
        <v>2290</v>
      </c>
      <c r="C910" s="551" t="s">
        <v>2291</v>
      </c>
      <c r="D910" s="552" t="s">
        <v>539</v>
      </c>
      <c r="E910" s="552" t="s">
        <v>562</v>
      </c>
      <c r="F910" s="572">
        <v>19093</v>
      </c>
      <c r="G910" s="572">
        <v>19093</v>
      </c>
      <c r="H910" s="560">
        <v>0</v>
      </c>
    </row>
    <row r="911" spans="2:8" x14ac:dyDescent="0.3">
      <c r="B911" s="550" t="s">
        <v>2292</v>
      </c>
      <c r="C911" s="551" t="s">
        <v>2293</v>
      </c>
      <c r="D911" s="552" t="s">
        <v>539</v>
      </c>
      <c r="E911" s="552" t="s">
        <v>562</v>
      </c>
      <c r="F911" s="572">
        <v>11387</v>
      </c>
      <c r="G911" s="572">
        <v>11387</v>
      </c>
      <c r="H911" s="560">
        <v>0</v>
      </c>
    </row>
    <row r="912" spans="2:8" x14ac:dyDescent="0.3">
      <c r="B912" s="550" t="s">
        <v>2294</v>
      </c>
      <c r="C912" s="551" t="s">
        <v>2295</v>
      </c>
      <c r="D912" s="552" t="s">
        <v>539</v>
      </c>
      <c r="E912" s="552" t="s">
        <v>562</v>
      </c>
      <c r="F912" s="572">
        <v>11385</v>
      </c>
      <c r="G912" s="572">
        <v>11385</v>
      </c>
      <c r="H912" s="560">
        <v>0</v>
      </c>
    </row>
    <row r="913" spans="2:8" x14ac:dyDescent="0.3">
      <c r="B913" s="550" t="s">
        <v>2296</v>
      </c>
      <c r="C913" s="551" t="s">
        <v>2297</v>
      </c>
      <c r="D913" s="552" t="s">
        <v>539</v>
      </c>
      <c r="E913" s="552" t="s">
        <v>562</v>
      </c>
      <c r="F913" s="572">
        <v>13624</v>
      </c>
      <c r="G913" s="572">
        <v>13624</v>
      </c>
      <c r="H913" s="560">
        <v>0</v>
      </c>
    </row>
    <row r="914" spans="2:8" x14ac:dyDescent="0.3">
      <c r="B914" s="550" t="s">
        <v>2298</v>
      </c>
      <c r="C914" s="551" t="s">
        <v>2299</v>
      </c>
      <c r="D914" s="552" t="s">
        <v>539</v>
      </c>
      <c r="E914" s="552" t="s">
        <v>562</v>
      </c>
      <c r="F914" s="572">
        <v>5684</v>
      </c>
      <c r="G914" s="572">
        <v>5684</v>
      </c>
      <c r="H914" s="560">
        <v>0</v>
      </c>
    </row>
    <row r="915" spans="2:8" x14ac:dyDescent="0.3">
      <c r="B915" s="550" t="s">
        <v>2300</v>
      </c>
      <c r="C915" s="551" t="s">
        <v>2301</v>
      </c>
      <c r="D915" s="552" t="s">
        <v>539</v>
      </c>
      <c r="E915" s="552" t="s">
        <v>562</v>
      </c>
      <c r="F915" s="572">
        <v>6919</v>
      </c>
      <c r="G915" s="572">
        <v>6919</v>
      </c>
      <c r="H915" s="560">
        <v>0</v>
      </c>
    </row>
    <row r="916" spans="2:8" x14ac:dyDescent="0.3">
      <c r="B916" s="550" t="s">
        <v>2302</v>
      </c>
      <c r="C916" s="551" t="s">
        <v>2303</v>
      </c>
      <c r="D916" s="552" t="s">
        <v>539</v>
      </c>
      <c r="E916" s="552" t="s">
        <v>562</v>
      </c>
      <c r="F916" s="572">
        <v>8580</v>
      </c>
      <c r="G916" s="572">
        <v>8580</v>
      </c>
      <c r="H916" s="560">
        <v>0</v>
      </c>
    </row>
    <row r="917" spans="2:8" x14ac:dyDescent="0.3">
      <c r="B917" s="550" t="s">
        <v>2304</v>
      </c>
      <c r="C917" s="551" t="s">
        <v>2305</v>
      </c>
      <c r="D917" s="552" t="s">
        <v>539</v>
      </c>
      <c r="E917" s="552" t="s">
        <v>562</v>
      </c>
      <c r="F917" s="572">
        <v>2060</v>
      </c>
      <c r="G917" s="572">
        <v>1731</v>
      </c>
      <c r="H917" s="560">
        <v>0.19</v>
      </c>
    </row>
    <row r="918" spans="2:8" ht="22.8" x14ac:dyDescent="0.3">
      <c r="B918" s="550" t="s">
        <v>2306</v>
      </c>
      <c r="C918" s="551" t="s">
        <v>2307</v>
      </c>
      <c r="D918" s="552" t="s">
        <v>539</v>
      </c>
      <c r="E918" s="552" t="s">
        <v>562</v>
      </c>
      <c r="F918" s="572">
        <v>3665</v>
      </c>
      <c r="G918" s="572">
        <v>3080</v>
      </c>
      <c r="H918" s="560">
        <v>0.19</v>
      </c>
    </row>
    <row r="919" spans="2:8" x14ac:dyDescent="0.3">
      <c r="B919" s="550" t="s">
        <v>2308</v>
      </c>
      <c r="C919" s="551" t="s">
        <v>2309</v>
      </c>
      <c r="D919" s="552" t="s">
        <v>539</v>
      </c>
      <c r="E919" s="552" t="s">
        <v>298</v>
      </c>
      <c r="F919" s="572">
        <v>11629</v>
      </c>
      <c r="G919" s="572">
        <v>9772</v>
      </c>
      <c r="H919" s="560">
        <v>0.19</v>
      </c>
    </row>
    <row r="920" spans="2:8" x14ac:dyDescent="0.3">
      <c r="B920" s="550" t="s">
        <v>2310</v>
      </c>
      <c r="C920" s="551" t="s">
        <v>2311</v>
      </c>
      <c r="D920" s="552" t="s">
        <v>539</v>
      </c>
      <c r="E920" s="552" t="s">
        <v>298</v>
      </c>
      <c r="F920" s="572">
        <v>11629</v>
      </c>
      <c r="G920" s="572">
        <v>9772</v>
      </c>
      <c r="H920" s="560">
        <v>0.19</v>
      </c>
    </row>
    <row r="921" spans="2:8" x14ac:dyDescent="0.3">
      <c r="B921" s="550" t="s">
        <v>2312</v>
      </c>
      <c r="C921" s="551" t="s">
        <v>2313</v>
      </c>
      <c r="D921" s="552" t="s">
        <v>539</v>
      </c>
      <c r="E921" s="552" t="s">
        <v>298</v>
      </c>
      <c r="F921" s="572">
        <v>4598</v>
      </c>
      <c r="G921" s="572">
        <v>3864</v>
      </c>
      <c r="H921" s="560">
        <v>0.19</v>
      </c>
    </row>
    <row r="922" spans="2:8" x14ac:dyDescent="0.3">
      <c r="B922" s="550" t="s">
        <v>2314</v>
      </c>
      <c r="C922" s="551" t="s">
        <v>2315</v>
      </c>
      <c r="D922" s="552" t="s">
        <v>539</v>
      </c>
      <c r="E922" s="552" t="s">
        <v>298</v>
      </c>
      <c r="F922" s="572">
        <v>5877</v>
      </c>
      <c r="G922" s="572">
        <v>4939</v>
      </c>
      <c r="H922" s="560">
        <v>0.19</v>
      </c>
    </row>
    <row r="923" spans="2:8" ht="22.8" x14ac:dyDescent="0.3">
      <c r="B923" s="550" t="s">
        <v>2316</v>
      </c>
      <c r="C923" s="551" t="s">
        <v>2317</v>
      </c>
      <c r="D923" s="552" t="s">
        <v>539</v>
      </c>
      <c r="E923" s="552" t="s">
        <v>298</v>
      </c>
      <c r="F923" s="572">
        <v>1263527</v>
      </c>
      <c r="G923" s="572">
        <v>1061787</v>
      </c>
      <c r="H923" s="560">
        <v>0.19</v>
      </c>
    </row>
    <row r="924" spans="2:8" ht="22.8" x14ac:dyDescent="0.3">
      <c r="B924" s="550" t="s">
        <v>2318</v>
      </c>
      <c r="C924" s="551" t="s">
        <v>2319</v>
      </c>
      <c r="D924" s="552" t="s">
        <v>539</v>
      </c>
      <c r="E924" s="552" t="s">
        <v>298</v>
      </c>
      <c r="F924" s="572">
        <v>700378</v>
      </c>
      <c r="G924" s="572">
        <v>588553</v>
      </c>
      <c r="H924" s="560">
        <v>0.19</v>
      </c>
    </row>
    <row r="925" spans="2:8" ht="22.8" x14ac:dyDescent="0.3">
      <c r="B925" s="550" t="s">
        <v>2320</v>
      </c>
      <c r="C925" s="551" t="s">
        <v>2321</v>
      </c>
      <c r="D925" s="552" t="s">
        <v>539</v>
      </c>
      <c r="E925" s="552" t="s">
        <v>298</v>
      </c>
      <c r="F925" s="572">
        <v>539904</v>
      </c>
      <c r="G925" s="572">
        <v>453701</v>
      </c>
      <c r="H925" s="560">
        <v>0.19</v>
      </c>
    </row>
    <row r="926" spans="2:8" ht="22.8" x14ac:dyDescent="0.3">
      <c r="B926" s="550" t="s">
        <v>2322</v>
      </c>
      <c r="C926" s="551" t="s">
        <v>2323</v>
      </c>
      <c r="D926" s="552" t="s">
        <v>539</v>
      </c>
      <c r="E926" s="552" t="s">
        <v>298</v>
      </c>
      <c r="F926" s="572">
        <v>2075635</v>
      </c>
      <c r="G926" s="572">
        <v>1744231</v>
      </c>
      <c r="H926" s="560">
        <v>0.19</v>
      </c>
    </row>
    <row r="927" spans="2:8" ht="22.8" x14ac:dyDescent="0.3">
      <c r="B927" s="550" t="s">
        <v>2324</v>
      </c>
      <c r="C927" s="551" t="s">
        <v>2325</v>
      </c>
      <c r="D927" s="552" t="s">
        <v>539</v>
      </c>
      <c r="E927" s="552" t="s">
        <v>298</v>
      </c>
      <c r="F927" s="572">
        <v>1478740</v>
      </c>
      <c r="G927" s="572">
        <v>1242639</v>
      </c>
      <c r="H927" s="560">
        <v>0.19</v>
      </c>
    </row>
    <row r="928" spans="2:8" ht="22.8" x14ac:dyDescent="0.3">
      <c r="B928" s="550" t="s">
        <v>2326</v>
      </c>
      <c r="C928" s="551" t="s">
        <v>2327</v>
      </c>
      <c r="D928" s="552" t="s">
        <v>539</v>
      </c>
      <c r="E928" s="552" t="s">
        <v>298</v>
      </c>
      <c r="F928" s="572">
        <v>790360</v>
      </c>
      <c r="G928" s="572">
        <v>664168</v>
      </c>
      <c r="H928" s="560">
        <v>0.19</v>
      </c>
    </row>
    <row r="929" spans="2:8" ht="22.8" x14ac:dyDescent="0.3">
      <c r="B929" s="550" t="s">
        <v>2328</v>
      </c>
      <c r="C929" s="551" t="s">
        <v>2329</v>
      </c>
      <c r="D929" s="552" t="s">
        <v>539</v>
      </c>
      <c r="E929" s="552" t="s">
        <v>298</v>
      </c>
      <c r="F929" s="572">
        <v>633637</v>
      </c>
      <c r="G929" s="572">
        <v>532468</v>
      </c>
      <c r="H929" s="560">
        <v>0.19</v>
      </c>
    </row>
    <row r="930" spans="2:8" ht="22.8" x14ac:dyDescent="0.3">
      <c r="B930" s="550" t="s">
        <v>2330</v>
      </c>
      <c r="C930" s="551" t="s">
        <v>2331</v>
      </c>
      <c r="D930" s="552" t="s">
        <v>539</v>
      </c>
      <c r="E930" s="552" t="s">
        <v>298</v>
      </c>
      <c r="F930" s="572">
        <v>420676</v>
      </c>
      <c r="G930" s="572">
        <v>353509</v>
      </c>
      <c r="H930" s="560">
        <v>0.19</v>
      </c>
    </row>
    <row r="931" spans="2:8" x14ac:dyDescent="0.3">
      <c r="B931" s="550" t="s">
        <v>2332</v>
      </c>
      <c r="C931" s="551" t="s">
        <v>2333</v>
      </c>
      <c r="D931" s="552" t="s">
        <v>539</v>
      </c>
      <c r="E931" s="552" t="s">
        <v>298</v>
      </c>
      <c r="F931" s="572">
        <v>3331663</v>
      </c>
      <c r="G931" s="572">
        <v>2799717</v>
      </c>
      <c r="H931" s="560">
        <v>0.19</v>
      </c>
    </row>
    <row r="932" spans="2:8" x14ac:dyDescent="0.3">
      <c r="B932" s="550" t="s">
        <v>2334</v>
      </c>
      <c r="C932" s="551" t="s">
        <v>2335</v>
      </c>
      <c r="D932" s="552" t="s">
        <v>539</v>
      </c>
      <c r="E932" s="552" t="s">
        <v>298</v>
      </c>
      <c r="F932" s="572">
        <v>2266103</v>
      </c>
      <c r="G932" s="572">
        <v>1904288</v>
      </c>
      <c r="H932" s="560">
        <v>0.19</v>
      </c>
    </row>
    <row r="933" spans="2:8" x14ac:dyDescent="0.3">
      <c r="B933" s="550" t="s">
        <v>2336</v>
      </c>
      <c r="C933" s="551" t="s">
        <v>2337</v>
      </c>
      <c r="D933" s="552" t="s">
        <v>539</v>
      </c>
      <c r="E933" s="552" t="s">
        <v>298</v>
      </c>
      <c r="F933" s="572">
        <v>136643</v>
      </c>
      <c r="G933" s="572">
        <v>114826</v>
      </c>
      <c r="H933" s="560">
        <v>0.19</v>
      </c>
    </row>
    <row r="934" spans="2:8" x14ac:dyDescent="0.3">
      <c r="B934" s="550" t="s">
        <v>2338</v>
      </c>
      <c r="C934" s="551" t="s">
        <v>2339</v>
      </c>
      <c r="D934" s="552" t="s">
        <v>539</v>
      </c>
      <c r="E934" s="552" t="s">
        <v>298</v>
      </c>
      <c r="F934" s="572">
        <v>69154</v>
      </c>
      <c r="G934" s="572">
        <v>58113</v>
      </c>
      <c r="H934" s="560">
        <v>0.19</v>
      </c>
    </row>
    <row r="935" spans="2:8" x14ac:dyDescent="0.3">
      <c r="B935" s="550" t="s">
        <v>2340</v>
      </c>
      <c r="C935" s="551" t="s">
        <v>2341</v>
      </c>
      <c r="D935" s="552" t="s">
        <v>539</v>
      </c>
      <c r="E935" s="552" t="s">
        <v>298</v>
      </c>
      <c r="F935" s="572">
        <v>49674</v>
      </c>
      <c r="G935" s="572">
        <v>41743</v>
      </c>
      <c r="H935" s="560">
        <v>0.19</v>
      </c>
    </row>
    <row r="936" spans="2:8" x14ac:dyDescent="0.3">
      <c r="B936" s="550" t="s">
        <v>2342</v>
      </c>
      <c r="C936" s="551" t="s">
        <v>2343</v>
      </c>
      <c r="D936" s="552" t="s">
        <v>539</v>
      </c>
      <c r="E936" s="552" t="s">
        <v>298</v>
      </c>
      <c r="F936" s="572">
        <v>39796</v>
      </c>
      <c r="G936" s="572">
        <v>33442</v>
      </c>
      <c r="H936" s="560">
        <v>0.19</v>
      </c>
    </row>
    <row r="937" spans="2:8" ht="22.8" x14ac:dyDescent="0.3">
      <c r="B937" s="550" t="s">
        <v>2344</v>
      </c>
      <c r="C937" s="551" t="s">
        <v>2345</v>
      </c>
      <c r="D937" s="552" t="s">
        <v>539</v>
      </c>
      <c r="E937" s="552" t="s">
        <v>562</v>
      </c>
      <c r="F937" s="572">
        <v>39934</v>
      </c>
      <c r="G937" s="572">
        <v>33558</v>
      </c>
      <c r="H937" s="560">
        <v>0.19</v>
      </c>
    </row>
    <row r="938" spans="2:8" x14ac:dyDescent="0.3">
      <c r="B938" s="550" t="s">
        <v>2346</v>
      </c>
      <c r="C938" s="551" t="s">
        <v>2347</v>
      </c>
      <c r="D938" s="552" t="s">
        <v>539</v>
      </c>
      <c r="E938" s="552" t="s">
        <v>562</v>
      </c>
      <c r="F938" s="572">
        <v>16073</v>
      </c>
      <c r="G938" s="572">
        <v>13507</v>
      </c>
      <c r="H938" s="560">
        <v>0.19</v>
      </c>
    </row>
    <row r="939" spans="2:8" x14ac:dyDescent="0.3">
      <c r="B939" s="550" t="s">
        <v>2348</v>
      </c>
      <c r="C939" s="551" t="s">
        <v>2349</v>
      </c>
      <c r="D939" s="552" t="s">
        <v>539</v>
      </c>
      <c r="E939" s="552" t="s">
        <v>298</v>
      </c>
      <c r="F939" s="572">
        <v>4166</v>
      </c>
      <c r="G939" s="572">
        <v>3501</v>
      </c>
      <c r="H939" s="560">
        <v>0.19</v>
      </c>
    </row>
    <row r="940" spans="2:8" ht="22.8" x14ac:dyDescent="0.3">
      <c r="B940" s="550" t="s">
        <v>2350</v>
      </c>
      <c r="C940" s="551" t="s">
        <v>2351</v>
      </c>
      <c r="D940" s="552" t="s">
        <v>539</v>
      </c>
      <c r="E940" s="552" t="s">
        <v>298</v>
      </c>
      <c r="F940" s="572">
        <v>4316</v>
      </c>
      <c r="G940" s="572">
        <v>3627</v>
      </c>
      <c r="H940" s="560">
        <v>0.19</v>
      </c>
    </row>
    <row r="941" spans="2:8" ht="22.8" x14ac:dyDescent="0.3">
      <c r="B941" s="550" t="s">
        <v>2352</v>
      </c>
      <c r="C941" s="551" t="s">
        <v>2353</v>
      </c>
      <c r="D941" s="552" t="s">
        <v>539</v>
      </c>
      <c r="E941" s="552" t="s">
        <v>298</v>
      </c>
      <c r="F941" s="572">
        <v>3178</v>
      </c>
      <c r="G941" s="572">
        <v>2671</v>
      </c>
      <c r="H941" s="560">
        <v>0.19</v>
      </c>
    </row>
    <row r="942" spans="2:8" x14ac:dyDescent="0.3">
      <c r="B942" s="550" t="s">
        <v>2354</v>
      </c>
      <c r="C942" s="551" t="s">
        <v>2355</v>
      </c>
      <c r="D942" s="552" t="s">
        <v>539</v>
      </c>
      <c r="E942" s="552" t="s">
        <v>298</v>
      </c>
      <c r="F942" s="572">
        <v>358</v>
      </c>
      <c r="G942" s="572">
        <v>301</v>
      </c>
      <c r="H942" s="560">
        <v>0.19</v>
      </c>
    </row>
    <row r="943" spans="2:8" ht="22.8" x14ac:dyDescent="0.3">
      <c r="B943" s="550" t="s">
        <v>2356</v>
      </c>
      <c r="C943" s="551" t="s">
        <v>2357</v>
      </c>
      <c r="D943" s="552" t="s">
        <v>539</v>
      </c>
      <c r="E943" s="552" t="s">
        <v>298</v>
      </c>
      <c r="F943" s="572">
        <v>1790</v>
      </c>
      <c r="G943" s="572">
        <v>1504</v>
      </c>
      <c r="H943" s="560">
        <v>0.19</v>
      </c>
    </row>
    <row r="944" spans="2:8" ht="22.8" x14ac:dyDescent="0.3">
      <c r="B944" s="550" t="s">
        <v>2358</v>
      </c>
      <c r="C944" s="551" t="s">
        <v>2359</v>
      </c>
      <c r="D944" s="552" t="s">
        <v>539</v>
      </c>
      <c r="E944" s="552" t="s">
        <v>298</v>
      </c>
      <c r="F944" s="572">
        <v>2167</v>
      </c>
      <c r="G944" s="572">
        <v>1821</v>
      </c>
      <c r="H944" s="560">
        <v>0.19</v>
      </c>
    </row>
    <row r="945" spans="2:8" x14ac:dyDescent="0.3">
      <c r="B945" s="550" t="s">
        <v>2360</v>
      </c>
      <c r="C945" s="551" t="s">
        <v>2361</v>
      </c>
      <c r="D945" s="552" t="s">
        <v>539</v>
      </c>
      <c r="E945" s="552" t="s">
        <v>298</v>
      </c>
      <c r="F945" s="572">
        <v>650</v>
      </c>
      <c r="G945" s="572">
        <v>546</v>
      </c>
      <c r="H945" s="560">
        <v>0.19</v>
      </c>
    </row>
    <row r="946" spans="2:8" x14ac:dyDescent="0.3">
      <c r="B946" s="550" t="s">
        <v>2362</v>
      </c>
      <c r="C946" s="551" t="s">
        <v>2363</v>
      </c>
      <c r="D946" s="552" t="s">
        <v>539</v>
      </c>
      <c r="E946" s="552" t="s">
        <v>298</v>
      </c>
      <c r="F946" s="572">
        <v>1919</v>
      </c>
      <c r="G946" s="572">
        <v>1613</v>
      </c>
      <c r="H946" s="560">
        <v>0.19</v>
      </c>
    </row>
    <row r="947" spans="2:8" ht="22.8" x14ac:dyDescent="0.3">
      <c r="B947" s="550" t="s">
        <v>2364</v>
      </c>
      <c r="C947" s="551" t="s">
        <v>2365</v>
      </c>
      <c r="D947" s="552" t="s">
        <v>539</v>
      </c>
      <c r="E947" s="552" t="s">
        <v>298</v>
      </c>
      <c r="F947" s="572">
        <v>1626</v>
      </c>
      <c r="G947" s="572">
        <v>1366</v>
      </c>
      <c r="H947" s="560">
        <v>0.19</v>
      </c>
    </row>
    <row r="948" spans="2:8" ht="22.8" x14ac:dyDescent="0.3">
      <c r="B948" s="550" t="s">
        <v>2366</v>
      </c>
      <c r="C948" s="551" t="s">
        <v>2367</v>
      </c>
      <c r="D948" s="552" t="s">
        <v>539</v>
      </c>
      <c r="E948" s="552" t="s">
        <v>298</v>
      </c>
      <c r="F948" s="572">
        <v>1909</v>
      </c>
      <c r="G948" s="572">
        <v>1604</v>
      </c>
      <c r="H948" s="560">
        <v>0.19</v>
      </c>
    </row>
    <row r="949" spans="2:8" ht="22.8" x14ac:dyDescent="0.3">
      <c r="B949" s="550" t="s">
        <v>2368</v>
      </c>
      <c r="C949" s="551" t="s">
        <v>2369</v>
      </c>
      <c r="D949" s="552" t="s">
        <v>539</v>
      </c>
      <c r="E949" s="552" t="s">
        <v>298</v>
      </c>
      <c r="F949" s="572">
        <v>1007</v>
      </c>
      <c r="G949" s="572">
        <v>846</v>
      </c>
      <c r="H949" s="560">
        <v>0.19</v>
      </c>
    </row>
    <row r="950" spans="2:8" ht="22.8" x14ac:dyDescent="0.3">
      <c r="B950" s="550" t="s">
        <v>2370</v>
      </c>
      <c r="C950" s="551" t="s">
        <v>2371</v>
      </c>
      <c r="D950" s="552" t="s">
        <v>539</v>
      </c>
      <c r="E950" s="552" t="s">
        <v>298</v>
      </c>
      <c r="F950" s="572">
        <v>1066</v>
      </c>
      <c r="G950" s="572">
        <v>896</v>
      </c>
      <c r="H950" s="560">
        <v>0.19</v>
      </c>
    </row>
    <row r="951" spans="2:8" ht="22.8" x14ac:dyDescent="0.3">
      <c r="B951" s="550" t="s">
        <v>2372</v>
      </c>
      <c r="C951" s="551" t="s">
        <v>2373</v>
      </c>
      <c r="D951" s="552" t="s">
        <v>539</v>
      </c>
      <c r="E951" s="552" t="s">
        <v>298</v>
      </c>
      <c r="F951" s="572">
        <v>1917</v>
      </c>
      <c r="G951" s="572">
        <v>1611</v>
      </c>
      <c r="H951" s="560">
        <v>0.19</v>
      </c>
    </row>
    <row r="952" spans="2:8" x14ac:dyDescent="0.3">
      <c r="B952" s="550" t="s">
        <v>2374</v>
      </c>
      <c r="C952" s="551" t="s">
        <v>2375</v>
      </c>
      <c r="D952" s="552" t="s">
        <v>539</v>
      </c>
      <c r="E952" s="552" t="s">
        <v>298</v>
      </c>
      <c r="F952" s="572">
        <v>863</v>
      </c>
      <c r="G952" s="572">
        <v>725</v>
      </c>
      <c r="H952" s="560">
        <v>0.19</v>
      </c>
    </row>
    <row r="953" spans="2:8" x14ac:dyDescent="0.3">
      <c r="B953" s="550" t="s">
        <v>2376</v>
      </c>
      <c r="C953" s="551" t="s">
        <v>2377</v>
      </c>
      <c r="D953" s="552" t="s">
        <v>539</v>
      </c>
      <c r="E953" s="552" t="s">
        <v>298</v>
      </c>
      <c r="F953" s="572">
        <v>1423</v>
      </c>
      <c r="G953" s="572">
        <v>1196</v>
      </c>
      <c r="H953" s="560">
        <v>0.19</v>
      </c>
    </row>
    <row r="954" spans="2:8" ht="22.8" x14ac:dyDescent="0.3">
      <c r="B954" s="550" t="s">
        <v>2378</v>
      </c>
      <c r="C954" s="551" t="s">
        <v>2379</v>
      </c>
      <c r="D954" s="552" t="s">
        <v>539</v>
      </c>
      <c r="E954" s="552" t="s">
        <v>298</v>
      </c>
      <c r="F954" s="572">
        <v>2667</v>
      </c>
      <c r="G954" s="572">
        <v>2241</v>
      </c>
      <c r="H954" s="560">
        <v>0.19</v>
      </c>
    </row>
    <row r="955" spans="2:8" x14ac:dyDescent="0.3">
      <c r="B955" s="550" t="s">
        <v>2380</v>
      </c>
      <c r="C955" s="551" t="s">
        <v>2381</v>
      </c>
      <c r="D955" s="552" t="s">
        <v>539</v>
      </c>
      <c r="E955" s="552" t="s">
        <v>562</v>
      </c>
      <c r="F955" s="572">
        <v>35804</v>
      </c>
      <c r="G955" s="572">
        <v>35804</v>
      </c>
      <c r="H955" s="560">
        <v>0</v>
      </c>
    </row>
    <row r="956" spans="2:8" ht="91.2" x14ac:dyDescent="0.3">
      <c r="B956" s="550" t="s">
        <v>2382</v>
      </c>
      <c r="C956" s="551" t="s">
        <v>2383</v>
      </c>
      <c r="D956" s="552" t="s">
        <v>539</v>
      </c>
      <c r="E956" s="552" t="s">
        <v>302</v>
      </c>
      <c r="F956" s="572">
        <v>984833</v>
      </c>
      <c r="G956" s="572">
        <v>984833</v>
      </c>
      <c r="H956" s="560">
        <v>0</v>
      </c>
    </row>
    <row r="957" spans="2:8" ht="125.4" x14ac:dyDescent="0.3">
      <c r="B957" s="550" t="s">
        <v>2384</v>
      </c>
      <c r="C957" s="551" t="s">
        <v>2385</v>
      </c>
      <c r="D957" s="552" t="s">
        <v>539</v>
      </c>
      <c r="E957" s="552" t="s">
        <v>302</v>
      </c>
      <c r="F957" s="572">
        <v>1310751</v>
      </c>
      <c r="G957" s="572">
        <v>1310751</v>
      </c>
      <c r="H957" s="560">
        <v>0</v>
      </c>
    </row>
    <row r="958" spans="2:8" x14ac:dyDescent="0.3">
      <c r="B958" s="550" t="s">
        <v>2386</v>
      </c>
      <c r="C958" s="551" t="s">
        <v>2387</v>
      </c>
      <c r="D958" s="552" t="s">
        <v>539</v>
      </c>
      <c r="E958" s="552" t="s">
        <v>562</v>
      </c>
      <c r="F958" s="572">
        <v>4025</v>
      </c>
      <c r="G958" s="572">
        <v>4025</v>
      </c>
      <c r="H958" s="560">
        <v>0</v>
      </c>
    </row>
    <row r="959" spans="2:8" x14ac:dyDescent="0.3">
      <c r="B959" s="550" t="s">
        <v>2388</v>
      </c>
      <c r="C959" s="551" t="s">
        <v>114</v>
      </c>
      <c r="D959" s="552" t="s">
        <v>539</v>
      </c>
      <c r="E959" s="552" t="s">
        <v>562</v>
      </c>
      <c r="F959" s="572">
        <v>3426</v>
      </c>
      <c r="G959" s="572">
        <v>3426</v>
      </c>
      <c r="H959" s="560">
        <v>0</v>
      </c>
    </row>
    <row r="960" spans="2:8" x14ac:dyDescent="0.3">
      <c r="B960" s="550" t="s">
        <v>2389</v>
      </c>
      <c r="C960" s="551" t="s">
        <v>2390</v>
      </c>
      <c r="D960" s="552" t="s">
        <v>539</v>
      </c>
      <c r="E960" s="552" t="s">
        <v>562</v>
      </c>
      <c r="F960" s="572">
        <v>3597</v>
      </c>
      <c r="G960" s="572">
        <v>3597</v>
      </c>
      <c r="H960" s="560">
        <v>0</v>
      </c>
    </row>
    <row r="961" spans="2:8" ht="34.200000000000003" x14ac:dyDescent="0.3">
      <c r="B961" s="550" t="s">
        <v>2391</v>
      </c>
      <c r="C961" s="551" t="s">
        <v>2392</v>
      </c>
      <c r="D961" s="552" t="s">
        <v>539</v>
      </c>
      <c r="E961" s="552" t="s">
        <v>298</v>
      </c>
      <c r="F961" s="572">
        <v>155326</v>
      </c>
      <c r="G961" s="572">
        <v>155326</v>
      </c>
      <c r="H961" s="560">
        <v>0</v>
      </c>
    </row>
    <row r="962" spans="2:8" ht="34.200000000000003" x14ac:dyDescent="0.3">
      <c r="B962" s="550" t="s">
        <v>2393</v>
      </c>
      <c r="C962" s="551" t="s">
        <v>2394</v>
      </c>
      <c r="D962" s="552" t="s">
        <v>539</v>
      </c>
      <c r="E962" s="552" t="s">
        <v>298</v>
      </c>
      <c r="F962" s="572">
        <v>125836</v>
      </c>
      <c r="G962" s="572">
        <v>125836</v>
      </c>
      <c r="H962" s="560">
        <v>0</v>
      </c>
    </row>
    <row r="963" spans="2:8" ht="34.200000000000003" x14ac:dyDescent="0.3">
      <c r="B963" s="550" t="s">
        <v>2395</v>
      </c>
      <c r="C963" s="551" t="s">
        <v>2396</v>
      </c>
      <c r="D963" s="552" t="s">
        <v>539</v>
      </c>
      <c r="E963" s="552" t="s">
        <v>298</v>
      </c>
      <c r="F963" s="572">
        <v>75612</v>
      </c>
      <c r="G963" s="572">
        <v>75612</v>
      </c>
      <c r="H963" s="560">
        <v>0</v>
      </c>
    </row>
    <row r="964" spans="2:8" ht="34.200000000000003" x14ac:dyDescent="0.3">
      <c r="B964" s="550" t="s">
        <v>2397</v>
      </c>
      <c r="C964" s="551" t="s">
        <v>2398</v>
      </c>
      <c r="D964" s="552" t="s">
        <v>539</v>
      </c>
      <c r="E964" s="552" t="s">
        <v>298</v>
      </c>
      <c r="F964" s="572">
        <v>198637</v>
      </c>
      <c r="G964" s="572">
        <v>198637</v>
      </c>
      <c r="H964" s="560">
        <v>0</v>
      </c>
    </row>
    <row r="965" spans="2:8" ht="125.4" x14ac:dyDescent="0.3">
      <c r="B965" s="550" t="s">
        <v>2399</v>
      </c>
      <c r="C965" s="551" t="s">
        <v>2400</v>
      </c>
      <c r="D965" s="552" t="s">
        <v>539</v>
      </c>
      <c r="E965" s="552" t="s">
        <v>302</v>
      </c>
      <c r="F965" s="572">
        <v>430136</v>
      </c>
      <c r="G965" s="572">
        <v>430136</v>
      </c>
      <c r="H965" s="560">
        <v>0</v>
      </c>
    </row>
    <row r="966" spans="2:8" ht="91.2" x14ac:dyDescent="0.3">
      <c r="B966" s="550" t="s">
        <v>2401</v>
      </c>
      <c r="C966" s="551" t="s">
        <v>2402</v>
      </c>
      <c r="D966" s="552" t="s">
        <v>539</v>
      </c>
      <c r="E966" s="552" t="s">
        <v>302</v>
      </c>
      <c r="F966" s="572">
        <v>335799</v>
      </c>
      <c r="G966" s="572">
        <v>335799</v>
      </c>
      <c r="H966" s="560">
        <v>0</v>
      </c>
    </row>
    <row r="967" spans="2:8" ht="45.6" x14ac:dyDescent="0.3">
      <c r="B967" s="550" t="s">
        <v>2403</v>
      </c>
      <c r="C967" s="551" t="s">
        <v>2404</v>
      </c>
      <c r="D967" s="552" t="s">
        <v>539</v>
      </c>
      <c r="E967" s="552" t="s">
        <v>302</v>
      </c>
      <c r="F967" s="572">
        <v>170577</v>
      </c>
      <c r="G967" s="572">
        <v>170577</v>
      </c>
      <c r="H967" s="560">
        <v>0</v>
      </c>
    </row>
    <row r="968" spans="2:8" x14ac:dyDescent="0.3">
      <c r="B968" s="550" t="s">
        <v>2405</v>
      </c>
      <c r="C968" s="551" t="s">
        <v>2406</v>
      </c>
      <c r="D968" s="552" t="s">
        <v>539</v>
      </c>
      <c r="E968" s="552" t="s">
        <v>562</v>
      </c>
      <c r="F968" s="572">
        <v>9145</v>
      </c>
      <c r="G968" s="572">
        <v>9145</v>
      </c>
      <c r="H968" s="560">
        <v>0</v>
      </c>
    </row>
    <row r="969" spans="2:8" ht="45.6" x14ac:dyDescent="0.3">
      <c r="B969" s="550" t="s">
        <v>2407</v>
      </c>
      <c r="C969" s="551" t="s">
        <v>2408</v>
      </c>
      <c r="D969" s="552" t="s">
        <v>539</v>
      </c>
      <c r="E969" s="552" t="s">
        <v>298</v>
      </c>
      <c r="F969" s="572">
        <v>234652</v>
      </c>
      <c r="G969" s="572">
        <v>234652</v>
      </c>
      <c r="H969" s="560">
        <v>0</v>
      </c>
    </row>
    <row r="970" spans="2:8" ht="34.200000000000003" x14ac:dyDescent="0.3">
      <c r="B970" s="550" t="s">
        <v>2409</v>
      </c>
      <c r="C970" s="551" t="s">
        <v>2410</v>
      </c>
      <c r="D970" s="552" t="s">
        <v>539</v>
      </c>
      <c r="E970" s="552" t="s">
        <v>298</v>
      </c>
      <c r="F970" s="572">
        <v>215104</v>
      </c>
      <c r="G970" s="572">
        <v>215104</v>
      </c>
      <c r="H970" s="560">
        <v>0</v>
      </c>
    </row>
    <row r="971" spans="2:8" ht="45.6" x14ac:dyDescent="0.3">
      <c r="B971" s="550" t="s">
        <v>2411</v>
      </c>
      <c r="C971" s="551" t="s">
        <v>2412</v>
      </c>
      <c r="D971" s="552" t="s">
        <v>539</v>
      </c>
      <c r="E971" s="552" t="s">
        <v>298</v>
      </c>
      <c r="F971" s="572">
        <v>247744</v>
      </c>
      <c r="G971" s="572">
        <v>247744</v>
      </c>
      <c r="H971" s="560">
        <v>0</v>
      </c>
    </row>
    <row r="972" spans="2:8" ht="34.200000000000003" x14ac:dyDescent="0.3">
      <c r="B972" s="550" t="s">
        <v>2413</v>
      </c>
      <c r="C972" s="551" t="s">
        <v>2414</v>
      </c>
      <c r="D972" s="552" t="s">
        <v>539</v>
      </c>
      <c r="E972" s="552" t="s">
        <v>298</v>
      </c>
      <c r="F972" s="572">
        <v>228194</v>
      </c>
      <c r="G972" s="572">
        <v>228194</v>
      </c>
      <c r="H972" s="560">
        <v>0</v>
      </c>
    </row>
    <row r="973" spans="2:8" ht="57" x14ac:dyDescent="0.3">
      <c r="B973" s="550" t="s">
        <v>2415</v>
      </c>
      <c r="C973" s="551" t="s">
        <v>2416</v>
      </c>
      <c r="D973" s="552" t="s">
        <v>539</v>
      </c>
      <c r="E973" s="552" t="s">
        <v>298</v>
      </c>
      <c r="F973" s="572">
        <v>182418</v>
      </c>
      <c r="G973" s="572">
        <v>182418</v>
      </c>
      <c r="H973" s="560">
        <v>0</v>
      </c>
    </row>
    <row r="974" spans="2:8" ht="45.6" x14ac:dyDescent="0.3">
      <c r="B974" s="550" t="s">
        <v>2417</v>
      </c>
      <c r="C974" s="551" t="s">
        <v>2418</v>
      </c>
      <c r="D974" s="552" t="s">
        <v>539</v>
      </c>
      <c r="E974" s="552" t="s">
        <v>298</v>
      </c>
      <c r="F974" s="572">
        <v>162868</v>
      </c>
      <c r="G974" s="572">
        <v>162868</v>
      </c>
      <c r="H974" s="560">
        <v>0</v>
      </c>
    </row>
    <row r="975" spans="2:8" ht="57" x14ac:dyDescent="0.3">
      <c r="B975" s="550" t="s">
        <v>2419</v>
      </c>
      <c r="C975" s="551" t="s">
        <v>2420</v>
      </c>
      <c r="D975" s="552" t="s">
        <v>539</v>
      </c>
      <c r="E975" s="552" t="s">
        <v>298</v>
      </c>
      <c r="F975" s="572">
        <v>223135</v>
      </c>
      <c r="G975" s="572">
        <v>223135</v>
      </c>
      <c r="H975" s="560">
        <v>0</v>
      </c>
    </row>
    <row r="976" spans="2:8" ht="45.6" x14ac:dyDescent="0.3">
      <c r="B976" s="550" t="s">
        <v>2421</v>
      </c>
      <c r="C976" s="551" t="s">
        <v>2422</v>
      </c>
      <c r="D976" s="552" t="s">
        <v>539</v>
      </c>
      <c r="E976" s="552" t="s">
        <v>298</v>
      </c>
      <c r="F976" s="572">
        <v>203585</v>
      </c>
      <c r="G976" s="572">
        <v>203585</v>
      </c>
      <c r="H976" s="560">
        <v>0</v>
      </c>
    </row>
    <row r="977" spans="2:10" x14ac:dyDescent="0.3">
      <c r="B977" s="550" t="s">
        <v>2423</v>
      </c>
      <c r="C977" s="551" t="s">
        <v>2424</v>
      </c>
      <c r="D977" s="552" t="s">
        <v>539</v>
      </c>
      <c r="E977" s="552" t="s">
        <v>562</v>
      </c>
      <c r="F977" s="572">
        <v>3296</v>
      </c>
      <c r="G977" s="572">
        <v>3296</v>
      </c>
      <c r="H977" s="560">
        <v>0</v>
      </c>
    </row>
    <row r="978" spans="2:10" x14ac:dyDescent="0.3">
      <c r="B978" s="550" t="s">
        <v>2425</v>
      </c>
      <c r="C978" s="551" t="s">
        <v>2426</v>
      </c>
      <c r="D978" s="552" t="s">
        <v>539</v>
      </c>
      <c r="E978" s="552" t="s">
        <v>562</v>
      </c>
      <c r="F978" s="572">
        <v>2683</v>
      </c>
      <c r="G978" s="572">
        <v>2683</v>
      </c>
      <c r="H978" s="560">
        <v>0</v>
      </c>
    </row>
    <row r="979" spans="2:10" x14ac:dyDescent="0.3">
      <c r="B979" s="550" t="s">
        <v>2427</v>
      </c>
      <c r="C979" s="551" t="s">
        <v>2428</v>
      </c>
      <c r="D979" s="552" t="s">
        <v>539</v>
      </c>
      <c r="E979" s="552" t="s">
        <v>298</v>
      </c>
      <c r="F979" s="572">
        <v>18017</v>
      </c>
      <c r="G979" s="572">
        <v>18017</v>
      </c>
      <c r="H979" s="560">
        <v>0</v>
      </c>
    </row>
    <row r="980" spans="2:10" x14ac:dyDescent="0.3">
      <c r="B980" s="550" t="s">
        <v>2429</v>
      </c>
      <c r="C980" s="551" t="s">
        <v>2430</v>
      </c>
      <c r="D980" s="552" t="s">
        <v>539</v>
      </c>
      <c r="E980" s="552" t="s">
        <v>562</v>
      </c>
      <c r="F980" s="572">
        <v>5266</v>
      </c>
      <c r="G980" s="572">
        <v>5266</v>
      </c>
      <c r="H980" s="560">
        <v>0</v>
      </c>
    </row>
    <row r="981" spans="2:10" x14ac:dyDescent="0.3">
      <c r="B981" s="564" t="s">
        <v>2431</v>
      </c>
      <c r="C981" s="565" t="s">
        <v>280</v>
      </c>
      <c r="D981" s="566" t="s">
        <v>539</v>
      </c>
      <c r="E981" s="566" t="s">
        <v>298</v>
      </c>
      <c r="F981" s="573">
        <f>+G981*(1+H982)</f>
        <v>17850</v>
      </c>
      <c r="G981" s="573">
        <v>17850</v>
      </c>
      <c r="H981" s="568">
        <v>0</v>
      </c>
      <c r="I981" s="573">
        <f>+J981*(1+H981)</f>
        <v>14472</v>
      </c>
      <c r="J981" s="573">
        <v>14472</v>
      </c>
    </row>
    <row r="982" spans="2:10" x14ac:dyDescent="0.3">
      <c r="B982" s="550" t="s">
        <v>2432</v>
      </c>
      <c r="C982" s="551" t="s">
        <v>2433</v>
      </c>
      <c r="D982" s="552" t="s">
        <v>539</v>
      </c>
      <c r="E982" s="552" t="s">
        <v>562</v>
      </c>
      <c r="F982" s="572">
        <v>828</v>
      </c>
      <c r="G982" s="572">
        <v>828</v>
      </c>
      <c r="H982" s="560">
        <v>0</v>
      </c>
    </row>
    <row r="983" spans="2:10" x14ac:dyDescent="0.3">
      <c r="B983" s="550" t="s">
        <v>2434</v>
      </c>
      <c r="C983" s="551" t="s">
        <v>2435</v>
      </c>
      <c r="D983" s="552" t="s">
        <v>539</v>
      </c>
      <c r="E983" s="552" t="s">
        <v>562</v>
      </c>
      <c r="F983" s="572">
        <v>1882</v>
      </c>
      <c r="G983" s="572">
        <v>1882</v>
      </c>
      <c r="H983" s="560">
        <v>0</v>
      </c>
    </row>
    <row r="984" spans="2:10" x14ac:dyDescent="0.3">
      <c r="B984" s="550" t="s">
        <v>2436</v>
      </c>
      <c r="C984" s="551" t="s">
        <v>2437</v>
      </c>
      <c r="D984" s="552" t="s">
        <v>539</v>
      </c>
      <c r="E984" s="552" t="s">
        <v>298</v>
      </c>
      <c r="F984" s="572">
        <v>96733</v>
      </c>
      <c r="G984" s="572">
        <v>96733</v>
      </c>
      <c r="H984" s="560">
        <v>0</v>
      </c>
    </row>
    <row r="985" spans="2:10" ht="45.6" x14ac:dyDescent="0.3">
      <c r="B985" s="550" t="s">
        <v>2438</v>
      </c>
      <c r="C985" s="551" t="s">
        <v>2408</v>
      </c>
      <c r="D985" s="552" t="s">
        <v>539</v>
      </c>
      <c r="E985" s="552" t="s">
        <v>298</v>
      </c>
      <c r="F985" s="572">
        <v>383984</v>
      </c>
      <c r="G985" s="572">
        <v>383984</v>
      </c>
      <c r="H985" s="560">
        <v>0</v>
      </c>
    </row>
    <row r="986" spans="2:10" x14ac:dyDescent="0.3">
      <c r="B986" s="550" t="s">
        <v>2439</v>
      </c>
      <c r="C986" s="551" t="s">
        <v>2440</v>
      </c>
      <c r="D986" s="552" t="s">
        <v>539</v>
      </c>
      <c r="E986" s="552" t="s">
        <v>302</v>
      </c>
      <c r="F986" s="572">
        <v>3838</v>
      </c>
      <c r="G986" s="572">
        <v>3838</v>
      </c>
      <c r="H986" s="560">
        <v>0</v>
      </c>
    </row>
    <row r="987" spans="2:10" x14ac:dyDescent="0.3">
      <c r="B987" s="550" t="s">
        <v>2441</v>
      </c>
      <c r="C987" s="551" t="s">
        <v>2442</v>
      </c>
      <c r="D987" s="552" t="s">
        <v>539</v>
      </c>
      <c r="E987" s="552" t="s">
        <v>298</v>
      </c>
      <c r="F987" s="572">
        <v>25906</v>
      </c>
      <c r="G987" s="572">
        <v>25906</v>
      </c>
      <c r="H987" s="560">
        <v>0</v>
      </c>
    </row>
    <row r="988" spans="2:10" x14ac:dyDescent="0.3">
      <c r="B988" s="550" t="s">
        <v>2443</v>
      </c>
      <c r="C988" s="551" t="s">
        <v>2444</v>
      </c>
      <c r="D988" s="552" t="s">
        <v>539</v>
      </c>
      <c r="E988" s="552" t="s">
        <v>298</v>
      </c>
      <c r="F988" s="572">
        <v>7384</v>
      </c>
      <c r="G988" s="572">
        <v>7384</v>
      </c>
      <c r="H988" s="560">
        <v>0</v>
      </c>
    </row>
    <row r="989" spans="2:10" x14ac:dyDescent="0.3">
      <c r="B989" s="564" t="s">
        <v>2445</v>
      </c>
      <c r="C989" s="565" t="s">
        <v>2446</v>
      </c>
      <c r="D989" s="566" t="s">
        <v>539</v>
      </c>
      <c r="E989" s="566" t="s">
        <v>298</v>
      </c>
      <c r="F989" s="573">
        <f>+G989*(1+H990)</f>
        <v>3700</v>
      </c>
      <c r="G989" s="573">
        <v>3700</v>
      </c>
      <c r="H989" s="568">
        <v>0</v>
      </c>
      <c r="I989" s="573">
        <f>+J989*(1+H989)</f>
        <v>2451</v>
      </c>
      <c r="J989" s="573">
        <v>2451</v>
      </c>
    </row>
    <row r="990" spans="2:10" x14ac:dyDescent="0.3">
      <c r="B990" s="550" t="s">
        <v>2447</v>
      </c>
      <c r="C990" s="551" t="s">
        <v>285</v>
      </c>
      <c r="D990" s="552" t="s">
        <v>539</v>
      </c>
      <c r="E990" s="552" t="s">
        <v>298</v>
      </c>
      <c r="F990" s="572">
        <v>13305</v>
      </c>
      <c r="G990" s="572">
        <v>13305</v>
      </c>
      <c r="H990" s="560">
        <v>0</v>
      </c>
    </row>
    <row r="991" spans="2:10" x14ac:dyDescent="0.3">
      <c r="B991" s="550" t="s">
        <v>2448</v>
      </c>
      <c r="C991" s="551" t="s">
        <v>49</v>
      </c>
      <c r="D991" s="552" t="s">
        <v>539</v>
      </c>
      <c r="E991" s="552" t="s">
        <v>298</v>
      </c>
      <c r="F991" s="572">
        <v>4903</v>
      </c>
      <c r="G991" s="572">
        <v>4903</v>
      </c>
      <c r="H991" s="560">
        <v>0</v>
      </c>
    </row>
    <row r="992" spans="2:10" x14ac:dyDescent="0.3">
      <c r="B992" s="564" t="s">
        <v>2449</v>
      </c>
      <c r="C992" s="565" t="s">
        <v>102</v>
      </c>
      <c r="D992" s="566" t="s">
        <v>539</v>
      </c>
      <c r="E992" s="566" t="s">
        <v>298</v>
      </c>
      <c r="F992" s="573">
        <f>+G992*(1+H993)</f>
        <v>17850</v>
      </c>
      <c r="G992" s="573">
        <v>17850</v>
      </c>
      <c r="H992" s="568">
        <v>0</v>
      </c>
      <c r="I992" s="573">
        <f>+J992*(1+H992)</f>
        <v>11202</v>
      </c>
      <c r="J992" s="573">
        <v>11202</v>
      </c>
    </row>
    <row r="993" spans="2:8" x14ac:dyDescent="0.3">
      <c r="B993" s="550" t="s">
        <v>2450</v>
      </c>
      <c r="C993" s="551" t="s">
        <v>103</v>
      </c>
      <c r="D993" s="552" t="s">
        <v>539</v>
      </c>
      <c r="E993" s="552" t="s">
        <v>298</v>
      </c>
      <c r="F993" s="572">
        <v>10503</v>
      </c>
      <c r="G993" s="572">
        <v>10503</v>
      </c>
      <c r="H993" s="560">
        <v>0</v>
      </c>
    </row>
    <row r="994" spans="2:8" x14ac:dyDescent="0.3">
      <c r="B994" s="550" t="s">
        <v>2451</v>
      </c>
      <c r="C994" s="551" t="s">
        <v>2452</v>
      </c>
      <c r="D994" s="552" t="s">
        <v>539</v>
      </c>
      <c r="E994" s="552" t="s">
        <v>297</v>
      </c>
      <c r="F994" s="572">
        <v>1402</v>
      </c>
      <c r="G994" s="572">
        <v>1402</v>
      </c>
      <c r="H994" s="560">
        <v>0</v>
      </c>
    </row>
    <row r="995" spans="2:8" x14ac:dyDescent="0.3">
      <c r="B995" s="550" t="s">
        <v>2453</v>
      </c>
      <c r="C995" s="551" t="s">
        <v>2454</v>
      </c>
      <c r="D995" s="552" t="s">
        <v>539</v>
      </c>
      <c r="E995" s="552" t="s">
        <v>302</v>
      </c>
      <c r="F995" s="572">
        <v>1120</v>
      </c>
      <c r="G995" s="572">
        <v>1120</v>
      </c>
      <c r="H995" s="560">
        <v>0</v>
      </c>
    </row>
    <row r="996" spans="2:8" x14ac:dyDescent="0.3">
      <c r="B996" s="550" t="s">
        <v>2455</v>
      </c>
      <c r="C996" s="551" t="s">
        <v>2456</v>
      </c>
      <c r="D996" s="552" t="s">
        <v>539</v>
      </c>
      <c r="E996" s="552" t="s">
        <v>298</v>
      </c>
      <c r="F996" s="572">
        <v>1402</v>
      </c>
      <c r="G996" s="572">
        <v>1402</v>
      </c>
      <c r="H996" s="560">
        <v>0</v>
      </c>
    </row>
    <row r="997" spans="2:8" x14ac:dyDescent="0.3">
      <c r="B997" s="550" t="s">
        <v>2457</v>
      </c>
      <c r="C997" s="551" t="s">
        <v>2458</v>
      </c>
      <c r="D997" s="552" t="s">
        <v>539</v>
      </c>
      <c r="E997" s="552" t="s">
        <v>297</v>
      </c>
      <c r="F997" s="572">
        <v>8775</v>
      </c>
      <c r="G997" s="572">
        <v>8775</v>
      </c>
      <c r="H997" s="560">
        <v>0</v>
      </c>
    </row>
    <row r="998" spans="2:8" x14ac:dyDescent="0.3">
      <c r="B998" s="550" t="s">
        <v>2459</v>
      </c>
      <c r="C998" s="551" t="s">
        <v>2460</v>
      </c>
      <c r="D998" s="552" t="s">
        <v>539</v>
      </c>
      <c r="E998" s="552" t="s">
        <v>298</v>
      </c>
      <c r="F998" s="572">
        <v>18904</v>
      </c>
      <c r="G998" s="572">
        <v>18904</v>
      </c>
      <c r="H998" s="560">
        <v>0</v>
      </c>
    </row>
    <row r="999" spans="2:8" x14ac:dyDescent="0.3">
      <c r="B999" s="550" t="s">
        <v>2461</v>
      </c>
      <c r="C999" s="551" t="s">
        <v>2462</v>
      </c>
      <c r="D999" s="552" t="s">
        <v>539</v>
      </c>
      <c r="E999" s="552" t="s">
        <v>298</v>
      </c>
      <c r="F999" s="572">
        <v>18623</v>
      </c>
      <c r="G999" s="572">
        <v>18623</v>
      </c>
      <c r="H999" s="560">
        <v>0</v>
      </c>
    </row>
    <row r="1000" spans="2:8" x14ac:dyDescent="0.3">
      <c r="B1000" s="550" t="s">
        <v>2463</v>
      </c>
      <c r="C1000" s="551" t="s">
        <v>42</v>
      </c>
      <c r="D1000" s="552" t="s">
        <v>539</v>
      </c>
      <c r="E1000" s="552" t="s">
        <v>298</v>
      </c>
      <c r="F1000" s="572">
        <v>419</v>
      </c>
      <c r="G1000" s="572">
        <v>419</v>
      </c>
      <c r="H1000" s="560">
        <v>0</v>
      </c>
    </row>
    <row r="1001" spans="2:8" x14ac:dyDescent="0.3">
      <c r="B1001" s="550" t="s">
        <v>2464</v>
      </c>
      <c r="C1001" s="551" t="s">
        <v>2465</v>
      </c>
      <c r="D1001" s="552" t="s">
        <v>539</v>
      </c>
      <c r="E1001" s="552" t="s">
        <v>298</v>
      </c>
      <c r="F1001" s="572">
        <v>21930</v>
      </c>
      <c r="G1001" s="572">
        <v>21930</v>
      </c>
      <c r="H1001" s="560">
        <v>0</v>
      </c>
    </row>
    <row r="1002" spans="2:8" ht="22.8" x14ac:dyDescent="0.3">
      <c r="B1002" s="550" t="s">
        <v>2466</v>
      </c>
      <c r="C1002" s="551" t="s">
        <v>2467</v>
      </c>
      <c r="D1002" s="552" t="s">
        <v>539</v>
      </c>
      <c r="E1002" s="552" t="s">
        <v>299</v>
      </c>
      <c r="F1002" s="572">
        <v>51738</v>
      </c>
      <c r="G1002" s="572">
        <v>43477</v>
      </c>
      <c r="H1002" s="560">
        <v>0.19</v>
      </c>
    </row>
    <row r="1003" spans="2:8" x14ac:dyDescent="0.3">
      <c r="B1003" s="550" t="s">
        <v>2468</v>
      </c>
      <c r="C1003" s="551" t="s">
        <v>2469</v>
      </c>
      <c r="D1003" s="552" t="s">
        <v>539</v>
      </c>
      <c r="E1003" s="552" t="s">
        <v>299</v>
      </c>
      <c r="F1003" s="572">
        <v>64674</v>
      </c>
      <c r="G1003" s="572">
        <v>54348</v>
      </c>
      <c r="H1003" s="560">
        <v>0.19</v>
      </c>
    </row>
    <row r="1004" spans="2:8" ht="22.8" x14ac:dyDescent="0.3">
      <c r="B1004" s="550" t="s">
        <v>2470</v>
      </c>
      <c r="C1004" s="551" t="s">
        <v>53</v>
      </c>
      <c r="D1004" s="552" t="s">
        <v>539</v>
      </c>
      <c r="E1004" s="552" t="s">
        <v>299</v>
      </c>
      <c r="F1004" s="572">
        <v>93779</v>
      </c>
      <c r="G1004" s="572">
        <v>78806</v>
      </c>
      <c r="H1004" s="560">
        <v>0.19</v>
      </c>
    </row>
    <row r="1005" spans="2:8" x14ac:dyDescent="0.3">
      <c r="B1005" s="550" t="s">
        <v>2471</v>
      </c>
      <c r="C1005" s="551" t="s">
        <v>2472</v>
      </c>
      <c r="D1005" s="552" t="s">
        <v>539</v>
      </c>
      <c r="E1005" s="552" t="s">
        <v>299</v>
      </c>
      <c r="F1005" s="572">
        <v>23025</v>
      </c>
      <c r="G1005" s="572">
        <v>19349</v>
      </c>
      <c r="H1005" s="560">
        <v>0.19</v>
      </c>
    </row>
    <row r="1006" spans="2:8" x14ac:dyDescent="0.3">
      <c r="B1006" s="550" t="s">
        <v>2473</v>
      </c>
      <c r="C1006" s="551" t="s">
        <v>2474</v>
      </c>
      <c r="D1006" s="552" t="s">
        <v>539</v>
      </c>
      <c r="E1006" s="552" t="s">
        <v>299</v>
      </c>
      <c r="F1006" s="572">
        <v>21361</v>
      </c>
      <c r="G1006" s="572">
        <v>17950</v>
      </c>
      <c r="H1006" s="560">
        <v>0.19</v>
      </c>
    </row>
    <row r="1007" spans="2:8" x14ac:dyDescent="0.3">
      <c r="B1007" s="550" t="s">
        <v>2475</v>
      </c>
      <c r="C1007" s="551" t="s">
        <v>2476</v>
      </c>
      <c r="D1007" s="552" t="s">
        <v>539</v>
      </c>
      <c r="E1007" s="552" t="s">
        <v>135</v>
      </c>
      <c r="F1007" s="572">
        <v>4291</v>
      </c>
      <c r="G1007" s="572">
        <v>3606</v>
      </c>
      <c r="H1007" s="560">
        <v>0.19</v>
      </c>
    </row>
    <row r="1008" spans="2:8" ht="22.8" x14ac:dyDescent="0.3">
      <c r="B1008" s="550" t="s">
        <v>2477</v>
      </c>
      <c r="C1008" s="551" t="s">
        <v>2478</v>
      </c>
      <c r="D1008" s="552" t="s">
        <v>539</v>
      </c>
      <c r="E1008" s="552" t="s">
        <v>135</v>
      </c>
      <c r="F1008" s="572">
        <v>5907</v>
      </c>
      <c r="G1008" s="572">
        <v>4964</v>
      </c>
      <c r="H1008" s="560">
        <v>0.19</v>
      </c>
    </row>
    <row r="1009" spans="2:8" x14ac:dyDescent="0.3">
      <c r="B1009" s="550" t="s">
        <v>2479</v>
      </c>
      <c r="C1009" s="551" t="s">
        <v>2480</v>
      </c>
      <c r="D1009" s="552" t="s">
        <v>539</v>
      </c>
      <c r="E1009" s="552" t="s">
        <v>299</v>
      </c>
      <c r="F1009" s="572">
        <v>58932</v>
      </c>
      <c r="G1009" s="572">
        <v>49523</v>
      </c>
      <c r="H1009" s="560">
        <v>0.19</v>
      </c>
    </row>
    <row r="1010" spans="2:8" x14ac:dyDescent="0.3">
      <c r="B1010" s="550" t="s">
        <v>2481</v>
      </c>
      <c r="C1010" s="551" t="s">
        <v>2482</v>
      </c>
      <c r="D1010" s="552" t="s">
        <v>539</v>
      </c>
      <c r="E1010" s="552" t="s">
        <v>299</v>
      </c>
      <c r="F1010" s="572">
        <v>52266</v>
      </c>
      <c r="G1010" s="572">
        <v>43921</v>
      </c>
      <c r="H1010" s="560">
        <v>0.19</v>
      </c>
    </row>
    <row r="1011" spans="2:8" x14ac:dyDescent="0.3">
      <c r="B1011" s="550" t="s">
        <v>2483</v>
      </c>
      <c r="C1011" s="551" t="s">
        <v>2484</v>
      </c>
      <c r="D1011" s="552" t="s">
        <v>539</v>
      </c>
      <c r="E1011" s="552" t="s">
        <v>299</v>
      </c>
      <c r="F1011" s="572">
        <v>90145</v>
      </c>
      <c r="G1011" s="572">
        <v>75752</v>
      </c>
      <c r="H1011" s="560">
        <v>0.19</v>
      </c>
    </row>
    <row r="1012" spans="2:8" x14ac:dyDescent="0.3">
      <c r="B1012" s="550" t="s">
        <v>2485</v>
      </c>
      <c r="C1012" s="551" t="s">
        <v>2486</v>
      </c>
      <c r="D1012" s="552" t="s">
        <v>539</v>
      </c>
      <c r="E1012" s="552" t="s">
        <v>299</v>
      </c>
      <c r="F1012" s="572">
        <v>63478</v>
      </c>
      <c r="G1012" s="572">
        <v>53343</v>
      </c>
      <c r="H1012" s="560">
        <v>0.19</v>
      </c>
    </row>
    <row r="1013" spans="2:8" x14ac:dyDescent="0.3">
      <c r="B1013" s="550" t="s">
        <v>2487</v>
      </c>
      <c r="C1013" s="551" t="s">
        <v>2488</v>
      </c>
      <c r="D1013" s="552" t="s">
        <v>539</v>
      </c>
      <c r="E1013" s="552" t="s">
        <v>1309</v>
      </c>
      <c r="F1013" s="572">
        <v>13935</v>
      </c>
      <c r="G1013" s="572">
        <v>11710</v>
      </c>
      <c r="H1013" s="560">
        <v>0.19</v>
      </c>
    </row>
    <row r="1014" spans="2:8" ht="22.8" x14ac:dyDescent="0.3">
      <c r="B1014" s="550" t="s">
        <v>2489</v>
      </c>
      <c r="C1014" s="551" t="s">
        <v>2490</v>
      </c>
      <c r="D1014" s="552" t="s">
        <v>539</v>
      </c>
      <c r="E1014" s="552" t="s">
        <v>298</v>
      </c>
      <c r="F1014" s="572">
        <v>80550</v>
      </c>
      <c r="G1014" s="572">
        <v>67689</v>
      </c>
      <c r="H1014" s="560">
        <v>0.19</v>
      </c>
    </row>
    <row r="1015" spans="2:8" ht="22.8" x14ac:dyDescent="0.3">
      <c r="B1015" s="550" t="s">
        <v>2491</v>
      </c>
      <c r="C1015" s="551" t="s">
        <v>2492</v>
      </c>
      <c r="D1015" s="552" t="s">
        <v>539</v>
      </c>
      <c r="E1015" s="552" t="s">
        <v>298</v>
      </c>
      <c r="F1015" s="572">
        <v>86788</v>
      </c>
      <c r="G1015" s="572">
        <v>72931</v>
      </c>
      <c r="H1015" s="560">
        <v>0.19</v>
      </c>
    </row>
    <row r="1016" spans="2:8" ht="34.200000000000003" x14ac:dyDescent="0.3">
      <c r="B1016" s="550" t="s">
        <v>2493</v>
      </c>
      <c r="C1016" s="551" t="s">
        <v>2494</v>
      </c>
      <c r="D1016" s="552" t="s">
        <v>539</v>
      </c>
      <c r="E1016" s="552" t="s">
        <v>299</v>
      </c>
      <c r="F1016" s="572">
        <v>96810</v>
      </c>
      <c r="G1016" s="572">
        <v>81353</v>
      </c>
      <c r="H1016" s="560">
        <v>0.19</v>
      </c>
    </row>
    <row r="1017" spans="2:8" ht="22.8" x14ac:dyDescent="0.3">
      <c r="B1017" s="550" t="s">
        <v>2495</v>
      </c>
      <c r="C1017" s="551" t="s">
        <v>43</v>
      </c>
      <c r="D1017" s="552" t="s">
        <v>539</v>
      </c>
      <c r="E1017" s="552" t="s">
        <v>299</v>
      </c>
      <c r="F1017" s="572">
        <v>96810</v>
      </c>
      <c r="G1017" s="572">
        <v>81353</v>
      </c>
      <c r="H1017" s="560">
        <v>0.19</v>
      </c>
    </row>
    <row r="1018" spans="2:8" x14ac:dyDescent="0.3">
      <c r="B1018" s="550" t="s">
        <v>2496</v>
      </c>
      <c r="C1018" s="551" t="s">
        <v>2497</v>
      </c>
      <c r="D1018" s="552" t="s">
        <v>539</v>
      </c>
      <c r="E1018" s="552" t="s">
        <v>299</v>
      </c>
      <c r="F1018" s="572">
        <v>84691</v>
      </c>
      <c r="G1018" s="572">
        <v>71169</v>
      </c>
      <c r="H1018" s="560">
        <v>0.19</v>
      </c>
    </row>
    <row r="1019" spans="2:8" x14ac:dyDescent="0.3">
      <c r="B1019" s="550" t="s">
        <v>2498</v>
      </c>
      <c r="C1019" s="551" t="s">
        <v>2499</v>
      </c>
      <c r="D1019" s="552" t="s">
        <v>539</v>
      </c>
      <c r="E1019" s="552" t="s">
        <v>562</v>
      </c>
      <c r="F1019" s="572">
        <v>37875</v>
      </c>
      <c r="G1019" s="572">
        <v>31828</v>
      </c>
      <c r="H1019" s="560">
        <v>0.19</v>
      </c>
    </row>
    <row r="1020" spans="2:8" ht="22.8" x14ac:dyDescent="0.3">
      <c r="B1020" s="550" t="s">
        <v>2500</v>
      </c>
      <c r="C1020" s="551" t="s">
        <v>2501</v>
      </c>
      <c r="D1020" s="552" t="s">
        <v>539</v>
      </c>
      <c r="E1020" s="552" t="s">
        <v>299</v>
      </c>
      <c r="F1020" s="572">
        <v>126809</v>
      </c>
      <c r="G1020" s="572">
        <v>106562</v>
      </c>
      <c r="H1020" s="560">
        <v>0.19</v>
      </c>
    </row>
    <row r="1021" spans="2:8" x14ac:dyDescent="0.3">
      <c r="B1021" s="550" t="s">
        <v>2502</v>
      </c>
      <c r="C1021" s="551" t="s">
        <v>2503</v>
      </c>
      <c r="D1021" s="552" t="s">
        <v>539</v>
      </c>
      <c r="E1021" s="552" t="s">
        <v>299</v>
      </c>
      <c r="F1021" s="572">
        <v>71964</v>
      </c>
      <c r="G1021" s="572">
        <v>60474</v>
      </c>
      <c r="H1021" s="560">
        <v>0.19</v>
      </c>
    </row>
    <row r="1022" spans="2:8" x14ac:dyDescent="0.3">
      <c r="B1022" s="550" t="s">
        <v>2504</v>
      </c>
      <c r="C1022" s="551" t="s">
        <v>2505</v>
      </c>
      <c r="D1022" s="552" t="s">
        <v>539</v>
      </c>
      <c r="E1022" s="552" t="s">
        <v>299</v>
      </c>
      <c r="F1022" s="572">
        <v>143627</v>
      </c>
      <c r="G1022" s="572">
        <v>120695</v>
      </c>
      <c r="H1022" s="560">
        <v>0.19</v>
      </c>
    </row>
    <row r="1023" spans="2:8" x14ac:dyDescent="0.3">
      <c r="B1023" s="550" t="s">
        <v>2506</v>
      </c>
      <c r="C1023" s="551" t="s">
        <v>2507</v>
      </c>
      <c r="D1023" s="552" t="s">
        <v>539</v>
      </c>
      <c r="E1023" s="552" t="s">
        <v>299</v>
      </c>
      <c r="F1023" s="572">
        <v>75600</v>
      </c>
      <c r="G1023" s="572">
        <v>63529</v>
      </c>
      <c r="H1023" s="560">
        <v>0.19</v>
      </c>
    </row>
    <row r="1024" spans="2:8" x14ac:dyDescent="0.3">
      <c r="B1024" s="550" t="s">
        <v>2508</v>
      </c>
      <c r="C1024" s="551" t="s">
        <v>2509</v>
      </c>
      <c r="D1024" s="552" t="s">
        <v>539</v>
      </c>
      <c r="E1024" s="552" t="s">
        <v>298</v>
      </c>
      <c r="F1024" s="572">
        <v>29995</v>
      </c>
      <c r="G1024" s="572">
        <v>25206</v>
      </c>
      <c r="H1024" s="560">
        <v>0.19</v>
      </c>
    </row>
    <row r="1025" spans="2:8" x14ac:dyDescent="0.3">
      <c r="B1025" s="550" t="s">
        <v>2510</v>
      </c>
      <c r="C1025" s="551" t="s">
        <v>2511</v>
      </c>
      <c r="D1025" s="552" t="s">
        <v>539</v>
      </c>
      <c r="E1025" s="552" t="s">
        <v>298</v>
      </c>
      <c r="F1025" s="572">
        <v>19996</v>
      </c>
      <c r="G1025" s="572">
        <v>16803</v>
      </c>
      <c r="H1025" s="560">
        <v>0.19</v>
      </c>
    </row>
    <row r="1026" spans="2:8" x14ac:dyDescent="0.3">
      <c r="B1026" s="550" t="s">
        <v>2512</v>
      </c>
      <c r="C1026" s="551" t="s">
        <v>2513</v>
      </c>
      <c r="D1026" s="552" t="s">
        <v>539</v>
      </c>
      <c r="E1026" s="552" t="s">
        <v>1309</v>
      </c>
      <c r="F1026" s="572">
        <v>21966</v>
      </c>
      <c r="G1026" s="572">
        <v>18459</v>
      </c>
      <c r="H1026" s="560">
        <v>0.19</v>
      </c>
    </row>
    <row r="1027" spans="2:8" x14ac:dyDescent="0.3">
      <c r="B1027" s="550" t="s">
        <v>2514</v>
      </c>
      <c r="C1027" s="551" t="s">
        <v>2515</v>
      </c>
      <c r="D1027" s="552" t="s">
        <v>539</v>
      </c>
      <c r="E1027" s="552" t="s">
        <v>299</v>
      </c>
      <c r="F1027" s="572">
        <v>366644</v>
      </c>
      <c r="G1027" s="572">
        <v>308104</v>
      </c>
      <c r="H1027" s="560">
        <v>0.19</v>
      </c>
    </row>
    <row r="1028" spans="2:8" x14ac:dyDescent="0.3">
      <c r="B1028" s="550" t="s">
        <v>2516</v>
      </c>
      <c r="C1028" s="551" t="s">
        <v>2517</v>
      </c>
      <c r="D1028" s="552" t="s">
        <v>539</v>
      </c>
      <c r="E1028" s="552" t="s">
        <v>299</v>
      </c>
      <c r="F1028" s="572">
        <v>126809</v>
      </c>
      <c r="G1028" s="572">
        <v>106562</v>
      </c>
      <c r="H1028" s="560">
        <v>0.19</v>
      </c>
    </row>
    <row r="1029" spans="2:8" x14ac:dyDescent="0.3">
      <c r="B1029" s="550" t="s">
        <v>2518</v>
      </c>
      <c r="C1029" s="551" t="s">
        <v>2519</v>
      </c>
      <c r="D1029" s="552" t="s">
        <v>539</v>
      </c>
      <c r="E1029" s="552" t="s">
        <v>299</v>
      </c>
      <c r="F1029" s="572">
        <v>126809</v>
      </c>
      <c r="G1029" s="572">
        <v>106562</v>
      </c>
      <c r="H1029" s="560">
        <v>0.19</v>
      </c>
    </row>
    <row r="1030" spans="2:8" x14ac:dyDescent="0.3">
      <c r="B1030" s="550" t="s">
        <v>2520</v>
      </c>
      <c r="C1030" s="551" t="s">
        <v>2521</v>
      </c>
      <c r="D1030" s="552" t="s">
        <v>539</v>
      </c>
      <c r="E1030" s="552" t="s">
        <v>299</v>
      </c>
      <c r="F1030" s="572">
        <v>126809</v>
      </c>
      <c r="G1030" s="572">
        <v>106562</v>
      </c>
      <c r="H1030" s="560">
        <v>0.19</v>
      </c>
    </row>
    <row r="1031" spans="2:8" x14ac:dyDescent="0.3">
      <c r="B1031" s="550" t="s">
        <v>2522</v>
      </c>
      <c r="C1031" s="551" t="s">
        <v>2523</v>
      </c>
      <c r="D1031" s="552" t="s">
        <v>539</v>
      </c>
      <c r="E1031" s="552" t="s">
        <v>299</v>
      </c>
      <c r="F1031" s="572">
        <v>126809</v>
      </c>
      <c r="G1031" s="572">
        <v>106562</v>
      </c>
      <c r="H1031" s="560">
        <v>0.19</v>
      </c>
    </row>
    <row r="1032" spans="2:8" x14ac:dyDescent="0.3">
      <c r="B1032" s="550" t="s">
        <v>2524</v>
      </c>
      <c r="C1032" s="551" t="s">
        <v>2525</v>
      </c>
      <c r="D1032" s="552" t="s">
        <v>539</v>
      </c>
      <c r="E1032" s="552" t="s">
        <v>299</v>
      </c>
      <c r="F1032" s="572">
        <v>58322</v>
      </c>
      <c r="G1032" s="572">
        <v>49010</v>
      </c>
      <c r="H1032" s="560">
        <v>0.19</v>
      </c>
    </row>
    <row r="1033" spans="2:8" x14ac:dyDescent="0.3">
      <c r="B1033" s="550" t="s">
        <v>2526</v>
      </c>
      <c r="C1033" s="551" t="s">
        <v>2527</v>
      </c>
      <c r="D1033" s="552" t="s">
        <v>539</v>
      </c>
      <c r="E1033" s="552" t="s">
        <v>299</v>
      </c>
      <c r="F1033" s="572">
        <v>208298</v>
      </c>
      <c r="G1033" s="572">
        <v>175040</v>
      </c>
      <c r="H1033" s="560">
        <v>0.19</v>
      </c>
    </row>
    <row r="1034" spans="2:8" x14ac:dyDescent="0.3">
      <c r="B1034" s="550" t="s">
        <v>2528</v>
      </c>
      <c r="C1034" s="551" t="s">
        <v>2529</v>
      </c>
      <c r="D1034" s="552" t="s">
        <v>539</v>
      </c>
      <c r="E1034" s="552" t="s">
        <v>135</v>
      </c>
      <c r="F1034" s="572">
        <v>6333</v>
      </c>
      <c r="G1034" s="572">
        <v>5322</v>
      </c>
      <c r="H1034" s="560">
        <v>0.19</v>
      </c>
    </row>
    <row r="1035" spans="2:8" x14ac:dyDescent="0.3">
      <c r="B1035" s="550" t="s">
        <v>2530</v>
      </c>
      <c r="C1035" s="551" t="s">
        <v>2531</v>
      </c>
      <c r="D1035" s="552" t="s">
        <v>539</v>
      </c>
      <c r="E1035" s="552" t="s">
        <v>135</v>
      </c>
      <c r="F1035" s="572">
        <v>29995</v>
      </c>
      <c r="G1035" s="572">
        <v>25206</v>
      </c>
      <c r="H1035" s="560">
        <v>0.19</v>
      </c>
    </row>
    <row r="1036" spans="2:8" x14ac:dyDescent="0.3">
      <c r="B1036" s="550" t="s">
        <v>2532</v>
      </c>
      <c r="C1036" s="551" t="s">
        <v>2533</v>
      </c>
      <c r="D1036" s="552" t="s">
        <v>539</v>
      </c>
      <c r="E1036" s="552" t="s">
        <v>135</v>
      </c>
      <c r="F1036" s="572">
        <v>86650</v>
      </c>
      <c r="G1036" s="572">
        <v>72815</v>
      </c>
      <c r="H1036" s="560">
        <v>0.19</v>
      </c>
    </row>
    <row r="1037" spans="2:8" x14ac:dyDescent="0.3">
      <c r="B1037" s="550" t="s">
        <v>2534</v>
      </c>
      <c r="C1037" s="551" t="s">
        <v>2535</v>
      </c>
      <c r="D1037" s="552" t="s">
        <v>539</v>
      </c>
      <c r="E1037" s="552" t="s">
        <v>135</v>
      </c>
      <c r="F1037" s="572">
        <v>1997</v>
      </c>
      <c r="G1037" s="572">
        <v>1678</v>
      </c>
      <c r="H1037" s="560">
        <v>0.19</v>
      </c>
    </row>
    <row r="1038" spans="2:8" x14ac:dyDescent="0.3">
      <c r="B1038" s="550" t="s">
        <v>2536</v>
      </c>
      <c r="C1038" s="551" t="s">
        <v>2537</v>
      </c>
      <c r="D1038" s="552" t="s">
        <v>539</v>
      </c>
      <c r="E1038" s="552" t="s">
        <v>299</v>
      </c>
      <c r="F1038" s="572">
        <v>166638</v>
      </c>
      <c r="G1038" s="572">
        <v>140032</v>
      </c>
      <c r="H1038" s="560">
        <v>0.19</v>
      </c>
    </row>
    <row r="1039" spans="2:8" x14ac:dyDescent="0.3">
      <c r="B1039" s="550" t="s">
        <v>2538</v>
      </c>
      <c r="C1039" s="551" t="s">
        <v>2539</v>
      </c>
      <c r="D1039" s="552" t="s">
        <v>539</v>
      </c>
      <c r="E1039" s="552" t="s">
        <v>299</v>
      </c>
      <c r="F1039" s="572">
        <v>119979</v>
      </c>
      <c r="G1039" s="572">
        <v>100823</v>
      </c>
      <c r="H1039" s="560">
        <v>0.19</v>
      </c>
    </row>
    <row r="1040" spans="2:8" x14ac:dyDescent="0.3">
      <c r="B1040" s="550" t="s">
        <v>2540</v>
      </c>
      <c r="C1040" s="551" t="s">
        <v>2541</v>
      </c>
      <c r="D1040" s="552" t="s">
        <v>539</v>
      </c>
      <c r="E1040" s="552" t="s">
        <v>299</v>
      </c>
      <c r="F1040" s="572">
        <v>53324</v>
      </c>
      <c r="G1040" s="572">
        <v>44810</v>
      </c>
      <c r="H1040" s="560">
        <v>0.19</v>
      </c>
    </row>
    <row r="1041" spans="2:8" ht="22.8" x14ac:dyDescent="0.3">
      <c r="B1041" s="550" t="s">
        <v>2542</v>
      </c>
      <c r="C1041" s="551" t="s">
        <v>2543</v>
      </c>
      <c r="D1041" s="552" t="s">
        <v>539</v>
      </c>
      <c r="E1041" s="552" t="s">
        <v>302</v>
      </c>
      <c r="F1041" s="572">
        <v>63478</v>
      </c>
      <c r="G1041" s="572">
        <v>53343</v>
      </c>
      <c r="H1041" s="560">
        <v>0.19</v>
      </c>
    </row>
    <row r="1042" spans="2:8" ht="22.8" x14ac:dyDescent="0.3">
      <c r="B1042" s="550" t="s">
        <v>2544</v>
      </c>
      <c r="C1042" s="551" t="s">
        <v>2545</v>
      </c>
      <c r="D1042" s="552" t="s">
        <v>539</v>
      </c>
      <c r="E1042" s="552" t="s">
        <v>302</v>
      </c>
      <c r="F1042" s="572">
        <v>73622</v>
      </c>
      <c r="G1042" s="572">
        <v>61867</v>
      </c>
      <c r="H1042" s="560">
        <v>0.19</v>
      </c>
    </row>
    <row r="1043" spans="2:8" ht="22.8" x14ac:dyDescent="0.3">
      <c r="B1043" s="550" t="s">
        <v>2546</v>
      </c>
      <c r="C1043" s="551" t="s">
        <v>2547</v>
      </c>
      <c r="D1043" s="552" t="s">
        <v>539</v>
      </c>
      <c r="E1043" s="552" t="s">
        <v>302</v>
      </c>
      <c r="F1043" s="572">
        <v>73622</v>
      </c>
      <c r="G1043" s="572">
        <v>61867</v>
      </c>
      <c r="H1043" s="560">
        <v>0.19</v>
      </c>
    </row>
    <row r="1044" spans="2:8" ht="22.8" x14ac:dyDescent="0.3">
      <c r="B1044" s="550" t="s">
        <v>2548</v>
      </c>
      <c r="C1044" s="551" t="s">
        <v>2549</v>
      </c>
      <c r="D1044" s="552" t="s">
        <v>539</v>
      </c>
      <c r="E1044" s="552" t="s">
        <v>302</v>
      </c>
      <c r="F1044" s="572">
        <v>55183</v>
      </c>
      <c r="G1044" s="572">
        <v>46372</v>
      </c>
      <c r="H1044" s="560">
        <v>0.19</v>
      </c>
    </row>
    <row r="1045" spans="2:8" x14ac:dyDescent="0.3">
      <c r="B1045" s="550" t="s">
        <v>2550</v>
      </c>
      <c r="C1045" s="551" t="s">
        <v>2551</v>
      </c>
      <c r="D1045" s="552" t="s">
        <v>539</v>
      </c>
      <c r="E1045" s="552" t="s">
        <v>135</v>
      </c>
      <c r="F1045" s="572">
        <v>6496</v>
      </c>
      <c r="G1045" s="572">
        <v>5459</v>
      </c>
      <c r="H1045" s="560">
        <v>0.19</v>
      </c>
    </row>
    <row r="1046" spans="2:8" x14ac:dyDescent="0.3">
      <c r="B1046" s="550" t="s">
        <v>2552</v>
      </c>
      <c r="C1046" s="551" t="s">
        <v>2553</v>
      </c>
      <c r="D1046" s="552" t="s">
        <v>539</v>
      </c>
      <c r="E1046" s="552" t="s">
        <v>135</v>
      </c>
      <c r="F1046" s="572">
        <v>6496</v>
      </c>
      <c r="G1046" s="572">
        <v>5459</v>
      </c>
      <c r="H1046" s="560">
        <v>0.19</v>
      </c>
    </row>
    <row r="1047" spans="2:8" ht="22.8" x14ac:dyDescent="0.3">
      <c r="B1047" s="550" t="s">
        <v>2554</v>
      </c>
      <c r="C1047" s="551" t="s">
        <v>2555</v>
      </c>
      <c r="D1047" s="552" t="s">
        <v>539</v>
      </c>
      <c r="E1047" s="552" t="s">
        <v>562</v>
      </c>
      <c r="F1047" s="572">
        <v>15080</v>
      </c>
      <c r="G1047" s="572">
        <v>12672</v>
      </c>
      <c r="H1047" s="560">
        <v>0.19</v>
      </c>
    </row>
    <row r="1048" spans="2:8" x14ac:dyDescent="0.3">
      <c r="B1048" s="550" t="s">
        <v>2556</v>
      </c>
      <c r="C1048" s="551" t="s">
        <v>2557</v>
      </c>
      <c r="D1048" s="552" t="s">
        <v>539</v>
      </c>
      <c r="E1048" s="552" t="s">
        <v>298</v>
      </c>
      <c r="F1048" s="572">
        <v>18026</v>
      </c>
      <c r="G1048" s="572">
        <v>15148</v>
      </c>
      <c r="H1048" s="560">
        <v>0.19</v>
      </c>
    </row>
    <row r="1049" spans="2:8" x14ac:dyDescent="0.3">
      <c r="B1049" s="550" t="s">
        <v>2558</v>
      </c>
      <c r="C1049" s="551" t="s">
        <v>2559</v>
      </c>
      <c r="D1049" s="552" t="s">
        <v>539</v>
      </c>
      <c r="E1049" s="552" t="s">
        <v>298</v>
      </c>
      <c r="F1049" s="572">
        <v>21966</v>
      </c>
      <c r="G1049" s="572">
        <v>18459</v>
      </c>
      <c r="H1049" s="560">
        <v>0.19</v>
      </c>
    </row>
    <row r="1050" spans="2:8" x14ac:dyDescent="0.3">
      <c r="B1050" s="550" t="s">
        <v>2560</v>
      </c>
      <c r="C1050" s="551" t="s">
        <v>2561</v>
      </c>
      <c r="D1050" s="552" t="s">
        <v>539</v>
      </c>
      <c r="E1050" s="552" t="s">
        <v>298</v>
      </c>
      <c r="F1050" s="572">
        <v>12181</v>
      </c>
      <c r="G1050" s="572">
        <v>10236</v>
      </c>
      <c r="H1050" s="560">
        <v>0.19</v>
      </c>
    </row>
    <row r="1051" spans="2:8" x14ac:dyDescent="0.3">
      <c r="B1051" s="550" t="s">
        <v>2562</v>
      </c>
      <c r="C1051" s="551" t="s">
        <v>2563</v>
      </c>
      <c r="D1051" s="552" t="s">
        <v>539</v>
      </c>
      <c r="E1051" s="552" t="s">
        <v>298</v>
      </c>
      <c r="F1051" s="572">
        <v>14923</v>
      </c>
      <c r="G1051" s="572">
        <v>12540</v>
      </c>
      <c r="H1051" s="560">
        <v>0.19</v>
      </c>
    </row>
    <row r="1052" spans="2:8" ht="22.8" x14ac:dyDescent="0.3">
      <c r="B1052" s="550" t="s">
        <v>2564</v>
      </c>
      <c r="C1052" s="551" t="s">
        <v>2565</v>
      </c>
      <c r="D1052" s="552" t="s">
        <v>539</v>
      </c>
      <c r="E1052" s="552" t="s">
        <v>562</v>
      </c>
      <c r="F1052" s="572">
        <v>7541</v>
      </c>
      <c r="G1052" s="572">
        <v>6337</v>
      </c>
      <c r="H1052" s="560">
        <v>0.19</v>
      </c>
    </row>
    <row r="1053" spans="2:8" ht="22.8" x14ac:dyDescent="0.3">
      <c r="B1053" s="550" t="s">
        <v>2566</v>
      </c>
      <c r="C1053" s="551" t="s">
        <v>2567</v>
      </c>
      <c r="D1053" s="552" t="s">
        <v>539</v>
      </c>
      <c r="E1053" s="552" t="s">
        <v>562</v>
      </c>
      <c r="F1053" s="572">
        <v>32661</v>
      </c>
      <c r="G1053" s="572">
        <v>27446</v>
      </c>
      <c r="H1053" s="560">
        <v>0.19</v>
      </c>
    </row>
    <row r="1054" spans="2:8" ht="22.8" x14ac:dyDescent="0.3">
      <c r="B1054" s="550" t="s">
        <v>2568</v>
      </c>
      <c r="C1054" s="551" t="s">
        <v>2569</v>
      </c>
      <c r="D1054" s="552" t="s">
        <v>539</v>
      </c>
      <c r="E1054" s="552" t="s">
        <v>302</v>
      </c>
      <c r="F1054" s="572">
        <v>30629</v>
      </c>
      <c r="G1054" s="572">
        <v>25739</v>
      </c>
      <c r="H1054" s="560">
        <v>0.19</v>
      </c>
    </row>
    <row r="1055" spans="2:8" ht="22.8" x14ac:dyDescent="0.3">
      <c r="B1055" s="550" t="s">
        <v>2570</v>
      </c>
      <c r="C1055" s="551" t="s">
        <v>2571</v>
      </c>
      <c r="D1055" s="552" t="s">
        <v>539</v>
      </c>
      <c r="E1055" s="552" t="s">
        <v>302</v>
      </c>
      <c r="F1055" s="572">
        <v>26107</v>
      </c>
      <c r="G1055" s="572">
        <v>21939</v>
      </c>
      <c r="H1055" s="560">
        <v>0.19</v>
      </c>
    </row>
    <row r="1056" spans="2:8" ht="22.8" x14ac:dyDescent="0.3">
      <c r="B1056" s="550" t="s">
        <v>2572</v>
      </c>
      <c r="C1056" s="551" t="s">
        <v>2573</v>
      </c>
      <c r="D1056" s="552" t="s">
        <v>539</v>
      </c>
      <c r="E1056" s="552" t="s">
        <v>302</v>
      </c>
      <c r="F1056" s="572">
        <v>27413</v>
      </c>
      <c r="G1056" s="572">
        <v>23036</v>
      </c>
      <c r="H1056" s="560">
        <v>0.19</v>
      </c>
    </row>
    <row r="1057" spans="2:8" ht="22.8" x14ac:dyDescent="0.3">
      <c r="B1057" s="550" t="s">
        <v>2574</v>
      </c>
      <c r="C1057" s="551" t="s">
        <v>2575</v>
      </c>
      <c r="D1057" s="552" t="s">
        <v>539</v>
      </c>
      <c r="E1057" s="552" t="s">
        <v>302</v>
      </c>
      <c r="F1057" s="572">
        <v>26054</v>
      </c>
      <c r="G1057" s="572">
        <v>21894</v>
      </c>
      <c r="H1057" s="560">
        <v>0.19</v>
      </c>
    </row>
    <row r="1058" spans="2:8" ht="22.8" x14ac:dyDescent="0.3">
      <c r="B1058" s="550" t="s">
        <v>2576</v>
      </c>
      <c r="C1058" s="551" t="s">
        <v>2577</v>
      </c>
      <c r="D1058" s="552" t="s">
        <v>539</v>
      </c>
      <c r="E1058" s="552" t="s">
        <v>302</v>
      </c>
      <c r="F1058" s="572">
        <v>29385</v>
      </c>
      <c r="G1058" s="572">
        <v>24693</v>
      </c>
      <c r="H1058" s="560">
        <v>0.19</v>
      </c>
    </row>
    <row r="1059" spans="2:8" x14ac:dyDescent="0.3">
      <c r="B1059" s="550" t="s">
        <v>2578</v>
      </c>
      <c r="C1059" s="551" t="s">
        <v>2579</v>
      </c>
      <c r="D1059" s="552" t="s">
        <v>539</v>
      </c>
      <c r="E1059" s="552" t="s">
        <v>302</v>
      </c>
      <c r="F1059" s="572">
        <v>44690</v>
      </c>
      <c r="G1059" s="572">
        <v>37555</v>
      </c>
      <c r="H1059" s="560">
        <v>0.19</v>
      </c>
    </row>
    <row r="1060" spans="2:8" ht="22.8" x14ac:dyDescent="0.3">
      <c r="B1060" s="550" t="s">
        <v>2580</v>
      </c>
      <c r="C1060" s="551" t="s">
        <v>2581</v>
      </c>
      <c r="D1060" s="552" t="s">
        <v>539</v>
      </c>
      <c r="E1060" s="552" t="s">
        <v>302</v>
      </c>
      <c r="F1060" s="572">
        <v>18925</v>
      </c>
      <c r="G1060" s="572">
        <v>15903</v>
      </c>
      <c r="H1060" s="560">
        <v>0.19</v>
      </c>
    </row>
    <row r="1061" spans="2:8" x14ac:dyDescent="0.3">
      <c r="B1061" s="550" t="s">
        <v>2582</v>
      </c>
      <c r="C1061" s="551" t="s">
        <v>2583</v>
      </c>
      <c r="D1061" s="552" t="s">
        <v>539</v>
      </c>
      <c r="E1061" s="552" t="s">
        <v>302</v>
      </c>
      <c r="F1061" s="572">
        <v>65570</v>
      </c>
      <c r="G1061" s="572">
        <v>55101</v>
      </c>
      <c r="H1061" s="560">
        <v>0.19</v>
      </c>
    </row>
    <row r="1062" spans="2:8" x14ac:dyDescent="0.3">
      <c r="B1062" s="550" t="s">
        <v>2584</v>
      </c>
      <c r="C1062" s="551" t="s">
        <v>2585</v>
      </c>
      <c r="D1062" s="552" t="s">
        <v>539</v>
      </c>
      <c r="E1062" s="552" t="s">
        <v>302</v>
      </c>
      <c r="F1062" s="572">
        <v>41095</v>
      </c>
      <c r="G1062" s="572">
        <v>34534</v>
      </c>
      <c r="H1062" s="560">
        <v>0.19</v>
      </c>
    </row>
    <row r="1063" spans="2:8" ht="22.8" x14ac:dyDescent="0.3">
      <c r="B1063" s="550" t="s">
        <v>2586</v>
      </c>
      <c r="C1063" s="551" t="s">
        <v>2587</v>
      </c>
      <c r="D1063" s="552" t="s">
        <v>539</v>
      </c>
      <c r="E1063" s="552" t="s">
        <v>302</v>
      </c>
      <c r="F1063" s="572">
        <v>34829</v>
      </c>
      <c r="G1063" s="572">
        <v>29268</v>
      </c>
      <c r="H1063" s="560">
        <v>0.19</v>
      </c>
    </row>
    <row r="1064" spans="2:8" ht="22.8" x14ac:dyDescent="0.3">
      <c r="B1064" s="550" t="s">
        <v>2588</v>
      </c>
      <c r="C1064" s="551" t="s">
        <v>2589</v>
      </c>
      <c r="D1064" s="552" t="s">
        <v>539</v>
      </c>
      <c r="E1064" s="552" t="s">
        <v>302</v>
      </c>
      <c r="F1064" s="572">
        <v>46268</v>
      </c>
      <c r="G1064" s="572">
        <v>38881</v>
      </c>
      <c r="H1064" s="560">
        <v>0.19</v>
      </c>
    </row>
    <row r="1065" spans="2:8" ht="22.8" x14ac:dyDescent="0.3">
      <c r="B1065" s="550" t="s">
        <v>2590</v>
      </c>
      <c r="C1065" s="551" t="s">
        <v>2591</v>
      </c>
      <c r="D1065" s="552" t="s">
        <v>539</v>
      </c>
      <c r="E1065" s="552" t="s">
        <v>302</v>
      </c>
      <c r="F1065" s="572">
        <v>29385</v>
      </c>
      <c r="G1065" s="572">
        <v>24693</v>
      </c>
      <c r="H1065" s="560">
        <v>0.19</v>
      </c>
    </row>
    <row r="1066" spans="2:8" ht="22.8" x14ac:dyDescent="0.3">
      <c r="B1066" s="550" t="s">
        <v>2592</v>
      </c>
      <c r="C1066" s="551" t="s">
        <v>2593</v>
      </c>
      <c r="D1066" s="552" t="s">
        <v>539</v>
      </c>
      <c r="E1066" s="552" t="s">
        <v>302</v>
      </c>
      <c r="F1066" s="572">
        <v>29385</v>
      </c>
      <c r="G1066" s="572">
        <v>24693</v>
      </c>
      <c r="H1066" s="560">
        <v>0.19</v>
      </c>
    </row>
    <row r="1067" spans="2:8" ht="22.8" x14ac:dyDescent="0.3">
      <c r="B1067" s="550" t="s">
        <v>2594</v>
      </c>
      <c r="C1067" s="551" t="s">
        <v>2595</v>
      </c>
      <c r="D1067" s="552" t="s">
        <v>539</v>
      </c>
      <c r="E1067" s="552" t="s">
        <v>562</v>
      </c>
      <c r="F1067" s="572">
        <v>366144</v>
      </c>
      <c r="G1067" s="572">
        <v>307684</v>
      </c>
      <c r="H1067" s="560">
        <v>0.19</v>
      </c>
    </row>
    <row r="1068" spans="2:8" ht="22.8" x14ac:dyDescent="0.3">
      <c r="B1068" s="550" t="s">
        <v>2596</v>
      </c>
      <c r="C1068" s="551" t="s">
        <v>2597</v>
      </c>
      <c r="D1068" s="552" t="s">
        <v>539</v>
      </c>
      <c r="E1068" s="552" t="s">
        <v>562</v>
      </c>
      <c r="F1068" s="572">
        <v>439367</v>
      </c>
      <c r="G1068" s="572">
        <v>369216</v>
      </c>
      <c r="H1068" s="560">
        <v>0.19</v>
      </c>
    </row>
    <row r="1069" spans="2:8" ht="22.8" x14ac:dyDescent="0.3">
      <c r="B1069" s="550" t="s">
        <v>2598</v>
      </c>
      <c r="C1069" s="551" t="s">
        <v>2599</v>
      </c>
      <c r="D1069" s="552" t="s">
        <v>539</v>
      </c>
      <c r="E1069" s="552" t="s">
        <v>562</v>
      </c>
      <c r="F1069" s="572">
        <v>439367</v>
      </c>
      <c r="G1069" s="572">
        <v>369216</v>
      </c>
      <c r="H1069" s="560">
        <v>0.19</v>
      </c>
    </row>
    <row r="1070" spans="2:8" ht="22.8" x14ac:dyDescent="0.3">
      <c r="B1070" s="550" t="s">
        <v>2600</v>
      </c>
      <c r="C1070" s="551" t="s">
        <v>2601</v>
      </c>
      <c r="D1070" s="552" t="s">
        <v>539</v>
      </c>
      <c r="E1070" s="552" t="s">
        <v>562</v>
      </c>
      <c r="F1070" s="572">
        <v>395430</v>
      </c>
      <c r="G1070" s="572">
        <v>332294</v>
      </c>
      <c r="H1070" s="560">
        <v>0.19</v>
      </c>
    </row>
    <row r="1071" spans="2:8" ht="34.200000000000003" x14ac:dyDescent="0.3">
      <c r="B1071" s="550" t="s">
        <v>2602</v>
      </c>
      <c r="C1071" s="551" t="s">
        <v>2603</v>
      </c>
      <c r="D1071" s="552" t="s">
        <v>539</v>
      </c>
      <c r="E1071" s="552" t="s">
        <v>302</v>
      </c>
      <c r="F1071" s="572">
        <v>37118</v>
      </c>
      <c r="G1071" s="572">
        <v>31192</v>
      </c>
      <c r="H1071" s="560">
        <v>0.19</v>
      </c>
    </row>
    <row r="1072" spans="2:8" ht="22.8" x14ac:dyDescent="0.3">
      <c r="B1072" s="550" t="s">
        <v>2604</v>
      </c>
      <c r="C1072" s="551" t="s">
        <v>2605</v>
      </c>
      <c r="D1072" s="552" t="s">
        <v>539</v>
      </c>
      <c r="E1072" s="552" t="s">
        <v>302</v>
      </c>
      <c r="F1072" s="572">
        <v>54602</v>
      </c>
      <c r="G1072" s="572">
        <v>45884</v>
      </c>
      <c r="H1072" s="560">
        <v>0.19</v>
      </c>
    </row>
    <row r="1073" spans="2:8" ht="22.8" x14ac:dyDescent="0.3">
      <c r="B1073" s="550" t="s">
        <v>2606</v>
      </c>
      <c r="C1073" s="551" t="s">
        <v>2607</v>
      </c>
      <c r="D1073" s="552" t="s">
        <v>539</v>
      </c>
      <c r="E1073" s="552" t="s">
        <v>302</v>
      </c>
      <c r="F1073" s="572">
        <v>64663</v>
      </c>
      <c r="G1073" s="572">
        <v>54339</v>
      </c>
      <c r="H1073" s="560">
        <v>0.19</v>
      </c>
    </row>
    <row r="1074" spans="2:8" ht="22.8" x14ac:dyDescent="0.3">
      <c r="B1074" s="550" t="s">
        <v>2608</v>
      </c>
      <c r="C1074" s="551" t="s">
        <v>2609</v>
      </c>
      <c r="D1074" s="552" t="s">
        <v>539</v>
      </c>
      <c r="E1074" s="552" t="s">
        <v>302</v>
      </c>
      <c r="F1074" s="572">
        <v>103747</v>
      </c>
      <c r="G1074" s="572">
        <v>87182</v>
      </c>
      <c r="H1074" s="560">
        <v>0.19</v>
      </c>
    </row>
    <row r="1075" spans="2:8" ht="22.8" x14ac:dyDescent="0.3">
      <c r="B1075" s="550" t="s">
        <v>2610</v>
      </c>
      <c r="C1075" s="551" t="s">
        <v>2611</v>
      </c>
      <c r="D1075" s="552" t="s">
        <v>539</v>
      </c>
      <c r="E1075" s="552" t="s">
        <v>302</v>
      </c>
      <c r="F1075" s="572">
        <v>72934</v>
      </c>
      <c r="G1075" s="572">
        <v>61289</v>
      </c>
      <c r="H1075" s="560">
        <v>0.19</v>
      </c>
    </row>
    <row r="1076" spans="2:8" ht="22.8" x14ac:dyDescent="0.3">
      <c r="B1076" s="550" t="s">
        <v>2612</v>
      </c>
      <c r="C1076" s="551" t="s">
        <v>2613</v>
      </c>
      <c r="D1076" s="552" t="s">
        <v>539</v>
      </c>
      <c r="E1076" s="552" t="s">
        <v>302</v>
      </c>
      <c r="F1076" s="572">
        <v>110720</v>
      </c>
      <c r="G1076" s="572">
        <v>93042</v>
      </c>
      <c r="H1076" s="560">
        <v>0.19</v>
      </c>
    </row>
    <row r="1077" spans="2:8" ht="22.8" x14ac:dyDescent="0.3">
      <c r="B1077" s="550" t="s">
        <v>2614</v>
      </c>
      <c r="C1077" s="551" t="s">
        <v>2615</v>
      </c>
      <c r="D1077" s="552" t="s">
        <v>539</v>
      </c>
      <c r="E1077" s="552" t="s">
        <v>302</v>
      </c>
      <c r="F1077" s="572">
        <v>37033</v>
      </c>
      <c r="G1077" s="572">
        <v>31120</v>
      </c>
      <c r="H1077" s="560">
        <v>0.19</v>
      </c>
    </row>
    <row r="1078" spans="2:8" ht="22.8" x14ac:dyDescent="0.3">
      <c r="B1078" s="550" t="s">
        <v>2616</v>
      </c>
      <c r="C1078" s="551" t="s">
        <v>2617</v>
      </c>
      <c r="D1078" s="552" t="s">
        <v>539</v>
      </c>
      <c r="E1078" s="552" t="s">
        <v>302</v>
      </c>
      <c r="F1078" s="572">
        <v>30908</v>
      </c>
      <c r="G1078" s="572">
        <v>25973</v>
      </c>
      <c r="H1078" s="560">
        <v>0.19</v>
      </c>
    </row>
    <row r="1079" spans="2:8" ht="22.8" x14ac:dyDescent="0.3">
      <c r="B1079" s="550" t="s">
        <v>2618</v>
      </c>
      <c r="C1079" s="551" t="s">
        <v>2619</v>
      </c>
      <c r="D1079" s="552" t="s">
        <v>539</v>
      </c>
      <c r="E1079" s="552" t="s">
        <v>302</v>
      </c>
      <c r="F1079" s="572">
        <v>34183</v>
      </c>
      <c r="G1079" s="572">
        <v>28725</v>
      </c>
      <c r="H1079" s="560">
        <v>0.19</v>
      </c>
    </row>
    <row r="1080" spans="2:8" ht="22.8" x14ac:dyDescent="0.3">
      <c r="B1080" s="550" t="s">
        <v>2620</v>
      </c>
      <c r="C1080" s="551" t="s">
        <v>2621</v>
      </c>
      <c r="D1080" s="552" t="s">
        <v>539</v>
      </c>
      <c r="E1080" s="552" t="s">
        <v>302</v>
      </c>
      <c r="F1080" s="572">
        <v>47230</v>
      </c>
      <c r="G1080" s="572">
        <v>39689</v>
      </c>
      <c r="H1080" s="560">
        <v>0.19</v>
      </c>
    </row>
    <row r="1081" spans="2:8" ht="22.8" x14ac:dyDescent="0.3">
      <c r="B1081" s="550" t="s">
        <v>2622</v>
      </c>
      <c r="C1081" s="551" t="s">
        <v>2623</v>
      </c>
      <c r="D1081" s="552" t="s">
        <v>539</v>
      </c>
      <c r="E1081" s="552" t="s">
        <v>302</v>
      </c>
      <c r="F1081" s="572">
        <v>39478</v>
      </c>
      <c r="G1081" s="572">
        <v>33175</v>
      </c>
      <c r="H1081" s="560">
        <v>0.19</v>
      </c>
    </row>
    <row r="1082" spans="2:8" ht="22.8" x14ac:dyDescent="0.3">
      <c r="B1082" s="550" t="s">
        <v>2624</v>
      </c>
      <c r="C1082" s="551" t="s">
        <v>2625</v>
      </c>
      <c r="D1082" s="552" t="s">
        <v>539</v>
      </c>
      <c r="E1082" s="552" t="s">
        <v>302</v>
      </c>
      <c r="F1082" s="572">
        <v>37033</v>
      </c>
      <c r="G1082" s="572">
        <v>31120</v>
      </c>
      <c r="H1082" s="560">
        <v>0.19</v>
      </c>
    </row>
    <row r="1083" spans="2:8" ht="22.8" x14ac:dyDescent="0.3">
      <c r="B1083" s="550" t="s">
        <v>2626</v>
      </c>
      <c r="C1083" s="551" t="s">
        <v>2627</v>
      </c>
      <c r="D1083" s="552" t="s">
        <v>539</v>
      </c>
      <c r="E1083" s="552" t="s">
        <v>302</v>
      </c>
      <c r="F1083" s="572">
        <v>28304</v>
      </c>
      <c r="G1083" s="572">
        <v>23785</v>
      </c>
      <c r="H1083" s="560">
        <v>0.19</v>
      </c>
    </row>
    <row r="1084" spans="2:8" ht="22.8" x14ac:dyDescent="0.3">
      <c r="B1084" s="550" t="s">
        <v>2628</v>
      </c>
      <c r="C1084" s="551" t="s">
        <v>2629</v>
      </c>
      <c r="D1084" s="552" t="s">
        <v>539</v>
      </c>
      <c r="E1084" s="552" t="s">
        <v>302</v>
      </c>
      <c r="F1084" s="572">
        <v>26906</v>
      </c>
      <c r="G1084" s="572">
        <v>22610</v>
      </c>
      <c r="H1084" s="560">
        <v>0.19</v>
      </c>
    </row>
    <row r="1085" spans="2:8" ht="22.8" x14ac:dyDescent="0.3">
      <c r="B1085" s="550" t="s">
        <v>2630</v>
      </c>
      <c r="C1085" s="551" t="s">
        <v>2631</v>
      </c>
      <c r="D1085" s="552" t="s">
        <v>539</v>
      </c>
      <c r="E1085" s="552" t="s">
        <v>562</v>
      </c>
      <c r="F1085" s="572">
        <v>16511</v>
      </c>
      <c r="G1085" s="572">
        <v>13875</v>
      </c>
      <c r="H1085" s="560">
        <v>0.19</v>
      </c>
    </row>
    <row r="1086" spans="2:8" ht="22.8" x14ac:dyDescent="0.3">
      <c r="B1086" s="550" t="s">
        <v>2632</v>
      </c>
      <c r="C1086" s="551" t="s">
        <v>2633</v>
      </c>
      <c r="D1086" s="552" t="s">
        <v>539</v>
      </c>
      <c r="E1086" s="552" t="s">
        <v>562</v>
      </c>
      <c r="F1086" s="572">
        <v>14498</v>
      </c>
      <c r="G1086" s="572">
        <v>12183</v>
      </c>
      <c r="H1086" s="560">
        <v>0.19</v>
      </c>
    </row>
    <row r="1087" spans="2:8" ht="22.8" x14ac:dyDescent="0.3">
      <c r="B1087" s="550" t="s">
        <v>2634</v>
      </c>
      <c r="C1087" s="551" t="s">
        <v>2635</v>
      </c>
      <c r="D1087" s="552" t="s">
        <v>539</v>
      </c>
      <c r="E1087" s="552" t="s">
        <v>562</v>
      </c>
      <c r="F1087" s="572">
        <v>16044</v>
      </c>
      <c r="G1087" s="572">
        <v>13482</v>
      </c>
      <c r="H1087" s="560">
        <v>0.19</v>
      </c>
    </row>
    <row r="1088" spans="2:8" ht="22.8" x14ac:dyDescent="0.3">
      <c r="B1088" s="550" t="s">
        <v>2636</v>
      </c>
      <c r="C1088" s="551" t="s">
        <v>2637</v>
      </c>
      <c r="D1088" s="552" t="s">
        <v>539</v>
      </c>
      <c r="E1088" s="552" t="s">
        <v>562</v>
      </c>
      <c r="F1088" s="572">
        <v>14409</v>
      </c>
      <c r="G1088" s="572">
        <v>12108</v>
      </c>
      <c r="H1088" s="560">
        <v>0.19</v>
      </c>
    </row>
    <row r="1089" spans="2:8" x14ac:dyDescent="0.3">
      <c r="B1089" s="550" t="s">
        <v>2638</v>
      </c>
      <c r="C1089" s="551" t="s">
        <v>2639</v>
      </c>
      <c r="D1089" s="552" t="s">
        <v>539</v>
      </c>
      <c r="E1089" s="552" t="s">
        <v>302</v>
      </c>
      <c r="F1089" s="572">
        <v>36815</v>
      </c>
      <c r="G1089" s="572">
        <v>30937</v>
      </c>
      <c r="H1089" s="560">
        <v>0.19</v>
      </c>
    </row>
    <row r="1090" spans="2:8" ht="22.8" x14ac:dyDescent="0.3">
      <c r="B1090" s="550" t="s">
        <v>2640</v>
      </c>
      <c r="C1090" s="551" t="s">
        <v>2641</v>
      </c>
      <c r="D1090" s="552" t="s">
        <v>539</v>
      </c>
      <c r="E1090" s="552" t="s">
        <v>302</v>
      </c>
      <c r="F1090" s="572">
        <v>51040</v>
      </c>
      <c r="G1090" s="572">
        <v>42891</v>
      </c>
      <c r="H1090" s="560">
        <v>0.19</v>
      </c>
    </row>
    <row r="1091" spans="2:8" x14ac:dyDescent="0.3">
      <c r="B1091" s="550" t="s">
        <v>2642</v>
      </c>
      <c r="C1091" s="551" t="s">
        <v>2643</v>
      </c>
      <c r="D1091" s="552" t="s">
        <v>539</v>
      </c>
      <c r="E1091" s="552" t="s">
        <v>302</v>
      </c>
      <c r="F1091" s="572">
        <v>72057</v>
      </c>
      <c r="G1091" s="572">
        <v>60552</v>
      </c>
      <c r="H1091" s="560">
        <v>0.19</v>
      </c>
    </row>
    <row r="1092" spans="2:8" x14ac:dyDescent="0.3">
      <c r="B1092" s="550" t="s">
        <v>2644</v>
      </c>
      <c r="C1092" s="551" t="s">
        <v>2645</v>
      </c>
      <c r="D1092" s="552" t="s">
        <v>539</v>
      </c>
      <c r="E1092" s="552" t="s">
        <v>612</v>
      </c>
      <c r="F1092" s="572">
        <v>81880</v>
      </c>
      <c r="G1092" s="572">
        <v>68807</v>
      </c>
      <c r="H1092" s="560">
        <v>0.19</v>
      </c>
    </row>
    <row r="1093" spans="2:8" x14ac:dyDescent="0.3">
      <c r="B1093" s="550" t="s">
        <v>2646</v>
      </c>
      <c r="C1093" s="551" t="s">
        <v>2647</v>
      </c>
      <c r="D1093" s="552" t="s">
        <v>539</v>
      </c>
      <c r="E1093" s="552" t="s">
        <v>1309</v>
      </c>
      <c r="F1093" s="572">
        <v>18331</v>
      </c>
      <c r="G1093" s="572">
        <v>15404</v>
      </c>
      <c r="H1093" s="560">
        <v>0.19</v>
      </c>
    </row>
    <row r="1094" spans="2:8" x14ac:dyDescent="0.3">
      <c r="B1094" s="550" t="s">
        <v>2648</v>
      </c>
      <c r="C1094" s="551" t="s">
        <v>2649</v>
      </c>
      <c r="D1094" s="552" t="s">
        <v>539</v>
      </c>
      <c r="E1094" s="552" t="s">
        <v>302</v>
      </c>
      <c r="F1094" s="572">
        <v>25858</v>
      </c>
      <c r="G1094" s="572">
        <v>21729</v>
      </c>
      <c r="H1094" s="560">
        <v>0.19</v>
      </c>
    </row>
    <row r="1095" spans="2:8" x14ac:dyDescent="0.3">
      <c r="B1095" s="550" t="s">
        <v>2650</v>
      </c>
      <c r="C1095" s="551" t="s">
        <v>2651</v>
      </c>
      <c r="D1095" s="552" t="s">
        <v>539</v>
      </c>
      <c r="E1095" s="552" t="s">
        <v>298</v>
      </c>
      <c r="F1095" s="572">
        <v>32896</v>
      </c>
      <c r="G1095" s="572">
        <v>27644</v>
      </c>
      <c r="H1095" s="560">
        <v>0.19</v>
      </c>
    </row>
    <row r="1096" spans="2:8" x14ac:dyDescent="0.3">
      <c r="B1096" s="550" t="s">
        <v>2652</v>
      </c>
      <c r="C1096" s="551" t="s">
        <v>2653</v>
      </c>
      <c r="D1096" s="552" t="s">
        <v>539</v>
      </c>
      <c r="E1096" s="552" t="s">
        <v>298</v>
      </c>
      <c r="F1096" s="572">
        <v>33327</v>
      </c>
      <c r="G1096" s="572">
        <v>28006</v>
      </c>
      <c r="H1096" s="560">
        <v>0.19</v>
      </c>
    </row>
    <row r="1097" spans="2:8" x14ac:dyDescent="0.3">
      <c r="B1097" s="550" t="s">
        <v>2654</v>
      </c>
      <c r="C1097" s="551" t="s">
        <v>2655</v>
      </c>
      <c r="D1097" s="552" t="s">
        <v>539</v>
      </c>
      <c r="E1097" s="552" t="s">
        <v>298</v>
      </c>
      <c r="F1097" s="572">
        <v>318010</v>
      </c>
      <c r="G1097" s="572">
        <v>267235</v>
      </c>
      <c r="H1097" s="560">
        <v>0.19</v>
      </c>
    </row>
    <row r="1098" spans="2:8" ht="22.8" x14ac:dyDescent="0.3">
      <c r="B1098" s="550" t="s">
        <v>2656</v>
      </c>
      <c r="C1098" s="551" t="s">
        <v>2657</v>
      </c>
      <c r="D1098" s="552" t="s">
        <v>539</v>
      </c>
      <c r="E1098" s="552" t="s">
        <v>298</v>
      </c>
      <c r="F1098" s="572">
        <v>169629</v>
      </c>
      <c r="G1098" s="572">
        <v>142545</v>
      </c>
      <c r="H1098" s="560">
        <v>0.19</v>
      </c>
    </row>
    <row r="1099" spans="2:8" ht="22.8" x14ac:dyDescent="0.3">
      <c r="B1099" s="550" t="s">
        <v>2658</v>
      </c>
      <c r="C1099" s="551" t="s">
        <v>2659</v>
      </c>
      <c r="D1099" s="552" t="s">
        <v>539</v>
      </c>
      <c r="E1099" s="552" t="s">
        <v>298</v>
      </c>
      <c r="F1099" s="572">
        <v>19846</v>
      </c>
      <c r="G1099" s="572">
        <v>16677</v>
      </c>
      <c r="H1099" s="560">
        <v>0.19</v>
      </c>
    </row>
    <row r="1100" spans="2:8" ht="22.8" x14ac:dyDescent="0.3">
      <c r="B1100" s="550" t="s">
        <v>2660</v>
      </c>
      <c r="C1100" s="551" t="s">
        <v>2661</v>
      </c>
      <c r="D1100" s="552" t="s">
        <v>539</v>
      </c>
      <c r="E1100" s="552" t="s">
        <v>298</v>
      </c>
      <c r="F1100" s="572">
        <v>152462</v>
      </c>
      <c r="G1100" s="572">
        <v>128119</v>
      </c>
      <c r="H1100" s="560">
        <v>0.19</v>
      </c>
    </row>
    <row r="1101" spans="2:8" x14ac:dyDescent="0.3">
      <c r="B1101" s="550" t="s">
        <v>2662</v>
      </c>
      <c r="C1101" s="551" t="s">
        <v>2663</v>
      </c>
      <c r="D1101" s="552" t="s">
        <v>539</v>
      </c>
      <c r="E1101" s="552" t="s">
        <v>298</v>
      </c>
      <c r="F1101" s="572">
        <v>13650</v>
      </c>
      <c r="G1101" s="572">
        <v>11471</v>
      </c>
      <c r="H1101" s="560">
        <v>0.19</v>
      </c>
    </row>
    <row r="1102" spans="2:8" x14ac:dyDescent="0.3">
      <c r="B1102" s="550" t="s">
        <v>2664</v>
      </c>
      <c r="C1102" s="551" t="s">
        <v>281</v>
      </c>
      <c r="D1102" s="552" t="s">
        <v>539</v>
      </c>
      <c r="E1102" s="552" t="s">
        <v>298</v>
      </c>
      <c r="F1102" s="572">
        <v>1058</v>
      </c>
      <c r="G1102" s="572">
        <v>889</v>
      </c>
      <c r="H1102" s="560">
        <v>0.19</v>
      </c>
    </row>
    <row r="1103" spans="2:8" x14ac:dyDescent="0.3">
      <c r="B1103" s="550" t="s">
        <v>2665</v>
      </c>
      <c r="C1103" s="551" t="s">
        <v>2666</v>
      </c>
      <c r="D1103" s="552" t="s">
        <v>539</v>
      </c>
      <c r="E1103" s="552" t="s">
        <v>298</v>
      </c>
      <c r="F1103" s="572">
        <v>18715</v>
      </c>
      <c r="G1103" s="572">
        <v>15727</v>
      </c>
      <c r="H1103" s="560">
        <v>0.19</v>
      </c>
    </row>
    <row r="1104" spans="2:8" x14ac:dyDescent="0.3">
      <c r="B1104" s="550" t="s">
        <v>2667</v>
      </c>
      <c r="C1104" s="551" t="s">
        <v>2668</v>
      </c>
      <c r="D1104" s="552" t="s">
        <v>539</v>
      </c>
      <c r="E1104" s="552" t="s">
        <v>298</v>
      </c>
      <c r="F1104" s="572">
        <v>20473</v>
      </c>
      <c r="G1104" s="572">
        <v>17204</v>
      </c>
      <c r="H1104" s="560">
        <v>0.19</v>
      </c>
    </row>
    <row r="1105" spans="2:8" x14ac:dyDescent="0.3">
      <c r="B1105" s="550" t="s">
        <v>2669</v>
      </c>
      <c r="C1105" s="551" t="s">
        <v>2670</v>
      </c>
      <c r="D1105" s="552" t="s">
        <v>539</v>
      </c>
      <c r="E1105" s="552" t="s">
        <v>298</v>
      </c>
      <c r="F1105" s="572">
        <v>22810</v>
      </c>
      <c r="G1105" s="572">
        <v>19168</v>
      </c>
      <c r="H1105" s="560">
        <v>0.19</v>
      </c>
    </row>
    <row r="1106" spans="2:8" x14ac:dyDescent="0.3">
      <c r="B1106" s="550" t="s">
        <v>2671</v>
      </c>
      <c r="C1106" s="551" t="s">
        <v>2672</v>
      </c>
      <c r="D1106" s="552" t="s">
        <v>539</v>
      </c>
      <c r="E1106" s="552" t="s">
        <v>298</v>
      </c>
      <c r="F1106" s="572">
        <v>19101</v>
      </c>
      <c r="G1106" s="572">
        <v>16051</v>
      </c>
      <c r="H1106" s="560">
        <v>0.19</v>
      </c>
    </row>
    <row r="1107" spans="2:8" x14ac:dyDescent="0.3">
      <c r="B1107" s="550" t="s">
        <v>2673</v>
      </c>
      <c r="C1107" s="551" t="s">
        <v>2674</v>
      </c>
      <c r="D1107" s="552" t="s">
        <v>539</v>
      </c>
      <c r="E1107" s="552" t="s">
        <v>298</v>
      </c>
      <c r="F1107" s="572">
        <v>19805</v>
      </c>
      <c r="G1107" s="572">
        <v>16643</v>
      </c>
      <c r="H1107" s="560">
        <v>0.19</v>
      </c>
    </row>
    <row r="1108" spans="2:8" x14ac:dyDescent="0.3">
      <c r="B1108" s="550" t="s">
        <v>2675</v>
      </c>
      <c r="C1108" s="551" t="s">
        <v>2676</v>
      </c>
      <c r="D1108" s="552" t="s">
        <v>539</v>
      </c>
      <c r="E1108" s="552" t="s">
        <v>298</v>
      </c>
      <c r="F1108" s="572">
        <v>16878</v>
      </c>
      <c r="G1108" s="572">
        <v>14183</v>
      </c>
      <c r="H1108" s="560">
        <v>0.19</v>
      </c>
    </row>
    <row r="1109" spans="2:8" x14ac:dyDescent="0.3">
      <c r="B1109" s="550" t="s">
        <v>2677</v>
      </c>
      <c r="C1109" s="551" t="s">
        <v>2678</v>
      </c>
      <c r="D1109" s="552" t="s">
        <v>539</v>
      </c>
      <c r="E1109" s="552" t="s">
        <v>298</v>
      </c>
      <c r="F1109" s="572">
        <v>21557</v>
      </c>
      <c r="G1109" s="572">
        <v>18115</v>
      </c>
      <c r="H1109" s="560">
        <v>0.19</v>
      </c>
    </row>
    <row r="1110" spans="2:8" x14ac:dyDescent="0.3">
      <c r="B1110" s="550" t="s">
        <v>2679</v>
      </c>
      <c r="C1110" s="551" t="s">
        <v>2680</v>
      </c>
      <c r="D1110" s="552" t="s">
        <v>539</v>
      </c>
      <c r="E1110" s="552" t="s">
        <v>298</v>
      </c>
      <c r="F1110" s="572">
        <v>20939</v>
      </c>
      <c r="G1110" s="572">
        <v>17596</v>
      </c>
      <c r="H1110" s="560">
        <v>0.19</v>
      </c>
    </row>
    <row r="1111" spans="2:8" x14ac:dyDescent="0.3">
      <c r="B1111" s="550" t="s">
        <v>2681</v>
      </c>
      <c r="C1111" s="551" t="s">
        <v>2682</v>
      </c>
      <c r="D1111" s="552" t="s">
        <v>539</v>
      </c>
      <c r="E1111" s="552" t="s">
        <v>298</v>
      </c>
      <c r="F1111" s="572">
        <v>15585</v>
      </c>
      <c r="G1111" s="572">
        <v>13097</v>
      </c>
      <c r="H1111" s="560">
        <v>0.19</v>
      </c>
    </row>
    <row r="1112" spans="2:8" x14ac:dyDescent="0.3">
      <c r="B1112" s="550" t="s">
        <v>2683</v>
      </c>
      <c r="C1112" s="551" t="s">
        <v>2684</v>
      </c>
      <c r="D1112" s="552" t="s">
        <v>539</v>
      </c>
      <c r="E1112" s="552" t="s">
        <v>298</v>
      </c>
      <c r="F1112" s="572">
        <v>1893</v>
      </c>
      <c r="G1112" s="572">
        <v>1591</v>
      </c>
      <c r="H1112" s="560">
        <v>0.19</v>
      </c>
    </row>
    <row r="1113" spans="2:8" x14ac:dyDescent="0.3">
      <c r="B1113" s="550" t="s">
        <v>2685</v>
      </c>
      <c r="C1113" s="551" t="s">
        <v>2686</v>
      </c>
      <c r="D1113" s="552" t="s">
        <v>539</v>
      </c>
      <c r="E1113" s="552" t="s">
        <v>298</v>
      </c>
      <c r="F1113" s="572">
        <v>3030</v>
      </c>
      <c r="G1113" s="572">
        <v>2546</v>
      </c>
      <c r="H1113" s="560">
        <v>0.19</v>
      </c>
    </row>
    <row r="1114" spans="2:8" x14ac:dyDescent="0.3">
      <c r="B1114" s="550" t="s">
        <v>2687</v>
      </c>
      <c r="C1114" s="551" t="s">
        <v>2688</v>
      </c>
      <c r="D1114" s="552" t="s">
        <v>539</v>
      </c>
      <c r="E1114" s="552" t="s">
        <v>298</v>
      </c>
      <c r="F1114" s="572">
        <v>2273</v>
      </c>
      <c r="G1114" s="572">
        <v>1910</v>
      </c>
      <c r="H1114" s="560">
        <v>0.19</v>
      </c>
    </row>
    <row r="1115" spans="2:8" x14ac:dyDescent="0.3">
      <c r="B1115" s="550" t="s">
        <v>2689</v>
      </c>
      <c r="C1115" s="551" t="s">
        <v>2690</v>
      </c>
      <c r="D1115" s="552" t="s">
        <v>539</v>
      </c>
      <c r="E1115" s="552" t="s">
        <v>298</v>
      </c>
      <c r="F1115" s="572">
        <v>3787</v>
      </c>
      <c r="G1115" s="572">
        <v>3182</v>
      </c>
      <c r="H1115" s="560">
        <v>0.19</v>
      </c>
    </row>
    <row r="1116" spans="2:8" x14ac:dyDescent="0.3">
      <c r="B1116" s="550" t="s">
        <v>2691</v>
      </c>
      <c r="C1116" s="551" t="s">
        <v>2692</v>
      </c>
      <c r="D1116" s="552" t="s">
        <v>539</v>
      </c>
      <c r="E1116" s="552" t="s">
        <v>298</v>
      </c>
      <c r="F1116" s="572">
        <v>7573</v>
      </c>
      <c r="G1116" s="572">
        <v>6364</v>
      </c>
      <c r="H1116" s="560">
        <v>0.19</v>
      </c>
    </row>
    <row r="1117" spans="2:8" x14ac:dyDescent="0.3">
      <c r="B1117" s="550" t="s">
        <v>2693</v>
      </c>
      <c r="C1117" s="551" t="s">
        <v>2694</v>
      </c>
      <c r="D1117" s="552" t="s">
        <v>539</v>
      </c>
      <c r="E1117" s="552" t="s">
        <v>298</v>
      </c>
      <c r="F1117" s="572">
        <v>15149</v>
      </c>
      <c r="G1117" s="572">
        <v>12730</v>
      </c>
      <c r="H1117" s="560">
        <v>0.19</v>
      </c>
    </row>
    <row r="1118" spans="2:8" x14ac:dyDescent="0.3">
      <c r="B1118" s="550" t="s">
        <v>2695</v>
      </c>
      <c r="C1118" s="551" t="s">
        <v>2696</v>
      </c>
      <c r="D1118" s="552" t="s">
        <v>539</v>
      </c>
      <c r="E1118" s="552" t="s">
        <v>298</v>
      </c>
      <c r="F1118" s="572">
        <v>2273</v>
      </c>
      <c r="G1118" s="572">
        <v>1910</v>
      </c>
      <c r="H1118" s="560">
        <v>0.19</v>
      </c>
    </row>
    <row r="1119" spans="2:8" ht="22.8" x14ac:dyDescent="0.3">
      <c r="B1119" s="550" t="s">
        <v>2697</v>
      </c>
      <c r="C1119" s="551" t="s">
        <v>2698</v>
      </c>
      <c r="D1119" s="552" t="s">
        <v>539</v>
      </c>
      <c r="E1119" s="552" t="s">
        <v>298</v>
      </c>
      <c r="F1119" s="572">
        <v>5299</v>
      </c>
      <c r="G1119" s="572">
        <v>4453</v>
      </c>
      <c r="H1119" s="560">
        <v>0.19</v>
      </c>
    </row>
    <row r="1120" spans="2:8" ht="22.8" x14ac:dyDescent="0.3">
      <c r="B1120" s="550" t="s">
        <v>2699</v>
      </c>
      <c r="C1120" s="551" t="s">
        <v>2700</v>
      </c>
      <c r="D1120" s="552" t="s">
        <v>539</v>
      </c>
      <c r="E1120" s="552" t="s">
        <v>298</v>
      </c>
      <c r="F1120" s="572">
        <v>3030</v>
      </c>
      <c r="G1120" s="572">
        <v>2546</v>
      </c>
      <c r="H1120" s="560">
        <v>0.19</v>
      </c>
    </row>
    <row r="1121" spans="2:8" ht="22.8" x14ac:dyDescent="0.3">
      <c r="B1121" s="550" t="s">
        <v>2701</v>
      </c>
      <c r="C1121" s="551" t="s">
        <v>2702</v>
      </c>
      <c r="D1121" s="552" t="s">
        <v>539</v>
      </c>
      <c r="E1121" s="552" t="s">
        <v>298</v>
      </c>
      <c r="F1121" s="572">
        <v>7573</v>
      </c>
      <c r="G1121" s="572">
        <v>6364</v>
      </c>
      <c r="H1121" s="560">
        <v>0.19</v>
      </c>
    </row>
    <row r="1122" spans="2:8" ht="22.8" x14ac:dyDescent="0.3">
      <c r="B1122" s="550" t="s">
        <v>2703</v>
      </c>
      <c r="C1122" s="551" t="s">
        <v>2704</v>
      </c>
      <c r="D1122" s="552" t="s">
        <v>539</v>
      </c>
      <c r="E1122" s="552" t="s">
        <v>298</v>
      </c>
      <c r="F1122" s="572">
        <v>15149</v>
      </c>
      <c r="G1122" s="572">
        <v>12730</v>
      </c>
      <c r="H1122" s="560">
        <v>0.19</v>
      </c>
    </row>
    <row r="1123" spans="2:8" ht="22.8" x14ac:dyDescent="0.3">
      <c r="B1123" s="550" t="s">
        <v>2705</v>
      </c>
      <c r="C1123" s="551" t="s">
        <v>2706</v>
      </c>
      <c r="D1123" s="552" t="s">
        <v>539</v>
      </c>
      <c r="E1123" s="552" t="s">
        <v>298</v>
      </c>
      <c r="F1123" s="572">
        <v>22723</v>
      </c>
      <c r="G1123" s="572">
        <v>19095</v>
      </c>
      <c r="H1123" s="560">
        <v>0.19</v>
      </c>
    </row>
    <row r="1124" spans="2:8" ht="22.8" x14ac:dyDescent="0.3">
      <c r="B1124" s="550" t="s">
        <v>2707</v>
      </c>
      <c r="C1124" s="551" t="s">
        <v>2708</v>
      </c>
      <c r="D1124" s="552" t="s">
        <v>539</v>
      </c>
      <c r="E1124" s="552" t="s">
        <v>298</v>
      </c>
      <c r="F1124" s="572">
        <v>3787</v>
      </c>
      <c r="G1124" s="572">
        <v>3182</v>
      </c>
      <c r="H1124" s="560">
        <v>0.19</v>
      </c>
    </row>
    <row r="1125" spans="2:8" ht="22.8" x14ac:dyDescent="0.3">
      <c r="B1125" s="550" t="s">
        <v>2709</v>
      </c>
      <c r="C1125" s="551" t="s">
        <v>2710</v>
      </c>
      <c r="D1125" s="552" t="s">
        <v>539</v>
      </c>
      <c r="E1125" s="552" t="s">
        <v>298</v>
      </c>
      <c r="F1125" s="572">
        <v>37875</v>
      </c>
      <c r="G1125" s="572">
        <v>31828</v>
      </c>
      <c r="H1125" s="560">
        <v>0.19</v>
      </c>
    </row>
    <row r="1126" spans="2:8" x14ac:dyDescent="0.3">
      <c r="B1126" s="550" t="s">
        <v>2711</v>
      </c>
      <c r="C1126" s="551" t="s">
        <v>2712</v>
      </c>
      <c r="D1126" s="552" t="s">
        <v>539</v>
      </c>
      <c r="E1126" s="552" t="s">
        <v>298</v>
      </c>
      <c r="F1126" s="572">
        <v>7645</v>
      </c>
      <c r="G1126" s="572">
        <v>6424</v>
      </c>
      <c r="H1126" s="560">
        <v>0.19</v>
      </c>
    </row>
    <row r="1127" spans="2:8" x14ac:dyDescent="0.3">
      <c r="B1127" s="550" t="s">
        <v>2713</v>
      </c>
      <c r="C1127" s="551" t="s">
        <v>2714</v>
      </c>
      <c r="D1127" s="552" t="s">
        <v>539</v>
      </c>
      <c r="E1127" s="552" t="s">
        <v>298</v>
      </c>
      <c r="F1127" s="572">
        <v>2981</v>
      </c>
      <c r="G1127" s="572">
        <v>2505</v>
      </c>
      <c r="H1127" s="560">
        <v>0.19</v>
      </c>
    </row>
    <row r="1128" spans="2:8" x14ac:dyDescent="0.3">
      <c r="B1128" s="550" t="s">
        <v>2715</v>
      </c>
      <c r="C1128" s="551" t="s">
        <v>2716</v>
      </c>
      <c r="D1128" s="552" t="s">
        <v>539</v>
      </c>
      <c r="E1128" s="552" t="s">
        <v>298</v>
      </c>
      <c r="F1128" s="572">
        <v>16814</v>
      </c>
      <c r="G1128" s="572">
        <v>14129</v>
      </c>
      <c r="H1128" s="560">
        <v>0.19</v>
      </c>
    </row>
    <row r="1129" spans="2:8" x14ac:dyDescent="0.3">
      <c r="B1129" s="550" t="s">
        <v>2717</v>
      </c>
      <c r="C1129" s="551" t="s">
        <v>2718</v>
      </c>
      <c r="D1129" s="552" t="s">
        <v>539</v>
      </c>
      <c r="E1129" s="552" t="s">
        <v>298</v>
      </c>
      <c r="F1129" s="572">
        <v>25480</v>
      </c>
      <c r="G1129" s="572">
        <v>21412</v>
      </c>
      <c r="H1129" s="560">
        <v>0.19</v>
      </c>
    </row>
    <row r="1130" spans="2:8" x14ac:dyDescent="0.3">
      <c r="B1130" s="550" t="s">
        <v>2719</v>
      </c>
      <c r="C1130" s="551" t="s">
        <v>2720</v>
      </c>
      <c r="D1130" s="552" t="s">
        <v>539</v>
      </c>
      <c r="E1130" s="552" t="s">
        <v>298</v>
      </c>
      <c r="F1130" s="572">
        <v>126791</v>
      </c>
      <c r="G1130" s="572">
        <v>106547</v>
      </c>
      <c r="H1130" s="560">
        <v>0.19</v>
      </c>
    </row>
    <row r="1131" spans="2:8" x14ac:dyDescent="0.3">
      <c r="B1131" s="550" t="s">
        <v>2721</v>
      </c>
      <c r="C1131" s="551" t="s">
        <v>2722</v>
      </c>
      <c r="D1131" s="552" t="s">
        <v>539</v>
      </c>
      <c r="E1131" s="552" t="s">
        <v>298</v>
      </c>
      <c r="F1131" s="572">
        <v>4779</v>
      </c>
      <c r="G1131" s="572">
        <v>4016</v>
      </c>
      <c r="H1131" s="560">
        <v>0.19</v>
      </c>
    </row>
    <row r="1132" spans="2:8" x14ac:dyDescent="0.3">
      <c r="B1132" s="550" t="s">
        <v>2723</v>
      </c>
      <c r="C1132" s="551" t="s">
        <v>2724</v>
      </c>
      <c r="D1132" s="552" t="s">
        <v>539</v>
      </c>
      <c r="E1132" s="552" t="s">
        <v>298</v>
      </c>
      <c r="F1132" s="572">
        <v>12219</v>
      </c>
      <c r="G1132" s="572">
        <v>10268</v>
      </c>
      <c r="H1132" s="560">
        <v>0.19</v>
      </c>
    </row>
    <row r="1133" spans="2:8" x14ac:dyDescent="0.3">
      <c r="B1133" s="550" t="s">
        <v>2725</v>
      </c>
      <c r="C1133" s="551" t="s">
        <v>2726</v>
      </c>
      <c r="D1133" s="552" t="s">
        <v>539</v>
      </c>
      <c r="E1133" s="552" t="s">
        <v>298</v>
      </c>
      <c r="F1133" s="572">
        <v>6650</v>
      </c>
      <c r="G1133" s="572">
        <v>5588</v>
      </c>
      <c r="H1133" s="560">
        <v>0.19</v>
      </c>
    </row>
    <row r="1134" spans="2:8" x14ac:dyDescent="0.3">
      <c r="B1134" s="550" t="s">
        <v>2727</v>
      </c>
      <c r="C1134" s="551" t="s">
        <v>2728</v>
      </c>
      <c r="D1134" s="552" t="s">
        <v>539</v>
      </c>
      <c r="E1134" s="552" t="s">
        <v>298</v>
      </c>
      <c r="F1134" s="572">
        <v>22412</v>
      </c>
      <c r="G1134" s="572">
        <v>18834</v>
      </c>
      <c r="H1134" s="560">
        <v>0.19</v>
      </c>
    </row>
    <row r="1135" spans="2:8" x14ac:dyDescent="0.3">
      <c r="B1135" s="550" t="s">
        <v>2729</v>
      </c>
      <c r="C1135" s="551" t="s">
        <v>2730</v>
      </c>
      <c r="D1135" s="552" t="s">
        <v>539</v>
      </c>
      <c r="E1135" s="552" t="s">
        <v>298</v>
      </c>
      <c r="F1135" s="572">
        <v>32330</v>
      </c>
      <c r="G1135" s="572">
        <v>27168</v>
      </c>
      <c r="H1135" s="560">
        <v>0.19</v>
      </c>
    </row>
    <row r="1136" spans="2:8" x14ac:dyDescent="0.3">
      <c r="B1136" s="550" t="s">
        <v>2731</v>
      </c>
      <c r="C1136" s="551" t="s">
        <v>2732</v>
      </c>
      <c r="D1136" s="552" t="s">
        <v>539</v>
      </c>
      <c r="E1136" s="552" t="s">
        <v>298</v>
      </c>
      <c r="F1136" s="572">
        <v>152161</v>
      </c>
      <c r="G1136" s="572">
        <v>127866</v>
      </c>
      <c r="H1136" s="560">
        <v>0.19</v>
      </c>
    </row>
    <row r="1137" spans="2:8" x14ac:dyDescent="0.3">
      <c r="B1137" s="550" t="s">
        <v>2733</v>
      </c>
      <c r="C1137" s="551" t="s">
        <v>2734</v>
      </c>
      <c r="D1137" s="552" t="s">
        <v>539</v>
      </c>
      <c r="E1137" s="552" t="s">
        <v>298</v>
      </c>
      <c r="F1137" s="572">
        <v>8849</v>
      </c>
      <c r="G1137" s="572">
        <v>7436</v>
      </c>
      <c r="H1137" s="560">
        <v>0.19</v>
      </c>
    </row>
    <row r="1138" spans="2:8" x14ac:dyDescent="0.3">
      <c r="B1138" s="550" t="s">
        <v>2735</v>
      </c>
      <c r="C1138" s="551" t="s">
        <v>2736</v>
      </c>
      <c r="D1138" s="552" t="s">
        <v>539</v>
      </c>
      <c r="E1138" s="552" t="s">
        <v>298</v>
      </c>
      <c r="F1138" s="572">
        <v>240456</v>
      </c>
      <c r="G1138" s="572">
        <v>202064</v>
      </c>
      <c r="H1138" s="560">
        <v>0.19</v>
      </c>
    </row>
    <row r="1139" spans="2:8" x14ac:dyDescent="0.3">
      <c r="B1139" s="550" t="s">
        <v>2737</v>
      </c>
      <c r="C1139" s="551" t="s">
        <v>2738</v>
      </c>
      <c r="D1139" s="552" t="s">
        <v>539</v>
      </c>
      <c r="E1139" s="552" t="s">
        <v>298</v>
      </c>
      <c r="F1139" s="572">
        <v>259</v>
      </c>
      <c r="G1139" s="572">
        <v>218</v>
      </c>
      <c r="H1139" s="560">
        <v>0.19</v>
      </c>
    </row>
    <row r="1140" spans="2:8" x14ac:dyDescent="0.3">
      <c r="B1140" s="550" t="s">
        <v>2739</v>
      </c>
      <c r="C1140" s="551" t="s">
        <v>2740</v>
      </c>
      <c r="D1140" s="552" t="s">
        <v>539</v>
      </c>
      <c r="E1140" s="552" t="s">
        <v>298</v>
      </c>
      <c r="F1140" s="572">
        <v>28119</v>
      </c>
      <c r="G1140" s="572">
        <v>23629</v>
      </c>
      <c r="H1140" s="560">
        <v>0.19</v>
      </c>
    </row>
    <row r="1141" spans="2:8" x14ac:dyDescent="0.3">
      <c r="B1141" s="550" t="s">
        <v>2741</v>
      </c>
      <c r="C1141" s="551" t="s">
        <v>2742</v>
      </c>
      <c r="D1141" s="552" t="s">
        <v>539</v>
      </c>
      <c r="E1141" s="552" t="s">
        <v>298</v>
      </c>
      <c r="F1141" s="572">
        <v>28119</v>
      </c>
      <c r="G1141" s="572">
        <v>23629</v>
      </c>
      <c r="H1141" s="560">
        <v>0.19</v>
      </c>
    </row>
    <row r="1142" spans="2:8" x14ac:dyDescent="0.3">
      <c r="B1142" s="550" t="s">
        <v>2743</v>
      </c>
      <c r="C1142" s="551" t="s">
        <v>2744</v>
      </c>
      <c r="D1142" s="552" t="s">
        <v>539</v>
      </c>
      <c r="E1142" s="552" t="s">
        <v>298</v>
      </c>
      <c r="F1142" s="572">
        <v>10809</v>
      </c>
      <c r="G1142" s="572">
        <v>9083</v>
      </c>
      <c r="H1142" s="560">
        <v>0.19</v>
      </c>
    </row>
    <row r="1143" spans="2:8" x14ac:dyDescent="0.3">
      <c r="B1143" s="550" t="s">
        <v>2745</v>
      </c>
      <c r="C1143" s="551" t="s">
        <v>2746</v>
      </c>
      <c r="D1143" s="552" t="s">
        <v>539</v>
      </c>
      <c r="E1143" s="552" t="s">
        <v>562</v>
      </c>
      <c r="F1143" s="572">
        <v>1855</v>
      </c>
      <c r="G1143" s="572">
        <v>1559</v>
      </c>
      <c r="H1143" s="560">
        <v>0.19</v>
      </c>
    </row>
    <row r="1144" spans="2:8" x14ac:dyDescent="0.3">
      <c r="B1144" s="550" t="s">
        <v>2747</v>
      </c>
      <c r="C1144" s="551" t="s">
        <v>2748</v>
      </c>
      <c r="D1144" s="552" t="s">
        <v>539</v>
      </c>
      <c r="E1144" s="552" t="s">
        <v>562</v>
      </c>
      <c r="F1144" s="572">
        <v>1283</v>
      </c>
      <c r="G1144" s="572">
        <v>1078</v>
      </c>
      <c r="H1144" s="560">
        <v>0.19</v>
      </c>
    </row>
    <row r="1145" spans="2:8" x14ac:dyDescent="0.3">
      <c r="B1145" s="550" t="s">
        <v>2749</v>
      </c>
      <c r="C1145" s="551" t="s">
        <v>2750</v>
      </c>
      <c r="D1145" s="552" t="s">
        <v>539</v>
      </c>
      <c r="E1145" s="552" t="s">
        <v>562</v>
      </c>
      <c r="F1145" s="572">
        <v>12408</v>
      </c>
      <c r="G1145" s="572">
        <v>10427</v>
      </c>
      <c r="H1145" s="560">
        <v>0.19</v>
      </c>
    </row>
    <row r="1146" spans="2:8" x14ac:dyDescent="0.3">
      <c r="B1146" s="550" t="s">
        <v>2751</v>
      </c>
      <c r="C1146" s="551" t="s">
        <v>2752</v>
      </c>
      <c r="D1146" s="552" t="s">
        <v>539</v>
      </c>
      <c r="E1146" s="552" t="s">
        <v>562</v>
      </c>
      <c r="F1146" s="572">
        <v>2206</v>
      </c>
      <c r="G1146" s="572">
        <v>1854</v>
      </c>
      <c r="H1146" s="560">
        <v>0.19</v>
      </c>
    </row>
    <row r="1147" spans="2:8" x14ac:dyDescent="0.3">
      <c r="B1147" s="550" t="s">
        <v>2753</v>
      </c>
      <c r="C1147" s="551" t="s">
        <v>2754</v>
      </c>
      <c r="D1147" s="552" t="s">
        <v>539</v>
      </c>
      <c r="E1147" s="552" t="s">
        <v>562</v>
      </c>
      <c r="F1147" s="572">
        <v>1336</v>
      </c>
      <c r="G1147" s="572">
        <v>1123</v>
      </c>
      <c r="H1147" s="560">
        <v>0.19</v>
      </c>
    </row>
    <row r="1148" spans="2:8" x14ac:dyDescent="0.3">
      <c r="B1148" s="550" t="s">
        <v>2755</v>
      </c>
      <c r="C1148" s="551" t="s">
        <v>2756</v>
      </c>
      <c r="D1148" s="552" t="s">
        <v>539</v>
      </c>
      <c r="E1148" s="552" t="s">
        <v>298</v>
      </c>
      <c r="F1148" s="572">
        <v>5842</v>
      </c>
      <c r="G1148" s="572">
        <v>4909</v>
      </c>
      <c r="H1148" s="560">
        <v>0.19</v>
      </c>
    </row>
    <row r="1149" spans="2:8" ht="22.8" x14ac:dyDescent="0.3">
      <c r="B1149" s="550" t="s">
        <v>2757</v>
      </c>
      <c r="C1149" s="551" t="s">
        <v>2758</v>
      </c>
      <c r="D1149" s="552" t="s">
        <v>539</v>
      </c>
      <c r="E1149" s="552" t="s">
        <v>298</v>
      </c>
      <c r="F1149" s="572">
        <v>68174</v>
      </c>
      <c r="G1149" s="572">
        <v>57289</v>
      </c>
      <c r="H1149" s="560">
        <v>0.19</v>
      </c>
    </row>
    <row r="1150" spans="2:8" x14ac:dyDescent="0.3">
      <c r="B1150" s="550" t="s">
        <v>2759</v>
      </c>
      <c r="C1150" s="551" t="s">
        <v>2760</v>
      </c>
      <c r="D1150" s="552" t="s">
        <v>539</v>
      </c>
      <c r="E1150" s="552" t="s">
        <v>298</v>
      </c>
      <c r="F1150" s="572">
        <v>3884</v>
      </c>
      <c r="G1150" s="572">
        <v>3264</v>
      </c>
      <c r="H1150" s="560">
        <v>0.19</v>
      </c>
    </row>
    <row r="1151" spans="2:8" x14ac:dyDescent="0.3">
      <c r="B1151" s="550" t="s">
        <v>2761</v>
      </c>
      <c r="C1151" s="551" t="s">
        <v>2762</v>
      </c>
      <c r="D1151" s="552" t="s">
        <v>539</v>
      </c>
      <c r="E1151" s="552" t="s">
        <v>298</v>
      </c>
      <c r="F1151" s="572">
        <v>244</v>
      </c>
      <c r="G1151" s="572">
        <v>205</v>
      </c>
      <c r="H1151" s="560">
        <v>0.19</v>
      </c>
    </row>
    <row r="1152" spans="2:8" ht="34.200000000000003" x14ac:dyDescent="0.3">
      <c r="B1152" s="550" t="s">
        <v>2763</v>
      </c>
      <c r="C1152" s="551" t="s">
        <v>2764</v>
      </c>
      <c r="D1152" s="552" t="s">
        <v>539</v>
      </c>
      <c r="E1152" s="552" t="s">
        <v>298</v>
      </c>
      <c r="F1152" s="572">
        <v>189383</v>
      </c>
      <c r="G1152" s="572">
        <v>159145</v>
      </c>
      <c r="H1152" s="560">
        <v>0.19</v>
      </c>
    </row>
    <row r="1153" spans="2:8" ht="34.200000000000003" x14ac:dyDescent="0.3">
      <c r="B1153" s="550" t="s">
        <v>2765</v>
      </c>
      <c r="C1153" s="551" t="s">
        <v>2766</v>
      </c>
      <c r="D1153" s="552" t="s">
        <v>539</v>
      </c>
      <c r="E1153" s="552" t="s">
        <v>298</v>
      </c>
      <c r="F1153" s="572">
        <v>182426</v>
      </c>
      <c r="G1153" s="572">
        <v>153299</v>
      </c>
      <c r="H1153" s="560">
        <v>0.19</v>
      </c>
    </row>
    <row r="1154" spans="2:8" ht="34.200000000000003" x14ac:dyDescent="0.3">
      <c r="B1154" s="550" t="s">
        <v>2767</v>
      </c>
      <c r="C1154" s="551" t="s">
        <v>2768</v>
      </c>
      <c r="D1154" s="552" t="s">
        <v>539</v>
      </c>
      <c r="E1154" s="552" t="s">
        <v>298</v>
      </c>
      <c r="F1154" s="572">
        <v>58523</v>
      </c>
      <c r="G1154" s="572">
        <v>49179</v>
      </c>
      <c r="H1154" s="560">
        <v>0.19</v>
      </c>
    </row>
    <row r="1155" spans="2:8" ht="22.8" x14ac:dyDescent="0.3">
      <c r="B1155" s="550" t="s">
        <v>2769</v>
      </c>
      <c r="C1155" s="551" t="s">
        <v>2770</v>
      </c>
      <c r="D1155" s="552" t="s">
        <v>539</v>
      </c>
      <c r="E1155" s="552" t="s">
        <v>298</v>
      </c>
      <c r="F1155" s="572">
        <v>341210</v>
      </c>
      <c r="G1155" s="572">
        <v>286731</v>
      </c>
      <c r="H1155" s="560">
        <v>0.19</v>
      </c>
    </row>
    <row r="1156" spans="2:8" ht="22.8" x14ac:dyDescent="0.3">
      <c r="B1156" s="550" t="s">
        <v>2771</v>
      </c>
      <c r="C1156" s="551" t="s">
        <v>2772</v>
      </c>
      <c r="D1156" s="552" t="s">
        <v>539</v>
      </c>
      <c r="E1156" s="552" t="s">
        <v>298</v>
      </c>
      <c r="F1156" s="572">
        <v>68174</v>
      </c>
      <c r="G1156" s="572">
        <v>57289</v>
      </c>
      <c r="H1156" s="560">
        <v>0.19</v>
      </c>
    </row>
    <row r="1157" spans="2:8" x14ac:dyDescent="0.3">
      <c r="B1157" s="550" t="s">
        <v>2773</v>
      </c>
      <c r="C1157" s="551" t="s">
        <v>2774</v>
      </c>
      <c r="D1157" s="552" t="s">
        <v>539</v>
      </c>
      <c r="E1157" s="552" t="s">
        <v>562</v>
      </c>
      <c r="F1157" s="572">
        <v>2725</v>
      </c>
      <c r="G1157" s="572">
        <v>2290</v>
      </c>
      <c r="H1157" s="560">
        <v>0.19</v>
      </c>
    </row>
    <row r="1158" spans="2:8" ht="22.8" x14ac:dyDescent="0.3">
      <c r="B1158" s="550" t="s">
        <v>2775</v>
      </c>
      <c r="C1158" s="551" t="s">
        <v>2776</v>
      </c>
      <c r="D1158" s="552" t="s">
        <v>539</v>
      </c>
      <c r="E1158" s="552" t="s">
        <v>562</v>
      </c>
      <c r="F1158" s="572">
        <v>48157</v>
      </c>
      <c r="G1158" s="572">
        <v>40468</v>
      </c>
      <c r="H1158" s="560">
        <v>0.19</v>
      </c>
    </row>
    <row r="1159" spans="2:8" ht="22.8" x14ac:dyDescent="0.3">
      <c r="B1159" s="550" t="s">
        <v>2777</v>
      </c>
      <c r="C1159" s="551" t="s">
        <v>2778</v>
      </c>
      <c r="D1159" s="552" t="s">
        <v>539</v>
      </c>
      <c r="E1159" s="552" t="s">
        <v>562</v>
      </c>
      <c r="F1159" s="572">
        <v>52384</v>
      </c>
      <c r="G1159" s="572">
        <v>44020</v>
      </c>
      <c r="H1159" s="560">
        <v>0.19</v>
      </c>
    </row>
    <row r="1160" spans="2:8" ht="22.8" x14ac:dyDescent="0.3">
      <c r="B1160" s="550" t="s">
        <v>2779</v>
      </c>
      <c r="C1160" s="551" t="s">
        <v>2780</v>
      </c>
      <c r="D1160" s="552" t="s">
        <v>539</v>
      </c>
      <c r="E1160" s="552" t="s">
        <v>562</v>
      </c>
      <c r="F1160" s="572">
        <v>57362</v>
      </c>
      <c r="G1160" s="572">
        <v>48203</v>
      </c>
      <c r="H1160" s="560">
        <v>0.19</v>
      </c>
    </row>
    <row r="1161" spans="2:8" ht="22.8" x14ac:dyDescent="0.3">
      <c r="B1161" s="550" t="s">
        <v>2781</v>
      </c>
      <c r="C1161" s="551" t="s">
        <v>2782</v>
      </c>
      <c r="D1161" s="552" t="s">
        <v>539</v>
      </c>
      <c r="E1161" s="552" t="s">
        <v>562</v>
      </c>
      <c r="F1161" s="572">
        <v>62512</v>
      </c>
      <c r="G1161" s="572">
        <v>52531</v>
      </c>
      <c r="H1161" s="560">
        <v>0.19</v>
      </c>
    </row>
    <row r="1162" spans="2:8" ht="22.8" x14ac:dyDescent="0.3">
      <c r="B1162" s="550" t="s">
        <v>2783</v>
      </c>
      <c r="C1162" s="551" t="s">
        <v>2784</v>
      </c>
      <c r="D1162" s="552" t="s">
        <v>539</v>
      </c>
      <c r="E1162" s="552" t="s">
        <v>562</v>
      </c>
      <c r="F1162" s="572">
        <v>67398</v>
      </c>
      <c r="G1162" s="572">
        <v>56637</v>
      </c>
      <c r="H1162" s="560">
        <v>0.19</v>
      </c>
    </row>
    <row r="1163" spans="2:8" ht="22.8" x14ac:dyDescent="0.3">
      <c r="B1163" s="550" t="s">
        <v>2785</v>
      </c>
      <c r="C1163" s="551" t="s">
        <v>2786</v>
      </c>
      <c r="D1163" s="552" t="s">
        <v>539</v>
      </c>
      <c r="E1163" s="552" t="s">
        <v>562</v>
      </c>
      <c r="F1163" s="572">
        <v>72235</v>
      </c>
      <c r="G1163" s="572">
        <v>60702</v>
      </c>
      <c r="H1163" s="560">
        <v>0.19</v>
      </c>
    </row>
    <row r="1164" spans="2:8" x14ac:dyDescent="0.3">
      <c r="B1164" s="550" t="s">
        <v>2787</v>
      </c>
      <c r="C1164" s="551" t="s">
        <v>2788</v>
      </c>
      <c r="D1164" s="552" t="s">
        <v>539</v>
      </c>
      <c r="E1164" s="552" t="s">
        <v>298</v>
      </c>
      <c r="F1164" s="572">
        <v>29543</v>
      </c>
      <c r="G1164" s="572">
        <v>24826</v>
      </c>
      <c r="H1164" s="560">
        <v>0.19</v>
      </c>
    </row>
    <row r="1165" spans="2:8" x14ac:dyDescent="0.3">
      <c r="B1165" s="550" t="s">
        <v>2789</v>
      </c>
      <c r="C1165" s="551" t="s">
        <v>2790</v>
      </c>
      <c r="D1165" s="552" t="s">
        <v>539</v>
      </c>
      <c r="E1165" s="552" t="s">
        <v>298</v>
      </c>
      <c r="F1165" s="572">
        <v>165851</v>
      </c>
      <c r="G1165" s="572">
        <v>139371</v>
      </c>
      <c r="H1165" s="560">
        <v>0.19</v>
      </c>
    </row>
    <row r="1166" spans="2:8" x14ac:dyDescent="0.3">
      <c r="B1166" s="550" t="s">
        <v>2791</v>
      </c>
      <c r="C1166" s="551" t="s">
        <v>2792</v>
      </c>
      <c r="D1166" s="552" t="s">
        <v>539</v>
      </c>
      <c r="E1166" s="552" t="s">
        <v>298</v>
      </c>
      <c r="F1166" s="572">
        <v>76824</v>
      </c>
      <c r="G1166" s="572">
        <v>64558</v>
      </c>
      <c r="H1166" s="560">
        <v>0.19</v>
      </c>
    </row>
    <row r="1167" spans="2:8" ht="22.8" x14ac:dyDescent="0.3">
      <c r="B1167" s="550" t="s">
        <v>2793</v>
      </c>
      <c r="C1167" s="551" t="s">
        <v>2794</v>
      </c>
      <c r="D1167" s="552" t="s">
        <v>539</v>
      </c>
      <c r="E1167" s="552" t="s">
        <v>298</v>
      </c>
      <c r="F1167" s="572">
        <v>2328</v>
      </c>
      <c r="G1167" s="572">
        <v>1956</v>
      </c>
      <c r="H1167" s="560">
        <v>0.19</v>
      </c>
    </row>
    <row r="1168" spans="2:8" ht="22.8" x14ac:dyDescent="0.3">
      <c r="B1168" s="550" t="s">
        <v>2795</v>
      </c>
      <c r="C1168" s="551" t="s">
        <v>2796</v>
      </c>
      <c r="D1168" s="552" t="s">
        <v>539</v>
      </c>
      <c r="E1168" s="552" t="s">
        <v>298</v>
      </c>
      <c r="F1168" s="572">
        <v>11159</v>
      </c>
      <c r="G1168" s="572">
        <v>9377</v>
      </c>
      <c r="H1168" s="560">
        <v>0.19</v>
      </c>
    </row>
    <row r="1169" spans="2:8" ht="22.8" x14ac:dyDescent="0.3">
      <c r="B1169" s="550" t="s">
        <v>2797</v>
      </c>
      <c r="C1169" s="551" t="s">
        <v>2798</v>
      </c>
      <c r="D1169" s="552" t="s">
        <v>539</v>
      </c>
      <c r="E1169" s="552" t="s">
        <v>298</v>
      </c>
      <c r="F1169" s="572">
        <v>17575</v>
      </c>
      <c r="G1169" s="572">
        <v>14769</v>
      </c>
      <c r="H1169" s="560">
        <v>0.19</v>
      </c>
    </row>
    <row r="1170" spans="2:8" x14ac:dyDescent="0.3">
      <c r="B1170" s="550" t="s">
        <v>2799</v>
      </c>
      <c r="C1170" s="551" t="s">
        <v>2800</v>
      </c>
      <c r="D1170" s="552" t="s">
        <v>539</v>
      </c>
      <c r="E1170" s="552" t="s">
        <v>298</v>
      </c>
      <c r="F1170" s="572">
        <v>8707</v>
      </c>
      <c r="G1170" s="572">
        <v>7317</v>
      </c>
      <c r="H1170" s="560">
        <v>0.19</v>
      </c>
    </row>
    <row r="1171" spans="2:8" ht="22.8" x14ac:dyDescent="0.3">
      <c r="B1171" s="550" t="s">
        <v>2801</v>
      </c>
      <c r="C1171" s="551" t="s">
        <v>2802</v>
      </c>
      <c r="D1171" s="552" t="s">
        <v>539</v>
      </c>
      <c r="E1171" s="552" t="s">
        <v>298</v>
      </c>
      <c r="F1171" s="572">
        <v>4092</v>
      </c>
      <c r="G1171" s="572">
        <v>3439</v>
      </c>
      <c r="H1171" s="560">
        <v>0.19</v>
      </c>
    </row>
    <row r="1172" spans="2:8" ht="22.8" x14ac:dyDescent="0.3">
      <c r="B1172" s="550" t="s">
        <v>2803</v>
      </c>
      <c r="C1172" s="551" t="s">
        <v>2804</v>
      </c>
      <c r="D1172" s="552" t="s">
        <v>539</v>
      </c>
      <c r="E1172" s="552" t="s">
        <v>298</v>
      </c>
      <c r="F1172" s="572">
        <v>5000</v>
      </c>
      <c r="G1172" s="572">
        <v>4202</v>
      </c>
      <c r="H1172" s="560">
        <v>0.19</v>
      </c>
    </row>
    <row r="1173" spans="2:8" ht="22.8" x14ac:dyDescent="0.3">
      <c r="B1173" s="550" t="s">
        <v>2805</v>
      </c>
      <c r="C1173" s="551" t="s">
        <v>2806</v>
      </c>
      <c r="D1173" s="552" t="s">
        <v>539</v>
      </c>
      <c r="E1173" s="552" t="s">
        <v>298</v>
      </c>
      <c r="F1173" s="572">
        <v>4041</v>
      </c>
      <c r="G1173" s="572">
        <v>3396</v>
      </c>
      <c r="H1173" s="560">
        <v>0.19</v>
      </c>
    </row>
    <row r="1174" spans="2:8" x14ac:dyDescent="0.3">
      <c r="B1174" s="550" t="s">
        <v>2807</v>
      </c>
      <c r="C1174" s="551" t="s">
        <v>2808</v>
      </c>
      <c r="D1174" s="552" t="s">
        <v>539</v>
      </c>
      <c r="E1174" s="552" t="s">
        <v>298</v>
      </c>
      <c r="F1174" s="572">
        <v>78855</v>
      </c>
      <c r="G1174" s="572">
        <v>66265</v>
      </c>
      <c r="H1174" s="560">
        <v>0.19</v>
      </c>
    </row>
    <row r="1175" spans="2:8" ht="22.8" x14ac:dyDescent="0.3">
      <c r="B1175" s="550" t="s">
        <v>2809</v>
      </c>
      <c r="C1175" s="551" t="s">
        <v>2810</v>
      </c>
      <c r="D1175" s="552" t="s">
        <v>539</v>
      </c>
      <c r="E1175" s="552" t="s">
        <v>562</v>
      </c>
      <c r="F1175" s="572">
        <v>47458</v>
      </c>
      <c r="G1175" s="572">
        <v>39881</v>
      </c>
      <c r="H1175" s="560">
        <v>0.19</v>
      </c>
    </row>
    <row r="1176" spans="2:8" ht="22.8" x14ac:dyDescent="0.3">
      <c r="B1176" s="550" t="s">
        <v>2811</v>
      </c>
      <c r="C1176" s="551" t="s">
        <v>2812</v>
      </c>
      <c r="D1176" s="552" t="s">
        <v>539</v>
      </c>
      <c r="E1176" s="552" t="s">
        <v>562</v>
      </c>
      <c r="F1176" s="572">
        <v>75281</v>
      </c>
      <c r="G1176" s="572">
        <v>63261</v>
      </c>
      <c r="H1176" s="560">
        <v>0.19</v>
      </c>
    </row>
    <row r="1177" spans="2:8" ht="22.8" x14ac:dyDescent="0.3">
      <c r="B1177" s="550" t="s">
        <v>2813</v>
      </c>
      <c r="C1177" s="551" t="s">
        <v>2814</v>
      </c>
      <c r="D1177" s="552" t="s">
        <v>539</v>
      </c>
      <c r="E1177" s="552" t="s">
        <v>562</v>
      </c>
      <c r="F1177" s="572">
        <v>3107</v>
      </c>
      <c r="G1177" s="572">
        <v>2611</v>
      </c>
      <c r="H1177" s="560">
        <v>0.19</v>
      </c>
    </row>
    <row r="1178" spans="2:8" ht="22.8" x14ac:dyDescent="0.3">
      <c r="B1178" s="550" t="s">
        <v>2815</v>
      </c>
      <c r="C1178" s="551" t="s">
        <v>2814</v>
      </c>
      <c r="D1178" s="552" t="s">
        <v>539</v>
      </c>
      <c r="E1178" s="552" t="s">
        <v>562</v>
      </c>
      <c r="F1178" s="572">
        <v>4655</v>
      </c>
      <c r="G1178" s="572">
        <v>3912</v>
      </c>
      <c r="H1178" s="560">
        <v>0.19</v>
      </c>
    </row>
    <row r="1179" spans="2:8" ht="22.8" x14ac:dyDescent="0.3">
      <c r="B1179" s="550" t="s">
        <v>2816</v>
      </c>
      <c r="C1179" s="551" t="s">
        <v>2817</v>
      </c>
      <c r="D1179" s="552" t="s">
        <v>539</v>
      </c>
      <c r="E1179" s="552" t="s">
        <v>562</v>
      </c>
      <c r="F1179" s="572">
        <v>6269</v>
      </c>
      <c r="G1179" s="572">
        <v>5268</v>
      </c>
      <c r="H1179" s="560">
        <v>0.19</v>
      </c>
    </row>
    <row r="1180" spans="2:8" x14ac:dyDescent="0.3">
      <c r="B1180" s="550" t="s">
        <v>2818</v>
      </c>
      <c r="C1180" s="551" t="s">
        <v>2819</v>
      </c>
      <c r="D1180" s="552" t="s">
        <v>539</v>
      </c>
      <c r="E1180" s="552" t="s">
        <v>562</v>
      </c>
      <c r="F1180" s="572">
        <v>23066</v>
      </c>
      <c r="G1180" s="572">
        <v>19383</v>
      </c>
      <c r="H1180" s="560">
        <v>0.19</v>
      </c>
    </row>
    <row r="1181" spans="2:8" x14ac:dyDescent="0.3">
      <c r="B1181" s="550" t="s">
        <v>2820</v>
      </c>
      <c r="C1181" s="551" t="s">
        <v>2821</v>
      </c>
      <c r="D1181" s="552" t="s">
        <v>539</v>
      </c>
      <c r="E1181" s="552" t="s">
        <v>562</v>
      </c>
      <c r="F1181" s="572">
        <v>2844</v>
      </c>
      <c r="G1181" s="572">
        <v>2390</v>
      </c>
      <c r="H1181" s="560">
        <v>0.19</v>
      </c>
    </row>
    <row r="1182" spans="2:8" x14ac:dyDescent="0.3">
      <c r="B1182" s="550" t="s">
        <v>2822</v>
      </c>
      <c r="C1182" s="551" t="s">
        <v>2823</v>
      </c>
      <c r="D1182" s="552" t="s">
        <v>539</v>
      </c>
      <c r="E1182" s="552" t="s">
        <v>562</v>
      </c>
      <c r="F1182" s="572">
        <v>13034</v>
      </c>
      <c r="G1182" s="572">
        <v>10953</v>
      </c>
      <c r="H1182" s="560">
        <v>0.19</v>
      </c>
    </row>
    <row r="1183" spans="2:8" x14ac:dyDescent="0.3">
      <c r="B1183" s="550" t="s">
        <v>2824</v>
      </c>
      <c r="C1183" s="551" t="s">
        <v>2825</v>
      </c>
      <c r="D1183" s="552" t="s">
        <v>539</v>
      </c>
      <c r="E1183" s="552" t="s">
        <v>562</v>
      </c>
      <c r="F1183" s="572">
        <v>30295</v>
      </c>
      <c r="G1183" s="572">
        <v>25458</v>
      </c>
      <c r="H1183" s="560">
        <v>0.19</v>
      </c>
    </row>
    <row r="1184" spans="2:8" x14ac:dyDescent="0.3">
      <c r="B1184" s="550" t="s">
        <v>2826</v>
      </c>
      <c r="C1184" s="551" t="s">
        <v>2827</v>
      </c>
      <c r="D1184" s="552" t="s">
        <v>539</v>
      </c>
      <c r="E1184" s="552" t="s">
        <v>562</v>
      </c>
      <c r="F1184" s="572">
        <v>10740</v>
      </c>
      <c r="G1184" s="572">
        <v>9025</v>
      </c>
      <c r="H1184" s="560">
        <v>0.19</v>
      </c>
    </row>
    <row r="1185" spans="2:8" x14ac:dyDescent="0.3">
      <c r="B1185" s="550" t="s">
        <v>2828</v>
      </c>
      <c r="C1185" s="551" t="s">
        <v>2829</v>
      </c>
      <c r="D1185" s="552" t="s">
        <v>539</v>
      </c>
      <c r="E1185" s="552" t="s">
        <v>562</v>
      </c>
      <c r="F1185" s="572">
        <v>53355</v>
      </c>
      <c r="G1185" s="572">
        <v>44836</v>
      </c>
      <c r="H1185" s="560">
        <v>0.19</v>
      </c>
    </row>
    <row r="1186" spans="2:8" x14ac:dyDescent="0.3">
      <c r="B1186" s="550" t="s">
        <v>2830</v>
      </c>
      <c r="C1186" s="551" t="s">
        <v>2831</v>
      </c>
      <c r="D1186" s="552" t="s">
        <v>539</v>
      </c>
      <c r="E1186" s="552" t="s">
        <v>562</v>
      </c>
      <c r="F1186" s="572">
        <v>5885</v>
      </c>
      <c r="G1186" s="572">
        <v>4945</v>
      </c>
      <c r="H1186" s="560">
        <v>0.19</v>
      </c>
    </row>
    <row r="1187" spans="2:8" x14ac:dyDescent="0.3">
      <c r="B1187" s="550" t="s">
        <v>2832</v>
      </c>
      <c r="C1187" s="551" t="s">
        <v>2833</v>
      </c>
      <c r="D1187" s="552" t="s">
        <v>539</v>
      </c>
      <c r="E1187" s="552" t="s">
        <v>562</v>
      </c>
      <c r="F1187" s="572">
        <v>3638</v>
      </c>
      <c r="G1187" s="572">
        <v>3057</v>
      </c>
      <c r="H1187" s="560">
        <v>0.19</v>
      </c>
    </row>
    <row r="1188" spans="2:8" x14ac:dyDescent="0.3">
      <c r="B1188" s="550" t="s">
        <v>2834</v>
      </c>
      <c r="C1188" s="551" t="s">
        <v>2835</v>
      </c>
      <c r="D1188" s="552" t="s">
        <v>539</v>
      </c>
      <c r="E1188" s="552" t="s">
        <v>562</v>
      </c>
      <c r="F1188" s="572">
        <v>3800</v>
      </c>
      <c r="G1188" s="572">
        <v>3193</v>
      </c>
      <c r="H1188" s="560">
        <v>0.19</v>
      </c>
    </row>
    <row r="1189" spans="2:8" ht="22.8" x14ac:dyDescent="0.3">
      <c r="B1189" s="550" t="s">
        <v>2836</v>
      </c>
      <c r="C1189" s="551" t="s">
        <v>2837</v>
      </c>
      <c r="D1189" s="552" t="s">
        <v>539</v>
      </c>
      <c r="E1189" s="552" t="s">
        <v>562</v>
      </c>
      <c r="F1189" s="572">
        <v>38180</v>
      </c>
      <c r="G1189" s="572">
        <v>32084</v>
      </c>
      <c r="H1189" s="560">
        <v>0.19</v>
      </c>
    </row>
    <row r="1190" spans="2:8" x14ac:dyDescent="0.3">
      <c r="B1190" s="550" t="s">
        <v>2838</v>
      </c>
      <c r="C1190" s="551" t="s">
        <v>2839</v>
      </c>
      <c r="D1190" s="552" t="s">
        <v>539</v>
      </c>
      <c r="E1190" s="552" t="s">
        <v>562</v>
      </c>
      <c r="F1190" s="572">
        <v>26311</v>
      </c>
      <c r="G1190" s="572">
        <v>22110</v>
      </c>
      <c r="H1190" s="560">
        <v>0.19</v>
      </c>
    </row>
    <row r="1191" spans="2:8" x14ac:dyDescent="0.3">
      <c r="B1191" s="550" t="s">
        <v>2840</v>
      </c>
      <c r="C1191" s="551" t="s">
        <v>2841</v>
      </c>
      <c r="D1191" s="552" t="s">
        <v>539</v>
      </c>
      <c r="E1191" s="552" t="s">
        <v>562</v>
      </c>
      <c r="F1191" s="572">
        <v>2317</v>
      </c>
      <c r="G1191" s="572">
        <v>1947</v>
      </c>
      <c r="H1191" s="560">
        <v>0.19</v>
      </c>
    </row>
    <row r="1192" spans="2:8" x14ac:dyDescent="0.3">
      <c r="B1192" s="550" t="s">
        <v>2842</v>
      </c>
      <c r="C1192" s="551" t="s">
        <v>2843</v>
      </c>
      <c r="D1192" s="552" t="s">
        <v>539</v>
      </c>
      <c r="E1192" s="552" t="s">
        <v>562</v>
      </c>
      <c r="F1192" s="572">
        <v>14234</v>
      </c>
      <c r="G1192" s="572">
        <v>11961</v>
      </c>
      <c r="H1192" s="560">
        <v>0.19</v>
      </c>
    </row>
    <row r="1193" spans="2:8" x14ac:dyDescent="0.3">
      <c r="B1193" s="550" t="s">
        <v>2844</v>
      </c>
      <c r="C1193" s="551" t="s">
        <v>2845</v>
      </c>
      <c r="D1193" s="552" t="s">
        <v>539</v>
      </c>
      <c r="E1193" s="552" t="s">
        <v>562</v>
      </c>
      <c r="F1193" s="572">
        <v>30078</v>
      </c>
      <c r="G1193" s="572">
        <v>25276</v>
      </c>
      <c r="H1193" s="560">
        <v>0.19</v>
      </c>
    </row>
    <row r="1194" spans="2:8" x14ac:dyDescent="0.3">
      <c r="B1194" s="550" t="s">
        <v>2846</v>
      </c>
      <c r="C1194" s="551" t="s">
        <v>2847</v>
      </c>
      <c r="D1194" s="552" t="s">
        <v>539</v>
      </c>
      <c r="E1194" s="552" t="s">
        <v>562</v>
      </c>
      <c r="F1194" s="572">
        <v>81790</v>
      </c>
      <c r="G1194" s="572">
        <v>68731</v>
      </c>
      <c r="H1194" s="560">
        <v>0.19</v>
      </c>
    </row>
    <row r="1195" spans="2:8" x14ac:dyDescent="0.3">
      <c r="B1195" s="550" t="s">
        <v>2848</v>
      </c>
      <c r="C1195" s="551" t="s">
        <v>2849</v>
      </c>
      <c r="D1195" s="552" t="s">
        <v>539</v>
      </c>
      <c r="E1195" s="552" t="s">
        <v>562</v>
      </c>
      <c r="F1195" s="572">
        <v>8796</v>
      </c>
      <c r="G1195" s="572">
        <v>7392</v>
      </c>
      <c r="H1195" s="560">
        <v>0.19</v>
      </c>
    </row>
    <row r="1196" spans="2:8" x14ac:dyDescent="0.3">
      <c r="B1196" s="550" t="s">
        <v>2850</v>
      </c>
      <c r="C1196" s="551" t="s">
        <v>2851</v>
      </c>
      <c r="D1196" s="552" t="s">
        <v>539</v>
      </c>
      <c r="E1196" s="552" t="s">
        <v>562</v>
      </c>
      <c r="F1196" s="572">
        <v>53769</v>
      </c>
      <c r="G1196" s="572">
        <v>45184</v>
      </c>
      <c r="H1196" s="560">
        <v>0.19</v>
      </c>
    </row>
    <row r="1197" spans="2:8" x14ac:dyDescent="0.3">
      <c r="B1197" s="550" t="s">
        <v>2852</v>
      </c>
      <c r="C1197" s="551" t="s">
        <v>2853</v>
      </c>
      <c r="D1197" s="552" t="s">
        <v>539</v>
      </c>
      <c r="E1197" s="552" t="s">
        <v>562</v>
      </c>
      <c r="F1197" s="572">
        <v>6153</v>
      </c>
      <c r="G1197" s="572">
        <v>5171</v>
      </c>
      <c r="H1197" s="560">
        <v>0.19</v>
      </c>
    </row>
    <row r="1198" spans="2:8" x14ac:dyDescent="0.3">
      <c r="B1198" s="550" t="s">
        <v>2854</v>
      </c>
      <c r="C1198" s="551" t="s">
        <v>2855</v>
      </c>
      <c r="D1198" s="552" t="s">
        <v>539</v>
      </c>
      <c r="E1198" s="552" t="s">
        <v>562</v>
      </c>
      <c r="F1198" s="572">
        <v>4367</v>
      </c>
      <c r="G1198" s="572">
        <v>3670</v>
      </c>
      <c r="H1198" s="560">
        <v>0.19</v>
      </c>
    </row>
    <row r="1199" spans="2:8" x14ac:dyDescent="0.3">
      <c r="B1199" s="550" t="s">
        <v>2856</v>
      </c>
      <c r="C1199" s="551" t="s">
        <v>2857</v>
      </c>
      <c r="D1199" s="552" t="s">
        <v>539</v>
      </c>
      <c r="E1199" s="552" t="s">
        <v>562</v>
      </c>
      <c r="F1199" s="572">
        <v>3331</v>
      </c>
      <c r="G1199" s="572">
        <v>2799</v>
      </c>
      <c r="H1199" s="560">
        <v>0.19</v>
      </c>
    </row>
    <row r="1200" spans="2:8" x14ac:dyDescent="0.3">
      <c r="B1200" s="550" t="s">
        <v>2858</v>
      </c>
      <c r="C1200" s="551" t="s">
        <v>2859</v>
      </c>
      <c r="D1200" s="552" t="s">
        <v>539</v>
      </c>
      <c r="E1200" s="552" t="s">
        <v>562</v>
      </c>
      <c r="F1200" s="572">
        <v>2500</v>
      </c>
      <c r="G1200" s="572">
        <v>2101</v>
      </c>
      <c r="H1200" s="560">
        <v>0.19</v>
      </c>
    </row>
    <row r="1201" spans="2:8" x14ac:dyDescent="0.3">
      <c r="B1201" s="550" t="s">
        <v>2860</v>
      </c>
      <c r="C1201" s="551" t="s">
        <v>2861</v>
      </c>
      <c r="D1201" s="552" t="s">
        <v>539</v>
      </c>
      <c r="E1201" s="552" t="s">
        <v>562</v>
      </c>
      <c r="F1201" s="572">
        <v>2249</v>
      </c>
      <c r="G1201" s="572">
        <v>1890</v>
      </c>
      <c r="H1201" s="560">
        <v>0.19</v>
      </c>
    </row>
    <row r="1202" spans="2:8" x14ac:dyDescent="0.3">
      <c r="B1202" s="550" t="s">
        <v>2862</v>
      </c>
      <c r="C1202" s="551" t="s">
        <v>2863</v>
      </c>
      <c r="D1202" s="552" t="s">
        <v>539</v>
      </c>
      <c r="E1202" s="552" t="s">
        <v>562</v>
      </c>
      <c r="F1202" s="572">
        <v>10163</v>
      </c>
      <c r="G1202" s="572">
        <v>8540</v>
      </c>
      <c r="H1202" s="560">
        <v>0.19</v>
      </c>
    </row>
    <row r="1203" spans="2:8" x14ac:dyDescent="0.3">
      <c r="B1203" s="550" t="s">
        <v>2864</v>
      </c>
      <c r="C1203" s="551" t="s">
        <v>2865</v>
      </c>
      <c r="D1203" s="552" t="s">
        <v>539</v>
      </c>
      <c r="E1203" s="552" t="s">
        <v>562</v>
      </c>
      <c r="F1203" s="572">
        <v>6833</v>
      </c>
      <c r="G1203" s="572">
        <v>5742</v>
      </c>
      <c r="H1203" s="560">
        <v>0.19</v>
      </c>
    </row>
    <row r="1204" spans="2:8" x14ac:dyDescent="0.3">
      <c r="B1204" s="550" t="s">
        <v>2866</v>
      </c>
      <c r="C1204" s="551" t="s">
        <v>2867</v>
      </c>
      <c r="D1204" s="552" t="s">
        <v>539</v>
      </c>
      <c r="E1204" s="552" t="s">
        <v>562</v>
      </c>
      <c r="F1204" s="572">
        <v>4834</v>
      </c>
      <c r="G1204" s="572">
        <v>4062</v>
      </c>
      <c r="H1204" s="560">
        <v>0.19</v>
      </c>
    </row>
    <row r="1205" spans="2:8" x14ac:dyDescent="0.3">
      <c r="B1205" s="550" t="s">
        <v>2868</v>
      </c>
      <c r="C1205" s="551" t="s">
        <v>2869</v>
      </c>
      <c r="D1205" s="552" t="s">
        <v>539</v>
      </c>
      <c r="E1205" s="552" t="s">
        <v>562</v>
      </c>
      <c r="F1205" s="572">
        <v>3331</v>
      </c>
      <c r="G1205" s="572">
        <v>2799</v>
      </c>
      <c r="H1205" s="560">
        <v>0.19</v>
      </c>
    </row>
    <row r="1206" spans="2:8" ht="22.8" x14ac:dyDescent="0.3">
      <c r="B1206" s="550" t="s">
        <v>2870</v>
      </c>
      <c r="C1206" s="551" t="s">
        <v>2871</v>
      </c>
      <c r="D1206" s="552" t="s">
        <v>539</v>
      </c>
      <c r="E1206" s="552" t="s">
        <v>562</v>
      </c>
      <c r="F1206" s="572">
        <v>3601</v>
      </c>
      <c r="G1206" s="572">
        <v>3026</v>
      </c>
      <c r="H1206" s="560">
        <v>0.19</v>
      </c>
    </row>
    <row r="1207" spans="2:8" x14ac:dyDescent="0.3">
      <c r="B1207" s="550" t="s">
        <v>2872</v>
      </c>
      <c r="C1207" s="551" t="s">
        <v>2873</v>
      </c>
      <c r="D1207" s="552" t="s">
        <v>539</v>
      </c>
      <c r="E1207" s="552" t="s">
        <v>298</v>
      </c>
      <c r="F1207" s="572">
        <v>2573</v>
      </c>
      <c r="G1207" s="572">
        <v>2162</v>
      </c>
      <c r="H1207" s="560">
        <v>0.19</v>
      </c>
    </row>
    <row r="1208" spans="2:8" x14ac:dyDescent="0.3">
      <c r="B1208" s="550" t="s">
        <v>2874</v>
      </c>
      <c r="C1208" s="551" t="s">
        <v>2875</v>
      </c>
      <c r="D1208" s="552" t="s">
        <v>539</v>
      </c>
      <c r="E1208" s="552" t="s">
        <v>298</v>
      </c>
      <c r="F1208" s="572">
        <v>1975</v>
      </c>
      <c r="G1208" s="572">
        <v>1660</v>
      </c>
      <c r="H1208" s="560">
        <v>0.19</v>
      </c>
    </row>
    <row r="1209" spans="2:8" x14ac:dyDescent="0.3">
      <c r="B1209" s="550" t="s">
        <v>2876</v>
      </c>
      <c r="C1209" s="551" t="s">
        <v>2877</v>
      </c>
      <c r="D1209" s="552" t="s">
        <v>539</v>
      </c>
      <c r="E1209" s="552" t="s">
        <v>298</v>
      </c>
      <c r="F1209" s="572">
        <v>1975</v>
      </c>
      <c r="G1209" s="572">
        <v>1660</v>
      </c>
      <c r="H1209" s="560">
        <v>0.19</v>
      </c>
    </row>
    <row r="1210" spans="2:8" x14ac:dyDescent="0.3">
      <c r="B1210" s="550" t="s">
        <v>2878</v>
      </c>
      <c r="C1210" s="551" t="s">
        <v>2879</v>
      </c>
      <c r="D1210" s="552" t="s">
        <v>539</v>
      </c>
      <c r="E1210" s="552" t="s">
        <v>562</v>
      </c>
      <c r="F1210" s="572">
        <v>140446</v>
      </c>
      <c r="G1210" s="572">
        <v>118022</v>
      </c>
      <c r="H1210" s="560">
        <v>0.19</v>
      </c>
    </row>
    <row r="1211" spans="2:8" ht="22.8" x14ac:dyDescent="0.3">
      <c r="B1211" s="550" t="s">
        <v>2880</v>
      </c>
      <c r="C1211" s="551" t="s">
        <v>2881</v>
      </c>
      <c r="D1211" s="552" t="s">
        <v>539</v>
      </c>
      <c r="E1211" s="552" t="s">
        <v>298</v>
      </c>
      <c r="F1211" s="572">
        <v>4834</v>
      </c>
      <c r="G1211" s="572">
        <v>4062</v>
      </c>
      <c r="H1211" s="560">
        <v>0.19</v>
      </c>
    </row>
    <row r="1212" spans="2:8" ht="22.8" x14ac:dyDescent="0.3">
      <c r="B1212" s="550" t="s">
        <v>2882</v>
      </c>
      <c r="C1212" s="551" t="s">
        <v>2883</v>
      </c>
      <c r="D1212" s="552" t="s">
        <v>539</v>
      </c>
      <c r="E1212" s="552" t="s">
        <v>298</v>
      </c>
      <c r="F1212" s="572">
        <v>16696</v>
      </c>
      <c r="G1212" s="572">
        <v>14030</v>
      </c>
      <c r="H1212" s="560">
        <v>0.19</v>
      </c>
    </row>
    <row r="1213" spans="2:8" ht="22.8" x14ac:dyDescent="0.3">
      <c r="B1213" s="550" t="s">
        <v>2884</v>
      </c>
      <c r="C1213" s="551" t="s">
        <v>2885</v>
      </c>
      <c r="D1213" s="552" t="s">
        <v>539</v>
      </c>
      <c r="E1213" s="552" t="s">
        <v>298</v>
      </c>
      <c r="F1213" s="572">
        <v>23497</v>
      </c>
      <c r="G1213" s="572">
        <v>19745</v>
      </c>
      <c r="H1213" s="560">
        <v>0.19</v>
      </c>
    </row>
    <row r="1214" spans="2:8" ht="22.8" x14ac:dyDescent="0.3">
      <c r="B1214" s="550" t="s">
        <v>2886</v>
      </c>
      <c r="C1214" s="551" t="s">
        <v>2887</v>
      </c>
      <c r="D1214" s="552" t="s">
        <v>539</v>
      </c>
      <c r="E1214" s="552" t="s">
        <v>298</v>
      </c>
      <c r="F1214" s="572">
        <v>24819</v>
      </c>
      <c r="G1214" s="572">
        <v>20856</v>
      </c>
      <c r="H1214" s="560">
        <v>0.19</v>
      </c>
    </row>
    <row r="1215" spans="2:8" x14ac:dyDescent="0.3">
      <c r="B1215" s="550" t="s">
        <v>2888</v>
      </c>
      <c r="C1215" s="551" t="s">
        <v>2889</v>
      </c>
      <c r="D1215" s="552" t="s">
        <v>539</v>
      </c>
      <c r="E1215" s="552" t="s">
        <v>562</v>
      </c>
      <c r="F1215" s="572">
        <v>5174</v>
      </c>
      <c r="G1215" s="572">
        <v>4348</v>
      </c>
      <c r="H1215" s="560">
        <v>0.19</v>
      </c>
    </row>
    <row r="1216" spans="2:8" x14ac:dyDescent="0.3">
      <c r="B1216" s="550" t="s">
        <v>2890</v>
      </c>
      <c r="C1216" s="551" t="s">
        <v>2891</v>
      </c>
      <c r="D1216" s="552" t="s">
        <v>539</v>
      </c>
      <c r="E1216" s="552" t="s">
        <v>562</v>
      </c>
      <c r="F1216" s="572">
        <v>4000</v>
      </c>
      <c r="G1216" s="572">
        <v>3361</v>
      </c>
      <c r="H1216" s="560">
        <v>0.19</v>
      </c>
    </row>
    <row r="1217" spans="2:8" x14ac:dyDescent="0.3">
      <c r="B1217" s="550" t="s">
        <v>2892</v>
      </c>
      <c r="C1217" s="551" t="s">
        <v>2893</v>
      </c>
      <c r="D1217" s="552" t="s">
        <v>539</v>
      </c>
      <c r="E1217" s="552" t="s">
        <v>298</v>
      </c>
      <c r="F1217" s="572">
        <v>71527</v>
      </c>
      <c r="G1217" s="572">
        <v>60107</v>
      </c>
      <c r="H1217" s="560">
        <v>0.19</v>
      </c>
    </row>
    <row r="1218" spans="2:8" x14ac:dyDescent="0.3">
      <c r="B1218" s="550" t="s">
        <v>2894</v>
      </c>
      <c r="C1218" s="551" t="s">
        <v>2895</v>
      </c>
      <c r="D1218" s="552" t="s">
        <v>539</v>
      </c>
      <c r="E1218" s="552" t="s">
        <v>298</v>
      </c>
      <c r="F1218" s="572">
        <v>77152</v>
      </c>
      <c r="G1218" s="572">
        <v>64834</v>
      </c>
      <c r="H1218" s="560">
        <v>0.19</v>
      </c>
    </row>
    <row r="1219" spans="2:8" ht="22.8" x14ac:dyDescent="0.3">
      <c r="B1219" s="550" t="s">
        <v>2896</v>
      </c>
      <c r="C1219" s="551" t="s">
        <v>2897</v>
      </c>
      <c r="D1219" s="552" t="s">
        <v>539</v>
      </c>
      <c r="E1219" s="552" t="s">
        <v>298</v>
      </c>
      <c r="F1219" s="572">
        <v>66252</v>
      </c>
      <c r="G1219" s="572">
        <v>55674</v>
      </c>
      <c r="H1219" s="560">
        <v>0.19</v>
      </c>
    </row>
    <row r="1220" spans="2:8" ht="22.8" x14ac:dyDescent="0.3">
      <c r="B1220" s="550" t="s">
        <v>2898</v>
      </c>
      <c r="C1220" s="551" t="s">
        <v>2899</v>
      </c>
      <c r="D1220" s="552" t="s">
        <v>539</v>
      </c>
      <c r="E1220" s="552" t="s">
        <v>298</v>
      </c>
      <c r="F1220" s="572">
        <v>122145</v>
      </c>
      <c r="G1220" s="572">
        <v>102643</v>
      </c>
      <c r="H1220" s="560">
        <v>0.19</v>
      </c>
    </row>
    <row r="1221" spans="2:8" ht="22.8" x14ac:dyDescent="0.3">
      <c r="B1221" s="550" t="s">
        <v>2900</v>
      </c>
      <c r="C1221" s="551" t="s">
        <v>2901</v>
      </c>
      <c r="D1221" s="552" t="s">
        <v>539</v>
      </c>
      <c r="E1221" s="552" t="s">
        <v>298</v>
      </c>
      <c r="F1221" s="572">
        <v>87519</v>
      </c>
      <c r="G1221" s="572">
        <v>73545</v>
      </c>
      <c r="H1221" s="560">
        <v>0.19</v>
      </c>
    </row>
    <row r="1222" spans="2:8" ht="22.8" x14ac:dyDescent="0.3">
      <c r="B1222" s="550" t="s">
        <v>2902</v>
      </c>
      <c r="C1222" s="551" t="s">
        <v>2903</v>
      </c>
      <c r="D1222" s="552" t="s">
        <v>539</v>
      </c>
      <c r="E1222" s="552" t="s">
        <v>298</v>
      </c>
      <c r="F1222" s="572">
        <v>155358</v>
      </c>
      <c r="G1222" s="572">
        <v>130553</v>
      </c>
      <c r="H1222" s="560">
        <v>0.19</v>
      </c>
    </row>
    <row r="1223" spans="2:8" ht="22.8" x14ac:dyDescent="0.3">
      <c r="B1223" s="550" t="s">
        <v>2904</v>
      </c>
      <c r="C1223" s="551" t="s">
        <v>2905</v>
      </c>
      <c r="D1223" s="552" t="s">
        <v>539</v>
      </c>
      <c r="E1223" s="552" t="s">
        <v>298</v>
      </c>
      <c r="F1223" s="572">
        <v>352898</v>
      </c>
      <c r="G1223" s="572">
        <v>296553</v>
      </c>
      <c r="H1223" s="560">
        <v>0.19</v>
      </c>
    </row>
    <row r="1224" spans="2:8" ht="22.8" x14ac:dyDescent="0.3">
      <c r="B1224" s="550" t="s">
        <v>2906</v>
      </c>
      <c r="C1224" s="551" t="s">
        <v>2907</v>
      </c>
      <c r="D1224" s="552" t="s">
        <v>539</v>
      </c>
      <c r="E1224" s="552" t="s">
        <v>298</v>
      </c>
      <c r="F1224" s="572">
        <v>46042</v>
      </c>
      <c r="G1224" s="572">
        <v>38691</v>
      </c>
      <c r="H1224" s="560">
        <v>0.19</v>
      </c>
    </row>
    <row r="1225" spans="2:8" ht="22.8" x14ac:dyDescent="0.3">
      <c r="B1225" s="550" t="s">
        <v>2908</v>
      </c>
      <c r="C1225" s="551" t="s">
        <v>2909</v>
      </c>
      <c r="D1225" s="552" t="s">
        <v>539</v>
      </c>
      <c r="E1225" s="552" t="s">
        <v>298</v>
      </c>
      <c r="F1225" s="572">
        <v>109315</v>
      </c>
      <c r="G1225" s="572">
        <v>91861</v>
      </c>
      <c r="H1225" s="560">
        <v>0.19</v>
      </c>
    </row>
    <row r="1226" spans="2:8" ht="22.8" x14ac:dyDescent="0.3">
      <c r="B1226" s="550" t="s">
        <v>2910</v>
      </c>
      <c r="C1226" s="551" t="s">
        <v>2911</v>
      </c>
      <c r="D1226" s="552" t="s">
        <v>539</v>
      </c>
      <c r="E1226" s="552" t="s">
        <v>298</v>
      </c>
      <c r="F1226" s="572">
        <v>69243</v>
      </c>
      <c r="G1226" s="572">
        <v>58187</v>
      </c>
      <c r="H1226" s="560">
        <v>0.19</v>
      </c>
    </row>
    <row r="1227" spans="2:8" ht="22.8" x14ac:dyDescent="0.3">
      <c r="B1227" s="550" t="s">
        <v>2912</v>
      </c>
      <c r="C1227" s="551" t="s">
        <v>2913</v>
      </c>
      <c r="D1227" s="552" t="s">
        <v>539</v>
      </c>
      <c r="E1227" s="552" t="s">
        <v>298</v>
      </c>
      <c r="F1227" s="572">
        <v>141297</v>
      </c>
      <c r="G1227" s="572">
        <v>118737</v>
      </c>
      <c r="H1227" s="560">
        <v>0.19</v>
      </c>
    </row>
    <row r="1228" spans="2:8" ht="22.8" x14ac:dyDescent="0.3">
      <c r="B1228" s="550" t="s">
        <v>2914</v>
      </c>
      <c r="C1228" s="551" t="s">
        <v>2915</v>
      </c>
      <c r="D1228" s="552" t="s">
        <v>539</v>
      </c>
      <c r="E1228" s="552" t="s">
        <v>298</v>
      </c>
      <c r="F1228" s="572">
        <v>327064</v>
      </c>
      <c r="G1228" s="572">
        <v>274844</v>
      </c>
      <c r="H1228" s="560">
        <v>0.19</v>
      </c>
    </row>
    <row r="1229" spans="2:8" x14ac:dyDescent="0.3">
      <c r="B1229" s="550" t="s">
        <v>2916</v>
      </c>
      <c r="C1229" s="551" t="s">
        <v>2917</v>
      </c>
      <c r="D1229" s="552" t="s">
        <v>539</v>
      </c>
      <c r="E1229" s="552" t="s">
        <v>298</v>
      </c>
      <c r="F1229" s="572">
        <v>11973</v>
      </c>
      <c r="G1229" s="572">
        <v>10061</v>
      </c>
      <c r="H1229" s="560">
        <v>0.19</v>
      </c>
    </row>
    <row r="1230" spans="2:8" x14ac:dyDescent="0.3">
      <c r="B1230" s="550" t="s">
        <v>2918</v>
      </c>
      <c r="C1230" s="551" t="s">
        <v>2919</v>
      </c>
      <c r="D1230" s="552" t="s">
        <v>539</v>
      </c>
      <c r="E1230" s="552" t="s">
        <v>298</v>
      </c>
      <c r="F1230" s="572">
        <v>24998</v>
      </c>
      <c r="G1230" s="572">
        <v>21007</v>
      </c>
      <c r="H1230" s="560">
        <v>0.19</v>
      </c>
    </row>
    <row r="1231" spans="2:8" x14ac:dyDescent="0.3">
      <c r="B1231" s="550" t="s">
        <v>2920</v>
      </c>
      <c r="C1231" s="551" t="s">
        <v>2921</v>
      </c>
      <c r="D1231" s="552" t="s">
        <v>539</v>
      </c>
      <c r="E1231" s="552" t="s">
        <v>298</v>
      </c>
      <c r="F1231" s="572">
        <v>13132</v>
      </c>
      <c r="G1231" s="572">
        <v>11035</v>
      </c>
      <c r="H1231" s="560">
        <v>0.19</v>
      </c>
    </row>
    <row r="1232" spans="2:8" x14ac:dyDescent="0.3">
      <c r="B1232" s="550" t="s">
        <v>2922</v>
      </c>
      <c r="C1232" s="551" t="s">
        <v>2923</v>
      </c>
      <c r="D1232" s="552" t="s">
        <v>539</v>
      </c>
      <c r="E1232" s="552" t="s">
        <v>298</v>
      </c>
      <c r="F1232" s="572">
        <v>6149</v>
      </c>
      <c r="G1232" s="572">
        <v>5167</v>
      </c>
      <c r="H1232" s="560">
        <v>0.19</v>
      </c>
    </row>
    <row r="1233" spans="2:8" x14ac:dyDescent="0.3">
      <c r="B1233" s="550" t="s">
        <v>2924</v>
      </c>
      <c r="C1233" s="551" t="s">
        <v>2925</v>
      </c>
      <c r="D1233" s="552" t="s">
        <v>539</v>
      </c>
      <c r="E1233" s="552" t="s">
        <v>298</v>
      </c>
      <c r="F1233" s="572">
        <v>160594</v>
      </c>
      <c r="G1233" s="572">
        <v>134953</v>
      </c>
      <c r="H1233" s="560">
        <v>0.19</v>
      </c>
    </row>
    <row r="1234" spans="2:8" x14ac:dyDescent="0.3">
      <c r="B1234" s="550" t="s">
        <v>2926</v>
      </c>
      <c r="C1234" s="551" t="s">
        <v>2927</v>
      </c>
      <c r="D1234" s="552" t="s">
        <v>539</v>
      </c>
      <c r="E1234" s="552" t="s">
        <v>298</v>
      </c>
      <c r="F1234" s="572">
        <v>12270</v>
      </c>
      <c r="G1234" s="572">
        <v>10311</v>
      </c>
      <c r="H1234" s="560">
        <v>0.19</v>
      </c>
    </row>
    <row r="1235" spans="2:8" ht="22.8" x14ac:dyDescent="0.3">
      <c r="B1235" s="550" t="s">
        <v>2928</v>
      </c>
      <c r="C1235" s="551" t="s">
        <v>2929</v>
      </c>
      <c r="D1235" s="552" t="s">
        <v>539</v>
      </c>
      <c r="E1235" s="552" t="s">
        <v>298</v>
      </c>
      <c r="F1235" s="572">
        <v>2272586</v>
      </c>
      <c r="G1235" s="572">
        <v>1909736</v>
      </c>
      <c r="H1235" s="560">
        <v>0.19</v>
      </c>
    </row>
    <row r="1236" spans="2:8" x14ac:dyDescent="0.3">
      <c r="B1236" s="550" t="s">
        <v>2930</v>
      </c>
      <c r="C1236" s="551" t="s">
        <v>2931</v>
      </c>
      <c r="D1236" s="552" t="s">
        <v>539</v>
      </c>
      <c r="E1236" s="552" t="s">
        <v>298</v>
      </c>
      <c r="F1236" s="572">
        <v>199180</v>
      </c>
      <c r="G1236" s="572">
        <v>167378</v>
      </c>
      <c r="H1236" s="560">
        <v>0.19</v>
      </c>
    </row>
    <row r="1237" spans="2:8" ht="22.8" x14ac:dyDescent="0.3">
      <c r="B1237" s="550" t="s">
        <v>2932</v>
      </c>
      <c r="C1237" s="551" t="s">
        <v>2933</v>
      </c>
      <c r="D1237" s="552" t="s">
        <v>539</v>
      </c>
      <c r="E1237" s="552" t="s">
        <v>298</v>
      </c>
      <c r="F1237" s="572">
        <v>104250</v>
      </c>
      <c r="G1237" s="572">
        <v>87605</v>
      </c>
      <c r="H1237" s="560">
        <v>0.19</v>
      </c>
    </row>
    <row r="1238" spans="2:8" ht="22.8" x14ac:dyDescent="0.3">
      <c r="B1238" s="550" t="s">
        <v>2934</v>
      </c>
      <c r="C1238" s="551" t="s">
        <v>2935</v>
      </c>
      <c r="D1238" s="552" t="s">
        <v>539</v>
      </c>
      <c r="E1238" s="552" t="s">
        <v>298</v>
      </c>
      <c r="F1238" s="572">
        <v>110921</v>
      </c>
      <c r="G1238" s="572">
        <v>93211</v>
      </c>
      <c r="H1238" s="560">
        <v>0.19</v>
      </c>
    </row>
    <row r="1239" spans="2:8" ht="22.8" x14ac:dyDescent="0.3">
      <c r="B1239" s="550" t="s">
        <v>2936</v>
      </c>
      <c r="C1239" s="551" t="s">
        <v>2937</v>
      </c>
      <c r="D1239" s="552" t="s">
        <v>539</v>
      </c>
      <c r="E1239" s="552" t="s">
        <v>298</v>
      </c>
      <c r="F1239" s="572">
        <v>120981</v>
      </c>
      <c r="G1239" s="572">
        <v>101665</v>
      </c>
      <c r="H1239" s="560">
        <v>0.19</v>
      </c>
    </row>
    <row r="1240" spans="2:8" ht="22.8" x14ac:dyDescent="0.3">
      <c r="B1240" s="550" t="s">
        <v>2938</v>
      </c>
      <c r="C1240" s="551" t="s">
        <v>2939</v>
      </c>
      <c r="D1240" s="552" t="s">
        <v>539</v>
      </c>
      <c r="E1240" s="552" t="s">
        <v>298</v>
      </c>
      <c r="F1240" s="572">
        <v>133610</v>
      </c>
      <c r="G1240" s="572">
        <v>112277</v>
      </c>
      <c r="H1240" s="560">
        <v>0.19</v>
      </c>
    </row>
    <row r="1241" spans="2:8" ht="22.8" x14ac:dyDescent="0.3">
      <c r="B1241" s="550" t="s">
        <v>2940</v>
      </c>
      <c r="C1241" s="551" t="s">
        <v>2941</v>
      </c>
      <c r="D1241" s="552" t="s">
        <v>539</v>
      </c>
      <c r="E1241" s="552" t="s">
        <v>298</v>
      </c>
      <c r="F1241" s="572">
        <v>144412</v>
      </c>
      <c r="G1241" s="572">
        <v>121355</v>
      </c>
      <c r="H1241" s="560">
        <v>0.19</v>
      </c>
    </row>
    <row r="1242" spans="2:8" ht="22.8" x14ac:dyDescent="0.3">
      <c r="B1242" s="550" t="s">
        <v>2942</v>
      </c>
      <c r="C1242" s="551" t="s">
        <v>2943</v>
      </c>
      <c r="D1242" s="552" t="s">
        <v>539</v>
      </c>
      <c r="E1242" s="552" t="s">
        <v>298</v>
      </c>
      <c r="F1242" s="572">
        <v>157850</v>
      </c>
      <c r="G1242" s="572">
        <v>132647</v>
      </c>
      <c r="H1242" s="560">
        <v>0.19</v>
      </c>
    </row>
    <row r="1243" spans="2:8" x14ac:dyDescent="0.3">
      <c r="B1243" s="550" t="s">
        <v>2944</v>
      </c>
      <c r="C1243" s="551" t="s">
        <v>2945</v>
      </c>
      <c r="D1243" s="552" t="s">
        <v>539</v>
      </c>
      <c r="E1243" s="552" t="s">
        <v>298</v>
      </c>
      <c r="F1243" s="572">
        <v>72190</v>
      </c>
      <c r="G1243" s="572">
        <v>60664</v>
      </c>
      <c r="H1243" s="560">
        <v>0.19</v>
      </c>
    </row>
    <row r="1244" spans="2:8" x14ac:dyDescent="0.3">
      <c r="B1244" s="550" t="s">
        <v>2946</v>
      </c>
      <c r="C1244" s="551" t="s">
        <v>2947</v>
      </c>
      <c r="D1244" s="552" t="s">
        <v>539</v>
      </c>
      <c r="E1244" s="552" t="s">
        <v>303</v>
      </c>
      <c r="F1244" s="572">
        <v>99117</v>
      </c>
      <c r="G1244" s="572">
        <v>83292</v>
      </c>
      <c r="H1244" s="560">
        <v>0.19</v>
      </c>
    </row>
    <row r="1245" spans="2:8" x14ac:dyDescent="0.3">
      <c r="B1245" s="550" t="s">
        <v>2948</v>
      </c>
      <c r="C1245" s="551" t="s">
        <v>2949</v>
      </c>
      <c r="D1245" s="552" t="s">
        <v>539</v>
      </c>
      <c r="E1245" s="552" t="s">
        <v>298</v>
      </c>
      <c r="F1245" s="572">
        <v>104888</v>
      </c>
      <c r="G1245" s="572">
        <v>88141</v>
      </c>
      <c r="H1245" s="560">
        <v>0.19</v>
      </c>
    </row>
    <row r="1246" spans="2:8" x14ac:dyDescent="0.3">
      <c r="B1246" s="550" t="s">
        <v>2950</v>
      </c>
      <c r="C1246" s="551" t="s">
        <v>2951</v>
      </c>
      <c r="D1246" s="552" t="s">
        <v>539</v>
      </c>
      <c r="E1246" s="552" t="s">
        <v>298</v>
      </c>
      <c r="F1246" s="572">
        <v>13174</v>
      </c>
      <c r="G1246" s="572">
        <v>11071</v>
      </c>
      <c r="H1246" s="560">
        <v>0.19</v>
      </c>
    </row>
    <row r="1247" spans="2:8" x14ac:dyDescent="0.3">
      <c r="B1247" s="550" t="s">
        <v>2952</v>
      </c>
      <c r="C1247" s="551" t="s">
        <v>2953</v>
      </c>
      <c r="D1247" s="552" t="s">
        <v>539</v>
      </c>
      <c r="E1247" s="552" t="s">
        <v>298</v>
      </c>
      <c r="F1247" s="572">
        <v>28514</v>
      </c>
      <c r="G1247" s="572">
        <v>23961</v>
      </c>
      <c r="H1247" s="560">
        <v>0.19</v>
      </c>
    </row>
    <row r="1248" spans="2:8" x14ac:dyDescent="0.3">
      <c r="B1248" s="550" t="s">
        <v>2954</v>
      </c>
      <c r="C1248" s="551" t="s">
        <v>2955</v>
      </c>
      <c r="D1248" s="552" t="s">
        <v>539</v>
      </c>
      <c r="E1248" s="552" t="s">
        <v>298</v>
      </c>
      <c r="F1248" s="572">
        <v>58072</v>
      </c>
      <c r="G1248" s="572">
        <v>48800</v>
      </c>
      <c r="H1248" s="560">
        <v>0.19</v>
      </c>
    </row>
    <row r="1249" spans="2:8" ht="22.8" x14ac:dyDescent="0.3">
      <c r="B1249" s="550" t="s">
        <v>2956</v>
      </c>
      <c r="C1249" s="551" t="s">
        <v>2957</v>
      </c>
      <c r="D1249" s="552" t="s">
        <v>539</v>
      </c>
      <c r="E1249" s="552" t="s">
        <v>298</v>
      </c>
      <c r="F1249" s="572">
        <v>56554</v>
      </c>
      <c r="G1249" s="572">
        <v>47524</v>
      </c>
      <c r="H1249" s="560">
        <v>0.19</v>
      </c>
    </row>
    <row r="1250" spans="2:8" ht="22.8" x14ac:dyDescent="0.3">
      <c r="B1250" s="550" t="s">
        <v>2958</v>
      </c>
      <c r="C1250" s="551" t="s">
        <v>2959</v>
      </c>
      <c r="D1250" s="552" t="s">
        <v>539</v>
      </c>
      <c r="E1250" s="552" t="s">
        <v>298</v>
      </c>
      <c r="F1250" s="572">
        <v>64274</v>
      </c>
      <c r="G1250" s="572">
        <v>54012</v>
      </c>
      <c r="H1250" s="560">
        <v>0.19</v>
      </c>
    </row>
    <row r="1251" spans="2:8" ht="22.8" x14ac:dyDescent="0.3">
      <c r="B1251" s="550" t="s">
        <v>2960</v>
      </c>
      <c r="C1251" s="551" t="s">
        <v>2961</v>
      </c>
      <c r="D1251" s="552" t="s">
        <v>539</v>
      </c>
      <c r="E1251" s="552" t="s">
        <v>298</v>
      </c>
      <c r="F1251" s="572">
        <v>72271</v>
      </c>
      <c r="G1251" s="572">
        <v>60732</v>
      </c>
      <c r="H1251" s="560">
        <v>0.19</v>
      </c>
    </row>
    <row r="1252" spans="2:8" ht="22.8" x14ac:dyDescent="0.3">
      <c r="B1252" s="550" t="s">
        <v>2962</v>
      </c>
      <c r="C1252" s="551" t="s">
        <v>2963</v>
      </c>
      <c r="D1252" s="552" t="s">
        <v>539</v>
      </c>
      <c r="E1252" s="552" t="s">
        <v>298</v>
      </c>
      <c r="F1252" s="572">
        <v>81442</v>
      </c>
      <c r="G1252" s="572">
        <v>68439</v>
      </c>
      <c r="H1252" s="560">
        <v>0.19</v>
      </c>
    </row>
    <row r="1253" spans="2:8" ht="22.8" x14ac:dyDescent="0.3">
      <c r="B1253" s="550" t="s">
        <v>2964</v>
      </c>
      <c r="C1253" s="551" t="s">
        <v>2965</v>
      </c>
      <c r="D1253" s="552" t="s">
        <v>539</v>
      </c>
      <c r="E1253" s="552" t="s">
        <v>298</v>
      </c>
      <c r="F1253" s="572">
        <v>93942</v>
      </c>
      <c r="G1253" s="572">
        <v>78943</v>
      </c>
      <c r="H1253" s="560">
        <v>0.19</v>
      </c>
    </row>
    <row r="1254" spans="2:8" ht="22.8" x14ac:dyDescent="0.3">
      <c r="B1254" s="550" t="s">
        <v>2966</v>
      </c>
      <c r="C1254" s="551" t="s">
        <v>2967</v>
      </c>
      <c r="D1254" s="552" t="s">
        <v>539</v>
      </c>
      <c r="E1254" s="552" t="s">
        <v>298</v>
      </c>
      <c r="F1254" s="572">
        <v>108937</v>
      </c>
      <c r="G1254" s="572">
        <v>91544</v>
      </c>
      <c r="H1254" s="560">
        <v>0.19</v>
      </c>
    </row>
    <row r="1255" spans="2:8" x14ac:dyDescent="0.3">
      <c r="B1255" s="550" t="s">
        <v>2968</v>
      </c>
      <c r="C1255" s="551" t="s">
        <v>2969</v>
      </c>
      <c r="D1255" s="552" t="s">
        <v>539</v>
      </c>
      <c r="E1255" s="552" t="s">
        <v>298</v>
      </c>
      <c r="F1255" s="572">
        <v>2331</v>
      </c>
      <c r="G1255" s="572">
        <v>1959</v>
      </c>
      <c r="H1255" s="560">
        <v>0.19</v>
      </c>
    </row>
    <row r="1256" spans="2:8" ht="22.8" x14ac:dyDescent="0.3">
      <c r="B1256" s="550" t="s">
        <v>2970</v>
      </c>
      <c r="C1256" s="551" t="s">
        <v>2971</v>
      </c>
      <c r="D1256" s="552" t="s">
        <v>539</v>
      </c>
      <c r="E1256" s="552" t="s">
        <v>298</v>
      </c>
      <c r="F1256" s="572">
        <v>120254</v>
      </c>
      <c r="G1256" s="572">
        <v>101054</v>
      </c>
      <c r="H1256" s="560">
        <v>0.19</v>
      </c>
    </row>
    <row r="1257" spans="2:8" ht="22.8" x14ac:dyDescent="0.3">
      <c r="B1257" s="550" t="s">
        <v>2972</v>
      </c>
      <c r="C1257" s="551" t="s">
        <v>2973</v>
      </c>
      <c r="D1257" s="552" t="s">
        <v>539</v>
      </c>
      <c r="E1257" s="552" t="s">
        <v>298</v>
      </c>
      <c r="F1257" s="572">
        <v>15902</v>
      </c>
      <c r="G1257" s="572">
        <v>13363</v>
      </c>
      <c r="H1257" s="560">
        <v>0.19</v>
      </c>
    </row>
    <row r="1258" spans="2:8" x14ac:dyDescent="0.3">
      <c r="B1258" s="550" t="s">
        <v>2974</v>
      </c>
      <c r="C1258" s="551" t="s">
        <v>2975</v>
      </c>
      <c r="D1258" s="552" t="s">
        <v>539</v>
      </c>
      <c r="E1258" s="552" t="s">
        <v>298</v>
      </c>
      <c r="F1258" s="572">
        <v>3787</v>
      </c>
      <c r="G1258" s="572">
        <v>3182</v>
      </c>
      <c r="H1258" s="560">
        <v>0.19</v>
      </c>
    </row>
    <row r="1259" spans="2:8" x14ac:dyDescent="0.3">
      <c r="B1259" s="550" t="s">
        <v>2976</v>
      </c>
      <c r="C1259" s="551" t="s">
        <v>2977</v>
      </c>
      <c r="D1259" s="552" t="s">
        <v>539</v>
      </c>
      <c r="E1259" s="552" t="s">
        <v>298</v>
      </c>
      <c r="F1259" s="572">
        <v>5413</v>
      </c>
      <c r="G1259" s="572">
        <v>4549</v>
      </c>
      <c r="H1259" s="560">
        <v>0.19</v>
      </c>
    </row>
    <row r="1260" spans="2:8" x14ac:dyDescent="0.3">
      <c r="B1260" s="550" t="s">
        <v>2978</v>
      </c>
      <c r="C1260" s="551" t="s">
        <v>2979</v>
      </c>
      <c r="D1260" s="552" t="s">
        <v>539</v>
      </c>
      <c r="E1260" s="552" t="s">
        <v>298</v>
      </c>
      <c r="F1260" s="572">
        <v>7670</v>
      </c>
      <c r="G1260" s="572">
        <v>6445</v>
      </c>
      <c r="H1260" s="560">
        <v>0.19</v>
      </c>
    </row>
    <row r="1261" spans="2:8" x14ac:dyDescent="0.3">
      <c r="B1261" s="550" t="s">
        <v>2980</v>
      </c>
      <c r="C1261" s="551" t="s">
        <v>2981</v>
      </c>
      <c r="D1261" s="552" t="s">
        <v>539</v>
      </c>
      <c r="E1261" s="552" t="s">
        <v>298</v>
      </c>
      <c r="F1261" s="572">
        <v>8461</v>
      </c>
      <c r="G1261" s="572">
        <v>7110</v>
      </c>
      <c r="H1261" s="560">
        <v>0.19</v>
      </c>
    </row>
    <row r="1262" spans="2:8" x14ac:dyDescent="0.3">
      <c r="B1262" s="550" t="s">
        <v>2982</v>
      </c>
      <c r="C1262" s="551" t="s">
        <v>2983</v>
      </c>
      <c r="D1262" s="552" t="s">
        <v>539</v>
      </c>
      <c r="E1262" s="552" t="s">
        <v>298</v>
      </c>
      <c r="F1262" s="572">
        <v>10103</v>
      </c>
      <c r="G1262" s="572">
        <v>8490</v>
      </c>
      <c r="H1262" s="560">
        <v>0.19</v>
      </c>
    </row>
    <row r="1263" spans="2:8" x14ac:dyDescent="0.3">
      <c r="B1263" s="550" t="s">
        <v>2984</v>
      </c>
      <c r="C1263" s="551" t="s">
        <v>2985</v>
      </c>
      <c r="D1263" s="552" t="s">
        <v>539</v>
      </c>
      <c r="E1263" s="552" t="s">
        <v>298</v>
      </c>
      <c r="F1263" s="572">
        <v>5731</v>
      </c>
      <c r="G1263" s="572">
        <v>4816</v>
      </c>
      <c r="H1263" s="560">
        <v>0.19</v>
      </c>
    </row>
    <row r="1264" spans="2:8" x14ac:dyDescent="0.3">
      <c r="B1264" s="550" t="s">
        <v>2986</v>
      </c>
      <c r="C1264" s="551" t="s">
        <v>2987</v>
      </c>
      <c r="D1264" s="552" t="s">
        <v>539</v>
      </c>
      <c r="E1264" s="552" t="s">
        <v>298</v>
      </c>
      <c r="F1264" s="572">
        <v>8345</v>
      </c>
      <c r="G1264" s="572">
        <v>7013</v>
      </c>
      <c r="H1264" s="560">
        <v>0.19</v>
      </c>
    </row>
    <row r="1265" spans="2:8" x14ac:dyDescent="0.3">
      <c r="B1265" s="550" t="s">
        <v>2988</v>
      </c>
      <c r="C1265" s="551" t="s">
        <v>2989</v>
      </c>
      <c r="D1265" s="552" t="s">
        <v>539</v>
      </c>
      <c r="E1265" s="552" t="s">
        <v>298</v>
      </c>
      <c r="F1265" s="572">
        <v>39150</v>
      </c>
      <c r="G1265" s="572">
        <v>32899</v>
      </c>
      <c r="H1265" s="560">
        <v>0.19</v>
      </c>
    </row>
    <row r="1266" spans="2:8" x14ac:dyDescent="0.3">
      <c r="B1266" s="550" t="s">
        <v>2990</v>
      </c>
      <c r="C1266" s="551" t="s">
        <v>2991</v>
      </c>
      <c r="D1266" s="552" t="s">
        <v>539</v>
      </c>
      <c r="E1266" s="552" t="s">
        <v>298</v>
      </c>
      <c r="F1266" s="572">
        <v>38178</v>
      </c>
      <c r="G1266" s="572">
        <v>32082</v>
      </c>
      <c r="H1266" s="560">
        <v>0.19</v>
      </c>
    </row>
    <row r="1267" spans="2:8" x14ac:dyDescent="0.3">
      <c r="B1267" s="550" t="s">
        <v>2992</v>
      </c>
      <c r="C1267" s="551" t="s">
        <v>2993</v>
      </c>
      <c r="D1267" s="552" t="s">
        <v>539</v>
      </c>
      <c r="E1267" s="552" t="s">
        <v>298</v>
      </c>
      <c r="F1267" s="572">
        <v>49992</v>
      </c>
      <c r="G1267" s="572">
        <v>42010</v>
      </c>
      <c r="H1267" s="560">
        <v>0.19</v>
      </c>
    </row>
    <row r="1268" spans="2:8" x14ac:dyDescent="0.3">
      <c r="B1268" s="550" t="s">
        <v>2994</v>
      </c>
      <c r="C1268" s="551" t="s">
        <v>2995</v>
      </c>
      <c r="D1268" s="552" t="s">
        <v>539</v>
      </c>
      <c r="E1268" s="552" t="s">
        <v>298</v>
      </c>
      <c r="F1268" s="572">
        <v>24778</v>
      </c>
      <c r="G1268" s="572">
        <v>20822</v>
      </c>
      <c r="H1268" s="560">
        <v>0.19</v>
      </c>
    </row>
    <row r="1269" spans="2:8" x14ac:dyDescent="0.3">
      <c r="B1269" s="550" t="s">
        <v>2996</v>
      </c>
      <c r="C1269" s="551" t="s">
        <v>2997</v>
      </c>
      <c r="D1269" s="552" t="s">
        <v>539</v>
      </c>
      <c r="E1269" s="552" t="s">
        <v>298</v>
      </c>
      <c r="F1269" s="572">
        <v>15150</v>
      </c>
      <c r="G1269" s="572">
        <v>12731</v>
      </c>
      <c r="H1269" s="560">
        <v>0.19</v>
      </c>
    </row>
    <row r="1270" spans="2:8" x14ac:dyDescent="0.3">
      <c r="B1270" s="550" t="s">
        <v>2998</v>
      </c>
      <c r="C1270" s="551" t="s">
        <v>2999</v>
      </c>
      <c r="D1270" s="552" t="s">
        <v>539</v>
      </c>
      <c r="E1270" s="552" t="s">
        <v>298</v>
      </c>
      <c r="F1270" s="572">
        <v>11113</v>
      </c>
      <c r="G1270" s="572">
        <v>9339</v>
      </c>
      <c r="H1270" s="560">
        <v>0.19</v>
      </c>
    </row>
    <row r="1271" spans="2:8" x14ac:dyDescent="0.3">
      <c r="B1271" s="550" t="s">
        <v>3000</v>
      </c>
      <c r="C1271" s="551" t="s">
        <v>3001</v>
      </c>
      <c r="D1271" s="552" t="s">
        <v>539</v>
      </c>
      <c r="E1271" s="552" t="s">
        <v>298</v>
      </c>
      <c r="F1271" s="572">
        <v>35500</v>
      </c>
      <c r="G1271" s="572">
        <v>29832</v>
      </c>
      <c r="H1271" s="560">
        <v>0.19</v>
      </c>
    </row>
    <row r="1272" spans="2:8" x14ac:dyDescent="0.3">
      <c r="B1272" s="550" t="s">
        <v>3002</v>
      </c>
      <c r="C1272" s="551" t="s">
        <v>3003</v>
      </c>
      <c r="D1272" s="552" t="s">
        <v>539</v>
      </c>
      <c r="E1272" s="552" t="s">
        <v>298</v>
      </c>
      <c r="F1272" s="572">
        <v>24240</v>
      </c>
      <c r="G1272" s="572">
        <v>20370</v>
      </c>
      <c r="H1272" s="560">
        <v>0.19</v>
      </c>
    </row>
    <row r="1273" spans="2:8" x14ac:dyDescent="0.3">
      <c r="B1273" s="550" t="s">
        <v>3004</v>
      </c>
      <c r="C1273" s="551" t="s">
        <v>3005</v>
      </c>
      <c r="D1273" s="552" t="s">
        <v>539</v>
      </c>
      <c r="E1273" s="552" t="s">
        <v>298</v>
      </c>
      <c r="F1273" s="572">
        <v>2196</v>
      </c>
      <c r="G1273" s="572">
        <v>1845</v>
      </c>
      <c r="H1273" s="560">
        <v>0.19</v>
      </c>
    </row>
    <row r="1274" spans="2:8" x14ac:dyDescent="0.3">
      <c r="B1274" s="550" t="s">
        <v>3006</v>
      </c>
      <c r="C1274" s="551" t="s">
        <v>3007</v>
      </c>
      <c r="D1274" s="552" t="s">
        <v>539</v>
      </c>
      <c r="E1274" s="552" t="s">
        <v>298</v>
      </c>
      <c r="F1274" s="572">
        <v>882</v>
      </c>
      <c r="G1274" s="572">
        <v>741</v>
      </c>
      <c r="H1274" s="560">
        <v>0.19</v>
      </c>
    </row>
    <row r="1275" spans="2:8" x14ac:dyDescent="0.3">
      <c r="B1275" s="550" t="s">
        <v>3008</v>
      </c>
      <c r="C1275" s="551" t="s">
        <v>3009</v>
      </c>
      <c r="D1275" s="552" t="s">
        <v>539</v>
      </c>
      <c r="E1275" s="552" t="s">
        <v>298</v>
      </c>
      <c r="F1275" s="572">
        <v>1123</v>
      </c>
      <c r="G1275" s="572">
        <v>944</v>
      </c>
      <c r="H1275" s="560">
        <v>0.19</v>
      </c>
    </row>
    <row r="1276" spans="2:8" x14ac:dyDescent="0.3">
      <c r="B1276" s="550" t="s">
        <v>3010</v>
      </c>
      <c r="C1276" s="551" t="s">
        <v>3011</v>
      </c>
      <c r="D1276" s="552" t="s">
        <v>539</v>
      </c>
      <c r="E1276" s="552" t="s">
        <v>298</v>
      </c>
      <c r="F1276" s="572">
        <v>46306</v>
      </c>
      <c r="G1276" s="572">
        <v>38913</v>
      </c>
      <c r="H1276" s="560">
        <v>0.19</v>
      </c>
    </row>
    <row r="1277" spans="2:8" x14ac:dyDescent="0.3">
      <c r="B1277" s="550" t="s">
        <v>3012</v>
      </c>
      <c r="C1277" s="551" t="s">
        <v>3013</v>
      </c>
      <c r="D1277" s="552" t="s">
        <v>539</v>
      </c>
      <c r="E1277" s="552" t="s">
        <v>298</v>
      </c>
      <c r="F1277" s="572">
        <v>18483</v>
      </c>
      <c r="G1277" s="572">
        <v>15532</v>
      </c>
      <c r="H1277" s="560">
        <v>0.19</v>
      </c>
    </row>
    <row r="1278" spans="2:8" x14ac:dyDescent="0.3">
      <c r="B1278" s="550" t="s">
        <v>3014</v>
      </c>
      <c r="C1278" s="551" t="s">
        <v>3015</v>
      </c>
      <c r="D1278" s="552" t="s">
        <v>539</v>
      </c>
      <c r="E1278" s="552" t="s">
        <v>298</v>
      </c>
      <c r="F1278" s="572">
        <v>18483</v>
      </c>
      <c r="G1278" s="572">
        <v>15532</v>
      </c>
      <c r="H1278" s="560">
        <v>0.19</v>
      </c>
    </row>
    <row r="1279" spans="2:8" x14ac:dyDescent="0.3">
      <c r="B1279" s="550" t="s">
        <v>3016</v>
      </c>
      <c r="C1279" s="551" t="s">
        <v>3017</v>
      </c>
      <c r="D1279" s="552" t="s">
        <v>539</v>
      </c>
      <c r="E1279" s="552" t="s">
        <v>298</v>
      </c>
      <c r="F1279" s="572">
        <v>24161</v>
      </c>
      <c r="G1279" s="572">
        <v>20303</v>
      </c>
      <c r="H1279" s="560">
        <v>0.19</v>
      </c>
    </row>
    <row r="1280" spans="2:8" x14ac:dyDescent="0.3">
      <c r="B1280" s="550" t="s">
        <v>3018</v>
      </c>
      <c r="C1280" s="551" t="s">
        <v>3019</v>
      </c>
      <c r="D1280" s="552" t="s">
        <v>539</v>
      </c>
      <c r="E1280" s="552" t="s">
        <v>298</v>
      </c>
      <c r="F1280" s="572">
        <v>24161</v>
      </c>
      <c r="G1280" s="572">
        <v>20303</v>
      </c>
      <c r="H1280" s="560">
        <v>0.19</v>
      </c>
    </row>
    <row r="1281" spans="2:8" x14ac:dyDescent="0.3">
      <c r="B1281" s="550" t="s">
        <v>3020</v>
      </c>
      <c r="C1281" s="551" t="s">
        <v>3021</v>
      </c>
      <c r="D1281" s="552" t="s">
        <v>539</v>
      </c>
      <c r="E1281" s="552" t="s">
        <v>298</v>
      </c>
      <c r="F1281" s="572">
        <v>26545</v>
      </c>
      <c r="G1281" s="572">
        <v>22307</v>
      </c>
      <c r="H1281" s="560">
        <v>0.19</v>
      </c>
    </row>
    <row r="1282" spans="2:8" x14ac:dyDescent="0.3">
      <c r="B1282" s="550" t="s">
        <v>3022</v>
      </c>
      <c r="C1282" s="551" t="s">
        <v>3023</v>
      </c>
      <c r="D1282" s="552" t="s">
        <v>539</v>
      </c>
      <c r="E1282" s="552" t="s">
        <v>298</v>
      </c>
      <c r="F1282" s="572">
        <v>43548</v>
      </c>
      <c r="G1282" s="572">
        <v>36595</v>
      </c>
      <c r="H1282" s="560">
        <v>0.19</v>
      </c>
    </row>
    <row r="1283" spans="2:8" x14ac:dyDescent="0.3">
      <c r="B1283" s="550" t="s">
        <v>3024</v>
      </c>
      <c r="C1283" s="551" t="s">
        <v>3025</v>
      </c>
      <c r="D1283" s="552" t="s">
        <v>539</v>
      </c>
      <c r="E1283" s="552" t="s">
        <v>298</v>
      </c>
      <c r="F1283" s="572">
        <v>43548</v>
      </c>
      <c r="G1283" s="572">
        <v>36595</v>
      </c>
      <c r="H1283" s="560">
        <v>0.19</v>
      </c>
    </row>
    <row r="1284" spans="2:8" x14ac:dyDescent="0.3">
      <c r="B1284" s="550" t="s">
        <v>3026</v>
      </c>
      <c r="C1284" s="551" t="s">
        <v>3027</v>
      </c>
      <c r="D1284" s="552" t="s">
        <v>539</v>
      </c>
      <c r="E1284" s="552" t="s">
        <v>298</v>
      </c>
      <c r="F1284" s="572">
        <v>53192</v>
      </c>
      <c r="G1284" s="572">
        <v>44699</v>
      </c>
      <c r="H1284" s="560">
        <v>0.19</v>
      </c>
    </row>
    <row r="1285" spans="2:8" x14ac:dyDescent="0.3">
      <c r="B1285" s="550" t="s">
        <v>3028</v>
      </c>
      <c r="C1285" s="551" t="s">
        <v>3029</v>
      </c>
      <c r="D1285" s="552" t="s">
        <v>539</v>
      </c>
      <c r="E1285" s="552" t="s">
        <v>298</v>
      </c>
      <c r="F1285" s="572">
        <v>55059</v>
      </c>
      <c r="G1285" s="572">
        <v>46268</v>
      </c>
      <c r="H1285" s="560">
        <v>0.19</v>
      </c>
    </row>
    <row r="1286" spans="2:8" x14ac:dyDescent="0.3">
      <c r="B1286" s="550" t="s">
        <v>3030</v>
      </c>
      <c r="C1286" s="551" t="s">
        <v>3031</v>
      </c>
      <c r="D1286" s="552" t="s">
        <v>539</v>
      </c>
      <c r="E1286" s="552" t="s">
        <v>298</v>
      </c>
      <c r="F1286" s="572">
        <v>60346</v>
      </c>
      <c r="G1286" s="572">
        <v>50711</v>
      </c>
      <c r="H1286" s="560">
        <v>0.19</v>
      </c>
    </row>
    <row r="1287" spans="2:8" x14ac:dyDescent="0.3">
      <c r="B1287" s="550" t="s">
        <v>3032</v>
      </c>
      <c r="C1287" s="551" t="s">
        <v>3033</v>
      </c>
      <c r="D1287" s="552" t="s">
        <v>539</v>
      </c>
      <c r="E1287" s="552" t="s">
        <v>298</v>
      </c>
      <c r="F1287" s="572">
        <v>93630</v>
      </c>
      <c r="G1287" s="572">
        <v>78681</v>
      </c>
      <c r="H1287" s="560">
        <v>0.19</v>
      </c>
    </row>
    <row r="1288" spans="2:8" x14ac:dyDescent="0.3">
      <c r="B1288" s="550" t="s">
        <v>3034</v>
      </c>
      <c r="C1288" s="551" t="s">
        <v>3035</v>
      </c>
      <c r="D1288" s="552" t="s">
        <v>539</v>
      </c>
      <c r="E1288" s="552" t="s">
        <v>298</v>
      </c>
      <c r="F1288" s="572">
        <v>62449</v>
      </c>
      <c r="G1288" s="572">
        <v>52478</v>
      </c>
      <c r="H1288" s="560">
        <v>0.19</v>
      </c>
    </row>
    <row r="1289" spans="2:8" x14ac:dyDescent="0.3">
      <c r="B1289" s="550" t="s">
        <v>3036</v>
      </c>
      <c r="C1289" s="551" t="s">
        <v>3037</v>
      </c>
      <c r="D1289" s="552" t="s">
        <v>539</v>
      </c>
      <c r="E1289" s="552" t="s">
        <v>298</v>
      </c>
      <c r="F1289" s="572">
        <v>62449</v>
      </c>
      <c r="G1289" s="572">
        <v>52478</v>
      </c>
      <c r="H1289" s="560">
        <v>0.19</v>
      </c>
    </row>
    <row r="1290" spans="2:8" x14ac:dyDescent="0.3">
      <c r="B1290" s="550" t="s">
        <v>3038</v>
      </c>
      <c r="C1290" s="551" t="s">
        <v>3039</v>
      </c>
      <c r="D1290" s="552" t="s">
        <v>539</v>
      </c>
      <c r="E1290" s="552" t="s">
        <v>298</v>
      </c>
      <c r="F1290" s="572">
        <v>60321</v>
      </c>
      <c r="G1290" s="572">
        <v>50690</v>
      </c>
      <c r="H1290" s="560">
        <v>0.19</v>
      </c>
    </row>
    <row r="1291" spans="2:8" x14ac:dyDescent="0.3">
      <c r="B1291" s="550" t="s">
        <v>3040</v>
      </c>
      <c r="C1291" s="551" t="s">
        <v>3041</v>
      </c>
      <c r="D1291" s="552" t="s">
        <v>539</v>
      </c>
      <c r="E1291" s="552" t="s">
        <v>298</v>
      </c>
      <c r="F1291" s="572">
        <v>60321</v>
      </c>
      <c r="G1291" s="572">
        <v>50690</v>
      </c>
      <c r="H1291" s="560">
        <v>0.19</v>
      </c>
    </row>
    <row r="1292" spans="2:8" x14ac:dyDescent="0.3">
      <c r="B1292" s="550" t="s">
        <v>3042</v>
      </c>
      <c r="C1292" s="551" t="s">
        <v>3043</v>
      </c>
      <c r="D1292" s="552" t="s">
        <v>539</v>
      </c>
      <c r="E1292" s="552" t="s">
        <v>298</v>
      </c>
      <c r="F1292" s="572">
        <v>6029</v>
      </c>
      <c r="G1292" s="572">
        <v>5066</v>
      </c>
      <c r="H1292" s="560">
        <v>0.19</v>
      </c>
    </row>
    <row r="1293" spans="2:8" x14ac:dyDescent="0.3">
      <c r="B1293" s="550" t="s">
        <v>3044</v>
      </c>
      <c r="C1293" s="551" t="s">
        <v>3045</v>
      </c>
      <c r="D1293" s="552" t="s">
        <v>539</v>
      </c>
      <c r="E1293" s="552" t="s">
        <v>298</v>
      </c>
      <c r="F1293" s="572">
        <v>7038</v>
      </c>
      <c r="G1293" s="572">
        <v>5914</v>
      </c>
      <c r="H1293" s="560">
        <v>0.19</v>
      </c>
    </row>
    <row r="1294" spans="2:8" x14ac:dyDescent="0.3">
      <c r="B1294" s="550" t="s">
        <v>3046</v>
      </c>
      <c r="C1294" s="551" t="s">
        <v>3047</v>
      </c>
      <c r="D1294" s="552" t="s">
        <v>539</v>
      </c>
      <c r="E1294" s="552" t="s">
        <v>298</v>
      </c>
      <c r="F1294" s="572">
        <v>10034</v>
      </c>
      <c r="G1294" s="572">
        <v>8432</v>
      </c>
      <c r="H1294" s="560">
        <v>0.19</v>
      </c>
    </row>
    <row r="1295" spans="2:8" x14ac:dyDescent="0.3">
      <c r="B1295" s="550" t="s">
        <v>3048</v>
      </c>
      <c r="C1295" s="551" t="s">
        <v>3049</v>
      </c>
      <c r="D1295" s="552" t="s">
        <v>539</v>
      </c>
      <c r="E1295" s="552" t="s">
        <v>298</v>
      </c>
      <c r="F1295" s="572">
        <v>8276</v>
      </c>
      <c r="G1295" s="572">
        <v>6955</v>
      </c>
      <c r="H1295" s="560">
        <v>0.19</v>
      </c>
    </row>
    <row r="1296" spans="2:8" x14ac:dyDescent="0.3">
      <c r="B1296" s="550" t="s">
        <v>3050</v>
      </c>
      <c r="C1296" s="551" t="s">
        <v>3051</v>
      </c>
      <c r="D1296" s="552" t="s">
        <v>539</v>
      </c>
      <c r="E1296" s="552" t="s">
        <v>298</v>
      </c>
      <c r="F1296" s="572">
        <v>8276</v>
      </c>
      <c r="G1296" s="572">
        <v>6955</v>
      </c>
      <c r="H1296" s="560">
        <v>0.19</v>
      </c>
    </row>
    <row r="1297" spans="2:8" x14ac:dyDescent="0.3">
      <c r="B1297" s="550" t="s">
        <v>3052</v>
      </c>
      <c r="C1297" s="551" t="s">
        <v>3053</v>
      </c>
      <c r="D1297" s="552" t="s">
        <v>539</v>
      </c>
      <c r="E1297" s="552" t="s">
        <v>298</v>
      </c>
      <c r="F1297" s="572">
        <v>8481</v>
      </c>
      <c r="G1297" s="572">
        <v>7127</v>
      </c>
      <c r="H1297" s="560">
        <v>0.19</v>
      </c>
    </row>
    <row r="1298" spans="2:8" x14ac:dyDescent="0.3">
      <c r="B1298" s="550" t="s">
        <v>3054</v>
      </c>
      <c r="C1298" s="551" t="s">
        <v>3055</v>
      </c>
      <c r="D1298" s="552" t="s">
        <v>539</v>
      </c>
      <c r="E1298" s="552" t="s">
        <v>298</v>
      </c>
      <c r="F1298" s="572">
        <v>11159</v>
      </c>
      <c r="G1298" s="572">
        <v>9377</v>
      </c>
      <c r="H1298" s="560">
        <v>0.19</v>
      </c>
    </row>
    <row r="1299" spans="2:8" x14ac:dyDescent="0.3">
      <c r="B1299" s="550" t="s">
        <v>3056</v>
      </c>
      <c r="C1299" s="551" t="s">
        <v>3057</v>
      </c>
      <c r="D1299" s="552" t="s">
        <v>539</v>
      </c>
      <c r="E1299" s="552" t="s">
        <v>298</v>
      </c>
      <c r="F1299" s="572">
        <v>22234</v>
      </c>
      <c r="G1299" s="572">
        <v>18684</v>
      </c>
      <c r="H1299" s="560">
        <v>0.19</v>
      </c>
    </row>
    <row r="1300" spans="2:8" x14ac:dyDescent="0.3">
      <c r="B1300" s="550" t="s">
        <v>3058</v>
      </c>
      <c r="C1300" s="551" t="s">
        <v>3059</v>
      </c>
      <c r="D1300" s="552" t="s">
        <v>539</v>
      </c>
      <c r="E1300" s="552" t="s">
        <v>298</v>
      </c>
      <c r="F1300" s="572">
        <v>22255</v>
      </c>
      <c r="G1300" s="572">
        <v>18702</v>
      </c>
      <c r="H1300" s="560">
        <v>0.19</v>
      </c>
    </row>
    <row r="1301" spans="2:8" x14ac:dyDescent="0.3">
      <c r="B1301" s="550" t="s">
        <v>3060</v>
      </c>
      <c r="C1301" s="551" t="s">
        <v>3061</v>
      </c>
      <c r="D1301" s="552" t="s">
        <v>539</v>
      </c>
      <c r="E1301" s="552" t="s">
        <v>298</v>
      </c>
      <c r="F1301" s="572">
        <v>26248</v>
      </c>
      <c r="G1301" s="572">
        <v>22057</v>
      </c>
      <c r="H1301" s="560">
        <v>0.19</v>
      </c>
    </row>
    <row r="1302" spans="2:8" x14ac:dyDescent="0.3">
      <c r="B1302" s="550" t="s">
        <v>3062</v>
      </c>
      <c r="C1302" s="551" t="s">
        <v>3063</v>
      </c>
      <c r="D1302" s="552" t="s">
        <v>539</v>
      </c>
      <c r="E1302" s="552" t="s">
        <v>298</v>
      </c>
      <c r="F1302" s="572">
        <v>26248</v>
      </c>
      <c r="G1302" s="572">
        <v>22057</v>
      </c>
      <c r="H1302" s="560">
        <v>0.19</v>
      </c>
    </row>
    <row r="1303" spans="2:8" x14ac:dyDescent="0.3">
      <c r="B1303" s="550" t="s">
        <v>3064</v>
      </c>
      <c r="C1303" s="551" t="s">
        <v>3065</v>
      </c>
      <c r="D1303" s="552" t="s">
        <v>539</v>
      </c>
      <c r="E1303" s="552" t="s">
        <v>298</v>
      </c>
      <c r="F1303" s="572">
        <v>26248</v>
      </c>
      <c r="G1303" s="572">
        <v>22057</v>
      </c>
      <c r="H1303" s="560">
        <v>0.19</v>
      </c>
    </row>
    <row r="1304" spans="2:8" x14ac:dyDescent="0.3">
      <c r="B1304" s="550" t="s">
        <v>3066</v>
      </c>
      <c r="C1304" s="551" t="s">
        <v>3067</v>
      </c>
      <c r="D1304" s="552" t="s">
        <v>539</v>
      </c>
      <c r="E1304" s="552" t="s">
        <v>298</v>
      </c>
      <c r="F1304" s="572">
        <v>57066</v>
      </c>
      <c r="G1304" s="572">
        <v>47955</v>
      </c>
      <c r="H1304" s="560">
        <v>0.19</v>
      </c>
    </row>
    <row r="1305" spans="2:8" x14ac:dyDescent="0.3">
      <c r="B1305" s="550" t="s">
        <v>3068</v>
      </c>
      <c r="C1305" s="551" t="s">
        <v>3069</v>
      </c>
      <c r="D1305" s="552" t="s">
        <v>539</v>
      </c>
      <c r="E1305" s="552" t="s">
        <v>298</v>
      </c>
      <c r="F1305" s="572">
        <v>57099</v>
      </c>
      <c r="G1305" s="572">
        <v>47982</v>
      </c>
      <c r="H1305" s="560">
        <v>0.19</v>
      </c>
    </row>
    <row r="1306" spans="2:8" x14ac:dyDescent="0.3">
      <c r="B1306" s="550" t="s">
        <v>3070</v>
      </c>
      <c r="C1306" s="551" t="s">
        <v>3071</v>
      </c>
      <c r="D1306" s="552" t="s">
        <v>539</v>
      </c>
      <c r="E1306" s="552" t="s">
        <v>298</v>
      </c>
      <c r="F1306" s="572">
        <v>59646</v>
      </c>
      <c r="G1306" s="572">
        <v>50123</v>
      </c>
      <c r="H1306" s="560">
        <v>0.19</v>
      </c>
    </row>
    <row r="1307" spans="2:8" x14ac:dyDescent="0.3">
      <c r="B1307" s="550" t="s">
        <v>3072</v>
      </c>
      <c r="C1307" s="551" t="s">
        <v>3073</v>
      </c>
      <c r="D1307" s="552" t="s">
        <v>539</v>
      </c>
      <c r="E1307" s="552" t="s">
        <v>298</v>
      </c>
      <c r="F1307" s="572">
        <v>59646</v>
      </c>
      <c r="G1307" s="572">
        <v>50123</v>
      </c>
      <c r="H1307" s="560">
        <v>0.19</v>
      </c>
    </row>
    <row r="1308" spans="2:8" x14ac:dyDescent="0.3">
      <c r="B1308" s="550" t="s">
        <v>3074</v>
      </c>
      <c r="C1308" s="551" t="s">
        <v>3075</v>
      </c>
      <c r="D1308" s="552" t="s">
        <v>539</v>
      </c>
      <c r="E1308" s="552" t="s">
        <v>298</v>
      </c>
      <c r="F1308" s="572">
        <v>68539</v>
      </c>
      <c r="G1308" s="572">
        <v>57596</v>
      </c>
      <c r="H1308" s="560">
        <v>0.19</v>
      </c>
    </row>
    <row r="1309" spans="2:8" ht="45.6" x14ac:dyDescent="0.3">
      <c r="B1309" s="550" t="s">
        <v>3076</v>
      </c>
      <c r="C1309" s="551" t="s">
        <v>3077</v>
      </c>
      <c r="D1309" s="552" t="s">
        <v>539</v>
      </c>
      <c r="E1309" s="552" t="s">
        <v>298</v>
      </c>
      <c r="F1309" s="572">
        <v>304309</v>
      </c>
      <c r="G1309" s="572">
        <v>255722</v>
      </c>
      <c r="H1309" s="560">
        <v>0.19</v>
      </c>
    </row>
    <row r="1310" spans="2:8" ht="45.6" x14ac:dyDescent="0.3">
      <c r="B1310" s="550" t="s">
        <v>3078</v>
      </c>
      <c r="C1310" s="551" t="s">
        <v>3079</v>
      </c>
      <c r="D1310" s="552" t="s">
        <v>539</v>
      </c>
      <c r="E1310" s="552" t="s">
        <v>298</v>
      </c>
      <c r="F1310" s="572">
        <v>379541</v>
      </c>
      <c r="G1310" s="572">
        <v>318942</v>
      </c>
      <c r="H1310" s="560">
        <v>0.19</v>
      </c>
    </row>
    <row r="1311" spans="2:8" ht="45.6" x14ac:dyDescent="0.3">
      <c r="B1311" s="550" t="s">
        <v>3080</v>
      </c>
      <c r="C1311" s="551" t="s">
        <v>3081</v>
      </c>
      <c r="D1311" s="552" t="s">
        <v>539</v>
      </c>
      <c r="E1311" s="552" t="s">
        <v>298</v>
      </c>
      <c r="F1311" s="572">
        <v>456176</v>
      </c>
      <c r="G1311" s="572">
        <v>383341</v>
      </c>
      <c r="H1311" s="560">
        <v>0.19</v>
      </c>
    </row>
    <row r="1312" spans="2:8" ht="45.6" x14ac:dyDescent="0.3">
      <c r="B1312" s="550" t="s">
        <v>3082</v>
      </c>
      <c r="C1312" s="551" t="s">
        <v>3083</v>
      </c>
      <c r="D1312" s="552" t="s">
        <v>539</v>
      </c>
      <c r="E1312" s="552" t="s">
        <v>298</v>
      </c>
      <c r="F1312" s="572">
        <v>545655</v>
      </c>
      <c r="G1312" s="572">
        <v>458534</v>
      </c>
      <c r="H1312" s="560">
        <v>0.19</v>
      </c>
    </row>
    <row r="1313" spans="2:8" ht="45.6" x14ac:dyDescent="0.3">
      <c r="B1313" s="550" t="s">
        <v>3084</v>
      </c>
      <c r="C1313" s="551" t="s">
        <v>3085</v>
      </c>
      <c r="D1313" s="552" t="s">
        <v>539</v>
      </c>
      <c r="E1313" s="552" t="s">
        <v>298</v>
      </c>
      <c r="F1313" s="572">
        <v>155638</v>
      </c>
      <c r="G1313" s="572">
        <v>130788</v>
      </c>
      <c r="H1313" s="560">
        <v>0.19</v>
      </c>
    </row>
    <row r="1314" spans="2:8" ht="45.6" x14ac:dyDescent="0.3">
      <c r="B1314" s="550" t="s">
        <v>3086</v>
      </c>
      <c r="C1314" s="551" t="s">
        <v>3087</v>
      </c>
      <c r="D1314" s="552" t="s">
        <v>539</v>
      </c>
      <c r="E1314" s="552" t="s">
        <v>298</v>
      </c>
      <c r="F1314" s="572">
        <v>153712</v>
      </c>
      <c r="G1314" s="572">
        <v>129170</v>
      </c>
      <c r="H1314" s="560">
        <v>0.19</v>
      </c>
    </row>
    <row r="1315" spans="2:8" ht="45.6" x14ac:dyDescent="0.3">
      <c r="B1315" s="550" t="s">
        <v>3088</v>
      </c>
      <c r="C1315" s="551" t="s">
        <v>3089</v>
      </c>
      <c r="D1315" s="552" t="s">
        <v>539</v>
      </c>
      <c r="E1315" s="552" t="s">
        <v>298</v>
      </c>
      <c r="F1315" s="572">
        <v>153712</v>
      </c>
      <c r="G1315" s="572">
        <v>129170</v>
      </c>
      <c r="H1315" s="560">
        <v>0.19</v>
      </c>
    </row>
    <row r="1316" spans="2:8" ht="45.6" x14ac:dyDescent="0.3">
      <c r="B1316" s="550" t="s">
        <v>3090</v>
      </c>
      <c r="C1316" s="551" t="s">
        <v>3091</v>
      </c>
      <c r="D1316" s="552" t="s">
        <v>539</v>
      </c>
      <c r="E1316" s="552" t="s">
        <v>298</v>
      </c>
      <c r="F1316" s="572">
        <v>153712</v>
      </c>
      <c r="G1316" s="572">
        <v>129170</v>
      </c>
      <c r="H1316" s="560">
        <v>0.19</v>
      </c>
    </row>
    <row r="1317" spans="2:8" ht="45.6" x14ac:dyDescent="0.3">
      <c r="B1317" s="550" t="s">
        <v>3092</v>
      </c>
      <c r="C1317" s="551" t="s">
        <v>3093</v>
      </c>
      <c r="D1317" s="552" t="s">
        <v>539</v>
      </c>
      <c r="E1317" s="552" t="s">
        <v>298</v>
      </c>
      <c r="F1317" s="572">
        <v>153712</v>
      </c>
      <c r="G1317" s="572">
        <v>129170</v>
      </c>
      <c r="H1317" s="560">
        <v>0.19</v>
      </c>
    </row>
    <row r="1318" spans="2:8" ht="45.6" x14ac:dyDescent="0.3">
      <c r="B1318" s="550" t="s">
        <v>3094</v>
      </c>
      <c r="C1318" s="551" t="s">
        <v>3095</v>
      </c>
      <c r="D1318" s="552" t="s">
        <v>539</v>
      </c>
      <c r="E1318" s="552" t="s">
        <v>298</v>
      </c>
      <c r="F1318" s="572">
        <v>467274</v>
      </c>
      <c r="G1318" s="572">
        <v>392667</v>
      </c>
      <c r="H1318" s="560">
        <v>0.19</v>
      </c>
    </row>
    <row r="1319" spans="2:8" ht="45.6" x14ac:dyDescent="0.3">
      <c r="B1319" s="550" t="s">
        <v>3096</v>
      </c>
      <c r="C1319" s="551" t="s">
        <v>3097</v>
      </c>
      <c r="D1319" s="552" t="s">
        <v>539</v>
      </c>
      <c r="E1319" s="552" t="s">
        <v>298</v>
      </c>
      <c r="F1319" s="572">
        <v>700175</v>
      </c>
      <c r="G1319" s="572">
        <v>588382</v>
      </c>
      <c r="H1319" s="560">
        <v>0.19</v>
      </c>
    </row>
    <row r="1320" spans="2:8" ht="45.6" x14ac:dyDescent="0.3">
      <c r="B1320" s="550" t="s">
        <v>3098</v>
      </c>
      <c r="C1320" s="551" t="s">
        <v>3099</v>
      </c>
      <c r="D1320" s="552" t="s">
        <v>539</v>
      </c>
      <c r="E1320" s="552" t="s">
        <v>298</v>
      </c>
      <c r="F1320" s="572">
        <v>1383400</v>
      </c>
      <c r="G1320" s="572">
        <v>1162521</v>
      </c>
      <c r="H1320" s="560">
        <v>0.19</v>
      </c>
    </row>
    <row r="1321" spans="2:8" ht="45.6" x14ac:dyDescent="0.3">
      <c r="B1321" s="550" t="s">
        <v>3100</v>
      </c>
      <c r="C1321" s="551" t="s">
        <v>3101</v>
      </c>
      <c r="D1321" s="552" t="s">
        <v>539</v>
      </c>
      <c r="E1321" s="552" t="s">
        <v>298</v>
      </c>
      <c r="F1321" s="572">
        <v>974336</v>
      </c>
      <c r="G1321" s="572">
        <v>818770</v>
      </c>
      <c r="H1321" s="560">
        <v>0.19</v>
      </c>
    </row>
    <row r="1322" spans="2:8" ht="34.200000000000003" x14ac:dyDescent="0.3">
      <c r="B1322" s="550" t="s">
        <v>3102</v>
      </c>
      <c r="C1322" s="551" t="s">
        <v>3103</v>
      </c>
      <c r="D1322" s="552" t="s">
        <v>539</v>
      </c>
      <c r="E1322" s="552" t="s">
        <v>298</v>
      </c>
      <c r="F1322" s="572">
        <v>889474</v>
      </c>
      <c r="G1322" s="572">
        <v>747457</v>
      </c>
      <c r="H1322" s="560">
        <v>0.19</v>
      </c>
    </row>
    <row r="1323" spans="2:8" ht="34.200000000000003" x14ac:dyDescent="0.3">
      <c r="B1323" s="550" t="s">
        <v>3104</v>
      </c>
      <c r="C1323" s="551" t="s">
        <v>3105</v>
      </c>
      <c r="D1323" s="552" t="s">
        <v>539</v>
      </c>
      <c r="E1323" s="552" t="s">
        <v>298</v>
      </c>
      <c r="F1323" s="572">
        <v>153712</v>
      </c>
      <c r="G1323" s="572">
        <v>129170</v>
      </c>
      <c r="H1323" s="560">
        <v>0.19</v>
      </c>
    </row>
    <row r="1324" spans="2:8" ht="34.200000000000003" x14ac:dyDescent="0.3">
      <c r="B1324" s="550" t="s">
        <v>3106</v>
      </c>
      <c r="C1324" s="551" t="s">
        <v>3107</v>
      </c>
      <c r="D1324" s="552" t="s">
        <v>539</v>
      </c>
      <c r="E1324" s="552" t="s">
        <v>298</v>
      </c>
      <c r="F1324" s="572">
        <v>1208750</v>
      </c>
      <c r="G1324" s="572">
        <v>1015756</v>
      </c>
      <c r="H1324" s="560">
        <v>0.19</v>
      </c>
    </row>
    <row r="1325" spans="2:8" ht="34.200000000000003" x14ac:dyDescent="0.3">
      <c r="B1325" s="550" t="s">
        <v>3108</v>
      </c>
      <c r="C1325" s="551" t="s">
        <v>3109</v>
      </c>
      <c r="D1325" s="552" t="s">
        <v>539</v>
      </c>
      <c r="E1325" s="552" t="s">
        <v>298</v>
      </c>
      <c r="F1325" s="572">
        <v>269761</v>
      </c>
      <c r="G1325" s="572">
        <v>226690</v>
      </c>
      <c r="H1325" s="560">
        <v>0.19</v>
      </c>
    </row>
    <row r="1326" spans="2:8" ht="34.200000000000003" x14ac:dyDescent="0.3">
      <c r="B1326" s="550" t="s">
        <v>3110</v>
      </c>
      <c r="C1326" s="551" t="s">
        <v>3111</v>
      </c>
      <c r="D1326" s="552" t="s">
        <v>539</v>
      </c>
      <c r="E1326" s="552" t="s">
        <v>298</v>
      </c>
      <c r="F1326" s="572">
        <v>2287639</v>
      </c>
      <c r="G1326" s="572">
        <v>1922386</v>
      </c>
      <c r="H1326" s="560">
        <v>0.19</v>
      </c>
    </row>
    <row r="1327" spans="2:8" ht="34.200000000000003" x14ac:dyDescent="0.3">
      <c r="B1327" s="550" t="s">
        <v>3112</v>
      </c>
      <c r="C1327" s="551" t="s">
        <v>3113</v>
      </c>
      <c r="D1327" s="552" t="s">
        <v>539</v>
      </c>
      <c r="E1327" s="552" t="s">
        <v>298</v>
      </c>
      <c r="F1327" s="572">
        <v>269761</v>
      </c>
      <c r="G1327" s="572">
        <v>226690</v>
      </c>
      <c r="H1327" s="560">
        <v>0.19</v>
      </c>
    </row>
    <row r="1328" spans="2:8" ht="34.200000000000003" x14ac:dyDescent="0.3">
      <c r="B1328" s="550" t="s">
        <v>3114</v>
      </c>
      <c r="C1328" s="551" t="s">
        <v>3115</v>
      </c>
      <c r="D1328" s="552" t="s">
        <v>539</v>
      </c>
      <c r="E1328" s="552" t="s">
        <v>298</v>
      </c>
      <c r="F1328" s="572">
        <v>3948291</v>
      </c>
      <c r="G1328" s="572">
        <v>3317892</v>
      </c>
      <c r="H1328" s="560">
        <v>0.19</v>
      </c>
    </row>
    <row r="1329" spans="2:8" ht="34.200000000000003" x14ac:dyDescent="0.3">
      <c r="B1329" s="550" t="s">
        <v>3116</v>
      </c>
      <c r="C1329" s="551" t="s">
        <v>3117</v>
      </c>
      <c r="D1329" s="552" t="s">
        <v>539</v>
      </c>
      <c r="E1329" s="552" t="s">
        <v>298</v>
      </c>
      <c r="F1329" s="572">
        <v>298709</v>
      </c>
      <c r="G1329" s="572">
        <v>251016</v>
      </c>
      <c r="H1329" s="560">
        <v>0.19</v>
      </c>
    </row>
    <row r="1330" spans="2:8" ht="34.200000000000003" x14ac:dyDescent="0.3">
      <c r="B1330" s="550" t="s">
        <v>3118</v>
      </c>
      <c r="C1330" s="551" t="s">
        <v>3119</v>
      </c>
      <c r="D1330" s="552" t="s">
        <v>539</v>
      </c>
      <c r="E1330" s="552" t="s">
        <v>298</v>
      </c>
      <c r="F1330" s="572">
        <v>668117</v>
      </c>
      <c r="G1330" s="572">
        <v>561443</v>
      </c>
      <c r="H1330" s="560">
        <v>0.19</v>
      </c>
    </row>
    <row r="1331" spans="2:8" ht="45.6" x14ac:dyDescent="0.3">
      <c r="B1331" s="550" t="s">
        <v>3120</v>
      </c>
      <c r="C1331" s="551" t="s">
        <v>3121</v>
      </c>
      <c r="D1331" s="552" t="s">
        <v>539</v>
      </c>
      <c r="E1331" s="552" t="s">
        <v>298</v>
      </c>
      <c r="F1331" s="572">
        <v>23541689</v>
      </c>
      <c r="G1331" s="572">
        <v>19782932</v>
      </c>
      <c r="H1331" s="560">
        <v>0.19</v>
      </c>
    </row>
    <row r="1332" spans="2:8" ht="45.6" x14ac:dyDescent="0.3">
      <c r="B1332" s="550" t="s">
        <v>3122</v>
      </c>
      <c r="C1332" s="551" t="s">
        <v>3123</v>
      </c>
      <c r="D1332" s="552" t="s">
        <v>539</v>
      </c>
      <c r="E1332" s="552" t="s">
        <v>298</v>
      </c>
      <c r="F1332" s="572">
        <v>69692706</v>
      </c>
      <c r="G1332" s="572">
        <v>58565299</v>
      </c>
      <c r="H1332" s="560">
        <v>0.19</v>
      </c>
    </row>
    <row r="1333" spans="2:8" ht="45.6" x14ac:dyDescent="0.3">
      <c r="B1333" s="550" t="s">
        <v>3124</v>
      </c>
      <c r="C1333" s="551" t="s">
        <v>3125</v>
      </c>
      <c r="D1333" s="552" t="s">
        <v>539</v>
      </c>
      <c r="E1333" s="552" t="s">
        <v>298</v>
      </c>
      <c r="F1333" s="572">
        <v>14606322</v>
      </c>
      <c r="G1333" s="572">
        <v>12274220</v>
      </c>
      <c r="H1333" s="560">
        <v>0.19</v>
      </c>
    </row>
    <row r="1334" spans="2:8" ht="45.6" x14ac:dyDescent="0.3">
      <c r="B1334" s="550" t="s">
        <v>3126</v>
      </c>
      <c r="C1334" s="551" t="s">
        <v>3127</v>
      </c>
      <c r="D1334" s="552" t="s">
        <v>539</v>
      </c>
      <c r="E1334" s="552" t="s">
        <v>298</v>
      </c>
      <c r="F1334" s="572">
        <v>43936704</v>
      </c>
      <c r="G1334" s="572">
        <v>36921600</v>
      </c>
      <c r="H1334" s="560">
        <v>0.19</v>
      </c>
    </row>
    <row r="1335" spans="2:8" x14ac:dyDescent="0.3">
      <c r="B1335" s="550" t="s">
        <v>3128</v>
      </c>
      <c r="C1335" s="551" t="s">
        <v>3129</v>
      </c>
      <c r="D1335" s="552" t="s">
        <v>539</v>
      </c>
      <c r="E1335" s="552" t="s">
        <v>303</v>
      </c>
      <c r="F1335" s="572">
        <v>4294</v>
      </c>
      <c r="G1335" s="572">
        <v>3608</v>
      </c>
      <c r="H1335" s="560">
        <v>0.19</v>
      </c>
    </row>
    <row r="1336" spans="2:8" x14ac:dyDescent="0.3">
      <c r="B1336" s="550" t="s">
        <v>3130</v>
      </c>
      <c r="C1336" s="551" t="s">
        <v>3131</v>
      </c>
      <c r="D1336" s="552" t="s">
        <v>539</v>
      </c>
      <c r="E1336" s="552" t="s">
        <v>298</v>
      </c>
      <c r="F1336" s="572">
        <v>4843</v>
      </c>
      <c r="G1336" s="572">
        <v>4070</v>
      </c>
      <c r="H1336" s="560">
        <v>0.19</v>
      </c>
    </row>
    <row r="1337" spans="2:8" x14ac:dyDescent="0.3">
      <c r="B1337" s="550" t="s">
        <v>3132</v>
      </c>
      <c r="C1337" s="551" t="s">
        <v>3133</v>
      </c>
      <c r="D1337" s="552" t="s">
        <v>539</v>
      </c>
      <c r="E1337" s="552" t="s">
        <v>298</v>
      </c>
      <c r="F1337" s="572">
        <v>8500</v>
      </c>
      <c r="G1337" s="572">
        <v>7143</v>
      </c>
      <c r="H1337" s="560">
        <v>0.19</v>
      </c>
    </row>
    <row r="1338" spans="2:8" x14ac:dyDescent="0.3">
      <c r="B1338" s="550" t="s">
        <v>3134</v>
      </c>
      <c r="C1338" s="551" t="s">
        <v>3135</v>
      </c>
      <c r="D1338" s="552" t="s">
        <v>539</v>
      </c>
      <c r="E1338" s="552" t="s">
        <v>302</v>
      </c>
      <c r="F1338" s="572">
        <v>9503</v>
      </c>
      <c r="G1338" s="572">
        <v>7986</v>
      </c>
      <c r="H1338" s="560">
        <v>0.19</v>
      </c>
    </row>
    <row r="1339" spans="2:8" ht="22.8" x14ac:dyDescent="0.3">
      <c r="B1339" s="550" t="s">
        <v>3136</v>
      </c>
      <c r="C1339" s="551" t="s">
        <v>3137</v>
      </c>
      <c r="D1339" s="552" t="s">
        <v>539</v>
      </c>
      <c r="E1339" s="552" t="s">
        <v>298</v>
      </c>
      <c r="F1339" s="572">
        <v>166958</v>
      </c>
      <c r="G1339" s="572">
        <v>140301</v>
      </c>
      <c r="H1339" s="560">
        <v>0.19</v>
      </c>
    </row>
    <row r="1340" spans="2:8" ht="34.200000000000003" x14ac:dyDescent="0.3">
      <c r="B1340" s="550" t="s">
        <v>3138</v>
      </c>
      <c r="C1340" s="551" t="s">
        <v>3139</v>
      </c>
      <c r="D1340" s="552" t="s">
        <v>539</v>
      </c>
      <c r="E1340" s="552" t="s">
        <v>298</v>
      </c>
      <c r="F1340" s="572">
        <v>178380</v>
      </c>
      <c r="G1340" s="572">
        <v>149899</v>
      </c>
      <c r="H1340" s="560">
        <v>0.19</v>
      </c>
    </row>
    <row r="1341" spans="2:8" ht="22.8" x14ac:dyDescent="0.3">
      <c r="B1341" s="550" t="s">
        <v>3140</v>
      </c>
      <c r="C1341" s="551" t="s">
        <v>3141</v>
      </c>
      <c r="D1341" s="552" t="s">
        <v>539</v>
      </c>
      <c r="E1341" s="552" t="s">
        <v>298</v>
      </c>
      <c r="F1341" s="572">
        <v>210894</v>
      </c>
      <c r="G1341" s="572">
        <v>177222</v>
      </c>
      <c r="H1341" s="560">
        <v>0.19</v>
      </c>
    </row>
    <row r="1342" spans="2:8" ht="34.200000000000003" x14ac:dyDescent="0.3">
      <c r="B1342" s="550" t="s">
        <v>3142</v>
      </c>
      <c r="C1342" s="551" t="s">
        <v>3143</v>
      </c>
      <c r="D1342" s="552" t="s">
        <v>539</v>
      </c>
      <c r="E1342" s="552" t="s">
        <v>298</v>
      </c>
      <c r="F1342" s="572">
        <v>378763</v>
      </c>
      <c r="G1342" s="572">
        <v>318288</v>
      </c>
      <c r="H1342" s="560">
        <v>0.19</v>
      </c>
    </row>
    <row r="1343" spans="2:8" ht="34.200000000000003" x14ac:dyDescent="0.3">
      <c r="B1343" s="550" t="s">
        <v>3144</v>
      </c>
      <c r="C1343" s="551" t="s">
        <v>3145</v>
      </c>
      <c r="D1343" s="552" t="s">
        <v>539</v>
      </c>
      <c r="E1343" s="552" t="s">
        <v>298</v>
      </c>
      <c r="F1343" s="572">
        <v>519971</v>
      </c>
      <c r="G1343" s="572">
        <v>436950</v>
      </c>
      <c r="H1343" s="560">
        <v>0.19</v>
      </c>
    </row>
    <row r="1344" spans="2:8" ht="34.200000000000003" x14ac:dyDescent="0.3">
      <c r="B1344" s="550" t="s">
        <v>3146</v>
      </c>
      <c r="C1344" s="551" t="s">
        <v>3147</v>
      </c>
      <c r="D1344" s="552" t="s">
        <v>539</v>
      </c>
      <c r="E1344" s="552" t="s">
        <v>298</v>
      </c>
      <c r="F1344" s="572">
        <v>213404</v>
      </c>
      <c r="G1344" s="572">
        <v>179331</v>
      </c>
      <c r="H1344" s="560">
        <v>0.19</v>
      </c>
    </row>
    <row r="1345" spans="2:8" ht="22.8" x14ac:dyDescent="0.3">
      <c r="B1345" s="550" t="s">
        <v>3148</v>
      </c>
      <c r="C1345" s="551" t="s">
        <v>3149</v>
      </c>
      <c r="D1345" s="552" t="s">
        <v>539</v>
      </c>
      <c r="E1345" s="552" t="s">
        <v>298</v>
      </c>
      <c r="F1345" s="572">
        <v>805184</v>
      </c>
      <c r="G1345" s="572">
        <v>676625</v>
      </c>
      <c r="H1345" s="560">
        <v>0.19</v>
      </c>
    </row>
    <row r="1346" spans="2:8" x14ac:dyDescent="0.3">
      <c r="B1346" s="550" t="s">
        <v>3150</v>
      </c>
      <c r="C1346" s="551" t="s">
        <v>3151</v>
      </c>
      <c r="D1346" s="552" t="s">
        <v>539</v>
      </c>
      <c r="E1346" s="552" t="s">
        <v>298</v>
      </c>
      <c r="F1346" s="572">
        <v>558215</v>
      </c>
      <c r="G1346" s="572">
        <v>469088</v>
      </c>
      <c r="H1346" s="560">
        <v>0.19</v>
      </c>
    </row>
    <row r="1347" spans="2:8" ht="34.200000000000003" x14ac:dyDescent="0.3">
      <c r="B1347" s="550" t="s">
        <v>3152</v>
      </c>
      <c r="C1347" s="551" t="s">
        <v>3153</v>
      </c>
      <c r="D1347" s="552" t="s">
        <v>539</v>
      </c>
      <c r="E1347" s="552" t="s">
        <v>298</v>
      </c>
      <c r="F1347" s="572">
        <v>2172986</v>
      </c>
      <c r="G1347" s="572">
        <v>1826039</v>
      </c>
      <c r="H1347" s="560">
        <v>0.19</v>
      </c>
    </row>
    <row r="1348" spans="2:8" x14ac:dyDescent="0.3">
      <c r="B1348" s="550" t="s">
        <v>3154</v>
      </c>
      <c r="C1348" s="551" t="s">
        <v>3155</v>
      </c>
      <c r="D1348" s="552" t="s">
        <v>539</v>
      </c>
      <c r="E1348" s="552" t="s">
        <v>298</v>
      </c>
      <c r="F1348" s="572">
        <v>15921</v>
      </c>
      <c r="G1348" s="572">
        <v>13379</v>
      </c>
      <c r="H1348" s="560">
        <v>0.19</v>
      </c>
    </row>
    <row r="1349" spans="2:8" x14ac:dyDescent="0.3">
      <c r="B1349" s="550" t="s">
        <v>3156</v>
      </c>
      <c r="C1349" s="551" t="s">
        <v>3157</v>
      </c>
      <c r="D1349" s="552" t="s">
        <v>539</v>
      </c>
      <c r="E1349" s="552" t="s">
        <v>298</v>
      </c>
      <c r="F1349" s="572">
        <v>19943</v>
      </c>
      <c r="G1349" s="572">
        <v>16759</v>
      </c>
      <c r="H1349" s="560">
        <v>0.19</v>
      </c>
    </row>
    <row r="1350" spans="2:8" x14ac:dyDescent="0.3">
      <c r="B1350" s="550" t="s">
        <v>3158</v>
      </c>
      <c r="C1350" s="551" t="s">
        <v>3159</v>
      </c>
      <c r="D1350" s="552" t="s">
        <v>539</v>
      </c>
      <c r="E1350" s="552" t="s">
        <v>298</v>
      </c>
      <c r="F1350" s="572">
        <v>23870</v>
      </c>
      <c r="G1350" s="572">
        <v>20059</v>
      </c>
      <c r="H1350" s="560">
        <v>0.19</v>
      </c>
    </row>
    <row r="1351" spans="2:8" x14ac:dyDescent="0.3">
      <c r="B1351" s="550" t="s">
        <v>3160</v>
      </c>
      <c r="C1351" s="551" t="s">
        <v>3161</v>
      </c>
      <c r="D1351" s="552" t="s">
        <v>539</v>
      </c>
      <c r="E1351" s="552" t="s">
        <v>298</v>
      </c>
      <c r="F1351" s="572">
        <v>27997</v>
      </c>
      <c r="G1351" s="572">
        <v>23527</v>
      </c>
      <c r="H1351" s="560">
        <v>0.19</v>
      </c>
    </row>
    <row r="1352" spans="2:8" x14ac:dyDescent="0.3">
      <c r="B1352" s="550" t="s">
        <v>3162</v>
      </c>
      <c r="C1352" s="551" t="s">
        <v>3163</v>
      </c>
      <c r="D1352" s="552" t="s">
        <v>539</v>
      </c>
      <c r="E1352" s="552" t="s">
        <v>298</v>
      </c>
      <c r="F1352" s="572">
        <v>32170</v>
      </c>
      <c r="G1352" s="572">
        <v>27034</v>
      </c>
      <c r="H1352" s="560">
        <v>0.19</v>
      </c>
    </row>
    <row r="1353" spans="2:8" x14ac:dyDescent="0.3">
      <c r="B1353" s="550" t="s">
        <v>3164</v>
      </c>
      <c r="C1353" s="551" t="s">
        <v>3165</v>
      </c>
      <c r="D1353" s="552" t="s">
        <v>539</v>
      </c>
      <c r="E1353" s="552" t="s">
        <v>298</v>
      </c>
      <c r="F1353" s="572">
        <v>36211</v>
      </c>
      <c r="G1353" s="572">
        <v>30429</v>
      </c>
      <c r="H1353" s="560">
        <v>0.19</v>
      </c>
    </row>
    <row r="1354" spans="2:8" x14ac:dyDescent="0.3">
      <c r="B1354" s="550" t="s">
        <v>3166</v>
      </c>
      <c r="C1354" s="551" t="s">
        <v>3167</v>
      </c>
      <c r="D1354" s="552" t="s">
        <v>539</v>
      </c>
      <c r="E1354" s="552" t="s">
        <v>298</v>
      </c>
      <c r="F1354" s="572">
        <v>10892</v>
      </c>
      <c r="G1354" s="572">
        <v>9153</v>
      </c>
      <c r="H1354" s="560">
        <v>0.19</v>
      </c>
    </row>
    <row r="1355" spans="2:8" x14ac:dyDescent="0.3">
      <c r="B1355" s="550" t="s">
        <v>3168</v>
      </c>
      <c r="C1355" s="551" t="s">
        <v>3169</v>
      </c>
      <c r="D1355" s="552" t="s">
        <v>539</v>
      </c>
      <c r="E1355" s="552" t="s">
        <v>562</v>
      </c>
      <c r="F1355" s="572">
        <v>41405</v>
      </c>
      <c r="G1355" s="572">
        <v>34794</v>
      </c>
      <c r="H1355" s="560">
        <v>0.19</v>
      </c>
    </row>
    <row r="1356" spans="2:8" x14ac:dyDescent="0.3">
      <c r="B1356" s="550" t="s">
        <v>3170</v>
      </c>
      <c r="C1356" s="551" t="s">
        <v>3171</v>
      </c>
      <c r="D1356" s="552" t="s">
        <v>539</v>
      </c>
      <c r="E1356" s="552" t="s">
        <v>298</v>
      </c>
      <c r="F1356" s="572">
        <v>6963</v>
      </c>
      <c r="G1356" s="572">
        <v>5851</v>
      </c>
      <c r="H1356" s="560">
        <v>0.19</v>
      </c>
    </row>
    <row r="1357" spans="2:8" x14ac:dyDescent="0.3">
      <c r="B1357" s="550" t="s">
        <v>3172</v>
      </c>
      <c r="C1357" s="551" t="s">
        <v>3173</v>
      </c>
      <c r="D1357" s="552" t="s">
        <v>539</v>
      </c>
      <c r="E1357" s="552" t="s">
        <v>298</v>
      </c>
      <c r="F1357" s="572">
        <v>8514</v>
      </c>
      <c r="G1357" s="572">
        <v>7155</v>
      </c>
      <c r="H1357" s="560">
        <v>0.19</v>
      </c>
    </row>
    <row r="1358" spans="2:8" x14ac:dyDescent="0.3">
      <c r="B1358" s="550" t="s">
        <v>3174</v>
      </c>
      <c r="C1358" s="551" t="s">
        <v>3175</v>
      </c>
      <c r="D1358" s="552" t="s">
        <v>539</v>
      </c>
      <c r="E1358" s="552" t="s">
        <v>298</v>
      </c>
      <c r="F1358" s="572">
        <v>8082</v>
      </c>
      <c r="G1358" s="572">
        <v>6792</v>
      </c>
      <c r="H1358" s="560">
        <v>0.19</v>
      </c>
    </row>
    <row r="1359" spans="2:8" x14ac:dyDescent="0.3">
      <c r="B1359" s="550" t="s">
        <v>3176</v>
      </c>
      <c r="C1359" s="551" t="s">
        <v>3177</v>
      </c>
      <c r="D1359" s="552" t="s">
        <v>539</v>
      </c>
      <c r="E1359" s="552" t="s">
        <v>298</v>
      </c>
      <c r="F1359" s="572">
        <v>7684</v>
      </c>
      <c r="G1359" s="572">
        <v>6457</v>
      </c>
      <c r="H1359" s="560">
        <v>0.19</v>
      </c>
    </row>
    <row r="1360" spans="2:8" x14ac:dyDescent="0.3">
      <c r="B1360" s="550" t="s">
        <v>3178</v>
      </c>
      <c r="C1360" s="551" t="s">
        <v>3179</v>
      </c>
      <c r="D1360" s="552" t="s">
        <v>539</v>
      </c>
      <c r="E1360" s="552" t="s">
        <v>298</v>
      </c>
      <c r="F1360" s="572">
        <v>6738</v>
      </c>
      <c r="G1360" s="572">
        <v>5662</v>
      </c>
      <c r="H1360" s="560">
        <v>0.19</v>
      </c>
    </row>
    <row r="1361" spans="2:8" x14ac:dyDescent="0.3">
      <c r="B1361" s="550" t="s">
        <v>3180</v>
      </c>
      <c r="C1361" s="551" t="s">
        <v>3181</v>
      </c>
      <c r="D1361" s="552" t="s">
        <v>539</v>
      </c>
      <c r="E1361" s="552" t="s">
        <v>298</v>
      </c>
      <c r="F1361" s="572">
        <v>3338</v>
      </c>
      <c r="G1361" s="572">
        <v>2805</v>
      </c>
      <c r="H1361" s="560">
        <v>0.19</v>
      </c>
    </row>
    <row r="1362" spans="2:8" x14ac:dyDescent="0.3">
      <c r="B1362" s="550" t="s">
        <v>3182</v>
      </c>
      <c r="C1362" s="551" t="s">
        <v>3183</v>
      </c>
      <c r="D1362" s="552" t="s">
        <v>539</v>
      </c>
      <c r="E1362" s="552" t="s">
        <v>298</v>
      </c>
      <c r="F1362" s="572">
        <v>6722</v>
      </c>
      <c r="G1362" s="572">
        <v>5649</v>
      </c>
      <c r="H1362" s="560">
        <v>0.19</v>
      </c>
    </row>
    <row r="1363" spans="2:8" x14ac:dyDescent="0.3">
      <c r="B1363" s="550" t="s">
        <v>3184</v>
      </c>
      <c r="C1363" s="551" t="s">
        <v>3185</v>
      </c>
      <c r="D1363" s="552" t="s">
        <v>539</v>
      </c>
      <c r="E1363" s="552" t="s">
        <v>298</v>
      </c>
      <c r="F1363" s="572">
        <v>1604</v>
      </c>
      <c r="G1363" s="572">
        <v>1348</v>
      </c>
      <c r="H1363" s="560">
        <v>0.19</v>
      </c>
    </row>
    <row r="1364" spans="2:8" x14ac:dyDescent="0.3">
      <c r="B1364" s="550" t="s">
        <v>3186</v>
      </c>
      <c r="C1364" s="551" t="s">
        <v>3187</v>
      </c>
      <c r="D1364" s="552" t="s">
        <v>539</v>
      </c>
      <c r="E1364" s="552" t="s">
        <v>298</v>
      </c>
      <c r="F1364" s="572">
        <v>962</v>
      </c>
      <c r="G1364" s="572">
        <v>808</v>
      </c>
      <c r="H1364" s="560">
        <v>0.19</v>
      </c>
    </row>
    <row r="1365" spans="2:8" x14ac:dyDescent="0.3">
      <c r="B1365" s="550" t="s">
        <v>3188</v>
      </c>
      <c r="C1365" s="551" t="s">
        <v>3189</v>
      </c>
      <c r="D1365" s="552" t="s">
        <v>539</v>
      </c>
      <c r="E1365" s="552" t="s">
        <v>298</v>
      </c>
      <c r="F1365" s="572">
        <v>3942</v>
      </c>
      <c r="G1365" s="572">
        <v>3313</v>
      </c>
      <c r="H1365" s="560">
        <v>0.19</v>
      </c>
    </row>
    <row r="1366" spans="2:8" x14ac:dyDescent="0.3">
      <c r="B1366" s="550" t="s">
        <v>3190</v>
      </c>
      <c r="C1366" s="551" t="s">
        <v>3191</v>
      </c>
      <c r="D1366" s="552" t="s">
        <v>539</v>
      </c>
      <c r="E1366" s="552" t="s">
        <v>298</v>
      </c>
      <c r="F1366" s="572">
        <v>1959</v>
      </c>
      <c r="G1366" s="572">
        <v>1646</v>
      </c>
      <c r="H1366" s="560">
        <v>0.19</v>
      </c>
    </row>
    <row r="1367" spans="2:8" x14ac:dyDescent="0.3">
      <c r="B1367" s="550" t="s">
        <v>3192</v>
      </c>
      <c r="C1367" s="551" t="s">
        <v>3193</v>
      </c>
      <c r="D1367" s="552" t="s">
        <v>539</v>
      </c>
      <c r="E1367" s="552" t="s">
        <v>298</v>
      </c>
      <c r="F1367" s="572">
        <v>0</v>
      </c>
      <c r="G1367" s="572">
        <v>0</v>
      </c>
      <c r="H1367" s="560">
        <v>0.19</v>
      </c>
    </row>
    <row r="1368" spans="2:8" x14ac:dyDescent="0.3">
      <c r="B1368" s="550" t="s">
        <v>3194</v>
      </c>
      <c r="C1368" s="551" t="s">
        <v>3195</v>
      </c>
      <c r="D1368" s="552" t="s">
        <v>539</v>
      </c>
      <c r="E1368" s="552" t="s">
        <v>298</v>
      </c>
      <c r="F1368" s="572">
        <v>516019</v>
      </c>
      <c r="G1368" s="572">
        <v>433629</v>
      </c>
      <c r="H1368" s="560">
        <v>0.19</v>
      </c>
    </row>
    <row r="1369" spans="2:8" x14ac:dyDescent="0.3">
      <c r="B1369" s="550" t="s">
        <v>3196</v>
      </c>
      <c r="C1369" s="551" t="s">
        <v>3197</v>
      </c>
      <c r="D1369" s="552" t="s">
        <v>539</v>
      </c>
      <c r="E1369" s="552" t="s">
        <v>298</v>
      </c>
      <c r="F1369" s="572">
        <v>706878</v>
      </c>
      <c r="G1369" s="572">
        <v>594015</v>
      </c>
      <c r="H1369" s="560">
        <v>0.19</v>
      </c>
    </row>
    <row r="1370" spans="2:8" x14ac:dyDescent="0.3">
      <c r="B1370" s="550" t="s">
        <v>3198</v>
      </c>
      <c r="C1370" s="551" t="s">
        <v>3199</v>
      </c>
      <c r="D1370" s="552" t="s">
        <v>539</v>
      </c>
      <c r="E1370" s="552" t="s">
        <v>298</v>
      </c>
      <c r="F1370" s="572">
        <v>616253</v>
      </c>
      <c r="G1370" s="572">
        <v>517860</v>
      </c>
      <c r="H1370" s="560">
        <v>0.19</v>
      </c>
    </row>
    <row r="1371" spans="2:8" x14ac:dyDescent="0.3">
      <c r="B1371" s="550" t="s">
        <v>3200</v>
      </c>
      <c r="C1371" s="551" t="s">
        <v>3201</v>
      </c>
      <c r="D1371" s="552" t="s">
        <v>539</v>
      </c>
      <c r="E1371" s="552" t="s">
        <v>298</v>
      </c>
      <c r="F1371" s="572">
        <v>1060366</v>
      </c>
      <c r="G1371" s="572">
        <v>891064</v>
      </c>
      <c r="H1371" s="560">
        <v>0.19</v>
      </c>
    </row>
    <row r="1372" spans="2:8" x14ac:dyDescent="0.3">
      <c r="B1372" s="550" t="s">
        <v>3202</v>
      </c>
      <c r="C1372" s="551" t="s">
        <v>3203</v>
      </c>
      <c r="D1372" s="552" t="s">
        <v>539</v>
      </c>
      <c r="E1372" s="552" t="s">
        <v>298</v>
      </c>
      <c r="F1372" s="572">
        <v>706878</v>
      </c>
      <c r="G1372" s="572">
        <v>594015</v>
      </c>
      <c r="H1372" s="560">
        <v>0.19</v>
      </c>
    </row>
    <row r="1373" spans="2:8" x14ac:dyDescent="0.3">
      <c r="B1373" s="550" t="s">
        <v>3204</v>
      </c>
      <c r="C1373" s="551" t="s">
        <v>3205</v>
      </c>
      <c r="D1373" s="552" t="s">
        <v>539</v>
      </c>
      <c r="E1373" s="552" t="s">
        <v>298</v>
      </c>
      <c r="F1373" s="572">
        <v>806588</v>
      </c>
      <c r="G1373" s="572">
        <v>677805</v>
      </c>
      <c r="H1373" s="560">
        <v>0.19</v>
      </c>
    </row>
    <row r="1374" spans="2:8" x14ac:dyDescent="0.3">
      <c r="B1374" s="550" t="s">
        <v>3206</v>
      </c>
      <c r="C1374" s="551" t="s">
        <v>3207</v>
      </c>
      <c r="D1374" s="552" t="s">
        <v>539</v>
      </c>
      <c r="E1374" s="552" t="s">
        <v>298</v>
      </c>
      <c r="F1374" s="572">
        <v>339101</v>
      </c>
      <c r="G1374" s="572">
        <v>284959</v>
      </c>
      <c r="H1374" s="560">
        <v>0.19</v>
      </c>
    </row>
    <row r="1375" spans="2:8" x14ac:dyDescent="0.3">
      <c r="B1375" s="550" t="s">
        <v>3208</v>
      </c>
      <c r="C1375" s="551" t="s">
        <v>3209</v>
      </c>
      <c r="D1375" s="552" t="s">
        <v>539</v>
      </c>
      <c r="E1375" s="552" t="s">
        <v>298</v>
      </c>
      <c r="F1375" s="572">
        <v>494815</v>
      </c>
      <c r="G1375" s="572">
        <v>415811</v>
      </c>
      <c r="H1375" s="560">
        <v>0.19</v>
      </c>
    </row>
    <row r="1376" spans="2:8" x14ac:dyDescent="0.3">
      <c r="B1376" s="550" t="s">
        <v>3210</v>
      </c>
      <c r="C1376" s="551" t="s">
        <v>3211</v>
      </c>
      <c r="D1376" s="552" t="s">
        <v>539</v>
      </c>
      <c r="E1376" s="552" t="s">
        <v>298</v>
      </c>
      <c r="F1376" s="572">
        <v>561876</v>
      </c>
      <c r="G1376" s="572">
        <v>472165</v>
      </c>
      <c r="H1376" s="560">
        <v>0.19</v>
      </c>
    </row>
    <row r="1377" spans="2:8" x14ac:dyDescent="0.3">
      <c r="B1377" s="550" t="s">
        <v>3212</v>
      </c>
      <c r="C1377" s="551" t="s">
        <v>3213</v>
      </c>
      <c r="D1377" s="552" t="s">
        <v>539</v>
      </c>
      <c r="E1377" s="552" t="s">
        <v>298</v>
      </c>
      <c r="F1377" s="572">
        <v>6816</v>
      </c>
      <c r="G1377" s="572">
        <v>5728</v>
      </c>
      <c r="H1377" s="560">
        <v>0.19</v>
      </c>
    </row>
    <row r="1378" spans="2:8" ht="216.6" x14ac:dyDescent="0.3">
      <c r="B1378" s="550" t="s">
        <v>3214</v>
      </c>
      <c r="C1378" s="551" t="s">
        <v>3215</v>
      </c>
      <c r="D1378" s="552" t="s">
        <v>539</v>
      </c>
      <c r="E1378" s="552" t="s">
        <v>298</v>
      </c>
      <c r="F1378" s="572">
        <v>78783061</v>
      </c>
      <c r="G1378" s="572">
        <v>66204253</v>
      </c>
      <c r="H1378" s="560">
        <v>0.19</v>
      </c>
    </row>
    <row r="1379" spans="2:8" ht="45.6" x14ac:dyDescent="0.3">
      <c r="B1379" s="550" t="s">
        <v>3216</v>
      </c>
      <c r="C1379" s="551" t="s">
        <v>3217</v>
      </c>
      <c r="D1379" s="552" t="s">
        <v>539</v>
      </c>
      <c r="E1379" s="552" t="s">
        <v>298</v>
      </c>
      <c r="F1379" s="572">
        <v>1393669</v>
      </c>
      <c r="G1379" s="572">
        <v>1171150</v>
      </c>
      <c r="H1379" s="560">
        <v>0.19</v>
      </c>
    </row>
    <row r="1380" spans="2:8" ht="45.6" x14ac:dyDescent="0.3">
      <c r="B1380" s="550" t="s">
        <v>3218</v>
      </c>
      <c r="C1380" s="551" t="s">
        <v>3219</v>
      </c>
      <c r="D1380" s="552" t="s">
        <v>539</v>
      </c>
      <c r="E1380" s="552" t="s">
        <v>298</v>
      </c>
      <c r="F1380" s="572">
        <v>520306</v>
      </c>
      <c r="G1380" s="572">
        <v>437232</v>
      </c>
      <c r="H1380" s="560">
        <v>0.19</v>
      </c>
    </row>
    <row r="1381" spans="2:8" ht="45.6" x14ac:dyDescent="0.3">
      <c r="B1381" s="550" t="s">
        <v>3220</v>
      </c>
      <c r="C1381" s="551" t="s">
        <v>3221</v>
      </c>
      <c r="D1381" s="552" t="s">
        <v>539</v>
      </c>
      <c r="E1381" s="552" t="s">
        <v>298</v>
      </c>
      <c r="F1381" s="572">
        <v>580645</v>
      </c>
      <c r="G1381" s="572">
        <v>487937</v>
      </c>
      <c r="H1381" s="560">
        <v>0.19</v>
      </c>
    </row>
    <row r="1382" spans="2:8" x14ac:dyDescent="0.3">
      <c r="B1382" s="550" t="s">
        <v>3222</v>
      </c>
      <c r="C1382" s="551" t="s">
        <v>3223</v>
      </c>
      <c r="D1382" s="552" t="s">
        <v>539</v>
      </c>
      <c r="E1382" s="552" t="s">
        <v>298</v>
      </c>
      <c r="F1382" s="572">
        <v>318162</v>
      </c>
      <c r="G1382" s="572">
        <v>267363</v>
      </c>
      <c r="H1382" s="560">
        <v>0.19</v>
      </c>
    </row>
    <row r="1383" spans="2:8" ht="22.8" x14ac:dyDescent="0.3">
      <c r="B1383" s="550" t="s">
        <v>3224</v>
      </c>
      <c r="C1383" s="551" t="s">
        <v>3225</v>
      </c>
      <c r="D1383" s="552" t="s">
        <v>539</v>
      </c>
      <c r="E1383" s="552" t="s">
        <v>298</v>
      </c>
      <c r="F1383" s="572">
        <v>17837</v>
      </c>
      <c r="G1383" s="572">
        <v>14989</v>
      </c>
      <c r="H1383" s="560">
        <v>0.19</v>
      </c>
    </row>
    <row r="1384" spans="2:8" x14ac:dyDescent="0.3">
      <c r="B1384" s="550" t="s">
        <v>3226</v>
      </c>
      <c r="C1384" s="551" t="s">
        <v>3227</v>
      </c>
      <c r="D1384" s="552" t="s">
        <v>539</v>
      </c>
      <c r="E1384" s="552" t="s">
        <v>135</v>
      </c>
      <c r="F1384" s="572">
        <v>8787</v>
      </c>
      <c r="G1384" s="572">
        <v>7384</v>
      </c>
      <c r="H1384" s="560">
        <v>0.19</v>
      </c>
    </row>
    <row r="1385" spans="2:8" x14ac:dyDescent="0.3">
      <c r="B1385" s="550" t="s">
        <v>3228</v>
      </c>
      <c r="C1385" s="551" t="s">
        <v>3229</v>
      </c>
      <c r="D1385" s="552" t="s">
        <v>539</v>
      </c>
      <c r="E1385" s="552" t="s">
        <v>298</v>
      </c>
      <c r="F1385" s="572">
        <v>1170</v>
      </c>
      <c r="G1385" s="572">
        <v>983</v>
      </c>
      <c r="H1385" s="560">
        <v>0.19</v>
      </c>
    </row>
    <row r="1386" spans="2:8" ht="79.8" x14ac:dyDescent="0.3">
      <c r="B1386" s="550" t="s">
        <v>3230</v>
      </c>
      <c r="C1386" s="551" t="s">
        <v>3231</v>
      </c>
      <c r="D1386" s="552" t="s">
        <v>539</v>
      </c>
      <c r="E1386" s="552" t="s">
        <v>298</v>
      </c>
      <c r="F1386" s="572">
        <v>4545178</v>
      </c>
      <c r="G1386" s="572">
        <v>3819477</v>
      </c>
      <c r="H1386" s="560">
        <v>0.19</v>
      </c>
    </row>
    <row r="1387" spans="2:8" ht="114" x14ac:dyDescent="0.3">
      <c r="B1387" s="550" t="s">
        <v>3232</v>
      </c>
      <c r="C1387" s="551" t="s">
        <v>3233</v>
      </c>
      <c r="D1387" s="552" t="s">
        <v>539</v>
      </c>
      <c r="E1387" s="552" t="s">
        <v>298</v>
      </c>
      <c r="F1387" s="572">
        <v>25907505</v>
      </c>
      <c r="G1387" s="572">
        <v>21771013</v>
      </c>
      <c r="H1387" s="560">
        <v>0.19</v>
      </c>
    </row>
    <row r="1388" spans="2:8" ht="171" x14ac:dyDescent="0.3">
      <c r="B1388" s="550" t="s">
        <v>3234</v>
      </c>
      <c r="C1388" s="551" t="s">
        <v>3235</v>
      </c>
      <c r="D1388" s="552" t="s">
        <v>539</v>
      </c>
      <c r="E1388" s="552" t="s">
        <v>298</v>
      </c>
      <c r="F1388" s="572">
        <v>11362939</v>
      </c>
      <c r="G1388" s="572">
        <v>9548688</v>
      </c>
      <c r="H1388" s="560">
        <v>0.19</v>
      </c>
    </row>
    <row r="1389" spans="2:8" ht="114" x14ac:dyDescent="0.3">
      <c r="B1389" s="550" t="s">
        <v>3236</v>
      </c>
      <c r="C1389" s="551" t="s">
        <v>3237</v>
      </c>
      <c r="D1389" s="552" t="s">
        <v>539</v>
      </c>
      <c r="E1389" s="552" t="s">
        <v>298</v>
      </c>
      <c r="F1389" s="572">
        <v>8332823</v>
      </c>
      <c r="G1389" s="572">
        <v>7002372</v>
      </c>
      <c r="H1389" s="560">
        <v>0.19</v>
      </c>
    </row>
    <row r="1390" spans="2:8" ht="34.200000000000003" x14ac:dyDescent="0.3">
      <c r="B1390" s="550" t="s">
        <v>3238</v>
      </c>
      <c r="C1390" s="551" t="s">
        <v>3239</v>
      </c>
      <c r="D1390" s="552" t="s">
        <v>539</v>
      </c>
      <c r="E1390" s="552" t="s">
        <v>298</v>
      </c>
      <c r="F1390" s="572">
        <v>81193</v>
      </c>
      <c r="G1390" s="572">
        <v>68229</v>
      </c>
      <c r="H1390" s="560">
        <v>0.19</v>
      </c>
    </row>
    <row r="1391" spans="2:8" ht="45.6" x14ac:dyDescent="0.3">
      <c r="B1391" s="550" t="s">
        <v>3240</v>
      </c>
      <c r="C1391" s="551" t="s">
        <v>3241</v>
      </c>
      <c r="D1391" s="552" t="s">
        <v>539</v>
      </c>
      <c r="E1391" s="552" t="s">
        <v>298</v>
      </c>
      <c r="F1391" s="572">
        <v>244826</v>
      </c>
      <c r="G1391" s="572">
        <v>205736</v>
      </c>
      <c r="H1391" s="560">
        <v>0.19</v>
      </c>
    </row>
    <row r="1392" spans="2:8" ht="45.6" x14ac:dyDescent="0.3">
      <c r="B1392" s="550" t="s">
        <v>3242</v>
      </c>
      <c r="C1392" s="551" t="s">
        <v>3243</v>
      </c>
      <c r="D1392" s="552" t="s">
        <v>539</v>
      </c>
      <c r="E1392" s="552" t="s">
        <v>298</v>
      </c>
      <c r="F1392" s="572">
        <v>363330</v>
      </c>
      <c r="G1392" s="572">
        <v>305319</v>
      </c>
      <c r="H1392" s="560">
        <v>0.19</v>
      </c>
    </row>
    <row r="1393" spans="2:8" ht="34.200000000000003" x14ac:dyDescent="0.3">
      <c r="B1393" s="550" t="s">
        <v>3244</v>
      </c>
      <c r="C1393" s="551" t="s">
        <v>3245</v>
      </c>
      <c r="D1393" s="552" t="s">
        <v>539</v>
      </c>
      <c r="E1393" s="552" t="s">
        <v>298</v>
      </c>
      <c r="F1393" s="572">
        <v>170036</v>
      </c>
      <c r="G1393" s="572">
        <v>142887</v>
      </c>
      <c r="H1393" s="560">
        <v>0.19</v>
      </c>
    </row>
    <row r="1394" spans="2:8" ht="45.6" x14ac:dyDescent="0.3">
      <c r="B1394" s="550" t="s">
        <v>3246</v>
      </c>
      <c r="C1394" s="551" t="s">
        <v>3247</v>
      </c>
      <c r="D1394" s="552" t="s">
        <v>539</v>
      </c>
      <c r="E1394" s="552" t="s">
        <v>298</v>
      </c>
      <c r="F1394" s="572">
        <v>209452</v>
      </c>
      <c r="G1394" s="572">
        <v>176010</v>
      </c>
      <c r="H1394" s="560">
        <v>0.19</v>
      </c>
    </row>
    <row r="1395" spans="2:8" ht="45.6" x14ac:dyDescent="0.3">
      <c r="B1395" s="550" t="s">
        <v>3248</v>
      </c>
      <c r="C1395" s="551" t="s">
        <v>3249</v>
      </c>
      <c r="D1395" s="552" t="s">
        <v>539</v>
      </c>
      <c r="E1395" s="552" t="s">
        <v>298</v>
      </c>
      <c r="F1395" s="572">
        <v>262234</v>
      </c>
      <c r="G1395" s="572">
        <v>220365</v>
      </c>
      <c r="H1395" s="560">
        <v>0.19</v>
      </c>
    </row>
    <row r="1396" spans="2:8" ht="45.6" x14ac:dyDescent="0.3">
      <c r="B1396" s="550" t="s">
        <v>3250</v>
      </c>
      <c r="C1396" s="551" t="s">
        <v>3251</v>
      </c>
      <c r="D1396" s="552" t="s">
        <v>539</v>
      </c>
      <c r="E1396" s="552" t="s">
        <v>298</v>
      </c>
      <c r="F1396" s="572">
        <v>460075</v>
      </c>
      <c r="G1396" s="572">
        <v>386618</v>
      </c>
      <c r="H1396" s="560">
        <v>0.19</v>
      </c>
    </row>
    <row r="1397" spans="2:8" ht="45.6" x14ac:dyDescent="0.3">
      <c r="B1397" s="550" t="s">
        <v>3252</v>
      </c>
      <c r="C1397" s="551" t="s">
        <v>3253</v>
      </c>
      <c r="D1397" s="552" t="s">
        <v>539</v>
      </c>
      <c r="E1397" s="552" t="s">
        <v>298</v>
      </c>
      <c r="F1397" s="572">
        <v>501136</v>
      </c>
      <c r="G1397" s="572">
        <v>421123</v>
      </c>
      <c r="H1397" s="560">
        <v>0.19</v>
      </c>
    </row>
    <row r="1398" spans="2:8" ht="34.200000000000003" x14ac:dyDescent="0.3">
      <c r="B1398" s="550" t="s">
        <v>3254</v>
      </c>
      <c r="C1398" s="551" t="s">
        <v>3255</v>
      </c>
      <c r="D1398" s="552" t="s">
        <v>539</v>
      </c>
      <c r="E1398" s="552" t="s">
        <v>298</v>
      </c>
      <c r="F1398" s="572">
        <v>310342</v>
      </c>
      <c r="G1398" s="572">
        <v>260792</v>
      </c>
      <c r="H1398" s="560">
        <v>0.19</v>
      </c>
    </row>
    <row r="1399" spans="2:8" ht="45.6" x14ac:dyDescent="0.3">
      <c r="B1399" s="550" t="s">
        <v>3256</v>
      </c>
      <c r="C1399" s="551" t="s">
        <v>3257</v>
      </c>
      <c r="D1399" s="552" t="s">
        <v>539</v>
      </c>
      <c r="E1399" s="552" t="s">
        <v>298</v>
      </c>
      <c r="F1399" s="572">
        <v>600470</v>
      </c>
      <c r="G1399" s="572">
        <v>504597</v>
      </c>
      <c r="H1399" s="560">
        <v>0.19</v>
      </c>
    </row>
    <row r="1400" spans="2:8" ht="34.200000000000003" x14ac:dyDescent="0.3">
      <c r="B1400" s="550" t="s">
        <v>3258</v>
      </c>
      <c r="C1400" s="551" t="s">
        <v>3259</v>
      </c>
      <c r="D1400" s="552" t="s">
        <v>539</v>
      </c>
      <c r="E1400" s="552" t="s">
        <v>298</v>
      </c>
      <c r="F1400" s="572">
        <v>414138</v>
      </c>
      <c r="G1400" s="572">
        <v>348015</v>
      </c>
      <c r="H1400" s="560">
        <v>0.19</v>
      </c>
    </row>
    <row r="1401" spans="2:8" ht="45.6" x14ac:dyDescent="0.3">
      <c r="B1401" s="550" t="s">
        <v>3260</v>
      </c>
      <c r="C1401" s="551" t="s">
        <v>3261</v>
      </c>
      <c r="D1401" s="552" t="s">
        <v>539</v>
      </c>
      <c r="E1401" s="552" t="s">
        <v>298</v>
      </c>
      <c r="F1401" s="572">
        <v>621831</v>
      </c>
      <c r="G1401" s="572">
        <v>522547</v>
      </c>
      <c r="H1401" s="560">
        <v>0.19</v>
      </c>
    </row>
    <row r="1402" spans="2:8" ht="34.200000000000003" x14ac:dyDescent="0.3">
      <c r="B1402" s="550" t="s">
        <v>3262</v>
      </c>
      <c r="C1402" s="551" t="s">
        <v>3263</v>
      </c>
      <c r="D1402" s="552" t="s">
        <v>539</v>
      </c>
      <c r="E1402" s="552" t="s">
        <v>298</v>
      </c>
      <c r="F1402" s="572">
        <v>436845</v>
      </c>
      <c r="G1402" s="572">
        <v>367097</v>
      </c>
      <c r="H1402" s="560">
        <v>0.19</v>
      </c>
    </row>
    <row r="1403" spans="2:8" ht="45.6" x14ac:dyDescent="0.3">
      <c r="B1403" s="550" t="s">
        <v>3264</v>
      </c>
      <c r="C1403" s="551" t="s">
        <v>3265</v>
      </c>
      <c r="D1403" s="552" t="s">
        <v>539</v>
      </c>
      <c r="E1403" s="552" t="s">
        <v>298</v>
      </c>
      <c r="F1403" s="572">
        <v>676993</v>
      </c>
      <c r="G1403" s="572">
        <v>568902</v>
      </c>
      <c r="H1403" s="560">
        <v>0.19</v>
      </c>
    </row>
    <row r="1404" spans="2:8" ht="34.200000000000003" x14ac:dyDescent="0.3">
      <c r="B1404" s="550" t="s">
        <v>3266</v>
      </c>
      <c r="C1404" s="551" t="s">
        <v>3267</v>
      </c>
      <c r="D1404" s="552" t="s">
        <v>539</v>
      </c>
      <c r="E1404" s="552" t="s">
        <v>298</v>
      </c>
      <c r="F1404" s="572">
        <v>504347</v>
      </c>
      <c r="G1404" s="572">
        <v>423821</v>
      </c>
      <c r="H1404" s="560">
        <v>0.19</v>
      </c>
    </row>
    <row r="1405" spans="2:8" ht="34.200000000000003" x14ac:dyDescent="0.3">
      <c r="B1405" s="550" t="s">
        <v>3268</v>
      </c>
      <c r="C1405" s="551" t="s">
        <v>3269</v>
      </c>
      <c r="D1405" s="552" t="s">
        <v>539</v>
      </c>
      <c r="E1405" s="552" t="s">
        <v>298</v>
      </c>
      <c r="F1405" s="572">
        <v>49208</v>
      </c>
      <c r="G1405" s="572">
        <v>41351</v>
      </c>
      <c r="H1405" s="560">
        <v>0.19</v>
      </c>
    </row>
    <row r="1406" spans="2:8" ht="34.200000000000003" x14ac:dyDescent="0.3">
      <c r="B1406" s="550" t="s">
        <v>3270</v>
      </c>
      <c r="C1406" s="551" t="s">
        <v>3271</v>
      </c>
      <c r="D1406" s="552" t="s">
        <v>539</v>
      </c>
      <c r="E1406" s="552" t="s">
        <v>298</v>
      </c>
      <c r="F1406" s="572">
        <v>63970</v>
      </c>
      <c r="G1406" s="572">
        <v>53756</v>
      </c>
      <c r="H1406" s="560">
        <v>0.19</v>
      </c>
    </row>
    <row r="1407" spans="2:8" ht="34.200000000000003" x14ac:dyDescent="0.3">
      <c r="B1407" s="550" t="s">
        <v>3272</v>
      </c>
      <c r="C1407" s="551" t="s">
        <v>3273</v>
      </c>
      <c r="D1407" s="552" t="s">
        <v>539</v>
      </c>
      <c r="E1407" s="552" t="s">
        <v>298</v>
      </c>
      <c r="F1407" s="572">
        <v>74987</v>
      </c>
      <c r="G1407" s="572">
        <v>63014</v>
      </c>
      <c r="H1407" s="560">
        <v>0.19</v>
      </c>
    </row>
    <row r="1408" spans="2:8" ht="34.200000000000003" x14ac:dyDescent="0.3">
      <c r="B1408" s="550" t="s">
        <v>3274</v>
      </c>
      <c r="C1408" s="551" t="s">
        <v>3275</v>
      </c>
      <c r="D1408" s="552" t="s">
        <v>539</v>
      </c>
      <c r="E1408" s="552" t="s">
        <v>298</v>
      </c>
      <c r="F1408" s="572">
        <v>131925</v>
      </c>
      <c r="G1408" s="572">
        <v>110861</v>
      </c>
      <c r="H1408" s="560">
        <v>0.19</v>
      </c>
    </row>
    <row r="1409" spans="2:8" ht="34.200000000000003" x14ac:dyDescent="0.3">
      <c r="B1409" s="550" t="s">
        <v>3276</v>
      </c>
      <c r="C1409" s="551" t="s">
        <v>3277</v>
      </c>
      <c r="D1409" s="552" t="s">
        <v>539</v>
      </c>
      <c r="E1409" s="552" t="s">
        <v>298</v>
      </c>
      <c r="F1409" s="572">
        <v>109981</v>
      </c>
      <c r="G1409" s="572">
        <v>92421</v>
      </c>
      <c r="H1409" s="560">
        <v>0.19</v>
      </c>
    </row>
    <row r="1410" spans="2:8" x14ac:dyDescent="0.3">
      <c r="B1410" s="550" t="s">
        <v>3278</v>
      </c>
      <c r="C1410" s="551" t="s">
        <v>3279</v>
      </c>
      <c r="D1410" s="552" t="s">
        <v>539</v>
      </c>
      <c r="E1410" s="552" t="s">
        <v>298</v>
      </c>
      <c r="F1410" s="572">
        <v>25426</v>
      </c>
      <c r="G1410" s="572">
        <v>21366</v>
      </c>
      <c r="H1410" s="560">
        <v>0.19</v>
      </c>
    </row>
    <row r="1411" spans="2:8" x14ac:dyDescent="0.3">
      <c r="B1411" s="550" t="s">
        <v>3280</v>
      </c>
      <c r="C1411" s="551" t="s">
        <v>3281</v>
      </c>
      <c r="D1411" s="552" t="s">
        <v>539</v>
      </c>
      <c r="E1411" s="552" t="s">
        <v>298</v>
      </c>
      <c r="F1411" s="572">
        <v>896</v>
      </c>
      <c r="G1411" s="572">
        <v>753</v>
      </c>
      <c r="H1411" s="560">
        <v>0.19</v>
      </c>
    </row>
    <row r="1412" spans="2:8" ht="22.8" x14ac:dyDescent="0.3">
      <c r="B1412" s="550" t="s">
        <v>3282</v>
      </c>
      <c r="C1412" s="551" t="s">
        <v>3283</v>
      </c>
      <c r="D1412" s="552" t="s">
        <v>539</v>
      </c>
      <c r="E1412" s="552" t="s">
        <v>562</v>
      </c>
      <c r="F1412" s="572">
        <v>15370</v>
      </c>
      <c r="G1412" s="572">
        <v>12916</v>
      </c>
      <c r="H1412" s="560">
        <v>0.19</v>
      </c>
    </row>
    <row r="1413" spans="2:8" ht="22.8" x14ac:dyDescent="0.3">
      <c r="B1413" s="550" t="s">
        <v>3284</v>
      </c>
      <c r="C1413" s="551" t="s">
        <v>3285</v>
      </c>
      <c r="D1413" s="552" t="s">
        <v>539</v>
      </c>
      <c r="E1413" s="552" t="s">
        <v>562</v>
      </c>
      <c r="F1413" s="572">
        <v>23938</v>
      </c>
      <c r="G1413" s="572">
        <v>20116</v>
      </c>
      <c r="H1413" s="560">
        <v>0.19</v>
      </c>
    </row>
    <row r="1414" spans="2:8" ht="22.8" x14ac:dyDescent="0.3">
      <c r="B1414" s="550" t="s">
        <v>3286</v>
      </c>
      <c r="C1414" s="551" t="s">
        <v>3287</v>
      </c>
      <c r="D1414" s="552" t="s">
        <v>539</v>
      </c>
      <c r="E1414" s="552" t="s">
        <v>562</v>
      </c>
      <c r="F1414" s="572">
        <v>34508</v>
      </c>
      <c r="G1414" s="572">
        <v>28998</v>
      </c>
      <c r="H1414" s="560">
        <v>0.19</v>
      </c>
    </row>
    <row r="1415" spans="2:8" ht="22.8" x14ac:dyDescent="0.3">
      <c r="B1415" s="550" t="s">
        <v>3288</v>
      </c>
      <c r="C1415" s="551" t="s">
        <v>3289</v>
      </c>
      <c r="D1415" s="552" t="s">
        <v>539</v>
      </c>
      <c r="E1415" s="552" t="s">
        <v>562</v>
      </c>
      <c r="F1415" s="572">
        <v>44924</v>
      </c>
      <c r="G1415" s="572">
        <v>37751</v>
      </c>
      <c r="H1415" s="560">
        <v>0.19</v>
      </c>
    </row>
    <row r="1416" spans="2:8" ht="22.8" x14ac:dyDescent="0.3">
      <c r="B1416" s="550" t="s">
        <v>3290</v>
      </c>
      <c r="C1416" s="551" t="s">
        <v>3291</v>
      </c>
      <c r="D1416" s="552" t="s">
        <v>539</v>
      </c>
      <c r="E1416" s="552" t="s">
        <v>562</v>
      </c>
      <c r="F1416" s="572">
        <v>55316</v>
      </c>
      <c r="G1416" s="572">
        <v>46484</v>
      </c>
      <c r="H1416" s="560">
        <v>0.19</v>
      </c>
    </row>
    <row r="1417" spans="2:8" ht="22.8" x14ac:dyDescent="0.3">
      <c r="B1417" s="550" t="s">
        <v>3292</v>
      </c>
      <c r="C1417" s="551" t="s">
        <v>3293</v>
      </c>
      <c r="D1417" s="552" t="s">
        <v>539</v>
      </c>
      <c r="E1417" s="552" t="s">
        <v>562</v>
      </c>
      <c r="F1417" s="572">
        <v>65702</v>
      </c>
      <c r="G1417" s="572">
        <v>55212</v>
      </c>
      <c r="H1417" s="560">
        <v>0.19</v>
      </c>
    </row>
    <row r="1418" spans="2:8" ht="22.8" x14ac:dyDescent="0.3">
      <c r="B1418" s="550" t="s">
        <v>3294</v>
      </c>
      <c r="C1418" s="551" t="s">
        <v>3295</v>
      </c>
      <c r="D1418" s="552" t="s">
        <v>539</v>
      </c>
      <c r="E1418" s="552" t="s">
        <v>298</v>
      </c>
      <c r="F1418" s="572">
        <v>76637</v>
      </c>
      <c r="G1418" s="572">
        <v>64401</v>
      </c>
      <c r="H1418" s="560">
        <v>0.19</v>
      </c>
    </row>
    <row r="1419" spans="2:8" ht="22.8" x14ac:dyDescent="0.3">
      <c r="B1419" s="550" t="s">
        <v>3296</v>
      </c>
      <c r="C1419" s="551" t="s">
        <v>3297</v>
      </c>
      <c r="D1419" s="552" t="s">
        <v>539</v>
      </c>
      <c r="E1419" s="552" t="s">
        <v>298</v>
      </c>
      <c r="F1419" s="572">
        <v>84423</v>
      </c>
      <c r="G1419" s="572">
        <v>70944</v>
      </c>
      <c r="H1419" s="560">
        <v>0.19</v>
      </c>
    </row>
    <row r="1420" spans="2:8" ht="22.8" x14ac:dyDescent="0.3">
      <c r="B1420" s="550" t="s">
        <v>3298</v>
      </c>
      <c r="C1420" s="551" t="s">
        <v>3299</v>
      </c>
      <c r="D1420" s="552" t="s">
        <v>539</v>
      </c>
      <c r="E1420" s="552" t="s">
        <v>298</v>
      </c>
      <c r="F1420" s="572">
        <v>92374</v>
      </c>
      <c r="G1420" s="572">
        <v>77625</v>
      </c>
      <c r="H1420" s="560">
        <v>0.19</v>
      </c>
    </row>
    <row r="1421" spans="2:8" ht="22.8" x14ac:dyDescent="0.3">
      <c r="B1421" s="550" t="s">
        <v>3300</v>
      </c>
      <c r="C1421" s="551" t="s">
        <v>3301</v>
      </c>
      <c r="D1421" s="552" t="s">
        <v>539</v>
      </c>
      <c r="E1421" s="552" t="s">
        <v>298</v>
      </c>
      <c r="F1421" s="572">
        <v>103806</v>
      </c>
      <c r="G1421" s="572">
        <v>87232</v>
      </c>
      <c r="H1421" s="560">
        <v>0.19</v>
      </c>
    </row>
    <row r="1422" spans="2:8" ht="22.8" x14ac:dyDescent="0.3">
      <c r="B1422" s="550" t="s">
        <v>3302</v>
      </c>
      <c r="C1422" s="551" t="s">
        <v>3303</v>
      </c>
      <c r="D1422" s="552" t="s">
        <v>539</v>
      </c>
      <c r="E1422" s="552" t="s">
        <v>298</v>
      </c>
      <c r="F1422" s="572">
        <v>113770</v>
      </c>
      <c r="G1422" s="572">
        <v>95605</v>
      </c>
      <c r="H1422" s="560">
        <v>0.19</v>
      </c>
    </row>
    <row r="1423" spans="2:8" ht="22.8" x14ac:dyDescent="0.3">
      <c r="B1423" s="550" t="s">
        <v>3304</v>
      </c>
      <c r="C1423" s="551" t="s">
        <v>3305</v>
      </c>
      <c r="D1423" s="552" t="s">
        <v>539</v>
      </c>
      <c r="E1423" s="552" t="s">
        <v>298</v>
      </c>
      <c r="F1423" s="572">
        <v>128664</v>
      </c>
      <c r="G1423" s="572">
        <v>108121</v>
      </c>
      <c r="H1423" s="560">
        <v>0.19</v>
      </c>
    </row>
    <row r="1424" spans="2:8" x14ac:dyDescent="0.3">
      <c r="B1424" s="550" t="s">
        <v>3306</v>
      </c>
      <c r="C1424" s="551" t="s">
        <v>3307</v>
      </c>
      <c r="D1424" s="552" t="s">
        <v>539</v>
      </c>
      <c r="E1424" s="552" t="s">
        <v>298</v>
      </c>
      <c r="F1424" s="572">
        <v>2236</v>
      </c>
      <c r="G1424" s="572">
        <v>1879</v>
      </c>
      <c r="H1424" s="560">
        <v>0.19</v>
      </c>
    </row>
    <row r="1425" spans="2:8" x14ac:dyDescent="0.3">
      <c r="B1425" s="550" t="s">
        <v>3308</v>
      </c>
      <c r="C1425" s="551" t="s">
        <v>3309</v>
      </c>
      <c r="D1425" s="552" t="s">
        <v>539</v>
      </c>
      <c r="E1425" s="552" t="s">
        <v>298</v>
      </c>
      <c r="F1425" s="572">
        <v>4655</v>
      </c>
      <c r="G1425" s="572">
        <v>3912</v>
      </c>
      <c r="H1425" s="560">
        <v>0.19</v>
      </c>
    </row>
    <row r="1426" spans="2:8" x14ac:dyDescent="0.3">
      <c r="B1426" s="550" t="s">
        <v>3310</v>
      </c>
      <c r="C1426" s="551" t="s">
        <v>3311</v>
      </c>
      <c r="D1426" s="552" t="s">
        <v>539</v>
      </c>
      <c r="E1426" s="552" t="s">
        <v>298</v>
      </c>
      <c r="F1426" s="572">
        <v>3988</v>
      </c>
      <c r="G1426" s="572">
        <v>3351</v>
      </c>
      <c r="H1426" s="560">
        <v>0.19</v>
      </c>
    </row>
    <row r="1427" spans="2:8" x14ac:dyDescent="0.3">
      <c r="B1427" s="550" t="s">
        <v>3312</v>
      </c>
      <c r="C1427" s="551" t="s">
        <v>3313</v>
      </c>
      <c r="D1427" s="552" t="s">
        <v>539</v>
      </c>
      <c r="E1427" s="552" t="s">
        <v>298</v>
      </c>
      <c r="F1427" s="572">
        <v>3988</v>
      </c>
      <c r="G1427" s="572">
        <v>3351</v>
      </c>
      <c r="H1427" s="560">
        <v>0.19</v>
      </c>
    </row>
    <row r="1428" spans="2:8" x14ac:dyDescent="0.3">
      <c r="B1428" s="550" t="s">
        <v>3314</v>
      </c>
      <c r="C1428" s="551" t="s">
        <v>3315</v>
      </c>
      <c r="D1428" s="552" t="s">
        <v>539</v>
      </c>
      <c r="E1428" s="552" t="s">
        <v>298</v>
      </c>
      <c r="F1428" s="572">
        <v>7512</v>
      </c>
      <c r="G1428" s="572">
        <v>6313</v>
      </c>
      <c r="H1428" s="560">
        <v>0.19</v>
      </c>
    </row>
    <row r="1429" spans="2:8" x14ac:dyDescent="0.3">
      <c r="B1429" s="550" t="s">
        <v>3316</v>
      </c>
      <c r="C1429" s="551" t="s">
        <v>3317</v>
      </c>
      <c r="D1429" s="552" t="s">
        <v>539</v>
      </c>
      <c r="E1429" s="552" t="s">
        <v>298</v>
      </c>
      <c r="F1429" s="572">
        <v>508</v>
      </c>
      <c r="G1429" s="572">
        <v>427</v>
      </c>
      <c r="H1429" s="560">
        <v>0.19</v>
      </c>
    </row>
    <row r="1430" spans="2:8" ht="22.8" x14ac:dyDescent="0.3">
      <c r="B1430" s="550" t="s">
        <v>3318</v>
      </c>
      <c r="C1430" s="551" t="s">
        <v>3319</v>
      </c>
      <c r="D1430" s="552" t="s">
        <v>539</v>
      </c>
      <c r="E1430" s="552" t="s">
        <v>298</v>
      </c>
      <c r="F1430" s="572">
        <v>516546</v>
      </c>
      <c r="G1430" s="572">
        <v>434072</v>
      </c>
      <c r="H1430" s="560">
        <v>0.19</v>
      </c>
    </row>
    <row r="1431" spans="2:8" ht="22.8" x14ac:dyDescent="0.3">
      <c r="B1431" s="550" t="s">
        <v>3320</v>
      </c>
      <c r="C1431" s="551" t="s">
        <v>3321</v>
      </c>
      <c r="D1431" s="552" t="s">
        <v>539</v>
      </c>
      <c r="E1431" s="552" t="s">
        <v>298</v>
      </c>
      <c r="F1431" s="572">
        <v>356561</v>
      </c>
      <c r="G1431" s="572">
        <v>299631</v>
      </c>
      <c r="H1431" s="560">
        <v>0.19</v>
      </c>
    </row>
    <row r="1432" spans="2:8" x14ac:dyDescent="0.3">
      <c r="B1432" s="550" t="s">
        <v>3322</v>
      </c>
      <c r="C1432" s="551" t="s">
        <v>3323</v>
      </c>
      <c r="D1432" s="552" t="s">
        <v>539</v>
      </c>
      <c r="E1432" s="552" t="s">
        <v>298</v>
      </c>
      <c r="F1432" s="572">
        <v>42650</v>
      </c>
      <c r="G1432" s="572">
        <v>35840</v>
      </c>
      <c r="H1432" s="560">
        <v>0.19</v>
      </c>
    </row>
    <row r="1433" spans="2:8" x14ac:dyDescent="0.3">
      <c r="B1433" s="550" t="s">
        <v>3324</v>
      </c>
      <c r="C1433" s="551" t="s">
        <v>3325</v>
      </c>
      <c r="D1433" s="552" t="s">
        <v>539</v>
      </c>
      <c r="E1433" s="552" t="s">
        <v>298</v>
      </c>
      <c r="F1433" s="572">
        <v>11362</v>
      </c>
      <c r="G1433" s="572">
        <v>9548</v>
      </c>
      <c r="H1433" s="560">
        <v>0.19</v>
      </c>
    </row>
    <row r="1434" spans="2:8" ht="22.8" x14ac:dyDescent="0.3">
      <c r="B1434" s="550" t="s">
        <v>3326</v>
      </c>
      <c r="C1434" s="551" t="s">
        <v>3327</v>
      </c>
      <c r="D1434" s="552" t="s">
        <v>539</v>
      </c>
      <c r="E1434" s="552" t="s">
        <v>298</v>
      </c>
      <c r="F1434" s="572">
        <v>91741</v>
      </c>
      <c r="G1434" s="572">
        <v>77093</v>
      </c>
      <c r="H1434" s="560">
        <v>0.19</v>
      </c>
    </row>
    <row r="1435" spans="2:8" ht="22.8" x14ac:dyDescent="0.3">
      <c r="B1435" s="550" t="s">
        <v>3328</v>
      </c>
      <c r="C1435" s="551" t="s">
        <v>3329</v>
      </c>
      <c r="D1435" s="552" t="s">
        <v>539</v>
      </c>
      <c r="E1435" s="552" t="s">
        <v>298</v>
      </c>
      <c r="F1435" s="572">
        <v>235324</v>
      </c>
      <c r="G1435" s="572">
        <v>197751</v>
      </c>
      <c r="H1435" s="560">
        <v>0.19</v>
      </c>
    </row>
    <row r="1436" spans="2:8" ht="22.8" x14ac:dyDescent="0.3">
      <c r="B1436" s="550" t="s">
        <v>3330</v>
      </c>
      <c r="C1436" s="551" t="s">
        <v>3331</v>
      </c>
      <c r="D1436" s="552" t="s">
        <v>539</v>
      </c>
      <c r="E1436" s="552" t="s">
        <v>298</v>
      </c>
      <c r="F1436" s="572">
        <v>466780</v>
      </c>
      <c r="G1436" s="572">
        <v>392252</v>
      </c>
      <c r="H1436" s="560">
        <v>0.19</v>
      </c>
    </row>
    <row r="1437" spans="2:8" ht="22.8" x14ac:dyDescent="0.3">
      <c r="B1437" s="550" t="s">
        <v>3332</v>
      </c>
      <c r="C1437" s="551" t="s">
        <v>3333</v>
      </c>
      <c r="D1437" s="552" t="s">
        <v>539</v>
      </c>
      <c r="E1437" s="552" t="s">
        <v>298</v>
      </c>
      <c r="F1437" s="572">
        <v>240067</v>
      </c>
      <c r="G1437" s="572">
        <v>201737</v>
      </c>
      <c r="H1437" s="560">
        <v>0.19</v>
      </c>
    </row>
    <row r="1438" spans="2:8" ht="22.8" x14ac:dyDescent="0.3">
      <c r="B1438" s="550" t="s">
        <v>3334</v>
      </c>
      <c r="C1438" s="551" t="s">
        <v>3335</v>
      </c>
      <c r="D1438" s="552" t="s">
        <v>539</v>
      </c>
      <c r="E1438" s="552" t="s">
        <v>298</v>
      </c>
      <c r="F1438" s="572">
        <v>504919</v>
      </c>
      <c r="G1438" s="572">
        <v>424302</v>
      </c>
      <c r="H1438" s="560">
        <v>0.19</v>
      </c>
    </row>
    <row r="1439" spans="2:8" ht="22.8" x14ac:dyDescent="0.3">
      <c r="B1439" s="550" t="s">
        <v>3336</v>
      </c>
      <c r="C1439" s="551" t="s">
        <v>3337</v>
      </c>
      <c r="D1439" s="552" t="s">
        <v>539</v>
      </c>
      <c r="E1439" s="552" t="s">
        <v>298</v>
      </c>
      <c r="F1439" s="572">
        <v>74162</v>
      </c>
      <c r="G1439" s="572">
        <v>62321</v>
      </c>
      <c r="H1439" s="560">
        <v>0.19</v>
      </c>
    </row>
    <row r="1440" spans="2:8" ht="22.8" x14ac:dyDescent="0.3">
      <c r="B1440" s="550" t="s">
        <v>3338</v>
      </c>
      <c r="C1440" s="551" t="s">
        <v>3339</v>
      </c>
      <c r="D1440" s="552" t="s">
        <v>539</v>
      </c>
      <c r="E1440" s="552" t="s">
        <v>298</v>
      </c>
      <c r="F1440" s="572">
        <v>213179</v>
      </c>
      <c r="G1440" s="572">
        <v>179142</v>
      </c>
      <c r="H1440" s="560">
        <v>0.19</v>
      </c>
    </row>
    <row r="1441" spans="2:8" ht="22.8" x14ac:dyDescent="0.3">
      <c r="B1441" s="550" t="s">
        <v>3340</v>
      </c>
      <c r="C1441" s="551" t="s">
        <v>3341</v>
      </c>
      <c r="D1441" s="552" t="s">
        <v>539</v>
      </c>
      <c r="E1441" s="552" t="s">
        <v>298</v>
      </c>
      <c r="F1441" s="572">
        <v>87519</v>
      </c>
      <c r="G1441" s="572">
        <v>73545</v>
      </c>
      <c r="H1441" s="560">
        <v>0.19</v>
      </c>
    </row>
    <row r="1442" spans="2:8" ht="22.8" x14ac:dyDescent="0.3">
      <c r="B1442" s="550" t="s">
        <v>3342</v>
      </c>
      <c r="C1442" s="551" t="s">
        <v>3343</v>
      </c>
      <c r="D1442" s="552" t="s">
        <v>539</v>
      </c>
      <c r="E1442" s="552" t="s">
        <v>298</v>
      </c>
      <c r="F1442" s="572">
        <v>218098</v>
      </c>
      <c r="G1442" s="572">
        <v>183276</v>
      </c>
      <c r="H1442" s="560">
        <v>0.19</v>
      </c>
    </row>
    <row r="1443" spans="2:8" ht="22.8" x14ac:dyDescent="0.3">
      <c r="B1443" s="550" t="s">
        <v>3344</v>
      </c>
      <c r="C1443" s="551" t="s">
        <v>3345</v>
      </c>
      <c r="D1443" s="552" t="s">
        <v>539</v>
      </c>
      <c r="E1443" s="552" t="s">
        <v>298</v>
      </c>
      <c r="F1443" s="572">
        <v>483477</v>
      </c>
      <c r="G1443" s="572">
        <v>406283</v>
      </c>
      <c r="H1443" s="560">
        <v>0.19</v>
      </c>
    </row>
    <row r="1444" spans="2:8" ht="22.8" x14ac:dyDescent="0.3">
      <c r="B1444" s="550" t="s">
        <v>3346</v>
      </c>
      <c r="C1444" s="551" t="s">
        <v>3347</v>
      </c>
      <c r="D1444" s="552" t="s">
        <v>539</v>
      </c>
      <c r="E1444" s="552" t="s">
        <v>298</v>
      </c>
      <c r="F1444" s="572">
        <v>56942</v>
      </c>
      <c r="G1444" s="572">
        <v>47850</v>
      </c>
      <c r="H1444" s="560">
        <v>0.19</v>
      </c>
    </row>
    <row r="1445" spans="2:8" ht="22.8" x14ac:dyDescent="0.3">
      <c r="B1445" s="550" t="s">
        <v>3348</v>
      </c>
      <c r="C1445" s="551" t="s">
        <v>3349</v>
      </c>
      <c r="D1445" s="552" t="s">
        <v>539</v>
      </c>
      <c r="E1445" s="552" t="s">
        <v>298</v>
      </c>
      <c r="F1445" s="572">
        <v>84533</v>
      </c>
      <c r="G1445" s="572">
        <v>71036</v>
      </c>
      <c r="H1445" s="560">
        <v>0.19</v>
      </c>
    </row>
    <row r="1446" spans="2:8" ht="22.8" x14ac:dyDescent="0.3">
      <c r="B1446" s="550" t="s">
        <v>3350</v>
      </c>
      <c r="C1446" s="551" t="s">
        <v>3351</v>
      </c>
      <c r="D1446" s="552" t="s">
        <v>539</v>
      </c>
      <c r="E1446" s="552" t="s">
        <v>298</v>
      </c>
      <c r="F1446" s="572">
        <v>920</v>
      </c>
      <c r="G1446" s="572">
        <v>773</v>
      </c>
      <c r="H1446" s="560">
        <v>0.19</v>
      </c>
    </row>
    <row r="1447" spans="2:8" ht="22.8" x14ac:dyDescent="0.3">
      <c r="B1447" s="550" t="s">
        <v>3352</v>
      </c>
      <c r="C1447" s="551" t="s">
        <v>3353</v>
      </c>
      <c r="D1447" s="552" t="s">
        <v>539</v>
      </c>
      <c r="E1447" s="552" t="s">
        <v>298</v>
      </c>
      <c r="F1447" s="572">
        <v>4955</v>
      </c>
      <c r="G1447" s="572">
        <v>4164</v>
      </c>
      <c r="H1447" s="560">
        <v>0.19</v>
      </c>
    </row>
    <row r="1448" spans="2:8" ht="22.8" x14ac:dyDescent="0.3">
      <c r="B1448" s="550" t="s">
        <v>3354</v>
      </c>
      <c r="C1448" s="551" t="s">
        <v>3355</v>
      </c>
      <c r="D1448" s="552" t="s">
        <v>539</v>
      </c>
      <c r="E1448" s="552" t="s">
        <v>298</v>
      </c>
      <c r="F1448" s="572">
        <v>3258</v>
      </c>
      <c r="G1448" s="572">
        <v>2738</v>
      </c>
      <c r="H1448" s="560">
        <v>0.19</v>
      </c>
    </row>
    <row r="1449" spans="2:8" ht="22.8" x14ac:dyDescent="0.3">
      <c r="B1449" s="550" t="s">
        <v>3356</v>
      </c>
      <c r="C1449" s="551" t="s">
        <v>3357</v>
      </c>
      <c r="D1449" s="552" t="s">
        <v>539</v>
      </c>
      <c r="E1449" s="552" t="s">
        <v>298</v>
      </c>
      <c r="F1449" s="572">
        <v>4145</v>
      </c>
      <c r="G1449" s="572">
        <v>3483</v>
      </c>
      <c r="H1449" s="560">
        <v>0.19</v>
      </c>
    </row>
    <row r="1450" spans="2:8" x14ac:dyDescent="0.3">
      <c r="B1450" s="550" t="s">
        <v>3358</v>
      </c>
      <c r="C1450" s="551" t="s">
        <v>3359</v>
      </c>
      <c r="D1450" s="552" t="s">
        <v>539</v>
      </c>
      <c r="E1450" s="552" t="s">
        <v>298</v>
      </c>
      <c r="F1450" s="572">
        <v>18180</v>
      </c>
      <c r="G1450" s="572">
        <v>15277</v>
      </c>
      <c r="H1450" s="560">
        <v>0.19</v>
      </c>
    </row>
    <row r="1451" spans="2:8" ht="45.6" x14ac:dyDescent="0.3">
      <c r="B1451" s="550" t="s">
        <v>3360</v>
      </c>
      <c r="C1451" s="551" t="s">
        <v>3361</v>
      </c>
      <c r="D1451" s="552" t="s">
        <v>539</v>
      </c>
      <c r="E1451" s="552" t="s">
        <v>562</v>
      </c>
      <c r="F1451" s="572">
        <v>15377845</v>
      </c>
      <c r="G1451" s="572">
        <v>12922559</v>
      </c>
      <c r="H1451" s="560">
        <v>0.19</v>
      </c>
    </row>
    <row r="1452" spans="2:8" ht="68.400000000000006" x14ac:dyDescent="0.3">
      <c r="B1452" s="550" t="s">
        <v>3362</v>
      </c>
      <c r="C1452" s="551" t="s">
        <v>3363</v>
      </c>
      <c r="D1452" s="552" t="s">
        <v>539</v>
      </c>
      <c r="E1452" s="552" t="s">
        <v>298</v>
      </c>
      <c r="F1452" s="572">
        <v>7557110</v>
      </c>
      <c r="G1452" s="572">
        <v>6350513</v>
      </c>
      <c r="H1452" s="560">
        <v>0.19</v>
      </c>
    </row>
    <row r="1453" spans="2:8" ht="45.6" x14ac:dyDescent="0.3">
      <c r="B1453" s="550" t="s">
        <v>3364</v>
      </c>
      <c r="C1453" s="551" t="s">
        <v>3365</v>
      </c>
      <c r="D1453" s="552" t="s">
        <v>539</v>
      </c>
      <c r="E1453" s="552" t="s">
        <v>562</v>
      </c>
      <c r="F1453" s="572">
        <v>18664311</v>
      </c>
      <c r="G1453" s="572">
        <v>15684295</v>
      </c>
      <c r="H1453" s="560">
        <v>0.19</v>
      </c>
    </row>
    <row r="1454" spans="2:8" ht="45.6" x14ac:dyDescent="0.3">
      <c r="B1454" s="550" t="s">
        <v>3366</v>
      </c>
      <c r="C1454" s="551" t="s">
        <v>3367</v>
      </c>
      <c r="D1454" s="552" t="s">
        <v>539</v>
      </c>
      <c r="E1454" s="552" t="s">
        <v>562</v>
      </c>
      <c r="F1454" s="572">
        <v>17785577</v>
      </c>
      <c r="G1454" s="572">
        <v>14945863</v>
      </c>
      <c r="H1454" s="560">
        <v>0.19</v>
      </c>
    </row>
    <row r="1455" spans="2:8" ht="68.400000000000006" x14ac:dyDescent="0.3">
      <c r="B1455" s="550" t="s">
        <v>3368</v>
      </c>
      <c r="C1455" s="551" t="s">
        <v>3369</v>
      </c>
      <c r="D1455" s="552" t="s">
        <v>539</v>
      </c>
      <c r="E1455" s="552" t="s">
        <v>562</v>
      </c>
      <c r="F1455" s="572">
        <v>5509661</v>
      </c>
      <c r="G1455" s="572">
        <v>4629967</v>
      </c>
      <c r="H1455" s="560">
        <v>0.19</v>
      </c>
    </row>
    <row r="1456" spans="2:8" ht="68.400000000000006" x14ac:dyDescent="0.3">
      <c r="B1456" s="550" t="s">
        <v>3370</v>
      </c>
      <c r="C1456" s="551" t="s">
        <v>3371</v>
      </c>
      <c r="D1456" s="552" t="s">
        <v>539</v>
      </c>
      <c r="E1456" s="552" t="s">
        <v>562</v>
      </c>
      <c r="F1456" s="572">
        <v>6669591</v>
      </c>
      <c r="G1456" s="572">
        <v>5604698</v>
      </c>
      <c r="H1456" s="560">
        <v>0.19</v>
      </c>
    </row>
    <row r="1457" spans="2:8" ht="45.6" x14ac:dyDescent="0.3">
      <c r="B1457" s="550" t="s">
        <v>3372</v>
      </c>
      <c r="C1457" s="551" t="s">
        <v>3373</v>
      </c>
      <c r="D1457" s="552" t="s">
        <v>539</v>
      </c>
      <c r="E1457" s="552" t="s">
        <v>562</v>
      </c>
      <c r="F1457" s="572">
        <v>8602809</v>
      </c>
      <c r="G1457" s="572">
        <v>7229251</v>
      </c>
      <c r="H1457" s="560">
        <v>0.19</v>
      </c>
    </row>
    <row r="1458" spans="2:8" x14ac:dyDescent="0.3">
      <c r="B1458" s="550" t="s">
        <v>3374</v>
      </c>
      <c r="C1458" s="551" t="s">
        <v>3375</v>
      </c>
      <c r="D1458" s="552" t="s">
        <v>539</v>
      </c>
      <c r="E1458" s="552" t="s">
        <v>562</v>
      </c>
      <c r="F1458" s="572">
        <v>16996</v>
      </c>
      <c r="G1458" s="572">
        <v>14282</v>
      </c>
      <c r="H1458" s="560">
        <v>0.19</v>
      </c>
    </row>
    <row r="1459" spans="2:8" x14ac:dyDescent="0.3">
      <c r="B1459" s="550" t="s">
        <v>3376</v>
      </c>
      <c r="C1459" s="551" t="s">
        <v>3377</v>
      </c>
      <c r="D1459" s="552" t="s">
        <v>539</v>
      </c>
      <c r="E1459" s="552" t="s">
        <v>562</v>
      </c>
      <c r="F1459" s="572">
        <v>9862</v>
      </c>
      <c r="G1459" s="572">
        <v>8287</v>
      </c>
      <c r="H1459" s="560">
        <v>0.19</v>
      </c>
    </row>
    <row r="1460" spans="2:8" x14ac:dyDescent="0.3">
      <c r="B1460" s="550" t="s">
        <v>3378</v>
      </c>
      <c r="C1460" s="551" t="s">
        <v>3379</v>
      </c>
      <c r="D1460" s="552" t="s">
        <v>539</v>
      </c>
      <c r="E1460" s="552" t="s">
        <v>562</v>
      </c>
      <c r="F1460" s="572">
        <v>4114</v>
      </c>
      <c r="G1460" s="572">
        <v>3457</v>
      </c>
      <c r="H1460" s="560">
        <v>0.19</v>
      </c>
    </row>
    <row r="1461" spans="2:8" x14ac:dyDescent="0.3">
      <c r="B1461" s="550" t="s">
        <v>3380</v>
      </c>
      <c r="C1461" s="551" t="s">
        <v>3381</v>
      </c>
      <c r="D1461" s="552" t="s">
        <v>539</v>
      </c>
      <c r="E1461" s="552" t="s">
        <v>562</v>
      </c>
      <c r="F1461" s="572">
        <v>21597</v>
      </c>
      <c r="G1461" s="572">
        <v>18149</v>
      </c>
      <c r="H1461" s="560">
        <v>0.19</v>
      </c>
    </row>
    <row r="1462" spans="2:8" x14ac:dyDescent="0.3">
      <c r="B1462" s="550" t="s">
        <v>3382</v>
      </c>
      <c r="C1462" s="551" t="s">
        <v>3383</v>
      </c>
      <c r="D1462" s="552" t="s">
        <v>539</v>
      </c>
      <c r="E1462" s="552" t="s">
        <v>562</v>
      </c>
      <c r="F1462" s="572">
        <v>42854</v>
      </c>
      <c r="G1462" s="572">
        <v>36012</v>
      </c>
      <c r="H1462" s="560">
        <v>0.19</v>
      </c>
    </row>
    <row r="1463" spans="2:8" x14ac:dyDescent="0.3">
      <c r="B1463" s="550" t="s">
        <v>3384</v>
      </c>
      <c r="C1463" s="551" t="s">
        <v>3385</v>
      </c>
      <c r="D1463" s="552" t="s">
        <v>539</v>
      </c>
      <c r="E1463" s="552" t="s">
        <v>562</v>
      </c>
      <c r="F1463" s="572">
        <v>6722</v>
      </c>
      <c r="G1463" s="572">
        <v>5649</v>
      </c>
      <c r="H1463" s="560">
        <v>0.19</v>
      </c>
    </row>
    <row r="1464" spans="2:8" x14ac:dyDescent="0.3">
      <c r="B1464" s="550" t="s">
        <v>3386</v>
      </c>
      <c r="C1464" s="551" t="s">
        <v>3387</v>
      </c>
      <c r="D1464" s="552" t="s">
        <v>539</v>
      </c>
      <c r="E1464" s="552" t="s">
        <v>562</v>
      </c>
      <c r="F1464" s="572">
        <v>35266</v>
      </c>
      <c r="G1464" s="572">
        <v>29635</v>
      </c>
      <c r="H1464" s="560">
        <v>0.19</v>
      </c>
    </row>
    <row r="1465" spans="2:8" x14ac:dyDescent="0.3">
      <c r="B1465" s="550" t="s">
        <v>3388</v>
      </c>
      <c r="C1465" s="551" t="s">
        <v>3389</v>
      </c>
      <c r="D1465" s="552" t="s">
        <v>539</v>
      </c>
      <c r="E1465" s="552" t="s">
        <v>562</v>
      </c>
      <c r="F1465" s="572">
        <v>21626</v>
      </c>
      <c r="G1465" s="572">
        <v>18173</v>
      </c>
      <c r="H1465" s="560">
        <v>0.19</v>
      </c>
    </row>
    <row r="1466" spans="2:8" x14ac:dyDescent="0.3">
      <c r="B1466" s="550" t="s">
        <v>3390</v>
      </c>
      <c r="C1466" s="551" t="s">
        <v>3391</v>
      </c>
      <c r="D1466" s="552" t="s">
        <v>539</v>
      </c>
      <c r="E1466" s="552" t="s">
        <v>562</v>
      </c>
      <c r="F1466" s="572">
        <v>12187</v>
      </c>
      <c r="G1466" s="572">
        <v>10241</v>
      </c>
      <c r="H1466" s="560">
        <v>0.19</v>
      </c>
    </row>
    <row r="1467" spans="2:8" x14ac:dyDescent="0.3">
      <c r="B1467" s="550" t="s">
        <v>3392</v>
      </c>
      <c r="C1467" s="551" t="s">
        <v>3393</v>
      </c>
      <c r="D1467" s="552" t="s">
        <v>539</v>
      </c>
      <c r="E1467" s="552" t="s">
        <v>562</v>
      </c>
      <c r="F1467" s="572">
        <v>43710</v>
      </c>
      <c r="G1467" s="572">
        <v>36731</v>
      </c>
      <c r="H1467" s="560">
        <v>0.19</v>
      </c>
    </row>
    <row r="1468" spans="2:8" x14ac:dyDescent="0.3">
      <c r="B1468" s="550" t="s">
        <v>3394</v>
      </c>
      <c r="C1468" s="551" t="s">
        <v>3395</v>
      </c>
      <c r="D1468" s="552" t="s">
        <v>539</v>
      </c>
      <c r="E1468" s="552" t="s">
        <v>562</v>
      </c>
      <c r="F1468" s="572">
        <v>102871</v>
      </c>
      <c r="G1468" s="572">
        <v>86446</v>
      </c>
      <c r="H1468" s="560">
        <v>0.19</v>
      </c>
    </row>
    <row r="1469" spans="2:8" x14ac:dyDescent="0.3">
      <c r="B1469" s="550" t="s">
        <v>3396</v>
      </c>
      <c r="C1469" s="551" t="s">
        <v>3397</v>
      </c>
      <c r="D1469" s="552" t="s">
        <v>539</v>
      </c>
      <c r="E1469" s="552" t="s">
        <v>562</v>
      </c>
      <c r="F1469" s="572">
        <v>14999</v>
      </c>
      <c r="G1469" s="572">
        <v>12604</v>
      </c>
      <c r="H1469" s="560">
        <v>0.19</v>
      </c>
    </row>
    <row r="1470" spans="2:8" x14ac:dyDescent="0.3">
      <c r="B1470" s="550" t="s">
        <v>3398</v>
      </c>
      <c r="C1470" s="551" t="s">
        <v>3399</v>
      </c>
      <c r="D1470" s="552" t="s">
        <v>539</v>
      </c>
      <c r="E1470" s="552" t="s">
        <v>562</v>
      </c>
      <c r="F1470" s="572">
        <v>135110</v>
      </c>
      <c r="G1470" s="572">
        <v>113538</v>
      </c>
      <c r="H1470" s="560">
        <v>0.19</v>
      </c>
    </row>
    <row r="1471" spans="2:8" x14ac:dyDescent="0.3">
      <c r="B1471" s="550" t="s">
        <v>3400</v>
      </c>
      <c r="C1471" s="551" t="s">
        <v>3401</v>
      </c>
      <c r="D1471" s="552" t="s">
        <v>539</v>
      </c>
      <c r="E1471" s="552" t="s">
        <v>562</v>
      </c>
      <c r="F1471" s="572">
        <v>3524</v>
      </c>
      <c r="G1471" s="572">
        <v>2961</v>
      </c>
      <c r="H1471" s="560">
        <v>0.19</v>
      </c>
    </row>
    <row r="1472" spans="2:8" x14ac:dyDescent="0.3">
      <c r="B1472" s="550" t="s">
        <v>3402</v>
      </c>
      <c r="C1472" s="551" t="s">
        <v>3403</v>
      </c>
      <c r="D1472" s="552" t="s">
        <v>539</v>
      </c>
      <c r="E1472" s="552" t="s">
        <v>562</v>
      </c>
      <c r="F1472" s="572">
        <v>1787</v>
      </c>
      <c r="G1472" s="572">
        <v>1502</v>
      </c>
      <c r="H1472" s="560">
        <v>0.19</v>
      </c>
    </row>
    <row r="1473" spans="2:8" x14ac:dyDescent="0.3">
      <c r="B1473" s="550" t="s">
        <v>3404</v>
      </c>
      <c r="C1473" s="551" t="s">
        <v>3405</v>
      </c>
      <c r="D1473" s="552" t="s">
        <v>539</v>
      </c>
      <c r="E1473" s="552" t="s">
        <v>562</v>
      </c>
      <c r="F1473" s="572">
        <v>983</v>
      </c>
      <c r="G1473" s="572">
        <v>826</v>
      </c>
      <c r="H1473" s="560">
        <v>0.19</v>
      </c>
    </row>
    <row r="1474" spans="2:8" x14ac:dyDescent="0.3">
      <c r="B1474" s="550" t="s">
        <v>3406</v>
      </c>
      <c r="C1474" s="551" t="s">
        <v>3407</v>
      </c>
      <c r="D1474" s="552" t="s">
        <v>539</v>
      </c>
      <c r="E1474" s="552" t="s">
        <v>562</v>
      </c>
      <c r="F1474" s="572">
        <v>5579</v>
      </c>
      <c r="G1474" s="572">
        <v>4688</v>
      </c>
      <c r="H1474" s="560">
        <v>0.19</v>
      </c>
    </row>
    <row r="1475" spans="2:8" x14ac:dyDescent="0.3">
      <c r="B1475" s="550" t="s">
        <v>3408</v>
      </c>
      <c r="C1475" s="551" t="s">
        <v>3409</v>
      </c>
      <c r="D1475" s="552" t="s">
        <v>539</v>
      </c>
      <c r="E1475" s="552" t="s">
        <v>562</v>
      </c>
      <c r="F1475" s="572">
        <v>1289</v>
      </c>
      <c r="G1475" s="572">
        <v>1083</v>
      </c>
      <c r="H1475" s="560">
        <v>0.19</v>
      </c>
    </row>
    <row r="1476" spans="2:8" x14ac:dyDescent="0.3">
      <c r="B1476" s="550" t="s">
        <v>3410</v>
      </c>
      <c r="C1476" s="551" t="s">
        <v>3411</v>
      </c>
      <c r="D1476" s="552" t="s">
        <v>539</v>
      </c>
      <c r="E1476" s="552" t="s">
        <v>562</v>
      </c>
      <c r="F1476" s="572">
        <v>5365</v>
      </c>
      <c r="G1476" s="572">
        <v>4508</v>
      </c>
      <c r="H1476" s="560">
        <v>0.19</v>
      </c>
    </row>
    <row r="1477" spans="2:8" x14ac:dyDescent="0.3">
      <c r="B1477" s="550" t="s">
        <v>3412</v>
      </c>
      <c r="C1477" s="551" t="s">
        <v>3413</v>
      </c>
      <c r="D1477" s="552" t="s">
        <v>539</v>
      </c>
      <c r="E1477" s="552" t="s">
        <v>562</v>
      </c>
      <c r="F1477" s="572">
        <v>7439</v>
      </c>
      <c r="G1477" s="572">
        <v>6251</v>
      </c>
      <c r="H1477" s="560">
        <v>0.19</v>
      </c>
    </row>
    <row r="1478" spans="2:8" x14ac:dyDescent="0.3">
      <c r="B1478" s="550" t="s">
        <v>3414</v>
      </c>
      <c r="C1478" s="551" t="s">
        <v>3415</v>
      </c>
      <c r="D1478" s="552" t="s">
        <v>539</v>
      </c>
      <c r="E1478" s="552" t="s">
        <v>562</v>
      </c>
      <c r="F1478" s="572">
        <v>4468</v>
      </c>
      <c r="G1478" s="572">
        <v>3755</v>
      </c>
      <c r="H1478" s="560">
        <v>0.19</v>
      </c>
    </row>
    <row r="1479" spans="2:8" x14ac:dyDescent="0.3">
      <c r="B1479" s="550" t="s">
        <v>3416</v>
      </c>
      <c r="C1479" s="551" t="s">
        <v>3417</v>
      </c>
      <c r="D1479" s="552" t="s">
        <v>539</v>
      </c>
      <c r="E1479" s="552" t="s">
        <v>562</v>
      </c>
      <c r="F1479" s="572">
        <v>9666</v>
      </c>
      <c r="G1479" s="572">
        <v>8123</v>
      </c>
      <c r="H1479" s="560">
        <v>0.19</v>
      </c>
    </row>
    <row r="1480" spans="2:8" x14ac:dyDescent="0.3">
      <c r="B1480" s="550" t="s">
        <v>3418</v>
      </c>
      <c r="C1480" s="551" t="s">
        <v>3419</v>
      </c>
      <c r="D1480" s="552" t="s">
        <v>539</v>
      </c>
      <c r="E1480" s="552" t="s">
        <v>298</v>
      </c>
      <c r="F1480" s="572">
        <v>3772</v>
      </c>
      <c r="G1480" s="572">
        <v>3170</v>
      </c>
      <c r="H1480" s="560">
        <v>0.19</v>
      </c>
    </row>
    <row r="1481" spans="2:8" x14ac:dyDescent="0.3">
      <c r="B1481" s="550" t="s">
        <v>3420</v>
      </c>
      <c r="C1481" s="551" t="s">
        <v>3421</v>
      </c>
      <c r="D1481" s="552" t="s">
        <v>539</v>
      </c>
      <c r="E1481" s="552" t="s">
        <v>298</v>
      </c>
      <c r="F1481" s="572">
        <v>6115</v>
      </c>
      <c r="G1481" s="572">
        <v>5139</v>
      </c>
      <c r="H1481" s="560">
        <v>0.19</v>
      </c>
    </row>
    <row r="1482" spans="2:8" x14ac:dyDescent="0.3">
      <c r="B1482" s="550" t="s">
        <v>3422</v>
      </c>
      <c r="C1482" s="551" t="s">
        <v>3423</v>
      </c>
      <c r="D1482" s="552" t="s">
        <v>539</v>
      </c>
      <c r="E1482" s="552" t="s">
        <v>298</v>
      </c>
      <c r="F1482" s="572">
        <v>1083</v>
      </c>
      <c r="G1482" s="572">
        <v>910</v>
      </c>
      <c r="H1482" s="560">
        <v>0.19</v>
      </c>
    </row>
    <row r="1483" spans="2:8" x14ac:dyDescent="0.3">
      <c r="B1483" s="550" t="s">
        <v>3424</v>
      </c>
      <c r="C1483" s="551" t="s">
        <v>3425</v>
      </c>
      <c r="D1483" s="552" t="s">
        <v>539</v>
      </c>
      <c r="E1483" s="552" t="s">
        <v>298</v>
      </c>
      <c r="F1483" s="572">
        <v>3168</v>
      </c>
      <c r="G1483" s="572">
        <v>2662</v>
      </c>
      <c r="H1483" s="560">
        <v>0.19</v>
      </c>
    </row>
    <row r="1484" spans="2:8" x14ac:dyDescent="0.3">
      <c r="B1484" s="550" t="s">
        <v>3426</v>
      </c>
      <c r="C1484" s="551" t="s">
        <v>3427</v>
      </c>
      <c r="D1484" s="552" t="s">
        <v>539</v>
      </c>
      <c r="E1484" s="552" t="s">
        <v>298</v>
      </c>
      <c r="F1484" s="572">
        <v>5819</v>
      </c>
      <c r="G1484" s="572">
        <v>4890</v>
      </c>
      <c r="H1484" s="560">
        <v>0.19</v>
      </c>
    </row>
    <row r="1485" spans="2:8" x14ac:dyDescent="0.3">
      <c r="B1485" s="550" t="s">
        <v>3428</v>
      </c>
      <c r="C1485" s="551" t="s">
        <v>3429</v>
      </c>
      <c r="D1485" s="552" t="s">
        <v>539</v>
      </c>
      <c r="E1485" s="552" t="s">
        <v>298</v>
      </c>
      <c r="F1485" s="572">
        <v>8658</v>
      </c>
      <c r="G1485" s="572">
        <v>7276</v>
      </c>
      <c r="H1485" s="560">
        <v>0.19</v>
      </c>
    </row>
    <row r="1486" spans="2:8" x14ac:dyDescent="0.3">
      <c r="B1486" s="550" t="s">
        <v>3430</v>
      </c>
      <c r="C1486" s="551" t="s">
        <v>3431</v>
      </c>
      <c r="D1486" s="552" t="s">
        <v>539</v>
      </c>
      <c r="E1486" s="552" t="s">
        <v>298</v>
      </c>
      <c r="F1486" s="572">
        <v>148536</v>
      </c>
      <c r="G1486" s="572">
        <v>124820</v>
      </c>
      <c r="H1486" s="560">
        <v>0.19</v>
      </c>
    </row>
    <row r="1487" spans="2:8" x14ac:dyDescent="0.3">
      <c r="B1487" s="550" t="s">
        <v>3432</v>
      </c>
      <c r="C1487" s="551" t="s">
        <v>3433</v>
      </c>
      <c r="D1487" s="552" t="s">
        <v>539</v>
      </c>
      <c r="E1487" s="552" t="s">
        <v>298</v>
      </c>
      <c r="F1487" s="572">
        <v>39858</v>
      </c>
      <c r="G1487" s="572">
        <v>33494</v>
      </c>
      <c r="H1487" s="560">
        <v>0.19</v>
      </c>
    </row>
    <row r="1488" spans="2:8" x14ac:dyDescent="0.3">
      <c r="B1488" s="550" t="s">
        <v>3434</v>
      </c>
      <c r="C1488" s="551" t="s">
        <v>3435</v>
      </c>
      <c r="D1488" s="552" t="s">
        <v>539</v>
      </c>
      <c r="E1488" s="552" t="s">
        <v>298</v>
      </c>
      <c r="F1488" s="572">
        <v>78782</v>
      </c>
      <c r="G1488" s="572">
        <v>66203</v>
      </c>
      <c r="H1488" s="560">
        <v>0.19</v>
      </c>
    </row>
    <row r="1489" spans="2:8" x14ac:dyDescent="0.3">
      <c r="B1489" s="550" t="s">
        <v>3436</v>
      </c>
      <c r="C1489" s="551" t="s">
        <v>3437</v>
      </c>
      <c r="D1489" s="552" t="s">
        <v>539</v>
      </c>
      <c r="E1489" s="552" t="s">
        <v>298</v>
      </c>
      <c r="F1489" s="572">
        <v>239379</v>
      </c>
      <c r="G1489" s="572">
        <v>201159</v>
      </c>
      <c r="H1489" s="560">
        <v>0.19</v>
      </c>
    </row>
    <row r="1490" spans="2:8" x14ac:dyDescent="0.3">
      <c r="B1490" s="550" t="s">
        <v>3438</v>
      </c>
      <c r="C1490" s="551" t="s">
        <v>3439</v>
      </c>
      <c r="D1490" s="552" t="s">
        <v>539</v>
      </c>
      <c r="E1490" s="552" t="s">
        <v>298</v>
      </c>
      <c r="F1490" s="572">
        <v>18584</v>
      </c>
      <c r="G1490" s="572">
        <v>15617</v>
      </c>
      <c r="H1490" s="560">
        <v>0.19</v>
      </c>
    </row>
    <row r="1491" spans="2:8" x14ac:dyDescent="0.3">
      <c r="B1491" s="550" t="s">
        <v>3440</v>
      </c>
      <c r="C1491" s="551" t="s">
        <v>3441</v>
      </c>
      <c r="D1491" s="552" t="s">
        <v>539</v>
      </c>
      <c r="E1491" s="552" t="s">
        <v>593</v>
      </c>
      <c r="F1491" s="572">
        <v>4391</v>
      </c>
      <c r="G1491" s="572">
        <v>3690</v>
      </c>
      <c r="H1491" s="560">
        <v>0.19</v>
      </c>
    </row>
    <row r="1492" spans="2:8" ht="45.6" x14ac:dyDescent="0.3">
      <c r="B1492" s="550" t="s">
        <v>3442</v>
      </c>
      <c r="C1492" s="551" t="s">
        <v>3443</v>
      </c>
      <c r="D1492" s="552" t="s">
        <v>539</v>
      </c>
      <c r="E1492" s="552" t="s">
        <v>298</v>
      </c>
      <c r="F1492" s="572">
        <v>227258</v>
      </c>
      <c r="G1492" s="572">
        <v>190973</v>
      </c>
      <c r="H1492" s="560">
        <v>0.19</v>
      </c>
    </row>
    <row r="1493" spans="2:8" x14ac:dyDescent="0.3">
      <c r="B1493" s="550" t="s">
        <v>3444</v>
      </c>
      <c r="C1493" s="551" t="s">
        <v>3445</v>
      </c>
      <c r="D1493" s="552" t="s">
        <v>539</v>
      </c>
      <c r="E1493" s="552" t="s">
        <v>298</v>
      </c>
      <c r="F1493" s="572">
        <v>7877</v>
      </c>
      <c r="G1493" s="572">
        <v>6619</v>
      </c>
      <c r="H1493" s="560">
        <v>0.19</v>
      </c>
    </row>
    <row r="1494" spans="2:8" x14ac:dyDescent="0.3">
      <c r="B1494" s="550" t="s">
        <v>3446</v>
      </c>
      <c r="C1494" s="551" t="s">
        <v>3447</v>
      </c>
      <c r="D1494" s="552" t="s">
        <v>539</v>
      </c>
      <c r="E1494" s="552" t="s">
        <v>562</v>
      </c>
      <c r="F1494" s="572">
        <v>45147</v>
      </c>
      <c r="G1494" s="572">
        <v>37939</v>
      </c>
      <c r="H1494" s="560">
        <v>0.19</v>
      </c>
    </row>
    <row r="1495" spans="2:8" ht="22.8" x14ac:dyDescent="0.3">
      <c r="B1495" s="550" t="s">
        <v>3448</v>
      </c>
      <c r="C1495" s="551" t="s">
        <v>3449</v>
      </c>
      <c r="D1495" s="552" t="s">
        <v>539</v>
      </c>
      <c r="E1495" s="552" t="s">
        <v>298</v>
      </c>
      <c r="F1495" s="572">
        <v>7271</v>
      </c>
      <c r="G1495" s="572">
        <v>6110</v>
      </c>
      <c r="H1495" s="560">
        <v>0.19</v>
      </c>
    </row>
    <row r="1496" spans="2:8" x14ac:dyDescent="0.3">
      <c r="B1496" s="550" t="s">
        <v>3450</v>
      </c>
      <c r="C1496" s="551" t="s">
        <v>3451</v>
      </c>
      <c r="D1496" s="552" t="s">
        <v>539</v>
      </c>
      <c r="E1496" s="552" t="s">
        <v>298</v>
      </c>
      <c r="F1496" s="572">
        <v>11362</v>
      </c>
      <c r="G1496" s="572">
        <v>9548</v>
      </c>
      <c r="H1496" s="560">
        <v>0.19</v>
      </c>
    </row>
    <row r="1497" spans="2:8" ht="22.8" x14ac:dyDescent="0.3">
      <c r="B1497" s="550" t="s">
        <v>3452</v>
      </c>
      <c r="C1497" s="551" t="s">
        <v>3453</v>
      </c>
      <c r="D1497" s="552" t="s">
        <v>539</v>
      </c>
      <c r="E1497" s="552" t="s">
        <v>298</v>
      </c>
      <c r="F1497" s="572">
        <v>204531</v>
      </c>
      <c r="G1497" s="572">
        <v>171875</v>
      </c>
      <c r="H1497" s="560">
        <v>0.19</v>
      </c>
    </row>
    <row r="1498" spans="2:8" ht="22.8" x14ac:dyDescent="0.3">
      <c r="B1498" s="550" t="s">
        <v>3454</v>
      </c>
      <c r="C1498" s="551" t="s">
        <v>3455</v>
      </c>
      <c r="D1498" s="552" t="s">
        <v>539</v>
      </c>
      <c r="E1498" s="552" t="s">
        <v>298</v>
      </c>
      <c r="F1498" s="572">
        <v>85847</v>
      </c>
      <c r="G1498" s="572">
        <v>72140</v>
      </c>
      <c r="H1498" s="560">
        <v>0.19</v>
      </c>
    </row>
    <row r="1499" spans="2:8" x14ac:dyDescent="0.3">
      <c r="B1499" s="550" t="s">
        <v>3456</v>
      </c>
      <c r="C1499" s="551" t="s">
        <v>3457</v>
      </c>
      <c r="D1499" s="552" t="s">
        <v>539</v>
      </c>
      <c r="E1499" s="552" t="s">
        <v>298</v>
      </c>
      <c r="F1499" s="572">
        <v>199985</v>
      </c>
      <c r="G1499" s="572">
        <v>168055</v>
      </c>
      <c r="H1499" s="560">
        <v>0.19</v>
      </c>
    </row>
    <row r="1500" spans="2:8" x14ac:dyDescent="0.3">
      <c r="B1500" s="550" t="s">
        <v>3458</v>
      </c>
      <c r="C1500" s="551" t="s">
        <v>3459</v>
      </c>
      <c r="D1500" s="552" t="s">
        <v>539</v>
      </c>
      <c r="E1500" s="552" t="s">
        <v>298</v>
      </c>
      <c r="F1500" s="572">
        <v>242409</v>
      </c>
      <c r="G1500" s="572">
        <v>203705</v>
      </c>
      <c r="H1500" s="560">
        <v>0.19</v>
      </c>
    </row>
    <row r="1501" spans="2:8" x14ac:dyDescent="0.3">
      <c r="B1501" s="550" t="s">
        <v>3460</v>
      </c>
      <c r="C1501" s="551" t="s">
        <v>3461</v>
      </c>
      <c r="D1501" s="552" t="s">
        <v>539</v>
      </c>
      <c r="E1501" s="552" t="s">
        <v>298</v>
      </c>
      <c r="F1501" s="572">
        <v>45451</v>
      </c>
      <c r="G1501" s="572">
        <v>38194</v>
      </c>
      <c r="H1501" s="560">
        <v>0.19</v>
      </c>
    </row>
    <row r="1502" spans="2:8" x14ac:dyDescent="0.3">
      <c r="B1502" s="550" t="s">
        <v>3462</v>
      </c>
      <c r="C1502" s="551" t="s">
        <v>3463</v>
      </c>
      <c r="D1502" s="552" t="s">
        <v>539</v>
      </c>
      <c r="E1502" s="552" t="s">
        <v>298</v>
      </c>
      <c r="F1502" s="572">
        <v>10605</v>
      </c>
      <c r="G1502" s="572">
        <v>8912</v>
      </c>
      <c r="H1502" s="560">
        <v>0.19</v>
      </c>
    </row>
    <row r="1503" spans="2:8" x14ac:dyDescent="0.3">
      <c r="B1503" s="550" t="s">
        <v>3464</v>
      </c>
      <c r="C1503" s="551" t="s">
        <v>3465</v>
      </c>
      <c r="D1503" s="552" t="s">
        <v>539</v>
      </c>
      <c r="E1503" s="552" t="s">
        <v>298</v>
      </c>
      <c r="F1503" s="572">
        <v>6816</v>
      </c>
      <c r="G1503" s="572">
        <v>5728</v>
      </c>
      <c r="H1503" s="560">
        <v>0.19</v>
      </c>
    </row>
    <row r="1504" spans="2:8" x14ac:dyDescent="0.3">
      <c r="B1504" s="550" t="s">
        <v>3466</v>
      </c>
      <c r="C1504" s="551" t="s">
        <v>3467</v>
      </c>
      <c r="D1504" s="552" t="s">
        <v>539</v>
      </c>
      <c r="E1504" s="552" t="s">
        <v>298</v>
      </c>
      <c r="F1504" s="572">
        <v>4089</v>
      </c>
      <c r="G1504" s="572">
        <v>3436</v>
      </c>
      <c r="H1504" s="560">
        <v>0.19</v>
      </c>
    </row>
    <row r="1505" spans="2:8" x14ac:dyDescent="0.3">
      <c r="B1505" s="550" t="s">
        <v>3468</v>
      </c>
      <c r="C1505" s="551" t="s">
        <v>3469</v>
      </c>
      <c r="D1505" s="552" t="s">
        <v>539</v>
      </c>
      <c r="E1505" s="552" t="s">
        <v>298</v>
      </c>
      <c r="F1505" s="572">
        <v>63632</v>
      </c>
      <c r="G1505" s="572">
        <v>53472</v>
      </c>
      <c r="H1505" s="560">
        <v>0.19</v>
      </c>
    </row>
    <row r="1506" spans="2:8" x14ac:dyDescent="0.3">
      <c r="B1506" s="550" t="s">
        <v>3470</v>
      </c>
      <c r="C1506" s="551" t="s">
        <v>3471</v>
      </c>
      <c r="D1506" s="552" t="s">
        <v>539</v>
      </c>
      <c r="E1506" s="552" t="s">
        <v>298</v>
      </c>
      <c r="F1506" s="572">
        <v>120900</v>
      </c>
      <c r="G1506" s="572">
        <v>101597</v>
      </c>
      <c r="H1506" s="560">
        <v>0.19</v>
      </c>
    </row>
    <row r="1507" spans="2:8" ht="34.200000000000003" x14ac:dyDescent="0.3">
      <c r="B1507" s="550" t="s">
        <v>3472</v>
      </c>
      <c r="C1507" s="551" t="s">
        <v>3153</v>
      </c>
      <c r="D1507" s="552" t="s">
        <v>539</v>
      </c>
      <c r="E1507" s="552" t="s">
        <v>298</v>
      </c>
      <c r="F1507" s="572">
        <v>2082968</v>
      </c>
      <c r="G1507" s="572">
        <v>1750393</v>
      </c>
      <c r="H1507" s="560">
        <v>0.19</v>
      </c>
    </row>
    <row r="1508" spans="2:8" x14ac:dyDescent="0.3">
      <c r="B1508" s="550" t="s">
        <v>3473</v>
      </c>
      <c r="C1508" s="551" t="s">
        <v>3474</v>
      </c>
      <c r="D1508" s="552" t="s">
        <v>539</v>
      </c>
      <c r="E1508" s="552" t="s">
        <v>298</v>
      </c>
      <c r="F1508" s="572">
        <v>30167</v>
      </c>
      <c r="G1508" s="572">
        <v>25350</v>
      </c>
      <c r="H1508" s="560">
        <v>0.19</v>
      </c>
    </row>
    <row r="1509" spans="2:8" ht="22.8" x14ac:dyDescent="0.3">
      <c r="B1509" s="550" t="s">
        <v>3475</v>
      </c>
      <c r="C1509" s="551" t="s">
        <v>3476</v>
      </c>
      <c r="D1509" s="552" t="s">
        <v>539</v>
      </c>
      <c r="E1509" s="552" t="s">
        <v>298</v>
      </c>
      <c r="F1509" s="572">
        <v>588975</v>
      </c>
      <c r="G1509" s="572">
        <v>494937</v>
      </c>
      <c r="H1509" s="560">
        <v>0.19</v>
      </c>
    </row>
    <row r="1510" spans="2:8" x14ac:dyDescent="0.3">
      <c r="B1510" s="550" t="s">
        <v>3477</v>
      </c>
      <c r="C1510" s="551" t="s">
        <v>3478</v>
      </c>
      <c r="D1510" s="552" t="s">
        <v>539</v>
      </c>
      <c r="E1510" s="552" t="s">
        <v>298</v>
      </c>
      <c r="F1510" s="572">
        <v>387861</v>
      </c>
      <c r="G1510" s="572">
        <v>325934</v>
      </c>
      <c r="H1510" s="560">
        <v>0.19</v>
      </c>
    </row>
    <row r="1511" spans="2:8" ht="22.8" x14ac:dyDescent="0.3">
      <c r="B1511" s="550" t="s">
        <v>3479</v>
      </c>
      <c r="C1511" s="551" t="s">
        <v>3480</v>
      </c>
      <c r="D1511" s="552" t="s">
        <v>539</v>
      </c>
      <c r="E1511" s="552" t="s">
        <v>298</v>
      </c>
      <c r="F1511" s="572">
        <v>646437</v>
      </c>
      <c r="G1511" s="572">
        <v>543224</v>
      </c>
      <c r="H1511" s="560">
        <v>0.19</v>
      </c>
    </row>
    <row r="1512" spans="2:8" x14ac:dyDescent="0.3">
      <c r="B1512" s="550" t="s">
        <v>3481</v>
      </c>
      <c r="C1512" s="551" t="s">
        <v>3474</v>
      </c>
      <c r="D1512" s="552" t="s">
        <v>539</v>
      </c>
      <c r="E1512" s="552" t="s">
        <v>298</v>
      </c>
      <c r="F1512" s="572">
        <v>30167</v>
      </c>
      <c r="G1512" s="572">
        <v>25350</v>
      </c>
      <c r="H1512" s="560">
        <v>0.19</v>
      </c>
    </row>
    <row r="1513" spans="2:8" x14ac:dyDescent="0.3">
      <c r="B1513" s="550" t="s">
        <v>3482</v>
      </c>
      <c r="C1513" s="551" t="s">
        <v>3483</v>
      </c>
      <c r="D1513" s="552" t="s">
        <v>539</v>
      </c>
      <c r="E1513" s="552" t="s">
        <v>302</v>
      </c>
      <c r="F1513" s="572">
        <v>5000</v>
      </c>
      <c r="G1513" s="572">
        <v>4202</v>
      </c>
      <c r="H1513" s="560">
        <v>0.19</v>
      </c>
    </row>
    <row r="1514" spans="2:8" x14ac:dyDescent="0.3">
      <c r="B1514" s="550" t="s">
        <v>3484</v>
      </c>
      <c r="C1514" s="551" t="s">
        <v>3485</v>
      </c>
      <c r="D1514" s="552" t="s">
        <v>539</v>
      </c>
      <c r="E1514" s="552" t="s">
        <v>298</v>
      </c>
      <c r="F1514" s="572">
        <v>86193</v>
      </c>
      <c r="G1514" s="572">
        <v>72431</v>
      </c>
      <c r="H1514" s="560">
        <v>0.19</v>
      </c>
    </row>
    <row r="1515" spans="2:8" x14ac:dyDescent="0.3">
      <c r="B1515" s="550" t="s">
        <v>3486</v>
      </c>
      <c r="C1515" s="551" t="s">
        <v>3487</v>
      </c>
      <c r="D1515" s="552" t="s">
        <v>539</v>
      </c>
      <c r="E1515" s="552" t="s">
        <v>562</v>
      </c>
      <c r="F1515" s="572">
        <v>5745</v>
      </c>
      <c r="G1515" s="572">
        <v>4828</v>
      </c>
      <c r="H1515" s="560">
        <v>0.19</v>
      </c>
    </row>
    <row r="1516" spans="2:8" x14ac:dyDescent="0.3">
      <c r="B1516" s="550" t="s">
        <v>3488</v>
      </c>
      <c r="C1516" s="551" t="s">
        <v>3489</v>
      </c>
      <c r="D1516" s="552" t="s">
        <v>539</v>
      </c>
      <c r="E1516" s="552" t="s">
        <v>298</v>
      </c>
      <c r="F1516" s="572">
        <v>108459</v>
      </c>
      <c r="G1516" s="572">
        <v>91142</v>
      </c>
      <c r="H1516" s="560">
        <v>0.19</v>
      </c>
    </row>
    <row r="1517" spans="2:8" x14ac:dyDescent="0.3">
      <c r="B1517" s="550" t="s">
        <v>3490</v>
      </c>
      <c r="C1517" s="551" t="s">
        <v>3491</v>
      </c>
      <c r="D1517" s="552" t="s">
        <v>539</v>
      </c>
      <c r="E1517" s="552" t="s">
        <v>298</v>
      </c>
      <c r="F1517" s="572">
        <v>287305</v>
      </c>
      <c r="G1517" s="572">
        <v>241433</v>
      </c>
      <c r="H1517" s="560">
        <v>0.19</v>
      </c>
    </row>
    <row r="1518" spans="2:8" ht="22.8" x14ac:dyDescent="0.3">
      <c r="B1518" s="550" t="s">
        <v>3492</v>
      </c>
      <c r="C1518" s="551" t="s">
        <v>3493</v>
      </c>
      <c r="D1518" s="552" t="s">
        <v>539</v>
      </c>
      <c r="E1518" s="552" t="s">
        <v>298</v>
      </c>
      <c r="F1518" s="572">
        <v>47405</v>
      </c>
      <c r="G1518" s="572">
        <v>39836</v>
      </c>
      <c r="H1518" s="560">
        <v>0.19</v>
      </c>
    </row>
    <row r="1519" spans="2:8" x14ac:dyDescent="0.3">
      <c r="B1519" s="550" t="s">
        <v>3494</v>
      </c>
      <c r="C1519" s="551" t="s">
        <v>3495</v>
      </c>
      <c r="D1519" s="552" t="s">
        <v>539</v>
      </c>
      <c r="E1519" s="552" t="s">
        <v>298</v>
      </c>
      <c r="F1519" s="572">
        <v>15833</v>
      </c>
      <c r="G1519" s="572">
        <v>13305</v>
      </c>
      <c r="H1519" s="560">
        <v>0.19</v>
      </c>
    </row>
    <row r="1520" spans="2:8" x14ac:dyDescent="0.3">
      <c r="B1520" s="550" t="s">
        <v>3496</v>
      </c>
      <c r="C1520" s="551" t="s">
        <v>3497</v>
      </c>
      <c r="D1520" s="552" t="s">
        <v>539</v>
      </c>
      <c r="E1520" s="552" t="s">
        <v>298</v>
      </c>
      <c r="F1520" s="572">
        <v>141641</v>
      </c>
      <c r="G1520" s="572">
        <v>119026</v>
      </c>
      <c r="H1520" s="560">
        <v>0.19</v>
      </c>
    </row>
    <row r="1521" spans="2:8" x14ac:dyDescent="0.3">
      <c r="B1521" s="550" t="s">
        <v>3498</v>
      </c>
      <c r="C1521" s="551" t="s">
        <v>3499</v>
      </c>
      <c r="D1521" s="552" t="s">
        <v>539</v>
      </c>
      <c r="E1521" s="552" t="s">
        <v>298</v>
      </c>
      <c r="F1521" s="572">
        <v>88317</v>
      </c>
      <c r="G1521" s="572">
        <v>74216</v>
      </c>
      <c r="H1521" s="560">
        <v>0.19</v>
      </c>
    </row>
    <row r="1522" spans="2:8" x14ac:dyDescent="0.3">
      <c r="B1522" s="550" t="s">
        <v>3500</v>
      </c>
      <c r="C1522" s="551" t="s">
        <v>3501</v>
      </c>
      <c r="D1522" s="552" t="s">
        <v>539</v>
      </c>
      <c r="E1522" s="552" t="s">
        <v>298</v>
      </c>
      <c r="F1522" s="572">
        <v>5000</v>
      </c>
      <c r="G1522" s="572">
        <v>4202</v>
      </c>
      <c r="H1522" s="560">
        <v>0.19</v>
      </c>
    </row>
    <row r="1523" spans="2:8" x14ac:dyDescent="0.3">
      <c r="B1523" s="550" t="s">
        <v>3502</v>
      </c>
      <c r="C1523" s="551" t="s">
        <v>3503</v>
      </c>
      <c r="D1523" s="552" t="s">
        <v>539</v>
      </c>
      <c r="E1523" s="552" t="s">
        <v>298</v>
      </c>
      <c r="F1523" s="572">
        <v>366602</v>
      </c>
      <c r="G1523" s="572">
        <v>308069</v>
      </c>
      <c r="H1523" s="560">
        <v>0.19</v>
      </c>
    </row>
    <row r="1524" spans="2:8" x14ac:dyDescent="0.3">
      <c r="B1524" s="550" t="s">
        <v>3504</v>
      </c>
      <c r="C1524" s="551" t="s">
        <v>3505</v>
      </c>
      <c r="D1524" s="552" t="s">
        <v>539</v>
      </c>
      <c r="E1524" s="552" t="s">
        <v>298</v>
      </c>
      <c r="F1524" s="572">
        <v>466586</v>
      </c>
      <c r="G1524" s="572">
        <v>392089</v>
      </c>
      <c r="H1524" s="560">
        <v>0.19</v>
      </c>
    </row>
    <row r="1525" spans="2:8" x14ac:dyDescent="0.3">
      <c r="B1525" s="550" t="s">
        <v>3506</v>
      </c>
      <c r="C1525" s="551" t="s">
        <v>3507</v>
      </c>
      <c r="D1525" s="552" t="s">
        <v>539</v>
      </c>
      <c r="E1525" s="552" t="s">
        <v>298</v>
      </c>
      <c r="F1525" s="572">
        <v>149975</v>
      </c>
      <c r="G1525" s="572">
        <v>126029</v>
      </c>
      <c r="H1525" s="560">
        <v>0.19</v>
      </c>
    </row>
    <row r="1526" spans="2:8" x14ac:dyDescent="0.3">
      <c r="B1526" s="550" t="s">
        <v>3508</v>
      </c>
      <c r="C1526" s="551" t="s">
        <v>3509</v>
      </c>
      <c r="D1526" s="552" t="s">
        <v>539</v>
      </c>
      <c r="E1526" s="552" t="s">
        <v>298</v>
      </c>
      <c r="F1526" s="572">
        <v>191633</v>
      </c>
      <c r="G1526" s="572">
        <v>161036</v>
      </c>
      <c r="H1526" s="560">
        <v>0.19</v>
      </c>
    </row>
    <row r="1527" spans="2:8" x14ac:dyDescent="0.3">
      <c r="B1527" s="550" t="s">
        <v>3510</v>
      </c>
      <c r="C1527" s="551" t="s">
        <v>3511</v>
      </c>
      <c r="D1527" s="552" t="s">
        <v>539</v>
      </c>
      <c r="E1527" s="552" t="s">
        <v>298</v>
      </c>
      <c r="F1527" s="572">
        <v>9998</v>
      </c>
      <c r="G1527" s="572">
        <v>8402</v>
      </c>
      <c r="H1527" s="560">
        <v>0.19</v>
      </c>
    </row>
    <row r="1528" spans="2:8" x14ac:dyDescent="0.3">
      <c r="B1528" s="550" t="s">
        <v>3512</v>
      </c>
      <c r="C1528" s="551" t="s">
        <v>3513</v>
      </c>
      <c r="D1528" s="552" t="s">
        <v>539</v>
      </c>
      <c r="E1528" s="552" t="s">
        <v>298</v>
      </c>
      <c r="F1528" s="572">
        <v>24997</v>
      </c>
      <c r="G1528" s="572">
        <v>21006</v>
      </c>
      <c r="H1528" s="560">
        <v>0.19</v>
      </c>
    </row>
    <row r="1529" spans="2:8" x14ac:dyDescent="0.3">
      <c r="B1529" s="550" t="s">
        <v>3514</v>
      </c>
      <c r="C1529" s="551" t="s">
        <v>3515</v>
      </c>
      <c r="D1529" s="552" t="s">
        <v>539</v>
      </c>
      <c r="E1529" s="552" t="s">
        <v>298</v>
      </c>
      <c r="F1529" s="572">
        <v>48324</v>
      </c>
      <c r="G1529" s="572">
        <v>40608</v>
      </c>
      <c r="H1529" s="560">
        <v>0.19</v>
      </c>
    </row>
    <row r="1530" spans="2:8" x14ac:dyDescent="0.3">
      <c r="B1530" s="550" t="s">
        <v>3516</v>
      </c>
      <c r="C1530" s="551" t="s">
        <v>3517</v>
      </c>
      <c r="D1530" s="552" t="s">
        <v>539</v>
      </c>
      <c r="E1530" s="552" t="s">
        <v>298</v>
      </c>
      <c r="F1530" s="572">
        <v>1834</v>
      </c>
      <c r="G1530" s="572">
        <v>1541</v>
      </c>
      <c r="H1530" s="560">
        <v>0.19</v>
      </c>
    </row>
    <row r="1531" spans="2:8" x14ac:dyDescent="0.3">
      <c r="B1531" s="550" t="s">
        <v>3518</v>
      </c>
      <c r="C1531" s="551" t="s">
        <v>3519</v>
      </c>
      <c r="D1531" s="552" t="s">
        <v>539</v>
      </c>
      <c r="E1531" s="552" t="s">
        <v>298</v>
      </c>
      <c r="F1531" s="572">
        <v>1499</v>
      </c>
      <c r="G1531" s="572">
        <v>1260</v>
      </c>
      <c r="H1531" s="560">
        <v>0.19</v>
      </c>
    </row>
    <row r="1532" spans="2:8" x14ac:dyDescent="0.3">
      <c r="B1532" s="550" t="s">
        <v>3520</v>
      </c>
      <c r="C1532" s="551" t="s">
        <v>3521</v>
      </c>
      <c r="D1532" s="552" t="s">
        <v>539</v>
      </c>
      <c r="E1532" s="552" t="s">
        <v>298</v>
      </c>
      <c r="F1532" s="572">
        <v>116647</v>
      </c>
      <c r="G1532" s="572">
        <v>98023</v>
      </c>
      <c r="H1532" s="560">
        <v>0.19</v>
      </c>
    </row>
    <row r="1533" spans="2:8" x14ac:dyDescent="0.3">
      <c r="B1533" s="550" t="s">
        <v>3522</v>
      </c>
      <c r="C1533" s="551" t="s">
        <v>3523</v>
      </c>
      <c r="D1533" s="552" t="s">
        <v>539</v>
      </c>
      <c r="E1533" s="552" t="s">
        <v>297</v>
      </c>
      <c r="F1533" s="572">
        <v>15833</v>
      </c>
      <c r="G1533" s="572">
        <v>13305</v>
      </c>
      <c r="H1533" s="560">
        <v>0.19</v>
      </c>
    </row>
    <row r="1534" spans="2:8" x14ac:dyDescent="0.3">
      <c r="B1534" s="550" t="s">
        <v>3524</v>
      </c>
      <c r="C1534" s="551" t="s">
        <v>3525</v>
      </c>
      <c r="D1534" s="552" t="s">
        <v>539</v>
      </c>
      <c r="E1534" s="552" t="s">
        <v>298</v>
      </c>
      <c r="F1534" s="572">
        <v>2832834</v>
      </c>
      <c r="G1534" s="572">
        <v>2380533</v>
      </c>
      <c r="H1534" s="560">
        <v>0.19</v>
      </c>
    </row>
    <row r="1535" spans="2:8" x14ac:dyDescent="0.3">
      <c r="B1535" s="550" t="s">
        <v>3526</v>
      </c>
      <c r="C1535" s="551" t="s">
        <v>3527</v>
      </c>
      <c r="D1535" s="552" t="s">
        <v>539</v>
      </c>
      <c r="E1535" s="552" t="s">
        <v>298</v>
      </c>
      <c r="F1535" s="572">
        <v>566565</v>
      </c>
      <c r="G1535" s="572">
        <v>476105</v>
      </c>
      <c r="H1535" s="560">
        <v>0.19</v>
      </c>
    </row>
    <row r="1536" spans="2:8" x14ac:dyDescent="0.3">
      <c r="B1536" s="550" t="s">
        <v>3528</v>
      </c>
      <c r="C1536" s="551" t="s">
        <v>3529</v>
      </c>
      <c r="D1536" s="552" t="s">
        <v>539</v>
      </c>
      <c r="E1536" s="552" t="s">
        <v>297</v>
      </c>
      <c r="F1536" s="572">
        <v>8332</v>
      </c>
      <c r="G1536" s="572">
        <v>7002</v>
      </c>
      <c r="H1536" s="560">
        <v>0.19</v>
      </c>
    </row>
    <row r="1537" spans="2:8" x14ac:dyDescent="0.3">
      <c r="B1537" s="550" t="s">
        <v>3530</v>
      </c>
      <c r="C1537" s="551" t="s">
        <v>3531</v>
      </c>
      <c r="D1537" s="552" t="s">
        <v>539</v>
      </c>
      <c r="E1537" s="552" t="s">
        <v>298</v>
      </c>
      <c r="F1537" s="572">
        <v>19996</v>
      </c>
      <c r="G1537" s="572">
        <v>16803</v>
      </c>
      <c r="H1537" s="560">
        <v>0.19</v>
      </c>
    </row>
    <row r="1538" spans="2:8" x14ac:dyDescent="0.3">
      <c r="B1538" s="550" t="s">
        <v>3532</v>
      </c>
      <c r="C1538" s="551" t="s">
        <v>3533</v>
      </c>
      <c r="D1538" s="552" t="s">
        <v>539</v>
      </c>
      <c r="E1538" s="552" t="s">
        <v>298</v>
      </c>
      <c r="F1538" s="572">
        <v>3168</v>
      </c>
      <c r="G1538" s="572">
        <v>2662</v>
      </c>
      <c r="H1538" s="560">
        <v>0.19</v>
      </c>
    </row>
    <row r="1539" spans="2:8" x14ac:dyDescent="0.3">
      <c r="B1539" s="550" t="s">
        <v>3534</v>
      </c>
      <c r="C1539" s="551" t="s">
        <v>3535</v>
      </c>
      <c r="D1539" s="552" t="s">
        <v>539</v>
      </c>
      <c r="E1539" s="552" t="s">
        <v>298</v>
      </c>
      <c r="F1539" s="572">
        <v>1834</v>
      </c>
      <c r="G1539" s="572">
        <v>1541</v>
      </c>
      <c r="H1539" s="560">
        <v>0.19</v>
      </c>
    </row>
    <row r="1540" spans="2:8" x14ac:dyDescent="0.3">
      <c r="B1540" s="550" t="s">
        <v>3536</v>
      </c>
      <c r="C1540" s="551" t="s">
        <v>3537</v>
      </c>
      <c r="D1540" s="552" t="s">
        <v>539</v>
      </c>
      <c r="E1540" s="552" t="s">
        <v>298</v>
      </c>
      <c r="F1540" s="572">
        <v>16664</v>
      </c>
      <c r="G1540" s="572">
        <v>14003</v>
      </c>
      <c r="H1540" s="560">
        <v>0.19</v>
      </c>
    </row>
    <row r="1541" spans="2:8" ht="22.8" x14ac:dyDescent="0.3">
      <c r="B1541" s="550" t="s">
        <v>3538</v>
      </c>
      <c r="C1541" s="551" t="s">
        <v>3539</v>
      </c>
      <c r="D1541" s="552" t="s">
        <v>539</v>
      </c>
      <c r="E1541" s="552" t="s">
        <v>302</v>
      </c>
      <c r="F1541" s="572">
        <v>84018</v>
      </c>
      <c r="G1541" s="572">
        <v>84018</v>
      </c>
      <c r="H1541" s="560">
        <v>0</v>
      </c>
    </row>
    <row r="1542" spans="2:8" ht="22.8" x14ac:dyDescent="0.3">
      <c r="B1542" s="550" t="s">
        <v>3540</v>
      </c>
      <c r="C1542" s="551" t="s">
        <v>3541</v>
      </c>
      <c r="D1542" s="552" t="s">
        <v>539</v>
      </c>
      <c r="E1542" s="552" t="s">
        <v>297</v>
      </c>
      <c r="F1542" s="572">
        <v>9800</v>
      </c>
      <c r="G1542" s="572">
        <v>9800</v>
      </c>
      <c r="H1542" s="560">
        <v>0</v>
      </c>
    </row>
    <row r="1543" spans="2:8" ht="22.8" x14ac:dyDescent="0.3">
      <c r="B1543" s="550" t="s">
        <v>3542</v>
      </c>
      <c r="C1543" s="551" t="s">
        <v>3543</v>
      </c>
      <c r="D1543" s="552" t="s">
        <v>539</v>
      </c>
      <c r="E1543" s="552" t="s">
        <v>302</v>
      </c>
      <c r="F1543" s="572">
        <v>27400</v>
      </c>
      <c r="G1543" s="572">
        <v>27400</v>
      </c>
      <c r="H1543" s="560">
        <v>0</v>
      </c>
    </row>
    <row r="1544" spans="2:8" ht="22.8" x14ac:dyDescent="0.3">
      <c r="B1544" s="550" t="s">
        <v>3544</v>
      </c>
      <c r="C1544" s="551" t="s">
        <v>3545</v>
      </c>
      <c r="D1544" s="552" t="s">
        <v>539</v>
      </c>
      <c r="E1544" s="552" t="s">
        <v>297</v>
      </c>
      <c r="F1544" s="572">
        <v>2292</v>
      </c>
      <c r="G1544" s="572">
        <v>2292</v>
      </c>
      <c r="H1544" s="560">
        <v>0</v>
      </c>
    </row>
    <row r="1545" spans="2:8" x14ac:dyDescent="0.3">
      <c r="B1545" s="550" t="s">
        <v>3546</v>
      </c>
      <c r="C1545" s="551" t="s">
        <v>3547</v>
      </c>
      <c r="D1545" s="552" t="s">
        <v>539</v>
      </c>
      <c r="E1545" s="552" t="s">
        <v>297</v>
      </c>
      <c r="F1545" s="572">
        <v>9773</v>
      </c>
      <c r="G1545" s="572">
        <v>9773</v>
      </c>
      <c r="H1545" s="560">
        <v>0</v>
      </c>
    </row>
    <row r="1546" spans="2:8" ht="34.200000000000003" x14ac:dyDescent="0.3">
      <c r="B1546" s="550" t="s">
        <v>3548</v>
      </c>
      <c r="C1546" s="551" t="s">
        <v>3549</v>
      </c>
      <c r="D1546" s="552" t="s">
        <v>539</v>
      </c>
      <c r="E1546" s="552" t="s">
        <v>298</v>
      </c>
      <c r="F1546" s="572">
        <v>495851</v>
      </c>
      <c r="G1546" s="572">
        <v>495851</v>
      </c>
      <c r="H1546" s="560">
        <v>0</v>
      </c>
    </row>
    <row r="1547" spans="2:8" ht="22.8" x14ac:dyDescent="0.3">
      <c r="B1547" s="550" t="s">
        <v>3550</v>
      </c>
      <c r="C1547" s="551" t="s">
        <v>3551</v>
      </c>
      <c r="D1547" s="552" t="s">
        <v>539</v>
      </c>
      <c r="E1547" s="552" t="s">
        <v>298</v>
      </c>
      <c r="F1547" s="572">
        <v>553599</v>
      </c>
      <c r="G1547" s="572">
        <v>553599</v>
      </c>
      <c r="H1547" s="560">
        <v>0</v>
      </c>
    </row>
    <row r="1548" spans="2:8" ht="34.200000000000003" x14ac:dyDescent="0.3">
      <c r="B1548" s="550" t="s">
        <v>3552</v>
      </c>
      <c r="C1548" s="551" t="s">
        <v>3553</v>
      </c>
      <c r="D1548" s="552" t="s">
        <v>539</v>
      </c>
      <c r="E1548" s="552" t="s">
        <v>298</v>
      </c>
      <c r="F1548" s="572">
        <v>253331</v>
      </c>
      <c r="G1548" s="572">
        <v>253331</v>
      </c>
      <c r="H1548" s="560">
        <v>0</v>
      </c>
    </row>
    <row r="1549" spans="2:8" ht="22.8" x14ac:dyDescent="0.3">
      <c r="B1549" s="550" t="s">
        <v>3554</v>
      </c>
      <c r="C1549" s="551" t="s">
        <v>3555</v>
      </c>
      <c r="D1549" s="552" t="s">
        <v>539</v>
      </c>
      <c r="E1549" s="552" t="s">
        <v>298</v>
      </c>
      <c r="F1549" s="572">
        <v>351329</v>
      </c>
      <c r="G1549" s="572">
        <v>351329</v>
      </c>
      <c r="H1549" s="560">
        <v>0</v>
      </c>
    </row>
    <row r="1550" spans="2:8" ht="34.200000000000003" x14ac:dyDescent="0.3">
      <c r="B1550" s="550" t="s">
        <v>3556</v>
      </c>
      <c r="C1550" s="551" t="s">
        <v>3557</v>
      </c>
      <c r="D1550" s="552" t="s">
        <v>539</v>
      </c>
      <c r="E1550" s="552" t="s">
        <v>298</v>
      </c>
      <c r="F1550" s="572">
        <v>253331</v>
      </c>
      <c r="G1550" s="572">
        <v>253331</v>
      </c>
      <c r="H1550" s="560">
        <v>0</v>
      </c>
    </row>
    <row r="1551" spans="2:8" ht="22.8" x14ac:dyDescent="0.3">
      <c r="B1551" s="550" t="s">
        <v>3558</v>
      </c>
      <c r="C1551" s="551" t="s">
        <v>3559</v>
      </c>
      <c r="D1551" s="552" t="s">
        <v>539</v>
      </c>
      <c r="E1551" s="552" t="s">
        <v>298</v>
      </c>
      <c r="F1551" s="572">
        <v>351329</v>
      </c>
      <c r="G1551" s="572">
        <v>351329</v>
      </c>
      <c r="H1551" s="560">
        <v>0</v>
      </c>
    </row>
    <row r="1552" spans="2:8" x14ac:dyDescent="0.3">
      <c r="B1552" s="550" t="s">
        <v>3560</v>
      </c>
      <c r="C1552" s="551" t="s">
        <v>3561</v>
      </c>
      <c r="D1552" s="552" t="s">
        <v>539</v>
      </c>
      <c r="E1552" s="552" t="s">
        <v>297</v>
      </c>
      <c r="F1552" s="572">
        <v>440399</v>
      </c>
      <c r="G1552" s="572">
        <v>440399</v>
      </c>
      <c r="H1552" s="560">
        <v>0</v>
      </c>
    </row>
    <row r="1553" spans="2:8" x14ac:dyDescent="0.3">
      <c r="B1553" s="550" t="s">
        <v>3562</v>
      </c>
      <c r="C1553" s="551" t="s">
        <v>3563</v>
      </c>
      <c r="D1553" s="552" t="s">
        <v>539</v>
      </c>
      <c r="E1553" s="552" t="s">
        <v>297</v>
      </c>
      <c r="F1553" s="572">
        <v>258009</v>
      </c>
      <c r="G1553" s="572">
        <v>258009</v>
      </c>
      <c r="H1553" s="560">
        <v>0</v>
      </c>
    </row>
    <row r="1554" spans="2:8" x14ac:dyDescent="0.3">
      <c r="B1554" s="550" t="s">
        <v>3564</v>
      </c>
      <c r="C1554" s="551" t="s">
        <v>3565</v>
      </c>
      <c r="D1554" s="552" t="s">
        <v>539</v>
      </c>
      <c r="E1554" s="552" t="s">
        <v>298</v>
      </c>
      <c r="F1554" s="572">
        <v>10768</v>
      </c>
      <c r="G1554" s="572">
        <v>10768</v>
      </c>
      <c r="H1554" s="560">
        <v>0</v>
      </c>
    </row>
    <row r="1555" spans="2:8" x14ac:dyDescent="0.3">
      <c r="B1555" s="550" t="s">
        <v>3566</v>
      </c>
      <c r="C1555" s="551" t="s">
        <v>3567</v>
      </c>
      <c r="D1555" s="552" t="s">
        <v>539</v>
      </c>
      <c r="E1555" s="552" t="s">
        <v>298</v>
      </c>
      <c r="F1555" s="572">
        <v>420093</v>
      </c>
      <c r="G1555" s="572">
        <v>420093</v>
      </c>
      <c r="H1555" s="560">
        <v>0</v>
      </c>
    </row>
    <row r="1556" spans="2:8" x14ac:dyDescent="0.3">
      <c r="B1556" s="550" t="s">
        <v>3568</v>
      </c>
      <c r="C1556" s="551" t="s">
        <v>3569</v>
      </c>
      <c r="D1556" s="552" t="s">
        <v>539</v>
      </c>
      <c r="E1556" s="552" t="s">
        <v>298</v>
      </c>
      <c r="F1556" s="572">
        <v>11059</v>
      </c>
      <c r="G1556" s="572">
        <v>11059</v>
      </c>
      <c r="H1556" s="560">
        <v>0</v>
      </c>
    </row>
    <row r="1557" spans="2:8" x14ac:dyDescent="0.3">
      <c r="B1557" s="550" t="s">
        <v>3570</v>
      </c>
      <c r="C1557" s="551" t="s">
        <v>3571</v>
      </c>
      <c r="D1557" s="552" t="s">
        <v>539</v>
      </c>
      <c r="E1557" s="552" t="s">
        <v>298</v>
      </c>
      <c r="F1557" s="572">
        <v>70855</v>
      </c>
      <c r="G1557" s="572">
        <v>70855</v>
      </c>
      <c r="H1557" s="560">
        <v>0</v>
      </c>
    </row>
    <row r="1558" spans="2:8" x14ac:dyDescent="0.3">
      <c r="B1558" s="550" t="s">
        <v>3572</v>
      </c>
      <c r="C1558" s="551" t="s">
        <v>3573</v>
      </c>
      <c r="D1558" s="552" t="s">
        <v>539</v>
      </c>
      <c r="E1558" s="552" t="s">
        <v>298</v>
      </c>
      <c r="F1558" s="572">
        <v>664587</v>
      </c>
      <c r="G1558" s="572">
        <v>664587</v>
      </c>
      <c r="H1558" s="560">
        <v>0</v>
      </c>
    </row>
    <row r="1559" spans="2:8" ht="45.6" x14ac:dyDescent="0.3">
      <c r="B1559" s="550" t="s">
        <v>3574</v>
      </c>
      <c r="C1559" s="551" t="s">
        <v>3575</v>
      </c>
      <c r="D1559" s="552" t="s">
        <v>539</v>
      </c>
      <c r="E1559" s="552" t="s">
        <v>298</v>
      </c>
      <c r="F1559" s="572">
        <v>4000</v>
      </c>
      <c r="G1559" s="572">
        <v>3361</v>
      </c>
      <c r="H1559" s="560">
        <v>0.19</v>
      </c>
    </row>
    <row r="1560" spans="2:8" x14ac:dyDescent="0.3">
      <c r="B1560" s="550" t="s">
        <v>3576</v>
      </c>
      <c r="C1560" s="551" t="s">
        <v>276</v>
      </c>
      <c r="D1560" s="552" t="s">
        <v>539</v>
      </c>
      <c r="E1560" s="552" t="s">
        <v>3577</v>
      </c>
      <c r="F1560" s="572">
        <v>66459</v>
      </c>
      <c r="G1560" s="572">
        <v>66459</v>
      </c>
      <c r="H1560" s="560">
        <v>0</v>
      </c>
    </row>
    <row r="1561" spans="2:8" x14ac:dyDescent="0.3">
      <c r="B1561" s="550" t="s">
        <v>3578</v>
      </c>
      <c r="C1561" s="551" t="s">
        <v>277</v>
      </c>
      <c r="D1561" s="552" t="s">
        <v>539</v>
      </c>
      <c r="E1561" s="552" t="s">
        <v>3577</v>
      </c>
      <c r="F1561" s="572">
        <v>59073</v>
      </c>
      <c r="G1561" s="572">
        <v>59073</v>
      </c>
      <c r="H1561" s="560">
        <v>0</v>
      </c>
    </row>
    <row r="1562" spans="2:8" x14ac:dyDescent="0.3">
      <c r="B1562" s="550" t="s">
        <v>3579</v>
      </c>
      <c r="C1562" s="551" t="s">
        <v>56</v>
      </c>
      <c r="D1562" s="552" t="s">
        <v>539</v>
      </c>
      <c r="E1562" s="552" t="s">
        <v>481</v>
      </c>
      <c r="F1562" s="572">
        <v>737</v>
      </c>
      <c r="G1562" s="572">
        <v>737</v>
      </c>
      <c r="H1562" s="560">
        <v>0</v>
      </c>
    </row>
    <row r="1563" spans="2:8" ht="22.8" x14ac:dyDescent="0.3">
      <c r="B1563" s="550" t="s">
        <v>3580</v>
      </c>
      <c r="C1563" s="551" t="s">
        <v>3581</v>
      </c>
      <c r="D1563" s="552" t="s">
        <v>539</v>
      </c>
      <c r="E1563" s="552" t="s">
        <v>302</v>
      </c>
      <c r="F1563" s="572">
        <v>1678</v>
      </c>
      <c r="G1563" s="572">
        <v>1678</v>
      </c>
      <c r="H1563" s="560">
        <v>0</v>
      </c>
    </row>
    <row r="1564" spans="2:8" ht="22.8" x14ac:dyDescent="0.3">
      <c r="B1564" s="564" t="s">
        <v>3582</v>
      </c>
      <c r="C1564" s="565" t="s">
        <v>45</v>
      </c>
      <c r="D1564" s="566" t="s">
        <v>539</v>
      </c>
      <c r="E1564" s="566" t="s">
        <v>300</v>
      </c>
      <c r="F1564" s="573">
        <v>532121</v>
      </c>
      <c r="G1564" s="573">
        <v>532121</v>
      </c>
      <c r="H1564" s="568">
        <v>0</v>
      </c>
    </row>
    <row r="1565" spans="2:8" x14ac:dyDescent="0.3">
      <c r="B1565" s="550" t="s">
        <v>3583</v>
      </c>
      <c r="C1565" s="551" t="s">
        <v>3584</v>
      </c>
      <c r="D1565" s="552" t="s">
        <v>539</v>
      </c>
      <c r="E1565" s="552" t="s">
        <v>298</v>
      </c>
      <c r="F1565" s="572">
        <v>24507</v>
      </c>
      <c r="G1565" s="572">
        <v>24507</v>
      </c>
      <c r="H1565" s="560">
        <v>0</v>
      </c>
    </row>
    <row r="1566" spans="2:8" x14ac:dyDescent="0.3">
      <c r="B1566" s="550" t="s">
        <v>3585</v>
      </c>
      <c r="C1566" s="551" t="s">
        <v>3586</v>
      </c>
      <c r="D1566" s="552" t="s">
        <v>539</v>
      </c>
      <c r="E1566" s="552" t="s">
        <v>298</v>
      </c>
      <c r="F1566" s="572">
        <v>5601</v>
      </c>
      <c r="G1566" s="572">
        <v>5601</v>
      </c>
      <c r="H1566" s="560">
        <v>0</v>
      </c>
    </row>
    <row r="1567" spans="2:8" x14ac:dyDescent="0.3">
      <c r="B1567" s="550" t="s">
        <v>3587</v>
      </c>
      <c r="C1567" s="551" t="s">
        <v>32</v>
      </c>
      <c r="D1567" s="552" t="s">
        <v>539</v>
      </c>
      <c r="E1567" s="552" t="s">
        <v>298</v>
      </c>
      <c r="F1567" s="572">
        <v>1402</v>
      </c>
      <c r="G1567" s="572">
        <v>1402</v>
      </c>
      <c r="H1567" s="560">
        <v>0</v>
      </c>
    </row>
    <row r="1568" spans="2:8" x14ac:dyDescent="0.3">
      <c r="B1568" s="550" t="s">
        <v>3588</v>
      </c>
      <c r="C1568" s="551" t="s">
        <v>3589</v>
      </c>
      <c r="D1568" s="552" t="s">
        <v>539</v>
      </c>
      <c r="E1568" s="552" t="s">
        <v>481</v>
      </c>
      <c r="F1568" s="572">
        <v>2159</v>
      </c>
      <c r="G1568" s="572">
        <v>2159</v>
      </c>
      <c r="H1568" s="560">
        <v>0</v>
      </c>
    </row>
    <row r="1569" spans="2:8" x14ac:dyDescent="0.3">
      <c r="B1569" s="550" t="s">
        <v>3590</v>
      </c>
      <c r="C1569" s="551" t="s">
        <v>3591</v>
      </c>
      <c r="D1569" s="552" t="s">
        <v>539</v>
      </c>
      <c r="E1569" s="552" t="s">
        <v>562</v>
      </c>
      <c r="F1569" s="572">
        <v>21931</v>
      </c>
      <c r="G1569" s="572">
        <v>21931</v>
      </c>
      <c r="H1569" s="560">
        <v>0</v>
      </c>
    </row>
    <row r="1570" spans="2:8" x14ac:dyDescent="0.3">
      <c r="B1570" s="550" t="s">
        <v>3592</v>
      </c>
      <c r="C1570" s="551" t="s">
        <v>3593</v>
      </c>
      <c r="D1570" s="552" t="s">
        <v>539</v>
      </c>
      <c r="E1570" s="552" t="s">
        <v>562</v>
      </c>
      <c r="F1570" s="572">
        <v>32060</v>
      </c>
      <c r="G1570" s="572">
        <v>32060</v>
      </c>
      <c r="H1570" s="560">
        <v>0</v>
      </c>
    </row>
    <row r="1571" spans="2:8" x14ac:dyDescent="0.3">
      <c r="B1571" s="550" t="s">
        <v>3594</v>
      </c>
      <c r="C1571" s="551" t="s">
        <v>3595</v>
      </c>
      <c r="D1571" s="552" t="s">
        <v>539</v>
      </c>
      <c r="E1571" s="552" t="s">
        <v>562</v>
      </c>
      <c r="F1571" s="572">
        <v>46707</v>
      </c>
      <c r="G1571" s="572">
        <v>46707</v>
      </c>
      <c r="H1571" s="560">
        <v>0</v>
      </c>
    </row>
    <row r="1572" spans="2:8" x14ac:dyDescent="0.3">
      <c r="B1572" s="550" t="s">
        <v>3596</v>
      </c>
      <c r="C1572" s="551" t="s">
        <v>3597</v>
      </c>
      <c r="D1572" s="552" t="s">
        <v>539</v>
      </c>
      <c r="E1572" s="552" t="s">
        <v>562</v>
      </c>
      <c r="F1572" s="572">
        <v>69112</v>
      </c>
      <c r="G1572" s="572">
        <v>69112</v>
      </c>
      <c r="H1572" s="560">
        <v>0</v>
      </c>
    </row>
    <row r="1573" spans="2:8" x14ac:dyDescent="0.3">
      <c r="B1573" s="550" t="s">
        <v>3598</v>
      </c>
      <c r="C1573" s="551" t="s">
        <v>3599</v>
      </c>
      <c r="D1573" s="552" t="s">
        <v>539</v>
      </c>
      <c r="E1573" s="552" t="s">
        <v>562</v>
      </c>
      <c r="F1573" s="572">
        <v>79834</v>
      </c>
      <c r="G1573" s="572">
        <v>79834</v>
      </c>
      <c r="H1573" s="560">
        <v>0</v>
      </c>
    </row>
    <row r="1574" spans="2:8" x14ac:dyDescent="0.3">
      <c r="B1574" s="550" t="s">
        <v>3600</v>
      </c>
      <c r="C1574" s="551" t="s">
        <v>3601</v>
      </c>
      <c r="D1574" s="552" t="s">
        <v>539</v>
      </c>
      <c r="E1574" s="552" t="s">
        <v>562</v>
      </c>
      <c r="F1574" s="572">
        <v>107057</v>
      </c>
      <c r="G1574" s="572">
        <v>107057</v>
      </c>
      <c r="H1574" s="560">
        <v>0</v>
      </c>
    </row>
    <row r="1575" spans="2:8" x14ac:dyDescent="0.3">
      <c r="B1575" s="550" t="s">
        <v>3602</v>
      </c>
      <c r="C1575" s="551" t="s">
        <v>3603</v>
      </c>
      <c r="D1575" s="552" t="s">
        <v>539</v>
      </c>
      <c r="E1575" s="552" t="s">
        <v>562</v>
      </c>
      <c r="F1575" s="572">
        <v>140785</v>
      </c>
      <c r="G1575" s="572">
        <v>140785</v>
      </c>
      <c r="H1575" s="560">
        <v>0</v>
      </c>
    </row>
    <row r="1576" spans="2:8" x14ac:dyDescent="0.3">
      <c r="B1576" s="550" t="s">
        <v>3604</v>
      </c>
      <c r="C1576" s="551" t="s">
        <v>3605</v>
      </c>
      <c r="D1576" s="552" t="s">
        <v>539</v>
      </c>
      <c r="E1576" s="552" t="s">
        <v>562</v>
      </c>
      <c r="F1576" s="572">
        <v>174755</v>
      </c>
      <c r="G1576" s="572">
        <v>174755</v>
      </c>
      <c r="H1576" s="560">
        <v>0</v>
      </c>
    </row>
    <row r="1577" spans="2:8" x14ac:dyDescent="0.3">
      <c r="B1577" s="550" t="s">
        <v>3606</v>
      </c>
      <c r="C1577" s="551" t="s">
        <v>3607</v>
      </c>
      <c r="D1577" s="552" t="s">
        <v>539</v>
      </c>
      <c r="E1577" s="552" t="s">
        <v>562</v>
      </c>
      <c r="F1577" s="572">
        <v>342770</v>
      </c>
      <c r="G1577" s="572">
        <v>342770</v>
      </c>
      <c r="H1577" s="560">
        <v>0</v>
      </c>
    </row>
    <row r="1578" spans="2:8" x14ac:dyDescent="0.3">
      <c r="B1578" s="550" t="s">
        <v>3608</v>
      </c>
      <c r="C1578" s="551" t="s">
        <v>3609</v>
      </c>
      <c r="D1578" s="552" t="s">
        <v>539</v>
      </c>
      <c r="E1578" s="552" t="s">
        <v>562</v>
      </c>
      <c r="F1578" s="572">
        <v>905614</v>
      </c>
      <c r="G1578" s="572">
        <v>905614</v>
      </c>
      <c r="H1578" s="560">
        <v>0</v>
      </c>
    </row>
    <row r="1579" spans="2:8" x14ac:dyDescent="0.3">
      <c r="B1579" s="550" t="s">
        <v>3610</v>
      </c>
      <c r="C1579" s="551" t="s">
        <v>3611</v>
      </c>
      <c r="D1579" s="552" t="s">
        <v>539</v>
      </c>
      <c r="E1579" s="552" t="s">
        <v>562</v>
      </c>
      <c r="F1579" s="572">
        <v>123355</v>
      </c>
      <c r="G1579" s="572">
        <v>123355</v>
      </c>
      <c r="H1579" s="560">
        <v>0</v>
      </c>
    </row>
    <row r="1580" spans="2:8" x14ac:dyDescent="0.3">
      <c r="B1580" s="550" t="s">
        <v>3612</v>
      </c>
      <c r="C1580" s="551" t="s">
        <v>3613</v>
      </c>
      <c r="D1580" s="552" t="s">
        <v>539</v>
      </c>
      <c r="E1580" s="552" t="s">
        <v>562</v>
      </c>
      <c r="F1580" s="572">
        <v>168037</v>
      </c>
      <c r="G1580" s="572">
        <v>168037</v>
      </c>
      <c r="H1580" s="560">
        <v>0</v>
      </c>
    </row>
    <row r="1581" spans="2:8" x14ac:dyDescent="0.3">
      <c r="B1581" s="550" t="s">
        <v>3614</v>
      </c>
      <c r="C1581" s="551" t="s">
        <v>3615</v>
      </c>
      <c r="D1581" s="552" t="s">
        <v>539</v>
      </c>
      <c r="E1581" s="552" t="s">
        <v>562</v>
      </c>
      <c r="F1581" s="572">
        <v>206839</v>
      </c>
      <c r="G1581" s="572">
        <v>206839</v>
      </c>
      <c r="H1581" s="560">
        <v>0</v>
      </c>
    </row>
    <row r="1582" spans="2:8" x14ac:dyDescent="0.3">
      <c r="B1582" s="550" t="s">
        <v>3616</v>
      </c>
      <c r="C1582" s="551" t="s">
        <v>3617</v>
      </c>
      <c r="D1582" s="552" t="s">
        <v>539</v>
      </c>
      <c r="E1582" s="552" t="s">
        <v>562</v>
      </c>
      <c r="F1582" s="572">
        <v>221240</v>
      </c>
      <c r="G1582" s="572">
        <v>221240</v>
      </c>
      <c r="H1582" s="560">
        <v>0</v>
      </c>
    </row>
    <row r="1583" spans="2:8" x14ac:dyDescent="0.3">
      <c r="B1583" s="550" t="s">
        <v>3618</v>
      </c>
      <c r="C1583" s="551" t="s">
        <v>3619</v>
      </c>
      <c r="D1583" s="552" t="s">
        <v>539</v>
      </c>
      <c r="E1583" s="552" t="s">
        <v>562</v>
      </c>
      <c r="F1583" s="572">
        <v>337503</v>
      </c>
      <c r="G1583" s="572">
        <v>337503</v>
      </c>
      <c r="H1583" s="560">
        <v>0</v>
      </c>
    </row>
    <row r="1584" spans="2:8" x14ac:dyDescent="0.3">
      <c r="B1584" s="550" t="s">
        <v>3620</v>
      </c>
      <c r="C1584" s="551" t="s">
        <v>3621</v>
      </c>
      <c r="D1584" s="552" t="s">
        <v>539</v>
      </c>
      <c r="E1584" s="552" t="s">
        <v>562</v>
      </c>
      <c r="F1584" s="572">
        <v>24263</v>
      </c>
      <c r="G1584" s="572">
        <v>24263</v>
      </c>
      <c r="H1584" s="560">
        <v>0</v>
      </c>
    </row>
    <row r="1585" spans="2:8" x14ac:dyDescent="0.3">
      <c r="B1585" s="550" t="s">
        <v>3622</v>
      </c>
      <c r="C1585" s="551" t="s">
        <v>3623</v>
      </c>
      <c r="D1585" s="552" t="s">
        <v>539</v>
      </c>
      <c r="E1585" s="552" t="s">
        <v>562</v>
      </c>
      <c r="F1585" s="572">
        <v>89771</v>
      </c>
      <c r="G1585" s="572">
        <v>89771</v>
      </c>
      <c r="H1585" s="560">
        <v>0</v>
      </c>
    </row>
    <row r="1586" spans="2:8" x14ac:dyDescent="0.3">
      <c r="B1586" s="550" t="s">
        <v>3624</v>
      </c>
      <c r="C1586" s="551" t="s">
        <v>3625</v>
      </c>
      <c r="D1586" s="552" t="s">
        <v>539</v>
      </c>
      <c r="E1586" s="552" t="s">
        <v>562</v>
      </c>
      <c r="F1586" s="572">
        <v>141325</v>
      </c>
      <c r="G1586" s="572">
        <v>141325</v>
      </c>
      <c r="H1586" s="560">
        <v>0</v>
      </c>
    </row>
    <row r="1587" spans="2:8" x14ac:dyDescent="0.3">
      <c r="B1587" s="550" t="s">
        <v>3626</v>
      </c>
      <c r="C1587" s="551" t="s">
        <v>3627</v>
      </c>
      <c r="D1587" s="552" t="s">
        <v>539</v>
      </c>
      <c r="E1587" s="552" t="s">
        <v>562</v>
      </c>
      <c r="F1587" s="572">
        <v>197740</v>
      </c>
      <c r="G1587" s="572">
        <v>197740</v>
      </c>
      <c r="H1587" s="560">
        <v>0</v>
      </c>
    </row>
    <row r="1588" spans="2:8" x14ac:dyDescent="0.3">
      <c r="B1588" s="550" t="s">
        <v>3628</v>
      </c>
      <c r="C1588" s="551" t="s">
        <v>3629</v>
      </c>
      <c r="D1588" s="552" t="s">
        <v>539</v>
      </c>
      <c r="E1588" s="552" t="s">
        <v>562</v>
      </c>
      <c r="F1588" s="572">
        <v>245229</v>
      </c>
      <c r="G1588" s="572">
        <v>245229</v>
      </c>
      <c r="H1588" s="560">
        <v>0</v>
      </c>
    </row>
    <row r="1589" spans="2:8" x14ac:dyDescent="0.3">
      <c r="B1589" s="550" t="s">
        <v>3630</v>
      </c>
      <c r="C1589" s="551" t="s">
        <v>3631</v>
      </c>
      <c r="D1589" s="552" t="s">
        <v>539</v>
      </c>
      <c r="E1589" s="552" t="s">
        <v>562</v>
      </c>
      <c r="F1589" s="572">
        <v>321845</v>
      </c>
      <c r="G1589" s="572">
        <v>321845</v>
      </c>
      <c r="H1589" s="560">
        <v>0</v>
      </c>
    </row>
    <row r="1590" spans="2:8" x14ac:dyDescent="0.3">
      <c r="B1590" s="550" t="s">
        <v>3632</v>
      </c>
      <c r="C1590" s="551" t="s">
        <v>3633</v>
      </c>
      <c r="D1590" s="552" t="s">
        <v>539</v>
      </c>
      <c r="E1590" s="552" t="s">
        <v>562</v>
      </c>
      <c r="F1590" s="572">
        <v>15096</v>
      </c>
      <c r="G1590" s="572">
        <v>15096</v>
      </c>
      <c r="H1590" s="560">
        <v>0</v>
      </c>
    </row>
    <row r="1591" spans="2:8" x14ac:dyDescent="0.3">
      <c r="B1591" s="550" t="s">
        <v>3634</v>
      </c>
      <c r="C1591" s="551" t="s">
        <v>3635</v>
      </c>
      <c r="D1591" s="552" t="s">
        <v>539</v>
      </c>
      <c r="E1591" s="552" t="s">
        <v>562</v>
      </c>
      <c r="F1591" s="572">
        <v>24906</v>
      </c>
      <c r="G1591" s="572">
        <v>24906</v>
      </c>
      <c r="H1591" s="560">
        <v>0</v>
      </c>
    </row>
    <row r="1592" spans="2:8" x14ac:dyDescent="0.3">
      <c r="B1592" s="550" t="s">
        <v>3636</v>
      </c>
      <c r="C1592" s="551" t="s">
        <v>3637</v>
      </c>
      <c r="D1592" s="552" t="s">
        <v>539</v>
      </c>
      <c r="E1592" s="552" t="s">
        <v>562</v>
      </c>
      <c r="F1592" s="572">
        <v>52846</v>
      </c>
      <c r="G1592" s="572">
        <v>52846</v>
      </c>
      <c r="H1592" s="560">
        <v>0</v>
      </c>
    </row>
    <row r="1593" spans="2:8" x14ac:dyDescent="0.3">
      <c r="B1593" s="550" t="s">
        <v>3638</v>
      </c>
      <c r="C1593" s="551" t="s">
        <v>3639</v>
      </c>
      <c r="D1593" s="552" t="s">
        <v>539</v>
      </c>
      <c r="E1593" s="552" t="s">
        <v>562</v>
      </c>
      <c r="F1593" s="572">
        <v>89771</v>
      </c>
      <c r="G1593" s="572">
        <v>89771</v>
      </c>
      <c r="H1593" s="560">
        <v>0</v>
      </c>
    </row>
    <row r="1594" spans="2:8" x14ac:dyDescent="0.3">
      <c r="B1594" s="550" t="s">
        <v>3640</v>
      </c>
      <c r="C1594" s="551" t="s">
        <v>3641</v>
      </c>
      <c r="D1594" s="552" t="s">
        <v>539</v>
      </c>
      <c r="E1594" s="552" t="s">
        <v>562</v>
      </c>
      <c r="F1594" s="572">
        <v>141325</v>
      </c>
      <c r="G1594" s="572">
        <v>141325</v>
      </c>
      <c r="H1594" s="560">
        <v>0</v>
      </c>
    </row>
    <row r="1595" spans="2:8" x14ac:dyDescent="0.3">
      <c r="B1595" s="550" t="s">
        <v>3642</v>
      </c>
      <c r="C1595" s="551" t="s">
        <v>3643</v>
      </c>
      <c r="D1595" s="552" t="s">
        <v>539</v>
      </c>
      <c r="E1595" s="552" t="s">
        <v>562</v>
      </c>
      <c r="F1595" s="572">
        <v>197740</v>
      </c>
      <c r="G1595" s="572">
        <v>197740</v>
      </c>
      <c r="H1595" s="560">
        <v>0</v>
      </c>
    </row>
    <row r="1596" spans="2:8" x14ac:dyDescent="0.3">
      <c r="B1596" s="550" t="s">
        <v>3644</v>
      </c>
      <c r="C1596" s="551" t="s">
        <v>3645</v>
      </c>
      <c r="D1596" s="552" t="s">
        <v>539</v>
      </c>
      <c r="E1596" s="552" t="s">
        <v>562</v>
      </c>
      <c r="F1596" s="572">
        <v>245229</v>
      </c>
      <c r="G1596" s="572">
        <v>245229</v>
      </c>
      <c r="H1596" s="560">
        <v>0</v>
      </c>
    </row>
    <row r="1597" spans="2:8" x14ac:dyDescent="0.3">
      <c r="B1597" s="550" t="s">
        <v>3646</v>
      </c>
      <c r="C1597" s="551" t="s">
        <v>3647</v>
      </c>
      <c r="D1597" s="552" t="s">
        <v>539</v>
      </c>
      <c r="E1597" s="552" t="s">
        <v>562</v>
      </c>
      <c r="F1597" s="572">
        <v>321845</v>
      </c>
      <c r="G1597" s="572">
        <v>321845</v>
      </c>
      <c r="H1597" s="560">
        <v>0</v>
      </c>
    </row>
    <row r="1598" spans="2:8" x14ac:dyDescent="0.3">
      <c r="B1598" s="550" t="s">
        <v>3648</v>
      </c>
      <c r="C1598" s="551" t="s">
        <v>3649</v>
      </c>
      <c r="D1598" s="552" t="s">
        <v>539</v>
      </c>
      <c r="E1598" s="552" t="s">
        <v>562</v>
      </c>
      <c r="F1598" s="572">
        <v>423890</v>
      </c>
      <c r="G1598" s="572">
        <v>423890</v>
      </c>
      <c r="H1598" s="560">
        <v>0</v>
      </c>
    </row>
    <row r="1599" spans="2:8" x14ac:dyDescent="0.3">
      <c r="B1599" s="550" t="s">
        <v>3650</v>
      </c>
      <c r="C1599" s="551" t="s">
        <v>3651</v>
      </c>
      <c r="D1599" s="552" t="s">
        <v>539</v>
      </c>
      <c r="E1599" s="552" t="s">
        <v>562</v>
      </c>
      <c r="F1599" s="572">
        <v>357827</v>
      </c>
      <c r="G1599" s="572">
        <v>357827</v>
      </c>
      <c r="H1599" s="560">
        <v>0</v>
      </c>
    </row>
    <row r="1600" spans="2:8" x14ac:dyDescent="0.3">
      <c r="B1600" s="550" t="s">
        <v>3652</v>
      </c>
      <c r="C1600" s="551" t="s">
        <v>3653</v>
      </c>
      <c r="D1600" s="552" t="s">
        <v>539</v>
      </c>
      <c r="E1600" s="552" t="s">
        <v>562</v>
      </c>
      <c r="F1600" s="572">
        <v>177399</v>
      </c>
      <c r="G1600" s="572">
        <v>177399</v>
      </c>
      <c r="H1600" s="560">
        <v>0</v>
      </c>
    </row>
    <row r="1601" spans="2:8" x14ac:dyDescent="0.3">
      <c r="B1601" s="550" t="s">
        <v>3654</v>
      </c>
      <c r="C1601" s="551" t="s">
        <v>3655</v>
      </c>
      <c r="D1601" s="552" t="s">
        <v>539</v>
      </c>
      <c r="E1601" s="552" t="s">
        <v>562</v>
      </c>
      <c r="F1601" s="572">
        <v>22579</v>
      </c>
      <c r="G1601" s="572">
        <v>22579</v>
      </c>
      <c r="H1601" s="560">
        <v>0</v>
      </c>
    </row>
    <row r="1602" spans="2:8" x14ac:dyDescent="0.3">
      <c r="B1602" s="550" t="s">
        <v>3656</v>
      </c>
      <c r="C1602" s="551" t="s">
        <v>3657</v>
      </c>
      <c r="D1602" s="552" t="s">
        <v>539</v>
      </c>
      <c r="E1602" s="552" t="s">
        <v>562</v>
      </c>
      <c r="F1602" s="572">
        <v>19093</v>
      </c>
      <c r="G1602" s="572">
        <v>19093</v>
      </c>
      <c r="H1602" s="560">
        <v>0</v>
      </c>
    </row>
    <row r="1603" spans="2:8" x14ac:dyDescent="0.3">
      <c r="B1603" s="550" t="s">
        <v>3658</v>
      </c>
      <c r="C1603" s="551" t="s">
        <v>3659</v>
      </c>
      <c r="D1603" s="552" t="s">
        <v>539</v>
      </c>
      <c r="E1603" s="552" t="s">
        <v>562</v>
      </c>
      <c r="F1603" s="572">
        <v>12133</v>
      </c>
      <c r="G1603" s="572">
        <v>12133</v>
      </c>
      <c r="H1603" s="560">
        <v>0</v>
      </c>
    </row>
    <row r="1604" spans="2:8" x14ac:dyDescent="0.3">
      <c r="B1604" s="550" t="s">
        <v>3660</v>
      </c>
      <c r="C1604" s="551" t="s">
        <v>3661</v>
      </c>
      <c r="D1604" s="552" t="s">
        <v>539</v>
      </c>
      <c r="E1604" s="552" t="s">
        <v>298</v>
      </c>
      <c r="F1604" s="572">
        <v>1231674</v>
      </c>
      <c r="G1604" s="572">
        <v>1231674</v>
      </c>
      <c r="H1604" s="560">
        <v>0</v>
      </c>
    </row>
    <row r="1605" spans="2:8" x14ac:dyDescent="0.3">
      <c r="B1605" s="550" t="s">
        <v>3662</v>
      </c>
      <c r="C1605" s="551" t="s">
        <v>3663</v>
      </c>
      <c r="D1605" s="552" t="s">
        <v>539</v>
      </c>
      <c r="E1605" s="552" t="s">
        <v>298</v>
      </c>
      <c r="F1605" s="572">
        <v>682719</v>
      </c>
      <c r="G1605" s="572">
        <v>682719</v>
      </c>
      <c r="H1605" s="560">
        <v>0</v>
      </c>
    </row>
    <row r="1606" spans="2:8" x14ac:dyDescent="0.3">
      <c r="B1606" s="550" t="s">
        <v>3664</v>
      </c>
      <c r="C1606" s="551" t="s">
        <v>3665</v>
      </c>
      <c r="D1606" s="552" t="s">
        <v>539</v>
      </c>
      <c r="E1606" s="552" t="s">
        <v>298</v>
      </c>
      <c r="F1606" s="572">
        <v>526295</v>
      </c>
      <c r="G1606" s="572">
        <v>526295</v>
      </c>
      <c r="H1606" s="560">
        <v>0</v>
      </c>
    </row>
    <row r="1607" spans="2:8" x14ac:dyDescent="0.3">
      <c r="B1607" s="550" t="s">
        <v>3666</v>
      </c>
      <c r="C1607" s="551" t="s">
        <v>3667</v>
      </c>
      <c r="D1607" s="552" t="s">
        <v>539</v>
      </c>
      <c r="E1607" s="552" t="s">
        <v>298</v>
      </c>
      <c r="F1607" s="572">
        <v>2023308</v>
      </c>
      <c r="G1607" s="572">
        <v>2023308</v>
      </c>
      <c r="H1607" s="560">
        <v>0</v>
      </c>
    </row>
    <row r="1608" spans="2:8" x14ac:dyDescent="0.3">
      <c r="B1608" s="550" t="s">
        <v>3668</v>
      </c>
      <c r="C1608" s="551" t="s">
        <v>3669</v>
      </c>
      <c r="D1608" s="552" t="s">
        <v>539</v>
      </c>
      <c r="E1608" s="552" t="s">
        <v>298</v>
      </c>
      <c r="F1608" s="572">
        <v>1441462</v>
      </c>
      <c r="G1608" s="572">
        <v>1441462</v>
      </c>
      <c r="H1608" s="560">
        <v>0</v>
      </c>
    </row>
    <row r="1609" spans="2:8" x14ac:dyDescent="0.3">
      <c r="B1609" s="550" t="s">
        <v>3670</v>
      </c>
      <c r="C1609" s="551" t="s">
        <v>3671</v>
      </c>
      <c r="D1609" s="552" t="s">
        <v>539</v>
      </c>
      <c r="E1609" s="552" t="s">
        <v>298</v>
      </c>
      <c r="F1609" s="572">
        <v>770437</v>
      </c>
      <c r="G1609" s="572">
        <v>770437</v>
      </c>
      <c r="H1609" s="560">
        <v>0</v>
      </c>
    </row>
    <row r="1610" spans="2:8" x14ac:dyDescent="0.3">
      <c r="B1610" s="550" t="s">
        <v>3672</v>
      </c>
      <c r="C1610" s="551" t="s">
        <v>3673</v>
      </c>
      <c r="D1610" s="552" t="s">
        <v>539</v>
      </c>
      <c r="E1610" s="552" t="s">
        <v>298</v>
      </c>
      <c r="F1610" s="572">
        <v>617666</v>
      </c>
      <c r="G1610" s="572">
        <v>617666</v>
      </c>
      <c r="H1610" s="560">
        <v>0</v>
      </c>
    </row>
    <row r="1611" spans="2:8" x14ac:dyDescent="0.3">
      <c r="B1611" s="550" t="s">
        <v>3674</v>
      </c>
      <c r="C1611" s="551" t="s">
        <v>3675</v>
      </c>
      <c r="D1611" s="552" t="s">
        <v>539</v>
      </c>
      <c r="E1611" s="552" t="s">
        <v>298</v>
      </c>
      <c r="F1611" s="572">
        <v>410070</v>
      </c>
      <c r="G1611" s="572">
        <v>410070</v>
      </c>
      <c r="H1611" s="560">
        <v>0</v>
      </c>
    </row>
    <row r="1612" spans="2:8" x14ac:dyDescent="0.3">
      <c r="B1612" s="550" t="s">
        <v>3676</v>
      </c>
      <c r="C1612" s="551" t="s">
        <v>3677</v>
      </c>
      <c r="D1612" s="552" t="s">
        <v>539</v>
      </c>
      <c r="E1612" s="552" t="s">
        <v>298</v>
      </c>
      <c r="F1612" s="572">
        <v>3247671</v>
      </c>
      <c r="G1612" s="572">
        <v>3247671</v>
      </c>
      <c r="H1612" s="560">
        <v>0</v>
      </c>
    </row>
    <row r="1613" spans="2:8" x14ac:dyDescent="0.3">
      <c r="B1613" s="550" t="s">
        <v>3678</v>
      </c>
      <c r="C1613" s="551" t="s">
        <v>3679</v>
      </c>
      <c r="D1613" s="552" t="s">
        <v>539</v>
      </c>
      <c r="E1613" s="552" t="s">
        <v>298</v>
      </c>
      <c r="F1613" s="572">
        <v>2208973</v>
      </c>
      <c r="G1613" s="572">
        <v>2208973</v>
      </c>
      <c r="H1613" s="560">
        <v>0</v>
      </c>
    </row>
    <row r="1614" spans="2:8" x14ac:dyDescent="0.3">
      <c r="B1614" s="550" t="s">
        <v>3680</v>
      </c>
      <c r="C1614" s="551" t="s">
        <v>3681</v>
      </c>
      <c r="D1614" s="552" t="s">
        <v>539</v>
      </c>
      <c r="E1614" s="552" t="s">
        <v>298</v>
      </c>
      <c r="F1614" s="572">
        <v>133196</v>
      </c>
      <c r="G1614" s="572">
        <v>133196</v>
      </c>
      <c r="H1614" s="560">
        <v>0</v>
      </c>
    </row>
    <row r="1615" spans="2:8" ht="22.8" x14ac:dyDescent="0.3">
      <c r="B1615" s="550" t="s">
        <v>3682</v>
      </c>
      <c r="C1615" s="551" t="s">
        <v>3683</v>
      </c>
      <c r="D1615" s="552" t="s">
        <v>539</v>
      </c>
      <c r="E1615" s="552" t="s">
        <v>298</v>
      </c>
      <c r="F1615" s="572">
        <v>67410</v>
      </c>
      <c r="G1615" s="572">
        <v>67410</v>
      </c>
      <c r="H1615" s="560">
        <v>0</v>
      </c>
    </row>
    <row r="1616" spans="2:8" x14ac:dyDescent="0.3">
      <c r="B1616" s="550" t="s">
        <v>3684</v>
      </c>
      <c r="C1616" s="551" t="s">
        <v>3685</v>
      </c>
      <c r="D1616" s="552" t="s">
        <v>539</v>
      </c>
      <c r="E1616" s="552" t="s">
        <v>302</v>
      </c>
      <c r="F1616" s="572">
        <v>3420</v>
      </c>
      <c r="G1616" s="572">
        <v>3420</v>
      </c>
      <c r="H1616" s="560">
        <v>0</v>
      </c>
    </row>
    <row r="1617" spans="2:8" x14ac:dyDescent="0.3">
      <c r="B1617" s="550" t="s">
        <v>3686</v>
      </c>
      <c r="C1617" s="551" t="s">
        <v>3687</v>
      </c>
      <c r="D1617" s="552" t="s">
        <v>539</v>
      </c>
      <c r="E1617" s="552" t="s">
        <v>300</v>
      </c>
      <c r="F1617" s="572">
        <v>626803</v>
      </c>
      <c r="G1617" s="572">
        <v>626803</v>
      </c>
      <c r="H1617" s="560">
        <v>0</v>
      </c>
    </row>
    <row r="1618" spans="2:8" x14ac:dyDescent="0.3">
      <c r="B1618" s="550" t="s">
        <v>3688</v>
      </c>
      <c r="C1618" s="551" t="s">
        <v>3689</v>
      </c>
      <c r="D1618" s="552" t="s">
        <v>539</v>
      </c>
      <c r="E1618" s="552" t="s">
        <v>298</v>
      </c>
      <c r="F1618" s="572">
        <v>313403</v>
      </c>
      <c r="G1618" s="572">
        <v>313403</v>
      </c>
      <c r="H1618" s="560">
        <v>0</v>
      </c>
    </row>
    <row r="1619" spans="2:8" x14ac:dyDescent="0.3">
      <c r="B1619" s="550" t="s">
        <v>3690</v>
      </c>
      <c r="C1619" s="551" t="s">
        <v>3691</v>
      </c>
      <c r="D1619" s="552" t="s">
        <v>539</v>
      </c>
      <c r="E1619" s="552" t="s">
        <v>298</v>
      </c>
      <c r="F1619" s="572">
        <v>211547</v>
      </c>
      <c r="G1619" s="572">
        <v>211547</v>
      </c>
      <c r="H1619" s="560">
        <v>0</v>
      </c>
    </row>
    <row r="1620" spans="2:8" x14ac:dyDescent="0.3">
      <c r="B1620" s="550" t="s">
        <v>3692</v>
      </c>
      <c r="C1620" s="551" t="s">
        <v>3693</v>
      </c>
      <c r="D1620" s="552" t="s">
        <v>539</v>
      </c>
      <c r="E1620" s="552" t="s">
        <v>298</v>
      </c>
      <c r="F1620" s="572">
        <v>23506</v>
      </c>
      <c r="G1620" s="572">
        <v>23506</v>
      </c>
      <c r="H1620" s="560">
        <v>0</v>
      </c>
    </row>
    <row r="1621" spans="2:8" x14ac:dyDescent="0.3">
      <c r="B1621" s="550" t="s">
        <v>3694</v>
      </c>
      <c r="C1621" s="551" t="s">
        <v>3695</v>
      </c>
      <c r="D1621" s="552" t="s">
        <v>539</v>
      </c>
      <c r="E1621" s="552" t="s">
        <v>298</v>
      </c>
      <c r="F1621" s="572">
        <v>17560</v>
      </c>
      <c r="G1621" s="572">
        <v>17560</v>
      </c>
      <c r="H1621" s="560">
        <v>0</v>
      </c>
    </row>
    <row r="1622" spans="2:8" x14ac:dyDescent="0.3">
      <c r="B1622" s="550" t="s">
        <v>3696</v>
      </c>
      <c r="C1622" s="551" t="s">
        <v>3697</v>
      </c>
      <c r="D1622" s="552" t="s">
        <v>539</v>
      </c>
      <c r="E1622" s="552" t="s">
        <v>302</v>
      </c>
      <c r="F1622" s="572">
        <v>107688</v>
      </c>
      <c r="G1622" s="572">
        <v>107688</v>
      </c>
      <c r="H1622" s="560">
        <v>0</v>
      </c>
    </row>
    <row r="1623" spans="2:8" x14ac:dyDescent="0.3">
      <c r="B1623" s="550" t="s">
        <v>3698</v>
      </c>
      <c r="C1623" s="551" t="s">
        <v>3699</v>
      </c>
      <c r="D1623" s="552" t="s">
        <v>539</v>
      </c>
      <c r="E1623" s="552" t="s">
        <v>481</v>
      </c>
      <c r="F1623" s="572">
        <v>59439</v>
      </c>
      <c r="G1623" s="572">
        <v>59439</v>
      </c>
      <c r="H1623" s="560">
        <v>0</v>
      </c>
    </row>
    <row r="1624" spans="2:8" x14ac:dyDescent="0.3">
      <c r="B1624" s="550" t="s">
        <v>3700</v>
      </c>
      <c r="C1624" s="551" t="s">
        <v>3701</v>
      </c>
      <c r="D1624" s="552" t="s">
        <v>539</v>
      </c>
      <c r="E1624" s="552" t="s">
        <v>298</v>
      </c>
      <c r="F1624" s="572">
        <v>176</v>
      </c>
      <c r="G1624" s="572">
        <v>148</v>
      </c>
      <c r="H1624" s="560">
        <v>0.19</v>
      </c>
    </row>
    <row r="1625" spans="2:8" x14ac:dyDescent="0.3">
      <c r="B1625" s="550" t="s">
        <v>3702</v>
      </c>
      <c r="C1625" s="551" t="s">
        <v>3703</v>
      </c>
      <c r="D1625" s="552" t="s">
        <v>539</v>
      </c>
      <c r="E1625" s="552" t="s">
        <v>298</v>
      </c>
      <c r="F1625" s="572">
        <v>38</v>
      </c>
      <c r="G1625" s="572">
        <v>38</v>
      </c>
      <c r="H1625" s="560">
        <v>0</v>
      </c>
    </row>
    <row r="1626" spans="2:8" x14ac:dyDescent="0.3">
      <c r="B1626" s="550" t="s">
        <v>3704</v>
      </c>
      <c r="C1626" s="551" t="s">
        <v>3705</v>
      </c>
      <c r="D1626" s="552" t="s">
        <v>539</v>
      </c>
      <c r="E1626" s="552" t="s">
        <v>298</v>
      </c>
      <c r="F1626" s="572">
        <v>1231433</v>
      </c>
      <c r="G1626" s="572">
        <v>1034818</v>
      </c>
      <c r="H1626" s="560">
        <v>0.19</v>
      </c>
    </row>
    <row r="1627" spans="2:8" ht="22.8" x14ac:dyDescent="0.3">
      <c r="B1627" s="550" t="s">
        <v>3706</v>
      </c>
      <c r="C1627" s="551" t="s">
        <v>3707</v>
      </c>
      <c r="D1627" s="552" t="s">
        <v>539</v>
      </c>
      <c r="E1627" s="552" t="s">
        <v>298</v>
      </c>
      <c r="F1627" s="572">
        <v>564390</v>
      </c>
      <c r="G1627" s="572">
        <v>474277</v>
      </c>
      <c r="H1627" s="560">
        <v>0.19</v>
      </c>
    </row>
    <row r="1628" spans="2:8" x14ac:dyDescent="0.3">
      <c r="B1628" s="550" t="s">
        <v>3708</v>
      </c>
      <c r="C1628" s="551" t="s">
        <v>3709</v>
      </c>
      <c r="D1628" s="552" t="s">
        <v>539</v>
      </c>
      <c r="E1628" s="552" t="s">
        <v>562</v>
      </c>
      <c r="F1628" s="572">
        <v>20762</v>
      </c>
      <c r="G1628" s="572">
        <v>17447</v>
      </c>
      <c r="H1628" s="560">
        <v>0.19</v>
      </c>
    </row>
    <row r="1629" spans="2:8" x14ac:dyDescent="0.3">
      <c r="B1629" s="550" t="s">
        <v>3710</v>
      </c>
      <c r="C1629" s="551" t="s">
        <v>3711</v>
      </c>
      <c r="D1629" s="552" t="s">
        <v>539</v>
      </c>
      <c r="E1629" s="552" t="s">
        <v>298</v>
      </c>
      <c r="F1629" s="572">
        <v>10396</v>
      </c>
      <c r="G1629" s="572">
        <v>8736</v>
      </c>
      <c r="H1629" s="560">
        <v>0.19</v>
      </c>
    </row>
    <row r="1630" spans="2:8" x14ac:dyDescent="0.3">
      <c r="B1630" s="550" t="s">
        <v>3712</v>
      </c>
      <c r="C1630" s="551" t="s">
        <v>3713</v>
      </c>
      <c r="D1630" s="552" t="s">
        <v>539</v>
      </c>
      <c r="E1630" s="552" t="s">
        <v>298</v>
      </c>
      <c r="F1630" s="572">
        <v>1342</v>
      </c>
      <c r="G1630" s="572">
        <v>1128</v>
      </c>
      <c r="H1630" s="560">
        <v>0.19</v>
      </c>
    </row>
    <row r="1631" spans="2:8" x14ac:dyDescent="0.3">
      <c r="B1631" s="550" t="s">
        <v>3714</v>
      </c>
      <c r="C1631" s="551" t="s">
        <v>3715</v>
      </c>
      <c r="D1631" s="552" t="s">
        <v>539</v>
      </c>
      <c r="E1631" s="552" t="s">
        <v>562</v>
      </c>
      <c r="F1631" s="572">
        <v>16718</v>
      </c>
      <c r="G1631" s="572">
        <v>14049</v>
      </c>
      <c r="H1631" s="560">
        <v>0.19</v>
      </c>
    </row>
    <row r="1632" spans="2:8" x14ac:dyDescent="0.3">
      <c r="B1632" s="550" t="s">
        <v>3716</v>
      </c>
      <c r="C1632" s="551" t="s">
        <v>3717</v>
      </c>
      <c r="D1632" s="552" t="s">
        <v>539</v>
      </c>
      <c r="E1632" s="552" t="s">
        <v>297</v>
      </c>
      <c r="F1632" s="572">
        <v>474457</v>
      </c>
      <c r="G1632" s="572">
        <v>474457</v>
      </c>
      <c r="H1632" s="560">
        <v>0</v>
      </c>
    </row>
    <row r="1633" spans="2:8" x14ac:dyDescent="0.3">
      <c r="B1633" s="550" t="s">
        <v>3718</v>
      </c>
      <c r="C1633" s="551" t="s">
        <v>3719</v>
      </c>
      <c r="D1633" s="552" t="s">
        <v>539</v>
      </c>
      <c r="E1633" s="552" t="s">
        <v>298</v>
      </c>
      <c r="F1633" s="572">
        <v>3462</v>
      </c>
      <c r="G1633" s="572">
        <v>2909</v>
      </c>
      <c r="H1633" s="560">
        <v>0.19</v>
      </c>
    </row>
    <row r="1634" spans="2:8" x14ac:dyDescent="0.3">
      <c r="B1634" s="550" t="s">
        <v>3720</v>
      </c>
      <c r="C1634" s="551" t="s">
        <v>3721</v>
      </c>
      <c r="D1634" s="552" t="s">
        <v>539</v>
      </c>
      <c r="E1634" s="552" t="s">
        <v>299</v>
      </c>
      <c r="F1634" s="572">
        <v>100333</v>
      </c>
      <c r="G1634" s="572">
        <v>100333</v>
      </c>
      <c r="H1634" s="560">
        <v>0</v>
      </c>
    </row>
    <row r="1635" spans="2:8" x14ac:dyDescent="0.3">
      <c r="B1635" s="550" t="s">
        <v>3722</v>
      </c>
      <c r="C1635" s="551" t="s">
        <v>3723</v>
      </c>
      <c r="D1635" s="552" t="s">
        <v>539</v>
      </c>
      <c r="E1635" s="552" t="s">
        <v>297</v>
      </c>
      <c r="F1635" s="572">
        <v>7338</v>
      </c>
      <c r="G1635" s="572">
        <v>7338</v>
      </c>
      <c r="H1635" s="560">
        <v>0</v>
      </c>
    </row>
    <row r="1636" spans="2:8" ht="22.8" x14ac:dyDescent="0.3">
      <c r="B1636" s="550" t="s">
        <v>3724</v>
      </c>
      <c r="C1636" s="551" t="s">
        <v>3725</v>
      </c>
      <c r="D1636" s="552" t="s">
        <v>539</v>
      </c>
      <c r="E1636" s="552" t="s">
        <v>298</v>
      </c>
      <c r="F1636" s="572">
        <v>1075433</v>
      </c>
      <c r="G1636" s="572">
        <v>1075433</v>
      </c>
      <c r="H1636" s="560">
        <v>0</v>
      </c>
    </row>
    <row r="1637" spans="2:8" x14ac:dyDescent="0.3">
      <c r="B1637" s="550" t="s">
        <v>3726</v>
      </c>
      <c r="C1637" s="551" t="s">
        <v>3727</v>
      </c>
      <c r="D1637" s="552" t="s">
        <v>539</v>
      </c>
      <c r="E1637" s="552" t="s">
        <v>297</v>
      </c>
      <c r="F1637" s="572">
        <v>436500</v>
      </c>
      <c r="G1637" s="572">
        <v>436500</v>
      </c>
      <c r="H1637" s="560">
        <v>0</v>
      </c>
    </row>
    <row r="1638" spans="2:8" ht="22.8" x14ac:dyDescent="0.3">
      <c r="B1638" s="550" t="s">
        <v>3728</v>
      </c>
      <c r="C1638" s="551" t="s">
        <v>3729</v>
      </c>
      <c r="D1638" s="552" t="s">
        <v>539</v>
      </c>
      <c r="E1638" s="552" t="s">
        <v>298</v>
      </c>
      <c r="F1638" s="572">
        <v>759129</v>
      </c>
      <c r="G1638" s="572">
        <v>759129</v>
      </c>
      <c r="H1638" s="560">
        <v>0</v>
      </c>
    </row>
    <row r="1639" spans="2:8" x14ac:dyDescent="0.3">
      <c r="B1639" s="550" t="s">
        <v>3730</v>
      </c>
      <c r="C1639" s="551" t="s">
        <v>3731</v>
      </c>
      <c r="D1639" s="552" t="s">
        <v>539</v>
      </c>
      <c r="E1639" s="552" t="s">
        <v>302</v>
      </c>
      <c r="F1639" s="572">
        <v>18291</v>
      </c>
      <c r="G1639" s="572">
        <v>15371</v>
      </c>
      <c r="H1639" s="560">
        <v>0.19</v>
      </c>
    </row>
    <row r="1640" spans="2:8" x14ac:dyDescent="0.3">
      <c r="B1640" s="550" t="s">
        <v>3732</v>
      </c>
      <c r="C1640" s="551" t="s">
        <v>3733</v>
      </c>
      <c r="D1640" s="552" t="s">
        <v>539</v>
      </c>
      <c r="E1640" s="552" t="s">
        <v>298</v>
      </c>
      <c r="F1640" s="572">
        <v>197411</v>
      </c>
      <c r="G1640" s="572">
        <v>165892</v>
      </c>
      <c r="H1640" s="560">
        <v>0.19</v>
      </c>
    </row>
    <row r="1641" spans="2:8" x14ac:dyDescent="0.3">
      <c r="B1641" s="550" t="s">
        <v>3734</v>
      </c>
      <c r="C1641" s="551" t="s">
        <v>3735</v>
      </c>
      <c r="D1641" s="552" t="s">
        <v>539</v>
      </c>
      <c r="E1641" s="552" t="s">
        <v>298</v>
      </c>
      <c r="F1641" s="572">
        <v>23749</v>
      </c>
      <c r="G1641" s="572">
        <v>19957</v>
      </c>
      <c r="H1641" s="560">
        <v>0.19</v>
      </c>
    </row>
    <row r="1642" spans="2:8" x14ac:dyDescent="0.3">
      <c r="B1642" s="550" t="s">
        <v>3736</v>
      </c>
      <c r="C1642" s="551" t="s">
        <v>3737</v>
      </c>
      <c r="D1642" s="552" t="s">
        <v>539</v>
      </c>
      <c r="E1642" s="552" t="s">
        <v>298</v>
      </c>
      <c r="F1642" s="572">
        <v>244920</v>
      </c>
      <c r="G1642" s="572">
        <v>205815</v>
      </c>
      <c r="H1642" s="560">
        <v>0.19</v>
      </c>
    </row>
    <row r="1643" spans="2:8" ht="22.8" x14ac:dyDescent="0.3">
      <c r="B1643" s="550" t="s">
        <v>3738</v>
      </c>
      <c r="C1643" s="551" t="s">
        <v>3739</v>
      </c>
      <c r="D1643" s="552" t="s">
        <v>539</v>
      </c>
      <c r="E1643" s="552" t="s">
        <v>298</v>
      </c>
      <c r="F1643" s="572">
        <v>847832</v>
      </c>
      <c r="G1643" s="572">
        <v>712464</v>
      </c>
      <c r="H1643" s="560">
        <v>0.19</v>
      </c>
    </row>
    <row r="1644" spans="2:8" ht="125.4" x14ac:dyDescent="0.3">
      <c r="B1644" s="550" t="s">
        <v>3740</v>
      </c>
      <c r="C1644" s="551" t="s">
        <v>3741</v>
      </c>
      <c r="D1644" s="552" t="s">
        <v>539</v>
      </c>
      <c r="E1644" s="552" t="s">
        <v>302</v>
      </c>
      <c r="F1644" s="572">
        <v>514054</v>
      </c>
      <c r="G1644" s="572">
        <v>431978</v>
      </c>
      <c r="H1644" s="560">
        <v>0.19</v>
      </c>
    </row>
    <row r="1645" spans="2:8" x14ac:dyDescent="0.3">
      <c r="B1645" s="550" t="s">
        <v>3742</v>
      </c>
      <c r="C1645" s="551" t="s">
        <v>3743</v>
      </c>
      <c r="D1645" s="552" t="s">
        <v>539</v>
      </c>
      <c r="E1645" s="552" t="s">
        <v>297</v>
      </c>
      <c r="F1645" s="572">
        <v>8994</v>
      </c>
      <c r="G1645" s="572">
        <v>7558</v>
      </c>
      <c r="H1645" s="560">
        <v>0.19</v>
      </c>
    </row>
    <row r="1646" spans="2:8" ht="91.2" x14ac:dyDescent="0.3">
      <c r="B1646" s="550" t="s">
        <v>3744</v>
      </c>
      <c r="C1646" s="551" t="s">
        <v>3745</v>
      </c>
      <c r="D1646" s="552" t="s">
        <v>539</v>
      </c>
      <c r="E1646" s="552" t="s">
        <v>302</v>
      </c>
      <c r="F1646" s="572">
        <v>335799</v>
      </c>
      <c r="G1646" s="572">
        <v>282184</v>
      </c>
      <c r="H1646" s="560">
        <v>0.19</v>
      </c>
    </row>
    <row r="1647" spans="2:8" ht="22.8" x14ac:dyDescent="0.3">
      <c r="B1647" s="550" t="s">
        <v>3746</v>
      </c>
      <c r="C1647" s="551" t="s">
        <v>3747</v>
      </c>
      <c r="D1647" s="552" t="s">
        <v>539</v>
      </c>
      <c r="E1647" s="552" t="s">
        <v>298</v>
      </c>
      <c r="F1647" s="572">
        <v>35110</v>
      </c>
      <c r="G1647" s="572">
        <v>29504</v>
      </c>
      <c r="H1647" s="560">
        <v>0.19</v>
      </c>
    </row>
    <row r="1648" spans="2:8" ht="22.8" x14ac:dyDescent="0.3">
      <c r="B1648" s="550" t="s">
        <v>3748</v>
      </c>
      <c r="C1648" s="551" t="s">
        <v>3749</v>
      </c>
      <c r="D1648" s="552" t="s">
        <v>539</v>
      </c>
      <c r="E1648" s="552" t="s">
        <v>298</v>
      </c>
      <c r="F1648" s="572">
        <v>149778</v>
      </c>
      <c r="G1648" s="572">
        <v>125864</v>
      </c>
      <c r="H1648" s="560">
        <v>0.19</v>
      </c>
    </row>
    <row r="1649" spans="2:8" ht="22.8" x14ac:dyDescent="0.3">
      <c r="B1649" s="550" t="s">
        <v>3750</v>
      </c>
      <c r="C1649" s="551" t="s">
        <v>3751</v>
      </c>
      <c r="D1649" s="552" t="s">
        <v>539</v>
      </c>
      <c r="E1649" s="552" t="s">
        <v>298</v>
      </c>
      <c r="F1649" s="572">
        <v>713958</v>
      </c>
      <c r="G1649" s="572">
        <v>599965</v>
      </c>
      <c r="H1649" s="560">
        <v>0.19</v>
      </c>
    </row>
    <row r="1650" spans="2:8" x14ac:dyDescent="0.3">
      <c r="B1650" s="550" t="s">
        <v>3752</v>
      </c>
      <c r="C1650" s="551" t="s">
        <v>3753</v>
      </c>
      <c r="D1650" s="552" t="s">
        <v>539</v>
      </c>
      <c r="E1650" s="552" t="s">
        <v>298</v>
      </c>
      <c r="F1650" s="572">
        <v>94817</v>
      </c>
      <c r="G1650" s="572">
        <v>79678</v>
      </c>
      <c r="H1650" s="560">
        <v>0.19</v>
      </c>
    </row>
    <row r="1651" spans="2:8" x14ac:dyDescent="0.3">
      <c r="B1651" s="550" t="s">
        <v>3754</v>
      </c>
      <c r="C1651" s="551" t="s">
        <v>3755</v>
      </c>
      <c r="D1651" s="552" t="s">
        <v>539</v>
      </c>
      <c r="E1651" s="552" t="s">
        <v>304</v>
      </c>
      <c r="F1651" s="572">
        <v>175387</v>
      </c>
      <c r="G1651" s="572">
        <v>147384</v>
      </c>
      <c r="H1651" s="560">
        <v>0.19</v>
      </c>
    </row>
    <row r="1652" spans="2:8" x14ac:dyDescent="0.3">
      <c r="B1652" s="550" t="s">
        <v>3756</v>
      </c>
      <c r="C1652" s="551" t="s">
        <v>3757</v>
      </c>
      <c r="D1652" s="552" t="s">
        <v>539</v>
      </c>
      <c r="E1652" s="552" t="s">
        <v>297</v>
      </c>
      <c r="F1652" s="572">
        <v>243165</v>
      </c>
      <c r="G1652" s="572">
        <v>204340</v>
      </c>
      <c r="H1652" s="560">
        <v>0.19</v>
      </c>
    </row>
    <row r="1653" spans="2:8" ht="34.200000000000003" x14ac:dyDescent="0.3">
      <c r="B1653" s="550" t="s">
        <v>3758</v>
      </c>
      <c r="C1653" s="551" t="s">
        <v>3759</v>
      </c>
      <c r="D1653" s="552" t="s">
        <v>539</v>
      </c>
      <c r="E1653" s="552" t="s">
        <v>298</v>
      </c>
      <c r="F1653" s="572">
        <v>356683</v>
      </c>
      <c r="G1653" s="572">
        <v>299734</v>
      </c>
      <c r="H1653" s="560">
        <v>0.19</v>
      </c>
    </row>
    <row r="1654" spans="2:8" ht="22.8" x14ac:dyDescent="0.3">
      <c r="B1654" s="550" t="s">
        <v>3760</v>
      </c>
      <c r="C1654" s="551" t="s">
        <v>3761</v>
      </c>
      <c r="D1654" s="552" t="s">
        <v>539</v>
      </c>
      <c r="E1654" s="552" t="s">
        <v>298</v>
      </c>
      <c r="F1654" s="572">
        <v>351019</v>
      </c>
      <c r="G1654" s="572">
        <v>294974</v>
      </c>
      <c r="H1654" s="560">
        <v>0.19</v>
      </c>
    </row>
    <row r="1655" spans="2:8" ht="34.200000000000003" x14ac:dyDescent="0.3">
      <c r="B1655" s="550" t="s">
        <v>3762</v>
      </c>
      <c r="C1655" s="551" t="s">
        <v>3763</v>
      </c>
      <c r="D1655" s="552" t="s">
        <v>539</v>
      </c>
      <c r="E1655" s="552" t="s">
        <v>298</v>
      </c>
      <c r="F1655" s="572">
        <v>372595</v>
      </c>
      <c r="G1655" s="572">
        <v>313105</v>
      </c>
      <c r="H1655" s="560">
        <v>0.19</v>
      </c>
    </row>
    <row r="1656" spans="2:8" x14ac:dyDescent="0.3">
      <c r="B1656" s="550" t="s">
        <v>3764</v>
      </c>
      <c r="C1656" s="551" t="s">
        <v>3765</v>
      </c>
      <c r="D1656" s="552" t="s">
        <v>539</v>
      </c>
      <c r="E1656" s="552" t="s">
        <v>298</v>
      </c>
      <c r="F1656" s="572">
        <v>78604</v>
      </c>
      <c r="G1656" s="572">
        <v>66054</v>
      </c>
      <c r="H1656" s="560">
        <v>0.19</v>
      </c>
    </row>
    <row r="1657" spans="2:8" x14ac:dyDescent="0.3">
      <c r="B1657" s="550" t="s">
        <v>3766</v>
      </c>
      <c r="C1657" s="551" t="s">
        <v>3767</v>
      </c>
      <c r="D1657" s="552" t="s">
        <v>539</v>
      </c>
      <c r="E1657" s="552" t="s">
        <v>298</v>
      </c>
      <c r="F1657" s="572">
        <v>71426</v>
      </c>
      <c r="G1657" s="572">
        <v>60022</v>
      </c>
      <c r="H1657" s="560">
        <v>0.19</v>
      </c>
    </row>
    <row r="1658" spans="2:8" x14ac:dyDescent="0.3">
      <c r="B1658" s="550" t="s">
        <v>3768</v>
      </c>
      <c r="C1658" s="551" t="s">
        <v>3769</v>
      </c>
      <c r="D1658" s="552" t="s">
        <v>539</v>
      </c>
      <c r="E1658" s="552" t="s">
        <v>298</v>
      </c>
      <c r="F1658" s="572">
        <v>15433</v>
      </c>
      <c r="G1658" s="572">
        <v>12969</v>
      </c>
      <c r="H1658" s="560">
        <v>0.19</v>
      </c>
    </row>
    <row r="1659" spans="2:8" ht="22.8" x14ac:dyDescent="0.3">
      <c r="B1659" s="550" t="s">
        <v>3770</v>
      </c>
      <c r="C1659" s="551" t="s">
        <v>3771</v>
      </c>
      <c r="D1659" s="552" t="s">
        <v>539</v>
      </c>
      <c r="E1659" s="552" t="s">
        <v>298</v>
      </c>
      <c r="F1659" s="572">
        <v>65609</v>
      </c>
      <c r="G1659" s="572">
        <v>55134</v>
      </c>
      <c r="H1659" s="560">
        <v>0.19</v>
      </c>
    </row>
    <row r="1660" spans="2:8" x14ac:dyDescent="0.3">
      <c r="B1660" s="550" t="s">
        <v>3772</v>
      </c>
      <c r="C1660" s="551" t="s">
        <v>3773</v>
      </c>
      <c r="D1660" s="552" t="s">
        <v>539</v>
      </c>
      <c r="E1660" s="552" t="s">
        <v>297</v>
      </c>
      <c r="F1660" s="572">
        <v>6821</v>
      </c>
      <c r="G1660" s="572">
        <v>5732</v>
      </c>
      <c r="H1660" s="560">
        <v>0.19</v>
      </c>
    </row>
    <row r="1661" spans="2:8" x14ac:dyDescent="0.3">
      <c r="B1661" s="550" t="s">
        <v>3774</v>
      </c>
      <c r="C1661" s="551" t="s">
        <v>3775</v>
      </c>
      <c r="D1661" s="552" t="s">
        <v>539</v>
      </c>
      <c r="E1661" s="552" t="s">
        <v>297</v>
      </c>
      <c r="F1661" s="572">
        <v>6821</v>
      </c>
      <c r="G1661" s="572">
        <v>5732</v>
      </c>
      <c r="H1661" s="560">
        <v>0.19</v>
      </c>
    </row>
    <row r="1662" spans="2:8" x14ac:dyDescent="0.3">
      <c r="B1662" s="550" t="s">
        <v>3776</v>
      </c>
      <c r="C1662" s="551" t="s">
        <v>3777</v>
      </c>
      <c r="D1662" s="552" t="s">
        <v>539</v>
      </c>
      <c r="E1662" s="552" t="s">
        <v>297</v>
      </c>
      <c r="F1662" s="572">
        <v>11964</v>
      </c>
      <c r="G1662" s="572">
        <v>10054</v>
      </c>
      <c r="H1662" s="560">
        <v>0.19</v>
      </c>
    </row>
    <row r="1663" spans="2:8" x14ac:dyDescent="0.3">
      <c r="B1663" s="550" t="s">
        <v>3778</v>
      </c>
      <c r="C1663" s="551" t="s">
        <v>3779</v>
      </c>
      <c r="D1663" s="552" t="s">
        <v>539</v>
      </c>
      <c r="E1663" s="552" t="s">
        <v>297</v>
      </c>
      <c r="F1663" s="572">
        <v>8974</v>
      </c>
      <c r="G1663" s="572">
        <v>7541</v>
      </c>
      <c r="H1663" s="560">
        <v>0.19</v>
      </c>
    </row>
    <row r="1664" spans="2:8" x14ac:dyDescent="0.3">
      <c r="B1664" s="550" t="s">
        <v>3780</v>
      </c>
      <c r="C1664" s="551" t="s">
        <v>3781</v>
      </c>
      <c r="D1664" s="552" t="s">
        <v>539</v>
      </c>
      <c r="E1664" s="552" t="s">
        <v>297</v>
      </c>
      <c r="F1664" s="572">
        <v>8136</v>
      </c>
      <c r="G1664" s="572">
        <v>6837</v>
      </c>
      <c r="H1664" s="560">
        <v>0.19</v>
      </c>
    </row>
    <row r="1665" spans="2:8" x14ac:dyDescent="0.3">
      <c r="B1665" s="550" t="s">
        <v>3782</v>
      </c>
      <c r="C1665" s="551" t="s">
        <v>3783</v>
      </c>
      <c r="D1665" s="552" t="s">
        <v>539</v>
      </c>
      <c r="E1665" s="552" t="s">
        <v>298</v>
      </c>
      <c r="F1665" s="572">
        <v>1796</v>
      </c>
      <c r="G1665" s="572">
        <v>1509</v>
      </c>
      <c r="H1665" s="560">
        <v>0.19</v>
      </c>
    </row>
    <row r="1666" spans="2:8" x14ac:dyDescent="0.3">
      <c r="B1666" s="550" t="s">
        <v>3784</v>
      </c>
      <c r="C1666" s="551" t="s">
        <v>3785</v>
      </c>
      <c r="D1666" s="552" t="s">
        <v>539</v>
      </c>
      <c r="E1666" s="552" t="s">
        <v>298</v>
      </c>
      <c r="F1666" s="572">
        <v>41875</v>
      </c>
      <c r="G1666" s="572">
        <v>35189</v>
      </c>
      <c r="H1666" s="560">
        <v>0.19</v>
      </c>
    </row>
    <row r="1667" spans="2:8" x14ac:dyDescent="0.3">
      <c r="B1667" s="550" t="s">
        <v>3786</v>
      </c>
      <c r="C1667" s="551" t="s">
        <v>3787</v>
      </c>
      <c r="D1667" s="552" t="s">
        <v>539</v>
      </c>
      <c r="E1667" s="552" t="s">
        <v>298</v>
      </c>
      <c r="F1667" s="572">
        <v>8974</v>
      </c>
      <c r="G1667" s="572">
        <v>7541</v>
      </c>
      <c r="H1667" s="560">
        <v>0.19</v>
      </c>
    </row>
    <row r="1668" spans="2:8" x14ac:dyDescent="0.3">
      <c r="B1668" s="550" t="s">
        <v>3788</v>
      </c>
      <c r="C1668" s="551" t="s">
        <v>3789</v>
      </c>
      <c r="D1668" s="552" t="s">
        <v>539</v>
      </c>
      <c r="E1668" s="552" t="s">
        <v>302</v>
      </c>
      <c r="F1668" s="572">
        <v>34740</v>
      </c>
      <c r="G1668" s="572">
        <v>29193</v>
      </c>
      <c r="H1668" s="560">
        <v>0.19</v>
      </c>
    </row>
    <row r="1669" spans="2:8" x14ac:dyDescent="0.3">
      <c r="B1669" s="550" t="s">
        <v>3790</v>
      </c>
      <c r="C1669" s="551" t="s">
        <v>3791</v>
      </c>
      <c r="D1669" s="552" t="s">
        <v>539</v>
      </c>
      <c r="E1669" s="552" t="s">
        <v>298</v>
      </c>
      <c r="F1669" s="572">
        <v>36</v>
      </c>
      <c r="G1669" s="572">
        <v>30</v>
      </c>
      <c r="H1669" s="560">
        <v>0.19</v>
      </c>
    </row>
    <row r="1670" spans="2:8" x14ac:dyDescent="0.3">
      <c r="B1670" s="550" t="s">
        <v>3792</v>
      </c>
      <c r="C1670" s="551" t="s">
        <v>3793</v>
      </c>
      <c r="D1670" s="552" t="s">
        <v>539</v>
      </c>
      <c r="E1670" s="552" t="s">
        <v>298</v>
      </c>
      <c r="F1670" s="572">
        <v>36</v>
      </c>
      <c r="G1670" s="572">
        <v>30</v>
      </c>
      <c r="H1670" s="560">
        <v>0.19</v>
      </c>
    </row>
    <row r="1671" spans="2:8" x14ac:dyDescent="0.3">
      <c r="B1671" s="550" t="s">
        <v>3794</v>
      </c>
      <c r="C1671" s="551" t="s">
        <v>3795</v>
      </c>
      <c r="D1671" s="552" t="s">
        <v>539</v>
      </c>
      <c r="E1671" s="552" t="s">
        <v>298</v>
      </c>
      <c r="F1671" s="572">
        <v>36</v>
      </c>
      <c r="G1671" s="572">
        <v>30</v>
      </c>
      <c r="H1671" s="560">
        <v>0.19</v>
      </c>
    </row>
    <row r="1672" spans="2:8" x14ac:dyDescent="0.3">
      <c r="B1672" s="550" t="s">
        <v>3796</v>
      </c>
      <c r="C1672" s="551" t="s">
        <v>3797</v>
      </c>
      <c r="D1672" s="552" t="s">
        <v>539</v>
      </c>
      <c r="E1672" s="552" t="s">
        <v>298</v>
      </c>
      <c r="F1672" s="572">
        <v>1434</v>
      </c>
      <c r="G1672" s="572">
        <v>1205</v>
      </c>
      <c r="H1672" s="560">
        <v>0.19</v>
      </c>
    </row>
    <row r="1673" spans="2:8" x14ac:dyDescent="0.3">
      <c r="B1673" s="550" t="s">
        <v>3798</v>
      </c>
      <c r="C1673" s="551" t="s">
        <v>3799</v>
      </c>
      <c r="D1673" s="552" t="s">
        <v>539</v>
      </c>
      <c r="E1673" s="552" t="s">
        <v>302</v>
      </c>
      <c r="F1673" s="572">
        <v>164509</v>
      </c>
      <c r="G1673" s="572">
        <v>138243</v>
      </c>
      <c r="H1673" s="560">
        <v>0.19</v>
      </c>
    </row>
    <row r="1674" spans="2:8" x14ac:dyDescent="0.3">
      <c r="B1674" s="550" t="s">
        <v>3800</v>
      </c>
      <c r="C1674" s="551" t="s">
        <v>3801</v>
      </c>
      <c r="D1674" s="552" t="s">
        <v>539</v>
      </c>
      <c r="E1674" s="552" t="s">
        <v>298</v>
      </c>
      <c r="F1674" s="572">
        <v>8974</v>
      </c>
      <c r="G1674" s="572">
        <v>7541</v>
      </c>
      <c r="H1674" s="560">
        <v>0.19</v>
      </c>
    </row>
    <row r="1675" spans="2:8" ht="68.400000000000006" x14ac:dyDescent="0.3">
      <c r="B1675" s="550" t="s">
        <v>3802</v>
      </c>
      <c r="C1675" s="551" t="s">
        <v>3803</v>
      </c>
      <c r="D1675" s="552" t="s">
        <v>539</v>
      </c>
      <c r="E1675" s="552" t="s">
        <v>298</v>
      </c>
      <c r="F1675" s="572">
        <v>6689856</v>
      </c>
      <c r="G1675" s="572">
        <v>5621728</v>
      </c>
      <c r="H1675" s="560">
        <v>0.19</v>
      </c>
    </row>
    <row r="1676" spans="2:8" x14ac:dyDescent="0.3">
      <c r="B1676" s="550" t="s">
        <v>3804</v>
      </c>
      <c r="C1676" s="551" t="s">
        <v>3805</v>
      </c>
      <c r="D1676" s="552" t="s">
        <v>539</v>
      </c>
      <c r="E1676" s="552" t="s">
        <v>297</v>
      </c>
      <c r="F1676" s="572">
        <v>2931</v>
      </c>
      <c r="G1676" s="572">
        <v>2463</v>
      </c>
      <c r="H1676" s="560">
        <v>0.19</v>
      </c>
    </row>
    <row r="1677" spans="2:8" x14ac:dyDescent="0.3">
      <c r="B1677" s="550" t="s">
        <v>3806</v>
      </c>
      <c r="C1677" s="551" t="s">
        <v>3807</v>
      </c>
      <c r="D1677" s="552" t="s">
        <v>539</v>
      </c>
      <c r="E1677" s="552" t="s">
        <v>297</v>
      </c>
      <c r="F1677" s="572">
        <v>1434</v>
      </c>
      <c r="G1677" s="572">
        <v>1205</v>
      </c>
      <c r="H1677" s="560">
        <v>0.19</v>
      </c>
    </row>
    <row r="1678" spans="2:8" x14ac:dyDescent="0.3">
      <c r="B1678" s="550" t="s">
        <v>3808</v>
      </c>
      <c r="C1678" s="551" t="s">
        <v>3809</v>
      </c>
      <c r="D1678" s="552" t="s">
        <v>539</v>
      </c>
      <c r="E1678" s="552" t="s">
        <v>298</v>
      </c>
      <c r="F1678" s="572">
        <v>1614</v>
      </c>
      <c r="G1678" s="572">
        <v>1356</v>
      </c>
      <c r="H1678" s="560">
        <v>0.19</v>
      </c>
    </row>
    <row r="1679" spans="2:8" x14ac:dyDescent="0.3">
      <c r="B1679" s="550" t="s">
        <v>3810</v>
      </c>
      <c r="C1679" s="551" t="s">
        <v>3811</v>
      </c>
      <c r="D1679" s="552" t="s">
        <v>539</v>
      </c>
      <c r="E1679" s="552" t="s">
        <v>298</v>
      </c>
      <c r="F1679" s="572"/>
      <c r="G1679" s="572"/>
      <c r="H1679" s="560"/>
    </row>
    <row r="1680" spans="2:8" x14ac:dyDescent="0.3">
      <c r="B1680" s="550" t="s">
        <v>3812</v>
      </c>
      <c r="C1680" s="551" t="s">
        <v>3813</v>
      </c>
      <c r="D1680" s="552" t="s">
        <v>539</v>
      </c>
      <c r="E1680" s="552" t="s">
        <v>298</v>
      </c>
      <c r="F1680" s="572">
        <v>42</v>
      </c>
      <c r="G1680" s="572">
        <v>35</v>
      </c>
      <c r="H1680" s="560">
        <v>0.19</v>
      </c>
    </row>
    <row r="1681" spans="2:8" x14ac:dyDescent="0.3">
      <c r="B1681" s="550" t="s">
        <v>3814</v>
      </c>
      <c r="C1681" s="551" t="s">
        <v>3815</v>
      </c>
      <c r="D1681" s="552" t="s">
        <v>539</v>
      </c>
      <c r="E1681" s="552" t="s">
        <v>299</v>
      </c>
      <c r="F1681" s="572">
        <v>108875</v>
      </c>
      <c r="G1681" s="572">
        <v>91492</v>
      </c>
      <c r="H1681" s="560">
        <v>0.19</v>
      </c>
    </row>
    <row r="1682" spans="2:8" ht="22.8" x14ac:dyDescent="0.3">
      <c r="B1682" s="550" t="s">
        <v>3816</v>
      </c>
      <c r="C1682" s="551" t="s">
        <v>3817</v>
      </c>
      <c r="D1682" s="552" t="s">
        <v>539</v>
      </c>
      <c r="E1682" s="552" t="s">
        <v>298</v>
      </c>
      <c r="F1682" s="572">
        <v>3315811</v>
      </c>
      <c r="G1682" s="572">
        <v>2786396</v>
      </c>
      <c r="H1682" s="560">
        <v>0.19</v>
      </c>
    </row>
    <row r="1683" spans="2:8" ht="22.8" x14ac:dyDescent="0.3">
      <c r="B1683" s="550" t="s">
        <v>3818</v>
      </c>
      <c r="C1683" s="551" t="s">
        <v>3819</v>
      </c>
      <c r="D1683" s="552" t="s">
        <v>539</v>
      </c>
      <c r="E1683" s="552" t="s">
        <v>297</v>
      </c>
      <c r="F1683" s="572">
        <v>186141</v>
      </c>
      <c r="G1683" s="572">
        <v>156421</v>
      </c>
      <c r="H1683" s="560">
        <v>0.19</v>
      </c>
    </row>
    <row r="1684" spans="2:8" ht="22.8" x14ac:dyDescent="0.3">
      <c r="B1684" s="550" t="s">
        <v>3820</v>
      </c>
      <c r="C1684" s="551" t="s">
        <v>3821</v>
      </c>
      <c r="D1684" s="552" t="s">
        <v>539</v>
      </c>
      <c r="E1684" s="552" t="s">
        <v>298</v>
      </c>
      <c r="F1684" s="572">
        <v>1047158</v>
      </c>
      <c r="G1684" s="572">
        <v>879965</v>
      </c>
      <c r="H1684" s="560">
        <v>0.19</v>
      </c>
    </row>
    <row r="1685" spans="2:8" x14ac:dyDescent="0.3">
      <c r="B1685" s="550" t="s">
        <v>3822</v>
      </c>
      <c r="C1685" s="551" t="s">
        <v>3823</v>
      </c>
      <c r="D1685" s="552" t="s">
        <v>539</v>
      </c>
      <c r="E1685" s="552" t="s">
        <v>302</v>
      </c>
      <c r="F1685" s="572">
        <v>31126</v>
      </c>
      <c r="G1685" s="572">
        <v>26156</v>
      </c>
      <c r="H1685" s="560">
        <v>0.19</v>
      </c>
    </row>
    <row r="1686" spans="2:8" ht="114" x14ac:dyDescent="0.3">
      <c r="B1686" s="550" t="s">
        <v>3824</v>
      </c>
      <c r="C1686" s="551" t="s">
        <v>3825</v>
      </c>
      <c r="D1686" s="552" t="s">
        <v>539</v>
      </c>
      <c r="E1686" s="552" t="s">
        <v>298</v>
      </c>
      <c r="F1686" s="572">
        <v>101612745</v>
      </c>
      <c r="G1686" s="572">
        <v>85388861</v>
      </c>
      <c r="H1686" s="560">
        <v>0.19</v>
      </c>
    </row>
    <row r="1687" spans="2:8" ht="34.200000000000003" x14ac:dyDescent="0.3">
      <c r="B1687" s="550" t="s">
        <v>3826</v>
      </c>
      <c r="C1687" s="551" t="s">
        <v>3827</v>
      </c>
      <c r="D1687" s="552" t="s">
        <v>539</v>
      </c>
      <c r="E1687" s="552" t="s">
        <v>298</v>
      </c>
      <c r="F1687" s="572">
        <v>287142</v>
      </c>
      <c r="G1687" s="572">
        <v>241296</v>
      </c>
      <c r="H1687" s="560">
        <v>0.19</v>
      </c>
    </row>
    <row r="1688" spans="2:8" ht="34.200000000000003" x14ac:dyDescent="0.3">
      <c r="B1688" s="550" t="s">
        <v>3828</v>
      </c>
      <c r="C1688" s="551" t="s">
        <v>3829</v>
      </c>
      <c r="D1688" s="552" t="s">
        <v>539</v>
      </c>
      <c r="E1688" s="552" t="s">
        <v>298</v>
      </c>
      <c r="F1688" s="572">
        <v>1381957</v>
      </c>
      <c r="G1688" s="572">
        <v>1161308</v>
      </c>
      <c r="H1688" s="560">
        <v>0.19</v>
      </c>
    </row>
    <row r="1689" spans="2:8" x14ac:dyDescent="0.3">
      <c r="B1689" s="550" t="s">
        <v>3830</v>
      </c>
      <c r="C1689" s="551" t="s">
        <v>3831</v>
      </c>
      <c r="D1689" s="552" t="s">
        <v>539</v>
      </c>
      <c r="E1689" s="552" t="s">
        <v>298</v>
      </c>
      <c r="F1689" s="572">
        <v>38286</v>
      </c>
      <c r="G1689" s="572">
        <v>32173</v>
      </c>
      <c r="H1689" s="560">
        <v>0.19</v>
      </c>
    </row>
    <row r="1690" spans="2:8" x14ac:dyDescent="0.3">
      <c r="B1690" s="550" t="s">
        <v>3832</v>
      </c>
      <c r="C1690" s="551" t="s">
        <v>3833</v>
      </c>
      <c r="D1690" s="552" t="s">
        <v>539</v>
      </c>
      <c r="E1690" s="552" t="s">
        <v>298</v>
      </c>
      <c r="F1690" s="572">
        <v>38286</v>
      </c>
      <c r="G1690" s="572">
        <v>32173</v>
      </c>
      <c r="H1690" s="560">
        <v>0.19</v>
      </c>
    </row>
    <row r="1691" spans="2:8" x14ac:dyDescent="0.3">
      <c r="B1691" s="550" t="s">
        <v>3834</v>
      </c>
      <c r="C1691" s="551" t="s">
        <v>3835</v>
      </c>
      <c r="D1691" s="552" t="s">
        <v>539</v>
      </c>
      <c r="E1691" s="552" t="s">
        <v>635</v>
      </c>
      <c r="F1691" s="572">
        <v>38286</v>
      </c>
      <c r="G1691" s="572">
        <v>32173</v>
      </c>
      <c r="H1691" s="560">
        <v>0.19</v>
      </c>
    </row>
    <row r="1692" spans="2:8" x14ac:dyDescent="0.3">
      <c r="B1692" s="550" t="s">
        <v>3836</v>
      </c>
      <c r="C1692" s="551" t="s">
        <v>3837</v>
      </c>
      <c r="D1692" s="552" t="s">
        <v>539</v>
      </c>
      <c r="E1692" s="552" t="s">
        <v>298</v>
      </c>
      <c r="F1692" s="572"/>
      <c r="G1692" s="572"/>
      <c r="H1692" s="560"/>
    </row>
    <row r="1693" spans="2:8" x14ac:dyDescent="0.3">
      <c r="B1693" s="550" t="s">
        <v>3838</v>
      </c>
      <c r="C1693" s="551" t="s">
        <v>3839</v>
      </c>
      <c r="D1693" s="552" t="s">
        <v>539</v>
      </c>
      <c r="E1693" s="552" t="s">
        <v>298</v>
      </c>
      <c r="F1693" s="572">
        <v>103281</v>
      </c>
      <c r="G1693" s="572">
        <v>86791</v>
      </c>
      <c r="H1693" s="560">
        <v>0.19</v>
      </c>
    </row>
    <row r="1694" spans="2:8" x14ac:dyDescent="0.3">
      <c r="B1694" s="550" t="s">
        <v>3840</v>
      </c>
      <c r="C1694" s="551" t="s">
        <v>3841</v>
      </c>
      <c r="D1694" s="552" t="s">
        <v>539</v>
      </c>
      <c r="E1694" s="552" t="s">
        <v>298</v>
      </c>
      <c r="F1694" s="572">
        <v>149494</v>
      </c>
      <c r="G1694" s="572">
        <v>125625</v>
      </c>
      <c r="H1694" s="560">
        <v>0.19</v>
      </c>
    </row>
    <row r="1695" spans="2:8" x14ac:dyDescent="0.3">
      <c r="B1695" s="550" t="s">
        <v>3842</v>
      </c>
      <c r="C1695" s="551" t="s">
        <v>3843</v>
      </c>
      <c r="D1695" s="552" t="s">
        <v>539</v>
      </c>
      <c r="E1695" s="552" t="s">
        <v>298</v>
      </c>
      <c r="F1695" s="572">
        <v>5514</v>
      </c>
      <c r="G1695" s="572">
        <v>4634</v>
      </c>
      <c r="H1695" s="560">
        <v>0.19</v>
      </c>
    </row>
    <row r="1696" spans="2:8" x14ac:dyDescent="0.3">
      <c r="B1696" s="550" t="s">
        <v>3844</v>
      </c>
      <c r="C1696" s="551" t="s">
        <v>3845</v>
      </c>
      <c r="D1696" s="552" t="s">
        <v>539</v>
      </c>
      <c r="E1696" s="552" t="s">
        <v>297</v>
      </c>
      <c r="F1696" s="572">
        <v>4884</v>
      </c>
      <c r="G1696" s="572">
        <v>4104</v>
      </c>
      <c r="H1696" s="560">
        <v>0.19</v>
      </c>
    </row>
    <row r="1697" spans="2:8" x14ac:dyDescent="0.3">
      <c r="B1697" s="550" t="s">
        <v>3846</v>
      </c>
      <c r="C1697" s="551" t="s">
        <v>3847</v>
      </c>
      <c r="D1697" s="552" t="s">
        <v>539</v>
      </c>
      <c r="E1697" s="552" t="s">
        <v>298</v>
      </c>
      <c r="F1697" s="572">
        <v>1184</v>
      </c>
      <c r="G1697" s="572">
        <v>995</v>
      </c>
      <c r="H1697" s="560">
        <v>0.19</v>
      </c>
    </row>
    <row r="1698" spans="2:8" x14ac:dyDescent="0.3">
      <c r="B1698" s="550" t="s">
        <v>3848</v>
      </c>
      <c r="C1698" s="551" t="s">
        <v>3849</v>
      </c>
      <c r="D1698" s="552" t="s">
        <v>539</v>
      </c>
      <c r="E1698" s="552" t="s">
        <v>297</v>
      </c>
      <c r="F1698" s="572">
        <v>13301</v>
      </c>
      <c r="G1698" s="572">
        <v>11177</v>
      </c>
      <c r="H1698" s="560">
        <v>0.19</v>
      </c>
    </row>
    <row r="1699" spans="2:8" x14ac:dyDescent="0.3">
      <c r="B1699" s="550" t="s">
        <v>3850</v>
      </c>
      <c r="C1699" s="551" t="s">
        <v>3851</v>
      </c>
      <c r="D1699" s="552" t="s">
        <v>539</v>
      </c>
      <c r="E1699" s="552" t="s">
        <v>298</v>
      </c>
      <c r="F1699" s="572">
        <v>1972</v>
      </c>
      <c r="G1699" s="572">
        <v>1657</v>
      </c>
      <c r="H1699" s="560">
        <v>0.19</v>
      </c>
    </row>
    <row r="1700" spans="2:8" x14ac:dyDescent="0.3">
      <c r="B1700" s="550" t="s">
        <v>3852</v>
      </c>
      <c r="C1700" s="551" t="s">
        <v>3853</v>
      </c>
      <c r="D1700" s="552" t="s">
        <v>539</v>
      </c>
      <c r="E1700" s="552" t="s">
        <v>297</v>
      </c>
      <c r="F1700" s="572">
        <v>1986</v>
      </c>
      <c r="G1700" s="572">
        <v>1669</v>
      </c>
      <c r="H1700" s="560">
        <v>0.19</v>
      </c>
    </row>
    <row r="1701" spans="2:8" x14ac:dyDescent="0.3">
      <c r="B1701" s="550" t="s">
        <v>3854</v>
      </c>
      <c r="C1701" s="551" t="s">
        <v>3855</v>
      </c>
      <c r="D1701" s="552" t="s">
        <v>539</v>
      </c>
      <c r="E1701" s="552" t="s">
        <v>297</v>
      </c>
      <c r="F1701" s="572">
        <v>2687</v>
      </c>
      <c r="G1701" s="572">
        <v>2258</v>
      </c>
      <c r="H1701" s="560">
        <v>0.19</v>
      </c>
    </row>
    <row r="1702" spans="2:8" x14ac:dyDescent="0.3">
      <c r="B1702" s="550" t="s">
        <v>3856</v>
      </c>
      <c r="C1702" s="551" t="s">
        <v>3857</v>
      </c>
      <c r="D1702" s="552" t="s">
        <v>539</v>
      </c>
      <c r="E1702" s="552" t="s">
        <v>298</v>
      </c>
      <c r="F1702" s="572">
        <v>47892</v>
      </c>
      <c r="G1702" s="572">
        <v>40245</v>
      </c>
      <c r="H1702" s="560">
        <v>0.19</v>
      </c>
    </row>
    <row r="1703" spans="2:8" x14ac:dyDescent="0.3">
      <c r="B1703" s="550" t="s">
        <v>3858</v>
      </c>
      <c r="C1703" s="551" t="s">
        <v>3859</v>
      </c>
      <c r="D1703" s="552" t="s">
        <v>539</v>
      </c>
      <c r="E1703" s="552" t="s">
        <v>298</v>
      </c>
      <c r="F1703" s="572">
        <v>86411</v>
      </c>
      <c r="G1703" s="572">
        <v>72614</v>
      </c>
      <c r="H1703" s="560">
        <v>0.19</v>
      </c>
    </row>
    <row r="1704" spans="2:8" x14ac:dyDescent="0.3">
      <c r="B1704" s="550" t="s">
        <v>3860</v>
      </c>
      <c r="C1704" s="551" t="s">
        <v>3861</v>
      </c>
      <c r="D1704" s="552" t="s">
        <v>539</v>
      </c>
      <c r="E1704" s="552" t="s">
        <v>481</v>
      </c>
      <c r="F1704" s="572">
        <v>258595</v>
      </c>
      <c r="G1704" s="572">
        <v>217307</v>
      </c>
      <c r="H1704" s="560">
        <v>0.19</v>
      </c>
    </row>
    <row r="1705" spans="2:8" ht="22.8" x14ac:dyDescent="0.3">
      <c r="B1705" s="550" t="s">
        <v>3862</v>
      </c>
      <c r="C1705" s="551" t="s">
        <v>3863</v>
      </c>
      <c r="D1705" s="552" t="s">
        <v>539</v>
      </c>
      <c r="E1705" s="552" t="s">
        <v>481</v>
      </c>
      <c r="F1705" s="572">
        <v>13266</v>
      </c>
      <c r="G1705" s="572">
        <v>11148</v>
      </c>
      <c r="H1705" s="560">
        <v>0.19</v>
      </c>
    </row>
    <row r="1706" spans="2:8" ht="34.200000000000003" x14ac:dyDescent="0.3">
      <c r="B1706" s="550" t="s">
        <v>3864</v>
      </c>
      <c r="C1706" s="551" t="s">
        <v>3865</v>
      </c>
      <c r="D1706" s="552" t="s">
        <v>539</v>
      </c>
      <c r="E1706" s="552" t="s">
        <v>298</v>
      </c>
      <c r="F1706" s="572">
        <v>192024</v>
      </c>
      <c r="G1706" s="572">
        <v>161365</v>
      </c>
      <c r="H1706" s="560">
        <v>0.19</v>
      </c>
    </row>
    <row r="1707" spans="2:8" x14ac:dyDescent="0.3">
      <c r="B1707" s="550" t="s">
        <v>3866</v>
      </c>
      <c r="C1707" s="551" t="s">
        <v>3867</v>
      </c>
      <c r="D1707" s="552" t="s">
        <v>539</v>
      </c>
      <c r="E1707" s="552" t="s">
        <v>3868</v>
      </c>
      <c r="F1707" s="572">
        <v>320043</v>
      </c>
      <c r="G1707" s="572">
        <v>268944</v>
      </c>
      <c r="H1707" s="560">
        <v>0.19</v>
      </c>
    </row>
    <row r="1708" spans="2:8" x14ac:dyDescent="0.3">
      <c r="B1708" s="550" t="s">
        <v>3869</v>
      </c>
      <c r="C1708" s="551" t="s">
        <v>3870</v>
      </c>
      <c r="D1708" s="552" t="s">
        <v>539</v>
      </c>
      <c r="E1708" s="552" t="s">
        <v>481</v>
      </c>
      <c r="F1708" s="572">
        <v>290980</v>
      </c>
      <c r="G1708" s="572">
        <v>244521</v>
      </c>
      <c r="H1708" s="560">
        <v>0.19</v>
      </c>
    </row>
    <row r="1709" spans="2:8" x14ac:dyDescent="0.3">
      <c r="B1709" s="550" t="s">
        <v>3871</v>
      </c>
      <c r="C1709" s="551" t="s">
        <v>3872</v>
      </c>
      <c r="D1709" s="552" t="s">
        <v>539</v>
      </c>
      <c r="E1709" s="552" t="s">
        <v>481</v>
      </c>
      <c r="F1709" s="572">
        <v>537672</v>
      </c>
      <c r="G1709" s="572">
        <v>451825</v>
      </c>
      <c r="H1709" s="560">
        <v>0.19</v>
      </c>
    </row>
    <row r="1710" spans="2:8" x14ac:dyDescent="0.3">
      <c r="B1710" s="550" t="s">
        <v>3873</v>
      </c>
      <c r="C1710" s="551" t="s">
        <v>3874</v>
      </c>
      <c r="D1710" s="552" t="s">
        <v>539</v>
      </c>
      <c r="E1710" s="552" t="s">
        <v>481</v>
      </c>
      <c r="F1710" s="572">
        <v>36920</v>
      </c>
      <c r="G1710" s="572">
        <v>31025</v>
      </c>
      <c r="H1710" s="560">
        <v>0.19</v>
      </c>
    </row>
    <row r="1711" spans="2:8" ht="22.8" x14ac:dyDescent="0.3">
      <c r="B1711" s="550" t="s">
        <v>3875</v>
      </c>
      <c r="C1711" s="551" t="s">
        <v>3876</v>
      </c>
      <c r="D1711" s="552" t="s">
        <v>539</v>
      </c>
      <c r="E1711" s="552" t="s">
        <v>3868</v>
      </c>
      <c r="F1711" s="572">
        <v>23768</v>
      </c>
      <c r="G1711" s="572">
        <v>19973</v>
      </c>
      <c r="H1711" s="560">
        <v>0.19</v>
      </c>
    </row>
    <row r="1712" spans="2:8" x14ac:dyDescent="0.3">
      <c r="B1712" s="550" t="s">
        <v>3877</v>
      </c>
      <c r="C1712" s="551" t="s">
        <v>3878</v>
      </c>
      <c r="D1712" s="552" t="s">
        <v>539</v>
      </c>
      <c r="E1712" s="552" t="s">
        <v>481</v>
      </c>
      <c r="F1712" s="572">
        <v>123441</v>
      </c>
      <c r="G1712" s="572">
        <v>103732</v>
      </c>
      <c r="H1712" s="560">
        <v>0.19</v>
      </c>
    </row>
    <row r="1713" spans="2:8" ht="22.8" x14ac:dyDescent="0.3">
      <c r="B1713" s="550" t="s">
        <v>3879</v>
      </c>
      <c r="C1713" s="551" t="s">
        <v>3880</v>
      </c>
      <c r="D1713" s="552" t="s">
        <v>539</v>
      </c>
      <c r="E1713" s="552" t="s">
        <v>298</v>
      </c>
      <c r="F1713" s="572">
        <v>4737</v>
      </c>
      <c r="G1713" s="572">
        <v>3981</v>
      </c>
      <c r="H1713" s="560">
        <v>0.19</v>
      </c>
    </row>
    <row r="1714" spans="2:8" ht="22.8" x14ac:dyDescent="0.3">
      <c r="B1714" s="550" t="s">
        <v>3881</v>
      </c>
      <c r="C1714" s="551" t="s">
        <v>3882</v>
      </c>
      <c r="D1714" s="552" t="s">
        <v>539</v>
      </c>
      <c r="E1714" s="552" t="s">
        <v>298</v>
      </c>
      <c r="F1714" s="572">
        <v>1506763</v>
      </c>
      <c r="G1714" s="572">
        <v>1266187</v>
      </c>
      <c r="H1714" s="560">
        <v>0.19</v>
      </c>
    </row>
    <row r="1715" spans="2:8" x14ac:dyDescent="0.3">
      <c r="B1715" s="550" t="s">
        <v>3883</v>
      </c>
      <c r="C1715" s="551" t="s">
        <v>3884</v>
      </c>
      <c r="D1715" s="552" t="s">
        <v>539</v>
      </c>
      <c r="E1715" s="552" t="s">
        <v>298</v>
      </c>
      <c r="F1715" s="572">
        <v>219</v>
      </c>
      <c r="G1715" s="572">
        <v>184</v>
      </c>
      <c r="H1715" s="560">
        <v>0.19</v>
      </c>
    </row>
    <row r="1716" spans="2:8" x14ac:dyDescent="0.3">
      <c r="B1716" s="550" t="s">
        <v>3885</v>
      </c>
      <c r="C1716" s="551" t="s">
        <v>3886</v>
      </c>
      <c r="D1716" s="552" t="s">
        <v>539</v>
      </c>
      <c r="E1716" s="552" t="s">
        <v>298</v>
      </c>
      <c r="F1716" s="572">
        <v>47943</v>
      </c>
      <c r="G1716" s="572">
        <v>40288</v>
      </c>
      <c r="H1716" s="560">
        <v>0.19</v>
      </c>
    </row>
    <row r="1717" spans="2:8" ht="22.8" x14ac:dyDescent="0.3">
      <c r="B1717" s="550" t="s">
        <v>3887</v>
      </c>
      <c r="C1717" s="551" t="s">
        <v>3888</v>
      </c>
      <c r="D1717" s="552" t="s">
        <v>539</v>
      </c>
      <c r="E1717" s="552" t="s">
        <v>298</v>
      </c>
      <c r="F1717" s="572">
        <v>7792</v>
      </c>
      <c r="G1717" s="572">
        <v>6548</v>
      </c>
      <c r="H1717" s="560">
        <v>0.19</v>
      </c>
    </row>
    <row r="1718" spans="2:8" x14ac:dyDescent="0.3">
      <c r="B1718" s="550" t="s">
        <v>3889</v>
      </c>
      <c r="C1718" s="551" t="s">
        <v>3890</v>
      </c>
      <c r="D1718" s="552" t="s">
        <v>539</v>
      </c>
      <c r="E1718" s="552" t="s">
        <v>298</v>
      </c>
      <c r="F1718" s="572">
        <v>5042</v>
      </c>
      <c r="G1718" s="572">
        <v>4237</v>
      </c>
      <c r="H1718" s="560">
        <v>0.19</v>
      </c>
    </row>
    <row r="1719" spans="2:8" x14ac:dyDescent="0.3">
      <c r="B1719" s="550" t="s">
        <v>3891</v>
      </c>
      <c r="C1719" s="551" t="s">
        <v>3892</v>
      </c>
      <c r="D1719" s="552" t="s">
        <v>539</v>
      </c>
      <c r="E1719" s="552" t="s">
        <v>297</v>
      </c>
      <c r="F1719" s="572">
        <v>3599</v>
      </c>
      <c r="G1719" s="572">
        <v>3024</v>
      </c>
      <c r="H1719" s="560">
        <v>0.19</v>
      </c>
    </row>
    <row r="1720" spans="2:8" x14ac:dyDescent="0.3">
      <c r="B1720" s="550" t="s">
        <v>3893</v>
      </c>
      <c r="C1720" s="551" t="s">
        <v>3894</v>
      </c>
      <c r="D1720" s="552" t="s">
        <v>539</v>
      </c>
      <c r="E1720" s="552" t="s">
        <v>297</v>
      </c>
      <c r="F1720" s="572">
        <v>13301</v>
      </c>
      <c r="G1720" s="572">
        <v>11177</v>
      </c>
      <c r="H1720" s="560">
        <v>0.19</v>
      </c>
    </row>
    <row r="1721" spans="2:8" x14ac:dyDescent="0.3">
      <c r="B1721" s="550" t="s">
        <v>3895</v>
      </c>
      <c r="C1721" s="551" t="s">
        <v>3896</v>
      </c>
      <c r="D1721" s="552" t="s">
        <v>539</v>
      </c>
      <c r="E1721" s="552" t="s">
        <v>297</v>
      </c>
      <c r="F1721" s="572">
        <v>26463</v>
      </c>
      <c r="G1721" s="572">
        <v>22238</v>
      </c>
      <c r="H1721" s="560">
        <v>0.19</v>
      </c>
    </row>
    <row r="1722" spans="2:8" x14ac:dyDescent="0.3">
      <c r="B1722" s="550" t="s">
        <v>3897</v>
      </c>
      <c r="C1722" s="551" t="s">
        <v>3898</v>
      </c>
      <c r="D1722" s="552" t="s">
        <v>539</v>
      </c>
      <c r="E1722" s="552" t="s">
        <v>298</v>
      </c>
      <c r="F1722" s="572">
        <v>1032</v>
      </c>
      <c r="G1722" s="572">
        <v>867</v>
      </c>
      <c r="H1722" s="560">
        <v>0.19</v>
      </c>
    </row>
    <row r="1723" spans="2:8" x14ac:dyDescent="0.3">
      <c r="B1723" s="550" t="s">
        <v>3899</v>
      </c>
      <c r="C1723" s="551" t="s">
        <v>3900</v>
      </c>
      <c r="D1723" s="552" t="s">
        <v>539</v>
      </c>
      <c r="E1723" s="552" t="s">
        <v>297</v>
      </c>
      <c r="F1723" s="572">
        <v>15753</v>
      </c>
      <c r="G1723" s="572">
        <v>13238</v>
      </c>
      <c r="H1723" s="560">
        <v>0.19</v>
      </c>
    </row>
    <row r="1724" spans="2:8" x14ac:dyDescent="0.3">
      <c r="B1724" s="550" t="s">
        <v>3901</v>
      </c>
      <c r="C1724" s="551" t="s">
        <v>3902</v>
      </c>
      <c r="D1724" s="552" t="s">
        <v>539</v>
      </c>
      <c r="E1724" s="552" t="s">
        <v>297</v>
      </c>
      <c r="F1724" s="572">
        <v>19683</v>
      </c>
      <c r="G1724" s="572">
        <v>16540</v>
      </c>
      <c r="H1724" s="560">
        <v>0.19</v>
      </c>
    </row>
    <row r="1725" spans="2:8" x14ac:dyDescent="0.3">
      <c r="B1725" s="550" t="s">
        <v>3903</v>
      </c>
      <c r="C1725" s="551" t="s">
        <v>3904</v>
      </c>
      <c r="D1725" s="552" t="s">
        <v>539</v>
      </c>
      <c r="E1725" s="552" t="s">
        <v>297</v>
      </c>
      <c r="F1725" s="572">
        <v>1103</v>
      </c>
      <c r="G1725" s="572">
        <v>927</v>
      </c>
      <c r="H1725" s="560">
        <v>0.19</v>
      </c>
    </row>
    <row r="1726" spans="2:8" x14ac:dyDescent="0.3">
      <c r="B1726" s="550" t="s">
        <v>3905</v>
      </c>
      <c r="C1726" s="551" t="s">
        <v>3906</v>
      </c>
      <c r="D1726" s="552" t="s">
        <v>539</v>
      </c>
      <c r="E1726" s="552" t="s">
        <v>297</v>
      </c>
      <c r="F1726" s="572">
        <v>2365</v>
      </c>
      <c r="G1726" s="572">
        <v>1987</v>
      </c>
      <c r="H1726" s="560">
        <v>0.19</v>
      </c>
    </row>
    <row r="1727" spans="2:8" x14ac:dyDescent="0.3">
      <c r="B1727" s="550" t="s">
        <v>3907</v>
      </c>
      <c r="C1727" s="551" t="s">
        <v>3908</v>
      </c>
      <c r="D1727" s="552" t="s">
        <v>539</v>
      </c>
      <c r="E1727" s="552" t="s">
        <v>298</v>
      </c>
      <c r="F1727" s="572">
        <v>130578</v>
      </c>
      <c r="G1727" s="572">
        <v>109729</v>
      </c>
      <c r="H1727" s="560">
        <v>0.19</v>
      </c>
    </row>
    <row r="1728" spans="2:8" x14ac:dyDescent="0.3">
      <c r="B1728" s="550" t="s">
        <v>3909</v>
      </c>
      <c r="C1728" s="551" t="s">
        <v>3910</v>
      </c>
      <c r="D1728" s="552" t="s">
        <v>539</v>
      </c>
      <c r="E1728" s="552" t="s">
        <v>297</v>
      </c>
      <c r="F1728" s="572">
        <v>19202</v>
      </c>
      <c r="G1728" s="572">
        <v>16136</v>
      </c>
      <c r="H1728" s="560">
        <v>0.19</v>
      </c>
    </row>
    <row r="1729" spans="2:8" x14ac:dyDescent="0.3">
      <c r="B1729" s="550" t="s">
        <v>3911</v>
      </c>
      <c r="C1729" s="551" t="s">
        <v>3912</v>
      </c>
      <c r="D1729" s="552" t="s">
        <v>539</v>
      </c>
      <c r="E1729" s="552" t="s">
        <v>298</v>
      </c>
      <c r="F1729" s="572">
        <v>16070</v>
      </c>
      <c r="G1729" s="572">
        <v>13504</v>
      </c>
      <c r="H1729" s="560">
        <v>0.19</v>
      </c>
    </row>
    <row r="1730" spans="2:8" x14ac:dyDescent="0.3">
      <c r="B1730" s="550" t="s">
        <v>3913</v>
      </c>
      <c r="C1730" s="551" t="s">
        <v>3914</v>
      </c>
      <c r="D1730" s="552" t="s">
        <v>539</v>
      </c>
      <c r="E1730" s="552" t="s">
        <v>135</v>
      </c>
      <c r="F1730" s="572">
        <v>18902</v>
      </c>
      <c r="G1730" s="572">
        <v>15884</v>
      </c>
      <c r="H1730" s="560">
        <v>0.19</v>
      </c>
    </row>
    <row r="1731" spans="2:8" x14ac:dyDescent="0.3">
      <c r="B1731" s="550" t="s">
        <v>3915</v>
      </c>
      <c r="C1731" s="551" t="s">
        <v>3916</v>
      </c>
      <c r="D1731" s="552" t="s">
        <v>539</v>
      </c>
      <c r="E1731" s="552" t="s">
        <v>298</v>
      </c>
      <c r="F1731" s="572">
        <v>130578</v>
      </c>
      <c r="G1731" s="572">
        <v>109729</v>
      </c>
      <c r="H1731" s="560">
        <v>0.19</v>
      </c>
    </row>
    <row r="1732" spans="2:8" x14ac:dyDescent="0.3">
      <c r="B1732" s="550" t="s">
        <v>3917</v>
      </c>
      <c r="C1732" s="551" t="s">
        <v>3918</v>
      </c>
      <c r="D1732" s="552" t="s">
        <v>539</v>
      </c>
      <c r="E1732" s="552" t="s">
        <v>297</v>
      </c>
      <c r="F1732" s="572">
        <v>19202</v>
      </c>
      <c r="G1732" s="572">
        <v>16136</v>
      </c>
      <c r="H1732" s="560">
        <v>0.19</v>
      </c>
    </row>
    <row r="1733" spans="2:8" x14ac:dyDescent="0.3">
      <c r="B1733" s="550" t="s">
        <v>3919</v>
      </c>
      <c r="C1733" s="551" t="s">
        <v>3920</v>
      </c>
      <c r="D1733" s="552" t="s">
        <v>539</v>
      </c>
      <c r="E1733" s="552" t="s">
        <v>298</v>
      </c>
      <c r="F1733" s="572">
        <v>16070</v>
      </c>
      <c r="G1733" s="572">
        <v>13504</v>
      </c>
      <c r="H1733" s="560">
        <v>0.19</v>
      </c>
    </row>
    <row r="1734" spans="2:8" x14ac:dyDescent="0.3">
      <c r="B1734" s="550" t="s">
        <v>3921</v>
      </c>
      <c r="C1734" s="551" t="s">
        <v>3922</v>
      </c>
      <c r="D1734" s="552" t="s">
        <v>539</v>
      </c>
      <c r="E1734" s="552" t="s">
        <v>297</v>
      </c>
      <c r="F1734" s="572">
        <v>3599</v>
      </c>
      <c r="G1734" s="572">
        <v>3024</v>
      </c>
      <c r="H1734" s="560">
        <v>0.19</v>
      </c>
    </row>
    <row r="1735" spans="2:8" x14ac:dyDescent="0.3">
      <c r="B1735" s="550" t="s">
        <v>3923</v>
      </c>
      <c r="C1735" s="551" t="s">
        <v>3924</v>
      </c>
      <c r="D1735" s="552" t="s">
        <v>539</v>
      </c>
      <c r="E1735" s="552" t="s">
        <v>297</v>
      </c>
      <c r="F1735" s="572">
        <v>2428</v>
      </c>
      <c r="G1735" s="572">
        <v>2040</v>
      </c>
      <c r="H1735" s="560">
        <v>0.19</v>
      </c>
    </row>
    <row r="1736" spans="2:8" x14ac:dyDescent="0.3">
      <c r="B1736" s="550" t="s">
        <v>3925</v>
      </c>
      <c r="C1736" s="551" t="s">
        <v>3926</v>
      </c>
      <c r="D1736" s="552" t="s">
        <v>539</v>
      </c>
      <c r="E1736" s="552" t="s">
        <v>297</v>
      </c>
      <c r="F1736" s="572">
        <v>11736</v>
      </c>
      <c r="G1736" s="572">
        <v>9862</v>
      </c>
      <c r="H1736" s="560">
        <v>0.19</v>
      </c>
    </row>
    <row r="1737" spans="2:8" x14ac:dyDescent="0.3">
      <c r="B1737" s="550" t="s">
        <v>3927</v>
      </c>
      <c r="C1737" s="551" t="s">
        <v>3928</v>
      </c>
      <c r="D1737" s="552" t="s">
        <v>539</v>
      </c>
      <c r="E1737" s="552" t="s">
        <v>298</v>
      </c>
      <c r="F1737" s="572">
        <v>4649</v>
      </c>
      <c r="G1737" s="572">
        <v>3907</v>
      </c>
      <c r="H1737" s="560">
        <v>0.19</v>
      </c>
    </row>
    <row r="1738" spans="2:8" x14ac:dyDescent="0.3">
      <c r="B1738" s="550" t="s">
        <v>3929</v>
      </c>
      <c r="C1738" s="551" t="s">
        <v>3930</v>
      </c>
      <c r="D1738" s="552" t="s">
        <v>539</v>
      </c>
      <c r="E1738" s="552" t="s">
        <v>298</v>
      </c>
      <c r="F1738" s="572">
        <v>1972</v>
      </c>
      <c r="G1738" s="572">
        <v>1657</v>
      </c>
      <c r="H1738" s="560">
        <v>0.19</v>
      </c>
    </row>
    <row r="1739" spans="2:8" x14ac:dyDescent="0.3">
      <c r="B1739" s="550" t="s">
        <v>3931</v>
      </c>
      <c r="C1739" s="551" t="s">
        <v>3932</v>
      </c>
      <c r="D1739" s="552" t="s">
        <v>539</v>
      </c>
      <c r="E1739" s="552" t="s">
        <v>299</v>
      </c>
      <c r="F1739" s="572">
        <v>55134</v>
      </c>
      <c r="G1739" s="572">
        <v>46331</v>
      </c>
      <c r="H1739" s="560">
        <v>0.19</v>
      </c>
    </row>
    <row r="1740" spans="2:8" ht="22.8" x14ac:dyDescent="0.3">
      <c r="B1740" s="550" t="s">
        <v>3933</v>
      </c>
      <c r="C1740" s="551" t="s">
        <v>3934</v>
      </c>
      <c r="D1740" s="552" t="s">
        <v>539</v>
      </c>
      <c r="E1740" s="552" t="s">
        <v>298</v>
      </c>
      <c r="F1740" s="572">
        <v>239438</v>
      </c>
      <c r="G1740" s="572">
        <v>201208</v>
      </c>
      <c r="H1740" s="560">
        <v>0.19</v>
      </c>
    </row>
    <row r="1741" spans="2:8" x14ac:dyDescent="0.3">
      <c r="B1741" s="550" t="s">
        <v>3935</v>
      </c>
      <c r="C1741" s="551" t="s">
        <v>3936</v>
      </c>
      <c r="D1741" s="552" t="s">
        <v>539</v>
      </c>
      <c r="E1741" s="552" t="s">
        <v>298</v>
      </c>
      <c r="F1741" s="572">
        <v>1103</v>
      </c>
      <c r="G1741" s="572">
        <v>927</v>
      </c>
      <c r="H1741" s="560">
        <v>0.19</v>
      </c>
    </row>
    <row r="1742" spans="2:8" x14ac:dyDescent="0.3">
      <c r="B1742" s="550" t="s">
        <v>3937</v>
      </c>
      <c r="C1742" s="551" t="s">
        <v>3938</v>
      </c>
      <c r="D1742" s="552" t="s">
        <v>539</v>
      </c>
      <c r="E1742" s="552" t="s">
        <v>297</v>
      </c>
      <c r="F1742" s="572">
        <v>1678</v>
      </c>
      <c r="G1742" s="572">
        <v>1410</v>
      </c>
      <c r="H1742" s="560">
        <v>0.19</v>
      </c>
    </row>
    <row r="1743" spans="2:8" x14ac:dyDescent="0.3">
      <c r="B1743" s="550" t="s">
        <v>3939</v>
      </c>
      <c r="C1743" s="551" t="s">
        <v>3940</v>
      </c>
      <c r="D1743" s="552" t="s">
        <v>539</v>
      </c>
      <c r="E1743" s="552" t="s">
        <v>298</v>
      </c>
      <c r="F1743" s="572">
        <v>97804</v>
      </c>
      <c r="G1743" s="572">
        <v>82188</v>
      </c>
      <c r="H1743" s="560">
        <v>0.19</v>
      </c>
    </row>
    <row r="1744" spans="2:8" x14ac:dyDescent="0.3">
      <c r="B1744" s="550" t="s">
        <v>3941</v>
      </c>
      <c r="C1744" s="551" t="s">
        <v>3942</v>
      </c>
      <c r="D1744" s="552" t="s">
        <v>539</v>
      </c>
      <c r="E1744" s="552" t="s">
        <v>298</v>
      </c>
      <c r="F1744" s="572">
        <v>36984</v>
      </c>
      <c r="G1744" s="572">
        <v>31079</v>
      </c>
      <c r="H1744" s="560">
        <v>0.19</v>
      </c>
    </row>
    <row r="1745" spans="2:8" x14ac:dyDescent="0.3">
      <c r="B1745" s="550" t="s">
        <v>3943</v>
      </c>
      <c r="C1745" s="551" t="s">
        <v>3944</v>
      </c>
      <c r="D1745" s="552" t="s">
        <v>539</v>
      </c>
      <c r="E1745" s="552" t="s">
        <v>298</v>
      </c>
      <c r="F1745" s="572">
        <v>6848</v>
      </c>
      <c r="G1745" s="572">
        <v>5755</v>
      </c>
      <c r="H1745" s="560">
        <v>0.19</v>
      </c>
    </row>
    <row r="1746" spans="2:8" ht="22.8" x14ac:dyDescent="0.3">
      <c r="B1746" s="550" t="s">
        <v>3945</v>
      </c>
      <c r="C1746" s="551" t="s">
        <v>3946</v>
      </c>
      <c r="D1746" s="552" t="s">
        <v>539</v>
      </c>
      <c r="E1746" s="552" t="s">
        <v>298</v>
      </c>
      <c r="F1746" s="572">
        <v>27395</v>
      </c>
      <c r="G1746" s="572">
        <v>23021</v>
      </c>
      <c r="H1746" s="560">
        <v>0.19</v>
      </c>
    </row>
    <row r="1747" spans="2:8" x14ac:dyDescent="0.3">
      <c r="B1747" s="550" t="s">
        <v>3947</v>
      </c>
      <c r="C1747" s="551" t="s">
        <v>3948</v>
      </c>
      <c r="D1747" s="552" t="s">
        <v>539</v>
      </c>
      <c r="E1747" s="552" t="s">
        <v>298</v>
      </c>
      <c r="F1747" s="572">
        <v>16436</v>
      </c>
      <c r="G1747" s="572">
        <v>13812</v>
      </c>
      <c r="H1747" s="560">
        <v>0.19</v>
      </c>
    </row>
    <row r="1748" spans="2:8" x14ac:dyDescent="0.3">
      <c r="B1748" s="550" t="s">
        <v>3949</v>
      </c>
      <c r="C1748" s="551" t="s">
        <v>3950</v>
      </c>
      <c r="D1748" s="552" t="s">
        <v>539</v>
      </c>
      <c r="E1748" s="552" t="s">
        <v>298</v>
      </c>
      <c r="F1748" s="572">
        <v>16088</v>
      </c>
      <c r="G1748" s="572">
        <v>13519</v>
      </c>
      <c r="H1748" s="560">
        <v>0.19</v>
      </c>
    </row>
    <row r="1749" spans="2:8" x14ac:dyDescent="0.3">
      <c r="B1749" s="550" t="s">
        <v>3951</v>
      </c>
      <c r="C1749" s="551" t="s">
        <v>3952</v>
      </c>
      <c r="D1749" s="552" t="s">
        <v>539</v>
      </c>
      <c r="E1749" s="552" t="s">
        <v>297</v>
      </c>
      <c r="F1749" s="572">
        <v>1678</v>
      </c>
      <c r="G1749" s="572">
        <v>1410</v>
      </c>
      <c r="H1749" s="560">
        <v>0.19</v>
      </c>
    </row>
    <row r="1750" spans="2:8" ht="22.8" x14ac:dyDescent="0.3">
      <c r="B1750" s="550" t="s">
        <v>3953</v>
      </c>
      <c r="C1750" s="551" t="s">
        <v>3954</v>
      </c>
      <c r="D1750" s="552" t="s">
        <v>539</v>
      </c>
      <c r="E1750" s="552" t="s">
        <v>298</v>
      </c>
      <c r="F1750" s="572">
        <v>247931</v>
      </c>
      <c r="G1750" s="572">
        <v>208345</v>
      </c>
      <c r="H1750" s="560">
        <v>0.19</v>
      </c>
    </row>
    <row r="1751" spans="2:8" x14ac:dyDescent="0.3">
      <c r="B1751" s="550" t="s">
        <v>3955</v>
      </c>
      <c r="C1751" s="551" t="s">
        <v>3956</v>
      </c>
      <c r="D1751" s="552" t="s">
        <v>539</v>
      </c>
      <c r="E1751" s="552" t="s">
        <v>297</v>
      </c>
      <c r="F1751" s="572">
        <v>1678</v>
      </c>
      <c r="G1751" s="572">
        <v>1410</v>
      </c>
      <c r="H1751" s="560">
        <v>0.19</v>
      </c>
    </row>
    <row r="1752" spans="2:8" ht="22.8" x14ac:dyDescent="0.3">
      <c r="B1752" s="550" t="s">
        <v>3957</v>
      </c>
      <c r="C1752" s="551" t="s">
        <v>3958</v>
      </c>
      <c r="D1752" s="552" t="s">
        <v>539</v>
      </c>
      <c r="E1752" s="552" t="s">
        <v>298</v>
      </c>
      <c r="F1752" s="572">
        <v>282175</v>
      </c>
      <c r="G1752" s="572">
        <v>237122</v>
      </c>
      <c r="H1752" s="560">
        <v>0.19</v>
      </c>
    </row>
    <row r="1753" spans="2:8" x14ac:dyDescent="0.3">
      <c r="B1753" s="550" t="s">
        <v>3959</v>
      </c>
      <c r="C1753" s="551" t="s">
        <v>3960</v>
      </c>
      <c r="D1753" s="552" t="s">
        <v>539</v>
      </c>
      <c r="E1753" s="552" t="s">
        <v>297</v>
      </c>
      <c r="F1753" s="572">
        <v>1678</v>
      </c>
      <c r="G1753" s="572">
        <v>1410</v>
      </c>
      <c r="H1753" s="560">
        <v>0.19</v>
      </c>
    </row>
    <row r="1754" spans="2:8" ht="22.8" x14ac:dyDescent="0.3">
      <c r="B1754" s="550" t="s">
        <v>3961</v>
      </c>
      <c r="C1754" s="551" t="s">
        <v>3962</v>
      </c>
      <c r="D1754" s="552" t="s">
        <v>539</v>
      </c>
      <c r="E1754" s="552" t="s">
        <v>298</v>
      </c>
      <c r="F1754" s="572">
        <v>34246</v>
      </c>
      <c r="G1754" s="572">
        <v>28778</v>
      </c>
      <c r="H1754" s="560">
        <v>0.19</v>
      </c>
    </row>
    <row r="1755" spans="2:8" x14ac:dyDescent="0.3">
      <c r="B1755" s="550" t="s">
        <v>3963</v>
      </c>
      <c r="C1755" s="551" t="s">
        <v>3964</v>
      </c>
      <c r="D1755" s="552" t="s">
        <v>539</v>
      </c>
      <c r="E1755" s="552" t="s">
        <v>298</v>
      </c>
      <c r="F1755" s="572">
        <v>14519</v>
      </c>
      <c r="G1755" s="572">
        <v>12201</v>
      </c>
      <c r="H1755" s="560">
        <v>0.19</v>
      </c>
    </row>
    <row r="1756" spans="2:8" x14ac:dyDescent="0.3">
      <c r="B1756" s="550" t="s">
        <v>3965</v>
      </c>
      <c r="C1756" s="551" t="s">
        <v>3966</v>
      </c>
      <c r="D1756" s="552" t="s">
        <v>539</v>
      </c>
      <c r="E1756" s="552" t="s">
        <v>298</v>
      </c>
      <c r="F1756" s="572">
        <v>819</v>
      </c>
      <c r="G1756" s="572">
        <v>688</v>
      </c>
      <c r="H1756" s="560">
        <v>0.19</v>
      </c>
    </row>
    <row r="1757" spans="2:8" x14ac:dyDescent="0.3">
      <c r="B1757" s="550" t="s">
        <v>3967</v>
      </c>
      <c r="C1757" s="551" t="s">
        <v>3968</v>
      </c>
      <c r="D1757" s="552" t="s">
        <v>539</v>
      </c>
      <c r="E1757" s="552" t="s">
        <v>298</v>
      </c>
      <c r="F1757" s="572">
        <v>238</v>
      </c>
      <c r="G1757" s="572">
        <v>200</v>
      </c>
      <c r="H1757" s="560">
        <v>0.19</v>
      </c>
    </row>
    <row r="1758" spans="2:8" x14ac:dyDescent="0.3">
      <c r="B1758" s="550" t="s">
        <v>3969</v>
      </c>
      <c r="C1758" s="551" t="s">
        <v>3970</v>
      </c>
      <c r="D1758" s="552" t="s">
        <v>539</v>
      </c>
      <c r="E1758" s="552" t="s">
        <v>298</v>
      </c>
      <c r="F1758" s="572">
        <v>616</v>
      </c>
      <c r="G1758" s="572">
        <v>518</v>
      </c>
      <c r="H1758" s="560">
        <v>0.19</v>
      </c>
    </row>
    <row r="1759" spans="2:8" x14ac:dyDescent="0.3">
      <c r="B1759" s="550" t="s">
        <v>3971</v>
      </c>
      <c r="C1759" s="551" t="s">
        <v>3972</v>
      </c>
      <c r="D1759" s="552" t="s">
        <v>539</v>
      </c>
      <c r="E1759" s="552" t="s">
        <v>297</v>
      </c>
      <c r="F1759" s="572">
        <v>3939</v>
      </c>
      <c r="G1759" s="572">
        <v>3310</v>
      </c>
      <c r="H1759" s="560">
        <v>0.19</v>
      </c>
    </row>
    <row r="1760" spans="2:8" x14ac:dyDescent="0.3">
      <c r="B1760" s="550" t="s">
        <v>3973</v>
      </c>
      <c r="C1760" s="551" t="s">
        <v>3974</v>
      </c>
      <c r="D1760" s="552" t="s">
        <v>539</v>
      </c>
      <c r="E1760" s="552" t="s">
        <v>298</v>
      </c>
      <c r="F1760" s="572">
        <v>14519</v>
      </c>
      <c r="G1760" s="572">
        <v>12201</v>
      </c>
      <c r="H1760" s="560">
        <v>0.19</v>
      </c>
    </row>
    <row r="1761" spans="2:8" x14ac:dyDescent="0.3">
      <c r="B1761" s="550" t="s">
        <v>3975</v>
      </c>
      <c r="C1761" s="551" t="s">
        <v>3976</v>
      </c>
      <c r="D1761" s="552" t="s">
        <v>539</v>
      </c>
      <c r="E1761" s="552" t="s">
        <v>298</v>
      </c>
      <c r="F1761" s="572">
        <v>819</v>
      </c>
      <c r="G1761" s="572">
        <v>688</v>
      </c>
      <c r="H1761" s="560">
        <v>0.19</v>
      </c>
    </row>
    <row r="1762" spans="2:8" x14ac:dyDescent="0.3">
      <c r="B1762" s="550" t="s">
        <v>3977</v>
      </c>
      <c r="C1762" s="551" t="s">
        <v>3978</v>
      </c>
      <c r="D1762" s="552" t="s">
        <v>539</v>
      </c>
      <c r="E1762" s="552" t="s">
        <v>298</v>
      </c>
      <c r="F1762" s="572">
        <v>13151</v>
      </c>
      <c r="G1762" s="572">
        <v>11051</v>
      </c>
      <c r="H1762" s="560">
        <v>0.19</v>
      </c>
    </row>
    <row r="1763" spans="2:8" x14ac:dyDescent="0.3">
      <c r="B1763" s="550" t="s">
        <v>3979</v>
      </c>
      <c r="C1763" s="551" t="s">
        <v>3980</v>
      </c>
      <c r="D1763" s="552" t="s">
        <v>539</v>
      </c>
      <c r="E1763" s="552" t="s">
        <v>298</v>
      </c>
      <c r="F1763" s="572">
        <v>17806</v>
      </c>
      <c r="G1763" s="572">
        <v>14963</v>
      </c>
      <c r="H1763" s="560">
        <v>0.19</v>
      </c>
    </row>
    <row r="1764" spans="2:8" x14ac:dyDescent="0.3">
      <c r="B1764" s="550" t="s">
        <v>3981</v>
      </c>
      <c r="C1764" s="551" t="s">
        <v>3982</v>
      </c>
      <c r="D1764" s="552" t="s">
        <v>539</v>
      </c>
      <c r="E1764" s="552" t="s">
        <v>298</v>
      </c>
      <c r="F1764" s="572">
        <v>17806</v>
      </c>
      <c r="G1764" s="572">
        <v>14963</v>
      </c>
      <c r="H1764" s="560">
        <v>0.19</v>
      </c>
    </row>
    <row r="1765" spans="2:8" x14ac:dyDescent="0.3">
      <c r="B1765" s="550" t="s">
        <v>3983</v>
      </c>
      <c r="C1765" s="551" t="s">
        <v>3984</v>
      </c>
      <c r="D1765" s="552" t="s">
        <v>539</v>
      </c>
      <c r="E1765" s="552" t="s">
        <v>298</v>
      </c>
      <c r="F1765" s="572">
        <v>37258</v>
      </c>
      <c r="G1765" s="572">
        <v>31309</v>
      </c>
      <c r="H1765" s="560">
        <v>0.19</v>
      </c>
    </row>
    <row r="1766" spans="2:8" x14ac:dyDescent="0.3">
      <c r="B1766" s="550" t="s">
        <v>3985</v>
      </c>
      <c r="C1766" s="551" t="s">
        <v>3986</v>
      </c>
      <c r="D1766" s="552" t="s">
        <v>539</v>
      </c>
      <c r="E1766" s="552" t="s">
        <v>298</v>
      </c>
      <c r="F1766" s="572">
        <v>78077</v>
      </c>
      <c r="G1766" s="572">
        <v>65611</v>
      </c>
      <c r="H1766" s="560">
        <v>0.19</v>
      </c>
    </row>
    <row r="1767" spans="2:8" x14ac:dyDescent="0.3">
      <c r="B1767" s="550" t="s">
        <v>3987</v>
      </c>
      <c r="C1767" s="551" t="s">
        <v>3988</v>
      </c>
      <c r="D1767" s="552" t="s">
        <v>539</v>
      </c>
      <c r="E1767" s="552" t="s">
        <v>298</v>
      </c>
      <c r="F1767" s="572">
        <v>4586</v>
      </c>
      <c r="G1767" s="572">
        <v>3854</v>
      </c>
      <c r="H1767" s="560">
        <v>0.19</v>
      </c>
    </row>
    <row r="1768" spans="2:8" x14ac:dyDescent="0.3">
      <c r="B1768" s="550" t="s">
        <v>3989</v>
      </c>
      <c r="C1768" s="551" t="s">
        <v>3990</v>
      </c>
      <c r="D1768" s="552" t="s">
        <v>539</v>
      </c>
      <c r="E1768" s="552" t="s">
        <v>298</v>
      </c>
      <c r="F1768" s="572">
        <v>38219</v>
      </c>
      <c r="G1768" s="572">
        <v>32117</v>
      </c>
      <c r="H1768" s="560">
        <v>0.19</v>
      </c>
    </row>
    <row r="1769" spans="2:8" x14ac:dyDescent="0.3">
      <c r="B1769" s="550" t="s">
        <v>3991</v>
      </c>
      <c r="C1769" s="551" t="s">
        <v>3992</v>
      </c>
      <c r="D1769" s="552" t="s">
        <v>539</v>
      </c>
      <c r="E1769" s="552" t="s">
        <v>298</v>
      </c>
      <c r="F1769" s="572">
        <v>75340</v>
      </c>
      <c r="G1769" s="572">
        <v>63311</v>
      </c>
      <c r="H1769" s="560">
        <v>0.19</v>
      </c>
    </row>
    <row r="1770" spans="2:8" x14ac:dyDescent="0.3">
      <c r="B1770" s="550" t="s">
        <v>3993</v>
      </c>
      <c r="C1770" s="551" t="s">
        <v>3994</v>
      </c>
      <c r="D1770" s="552" t="s">
        <v>539</v>
      </c>
      <c r="E1770" s="552" t="s">
        <v>298</v>
      </c>
      <c r="F1770" s="572">
        <v>10416</v>
      </c>
      <c r="G1770" s="572">
        <v>8753</v>
      </c>
      <c r="H1770" s="560">
        <v>0.19</v>
      </c>
    </row>
    <row r="1771" spans="2:8" x14ac:dyDescent="0.3">
      <c r="B1771" s="550" t="s">
        <v>3995</v>
      </c>
      <c r="C1771" s="551" t="s">
        <v>3996</v>
      </c>
      <c r="D1771" s="552" t="s">
        <v>539</v>
      </c>
      <c r="E1771" s="552" t="s">
        <v>297</v>
      </c>
      <c r="F1771" s="572">
        <v>2526</v>
      </c>
      <c r="G1771" s="572">
        <v>2123</v>
      </c>
      <c r="H1771" s="560">
        <v>0.19</v>
      </c>
    </row>
    <row r="1772" spans="2:8" x14ac:dyDescent="0.3">
      <c r="B1772" s="550" t="s">
        <v>3997</v>
      </c>
      <c r="C1772" s="551" t="s">
        <v>3998</v>
      </c>
      <c r="D1772" s="552" t="s">
        <v>539</v>
      </c>
      <c r="E1772" s="552" t="s">
        <v>297</v>
      </c>
      <c r="F1772" s="572">
        <v>2055</v>
      </c>
      <c r="G1772" s="572">
        <v>1727</v>
      </c>
      <c r="H1772" s="560">
        <v>0.19</v>
      </c>
    </row>
    <row r="1773" spans="2:8" x14ac:dyDescent="0.3">
      <c r="B1773" s="550" t="s">
        <v>3999</v>
      </c>
      <c r="C1773" s="551" t="s">
        <v>4000</v>
      </c>
      <c r="D1773" s="552" t="s">
        <v>539</v>
      </c>
      <c r="E1773" s="552" t="s">
        <v>297</v>
      </c>
      <c r="F1773" s="572">
        <v>24656</v>
      </c>
      <c r="G1773" s="572">
        <v>20719</v>
      </c>
      <c r="H1773" s="560">
        <v>0.19</v>
      </c>
    </row>
    <row r="1774" spans="2:8" x14ac:dyDescent="0.3">
      <c r="B1774" s="550" t="s">
        <v>4001</v>
      </c>
      <c r="C1774" s="551" t="s">
        <v>4002</v>
      </c>
      <c r="D1774" s="552" t="s">
        <v>539</v>
      </c>
      <c r="E1774" s="552" t="s">
        <v>298</v>
      </c>
      <c r="F1774" s="572">
        <v>8492</v>
      </c>
      <c r="G1774" s="572">
        <v>7136</v>
      </c>
      <c r="H1774" s="560">
        <v>0.19</v>
      </c>
    </row>
    <row r="1775" spans="2:8" x14ac:dyDescent="0.3">
      <c r="B1775" s="550" t="s">
        <v>4003</v>
      </c>
      <c r="C1775" s="551" t="s">
        <v>4004</v>
      </c>
      <c r="D1775" s="552" t="s">
        <v>539</v>
      </c>
      <c r="E1775" s="552" t="s">
        <v>297</v>
      </c>
      <c r="F1775" s="572">
        <v>5069</v>
      </c>
      <c r="G1775" s="572">
        <v>4260</v>
      </c>
      <c r="H1775" s="560">
        <v>0.19</v>
      </c>
    </row>
    <row r="1776" spans="2:8" x14ac:dyDescent="0.3">
      <c r="B1776" s="550" t="s">
        <v>4005</v>
      </c>
      <c r="C1776" s="551" t="s">
        <v>4006</v>
      </c>
      <c r="D1776" s="552" t="s">
        <v>539</v>
      </c>
      <c r="E1776" s="552" t="s">
        <v>298</v>
      </c>
      <c r="F1776" s="572">
        <v>10416</v>
      </c>
      <c r="G1776" s="572">
        <v>8753</v>
      </c>
      <c r="H1776" s="560">
        <v>0.19</v>
      </c>
    </row>
    <row r="1777" spans="2:8" x14ac:dyDescent="0.3">
      <c r="B1777" s="550" t="s">
        <v>4007</v>
      </c>
      <c r="C1777" s="551" t="s">
        <v>4008</v>
      </c>
      <c r="D1777" s="552" t="s">
        <v>539</v>
      </c>
      <c r="E1777" s="552" t="s">
        <v>298</v>
      </c>
      <c r="F1777" s="572">
        <v>133418</v>
      </c>
      <c r="G1777" s="572">
        <v>112116</v>
      </c>
      <c r="H1777" s="560">
        <v>0.19</v>
      </c>
    </row>
    <row r="1778" spans="2:8" x14ac:dyDescent="0.3">
      <c r="B1778" s="550" t="s">
        <v>4009</v>
      </c>
      <c r="C1778" s="551" t="s">
        <v>4010</v>
      </c>
      <c r="D1778" s="552" t="s">
        <v>539</v>
      </c>
      <c r="E1778" s="552" t="s">
        <v>298</v>
      </c>
      <c r="F1778" s="572">
        <v>356207</v>
      </c>
      <c r="G1778" s="572">
        <v>299334</v>
      </c>
      <c r="H1778" s="560">
        <v>0.19</v>
      </c>
    </row>
    <row r="1779" spans="2:8" x14ac:dyDescent="0.3">
      <c r="B1779" s="550" t="s">
        <v>4011</v>
      </c>
      <c r="C1779" s="551" t="s">
        <v>4012</v>
      </c>
      <c r="D1779" s="552" t="s">
        <v>539</v>
      </c>
      <c r="E1779" s="552" t="s">
        <v>297</v>
      </c>
      <c r="F1779" s="572">
        <v>4110</v>
      </c>
      <c r="G1779" s="572">
        <v>3454</v>
      </c>
      <c r="H1779" s="560">
        <v>0.19</v>
      </c>
    </row>
    <row r="1780" spans="2:8" x14ac:dyDescent="0.3">
      <c r="B1780" s="550" t="s">
        <v>4013</v>
      </c>
      <c r="C1780" s="551" t="s">
        <v>4014</v>
      </c>
      <c r="D1780" s="552" t="s">
        <v>539</v>
      </c>
      <c r="E1780" s="552" t="s">
        <v>298</v>
      </c>
      <c r="F1780" s="572">
        <v>109582</v>
      </c>
      <c r="G1780" s="572">
        <v>92086</v>
      </c>
      <c r="H1780" s="560">
        <v>0.19</v>
      </c>
    </row>
    <row r="1781" spans="2:8" x14ac:dyDescent="0.3">
      <c r="B1781" s="550" t="s">
        <v>4015</v>
      </c>
      <c r="C1781" s="551" t="s">
        <v>4016</v>
      </c>
      <c r="D1781" s="552" t="s">
        <v>539</v>
      </c>
      <c r="E1781" s="552" t="s">
        <v>298</v>
      </c>
      <c r="F1781" s="572">
        <v>108159</v>
      </c>
      <c r="G1781" s="572">
        <v>90890</v>
      </c>
      <c r="H1781" s="560">
        <v>0.19</v>
      </c>
    </row>
    <row r="1782" spans="2:8" x14ac:dyDescent="0.3">
      <c r="B1782" s="550" t="s">
        <v>4017</v>
      </c>
      <c r="C1782" s="551" t="s">
        <v>4018</v>
      </c>
      <c r="D1782" s="552" t="s">
        <v>539</v>
      </c>
      <c r="E1782" s="552" t="s">
        <v>298</v>
      </c>
      <c r="F1782" s="572">
        <v>273957</v>
      </c>
      <c r="G1782" s="572">
        <v>230216</v>
      </c>
      <c r="H1782" s="560">
        <v>0.19</v>
      </c>
    </row>
    <row r="1783" spans="2:8" x14ac:dyDescent="0.3">
      <c r="B1783" s="550" t="s">
        <v>4019</v>
      </c>
      <c r="C1783" s="551" t="s">
        <v>4020</v>
      </c>
      <c r="D1783" s="552" t="s">
        <v>539</v>
      </c>
      <c r="E1783" s="552" t="s">
        <v>298</v>
      </c>
      <c r="F1783" s="572">
        <v>410936</v>
      </c>
      <c r="G1783" s="572">
        <v>345324</v>
      </c>
      <c r="H1783" s="560">
        <v>0.19</v>
      </c>
    </row>
    <row r="1784" spans="2:8" ht="22.8" x14ac:dyDescent="0.3">
      <c r="B1784" s="550" t="s">
        <v>4021</v>
      </c>
      <c r="C1784" s="551" t="s">
        <v>4022</v>
      </c>
      <c r="D1784" s="552" t="s">
        <v>539</v>
      </c>
      <c r="E1784" s="552" t="s">
        <v>298</v>
      </c>
      <c r="F1784" s="572">
        <v>2719021</v>
      </c>
      <c r="G1784" s="572">
        <v>2284892</v>
      </c>
      <c r="H1784" s="560">
        <v>0.19</v>
      </c>
    </row>
    <row r="1785" spans="2:8" x14ac:dyDescent="0.3">
      <c r="B1785" s="550" t="s">
        <v>4023</v>
      </c>
      <c r="C1785" s="551" t="s">
        <v>4024</v>
      </c>
      <c r="D1785" s="552" t="s">
        <v>539</v>
      </c>
      <c r="E1785" s="552" t="s">
        <v>298</v>
      </c>
      <c r="F1785" s="572">
        <v>41436</v>
      </c>
      <c r="G1785" s="572">
        <v>34820</v>
      </c>
      <c r="H1785" s="560">
        <v>0.19</v>
      </c>
    </row>
    <row r="1786" spans="2:8" x14ac:dyDescent="0.3">
      <c r="B1786" s="550" t="s">
        <v>4025</v>
      </c>
      <c r="C1786" s="551" t="s">
        <v>4026</v>
      </c>
      <c r="D1786" s="552" t="s">
        <v>539</v>
      </c>
      <c r="E1786" s="552" t="s">
        <v>298</v>
      </c>
      <c r="F1786" s="572">
        <v>4453</v>
      </c>
      <c r="G1786" s="572">
        <v>3742</v>
      </c>
      <c r="H1786" s="560">
        <v>0.19</v>
      </c>
    </row>
    <row r="1787" spans="2:8" x14ac:dyDescent="0.3">
      <c r="B1787" s="550" t="s">
        <v>4027</v>
      </c>
      <c r="C1787" s="551" t="s">
        <v>4028</v>
      </c>
      <c r="D1787" s="552" t="s">
        <v>539</v>
      </c>
      <c r="E1787" s="552" t="s">
        <v>298</v>
      </c>
      <c r="F1787" s="572">
        <v>1408189</v>
      </c>
      <c r="G1787" s="572">
        <v>1183352</v>
      </c>
      <c r="H1787" s="560">
        <v>0.19</v>
      </c>
    </row>
    <row r="1788" spans="2:8" x14ac:dyDescent="0.3">
      <c r="B1788" s="550" t="s">
        <v>4029</v>
      </c>
      <c r="C1788" s="551" t="s">
        <v>4030</v>
      </c>
      <c r="D1788" s="552" t="s">
        <v>539</v>
      </c>
      <c r="E1788" s="552" t="s">
        <v>299</v>
      </c>
      <c r="F1788" s="572">
        <v>64662</v>
      </c>
      <c r="G1788" s="572">
        <v>54338</v>
      </c>
      <c r="H1788" s="560">
        <v>0.19</v>
      </c>
    </row>
    <row r="1789" spans="2:8" ht="22.8" x14ac:dyDescent="0.3">
      <c r="B1789" s="550" t="s">
        <v>4031</v>
      </c>
      <c r="C1789" s="551" t="s">
        <v>4032</v>
      </c>
      <c r="D1789" s="552" t="s">
        <v>539</v>
      </c>
      <c r="E1789" s="552" t="s">
        <v>299</v>
      </c>
      <c r="F1789" s="572">
        <v>93779</v>
      </c>
      <c r="G1789" s="572">
        <v>78806</v>
      </c>
      <c r="H1789" s="560">
        <v>0.19</v>
      </c>
    </row>
    <row r="1790" spans="2:8" x14ac:dyDescent="0.3">
      <c r="B1790" s="550" t="s">
        <v>4033</v>
      </c>
      <c r="C1790" s="551" t="s">
        <v>4034</v>
      </c>
      <c r="D1790" s="552" t="s">
        <v>539</v>
      </c>
      <c r="E1790" s="552" t="s">
        <v>135</v>
      </c>
      <c r="F1790" s="572">
        <v>3776</v>
      </c>
      <c r="G1790" s="572">
        <v>3173</v>
      </c>
      <c r="H1790" s="560">
        <v>0.19</v>
      </c>
    </row>
    <row r="1791" spans="2:8" ht="22.8" x14ac:dyDescent="0.3">
      <c r="B1791" s="550" t="s">
        <v>4035</v>
      </c>
      <c r="C1791" s="551" t="s">
        <v>4036</v>
      </c>
      <c r="D1791" s="552" t="s">
        <v>539</v>
      </c>
      <c r="E1791" s="552" t="s">
        <v>135</v>
      </c>
      <c r="F1791" s="572">
        <v>11360</v>
      </c>
      <c r="G1791" s="572">
        <v>9546</v>
      </c>
      <c r="H1791" s="560">
        <v>0.19</v>
      </c>
    </row>
    <row r="1792" spans="2:8" x14ac:dyDescent="0.3">
      <c r="B1792" s="550" t="s">
        <v>4037</v>
      </c>
      <c r="C1792" s="551" t="s">
        <v>4038</v>
      </c>
      <c r="D1792" s="552" t="s">
        <v>539</v>
      </c>
      <c r="E1792" s="552" t="s">
        <v>135</v>
      </c>
      <c r="F1792" s="572">
        <v>3646</v>
      </c>
      <c r="G1792" s="572">
        <v>3064</v>
      </c>
      <c r="H1792" s="560">
        <v>0.19</v>
      </c>
    </row>
    <row r="1793" spans="2:8" x14ac:dyDescent="0.3">
      <c r="B1793" s="550" t="s">
        <v>4039</v>
      </c>
      <c r="C1793" s="551" t="s">
        <v>4040</v>
      </c>
      <c r="D1793" s="552" t="s">
        <v>539</v>
      </c>
      <c r="E1793" s="552" t="s">
        <v>298</v>
      </c>
      <c r="F1793" s="572">
        <v>3589265</v>
      </c>
      <c r="G1793" s="572">
        <v>3016189</v>
      </c>
      <c r="H1793" s="560">
        <v>0.19</v>
      </c>
    </row>
    <row r="1794" spans="2:8" ht="22.8" x14ac:dyDescent="0.3">
      <c r="B1794" s="550" t="s">
        <v>4041</v>
      </c>
      <c r="C1794" s="551" t="s">
        <v>4042</v>
      </c>
      <c r="D1794" s="552" t="s">
        <v>539</v>
      </c>
      <c r="E1794" s="552" t="s">
        <v>302</v>
      </c>
      <c r="F1794" s="572">
        <v>537672</v>
      </c>
      <c r="G1794" s="572">
        <v>451825</v>
      </c>
      <c r="H1794" s="560">
        <v>0.19</v>
      </c>
    </row>
    <row r="1795" spans="2:8" ht="45.6" x14ac:dyDescent="0.3">
      <c r="B1795" s="550" t="s">
        <v>4043</v>
      </c>
      <c r="C1795" s="551" t="s">
        <v>4044</v>
      </c>
      <c r="D1795" s="552" t="s">
        <v>539</v>
      </c>
      <c r="E1795" s="552" t="s">
        <v>297</v>
      </c>
      <c r="F1795" s="572">
        <v>315858</v>
      </c>
      <c r="G1795" s="572">
        <v>265427</v>
      </c>
      <c r="H1795" s="560">
        <v>0.19</v>
      </c>
    </row>
    <row r="1796" spans="2:8" ht="22.8" x14ac:dyDescent="0.3">
      <c r="B1796" s="550" t="s">
        <v>4045</v>
      </c>
      <c r="C1796" s="551" t="s">
        <v>4046</v>
      </c>
      <c r="D1796" s="552" t="s">
        <v>539</v>
      </c>
      <c r="E1796" s="552" t="s">
        <v>135</v>
      </c>
      <c r="F1796" s="572">
        <v>5480</v>
      </c>
      <c r="G1796" s="572">
        <v>4605</v>
      </c>
      <c r="H1796" s="560">
        <v>0.19</v>
      </c>
    </row>
    <row r="1797" spans="2:8" ht="22.8" x14ac:dyDescent="0.3">
      <c r="B1797" s="550" t="s">
        <v>4047</v>
      </c>
      <c r="C1797" s="551" t="s">
        <v>4048</v>
      </c>
      <c r="D1797" s="552" t="s">
        <v>539</v>
      </c>
      <c r="E1797" s="552" t="s">
        <v>135</v>
      </c>
      <c r="F1797" s="572">
        <v>5480</v>
      </c>
      <c r="G1797" s="572">
        <v>4605</v>
      </c>
      <c r="H1797" s="560">
        <v>0.19</v>
      </c>
    </row>
    <row r="1798" spans="2:8" ht="34.200000000000003" x14ac:dyDescent="0.3">
      <c r="B1798" s="550" t="s">
        <v>4049</v>
      </c>
      <c r="C1798" s="551" t="s">
        <v>4050</v>
      </c>
      <c r="D1798" s="552" t="s">
        <v>539</v>
      </c>
      <c r="E1798" s="552" t="s">
        <v>298</v>
      </c>
      <c r="F1798" s="572">
        <v>544373</v>
      </c>
      <c r="G1798" s="572">
        <v>457456</v>
      </c>
      <c r="H1798" s="560">
        <v>0.19</v>
      </c>
    </row>
    <row r="1799" spans="2:8" x14ac:dyDescent="0.3">
      <c r="B1799" s="550" t="s">
        <v>4051</v>
      </c>
      <c r="C1799" s="551" t="s">
        <v>4052</v>
      </c>
      <c r="D1799" s="552" t="s">
        <v>539</v>
      </c>
      <c r="E1799" s="552" t="s">
        <v>297</v>
      </c>
      <c r="F1799" s="572">
        <v>108582</v>
      </c>
      <c r="G1799" s="572">
        <v>91245</v>
      </c>
      <c r="H1799" s="560">
        <v>0.19</v>
      </c>
    </row>
    <row r="1800" spans="2:8" ht="22.8" x14ac:dyDescent="0.3">
      <c r="B1800" s="550" t="s">
        <v>4053</v>
      </c>
      <c r="C1800" s="551" t="s">
        <v>4054</v>
      </c>
      <c r="D1800" s="552" t="s">
        <v>539</v>
      </c>
      <c r="E1800" s="552" t="s">
        <v>135</v>
      </c>
      <c r="F1800" s="572">
        <v>5480</v>
      </c>
      <c r="G1800" s="572">
        <v>4605</v>
      </c>
      <c r="H1800" s="560">
        <v>0.19</v>
      </c>
    </row>
    <row r="1801" spans="2:8" ht="22.8" x14ac:dyDescent="0.3">
      <c r="B1801" s="550" t="s">
        <v>4055</v>
      </c>
      <c r="C1801" s="551" t="s">
        <v>4056</v>
      </c>
      <c r="D1801" s="552" t="s">
        <v>539</v>
      </c>
      <c r="E1801" s="552" t="s">
        <v>135</v>
      </c>
      <c r="F1801" s="572">
        <v>5480</v>
      </c>
      <c r="G1801" s="572">
        <v>4605</v>
      </c>
      <c r="H1801" s="560">
        <v>0.19</v>
      </c>
    </row>
    <row r="1802" spans="2:8" ht="68.400000000000006" x14ac:dyDescent="0.3">
      <c r="B1802" s="550" t="s">
        <v>4057</v>
      </c>
      <c r="C1802" s="551" t="s">
        <v>4058</v>
      </c>
      <c r="D1802" s="552" t="s">
        <v>539</v>
      </c>
      <c r="E1802" s="552" t="s">
        <v>298</v>
      </c>
      <c r="F1802" s="572">
        <v>526426</v>
      </c>
      <c r="G1802" s="572">
        <v>442375</v>
      </c>
      <c r="H1802" s="560">
        <v>0.19</v>
      </c>
    </row>
    <row r="1803" spans="2:8" x14ac:dyDescent="0.3">
      <c r="B1803" s="550" t="s">
        <v>4059</v>
      </c>
      <c r="C1803" s="551" t="s">
        <v>4060</v>
      </c>
      <c r="D1803" s="552" t="s">
        <v>539</v>
      </c>
      <c r="E1803" s="552" t="s">
        <v>298</v>
      </c>
      <c r="F1803" s="572">
        <v>13160</v>
      </c>
      <c r="G1803" s="572">
        <v>11059</v>
      </c>
      <c r="H1803" s="560">
        <v>0.19</v>
      </c>
    </row>
    <row r="1804" spans="2:8" x14ac:dyDescent="0.3">
      <c r="B1804" s="550" t="s">
        <v>4061</v>
      </c>
      <c r="C1804" s="551" t="s">
        <v>4062</v>
      </c>
      <c r="D1804" s="552" t="s">
        <v>539</v>
      </c>
      <c r="E1804" s="552" t="s">
        <v>297</v>
      </c>
      <c r="F1804" s="572">
        <v>10003</v>
      </c>
      <c r="G1804" s="572">
        <v>8406</v>
      </c>
      <c r="H1804" s="560">
        <v>0.19</v>
      </c>
    </row>
    <row r="1805" spans="2:8" x14ac:dyDescent="0.3">
      <c r="B1805" s="550" t="s">
        <v>4063</v>
      </c>
      <c r="C1805" s="551" t="s">
        <v>4064</v>
      </c>
      <c r="D1805" s="552" t="s">
        <v>539</v>
      </c>
      <c r="E1805" s="552" t="s">
        <v>297</v>
      </c>
      <c r="F1805" s="572">
        <v>15096</v>
      </c>
      <c r="G1805" s="572">
        <v>12686</v>
      </c>
      <c r="H1805" s="560">
        <v>0.19</v>
      </c>
    </row>
    <row r="1806" spans="2:8" x14ac:dyDescent="0.3">
      <c r="B1806" s="550" t="s">
        <v>4065</v>
      </c>
      <c r="C1806" s="551" t="s">
        <v>4066</v>
      </c>
      <c r="D1806" s="552" t="s">
        <v>539</v>
      </c>
      <c r="E1806" s="552" t="s">
        <v>297</v>
      </c>
      <c r="F1806" s="572">
        <v>10003</v>
      </c>
      <c r="G1806" s="572">
        <v>8406</v>
      </c>
      <c r="H1806" s="560">
        <v>0.19</v>
      </c>
    </row>
    <row r="1807" spans="2:8" x14ac:dyDescent="0.3">
      <c r="B1807" s="550" t="s">
        <v>4067</v>
      </c>
      <c r="C1807" s="551" t="s">
        <v>4068</v>
      </c>
      <c r="D1807" s="552" t="s">
        <v>539</v>
      </c>
      <c r="E1807" s="552" t="s">
        <v>302</v>
      </c>
      <c r="F1807" s="572">
        <v>12563</v>
      </c>
      <c r="G1807" s="572">
        <v>10557</v>
      </c>
      <c r="H1807" s="560">
        <v>0.19</v>
      </c>
    </row>
    <row r="1808" spans="2:8" x14ac:dyDescent="0.3">
      <c r="B1808" s="550" t="s">
        <v>4069</v>
      </c>
      <c r="C1808" s="551" t="s">
        <v>4070</v>
      </c>
      <c r="D1808" s="552" t="s">
        <v>539</v>
      </c>
      <c r="E1808" s="552" t="s">
        <v>135</v>
      </c>
      <c r="F1808" s="572">
        <v>42</v>
      </c>
      <c r="G1808" s="572">
        <v>35</v>
      </c>
      <c r="H1808" s="560">
        <v>0.19</v>
      </c>
    </row>
    <row r="1809" spans="2:8" x14ac:dyDescent="0.3">
      <c r="B1809" s="550" t="s">
        <v>4071</v>
      </c>
      <c r="C1809" s="551" t="s">
        <v>4072</v>
      </c>
      <c r="D1809" s="552" t="s">
        <v>539</v>
      </c>
      <c r="E1809" s="552" t="s">
        <v>298</v>
      </c>
      <c r="F1809" s="572">
        <v>21797</v>
      </c>
      <c r="G1809" s="572">
        <v>18317</v>
      </c>
      <c r="H1809" s="560">
        <v>0.19</v>
      </c>
    </row>
    <row r="1810" spans="2:8" ht="22.8" x14ac:dyDescent="0.3">
      <c r="B1810" s="550" t="s">
        <v>4073</v>
      </c>
      <c r="C1810" s="551" t="s">
        <v>4074</v>
      </c>
      <c r="D1810" s="552" t="s">
        <v>539</v>
      </c>
      <c r="E1810" s="552" t="s">
        <v>297</v>
      </c>
      <c r="F1810" s="572">
        <v>6678</v>
      </c>
      <c r="G1810" s="572">
        <v>5612</v>
      </c>
      <c r="H1810" s="560">
        <v>0.19</v>
      </c>
    </row>
    <row r="1811" spans="2:8" x14ac:dyDescent="0.3">
      <c r="B1811" s="550" t="s">
        <v>4075</v>
      </c>
      <c r="C1811" s="551" t="s">
        <v>4076</v>
      </c>
      <c r="D1811" s="552" t="s">
        <v>539</v>
      </c>
      <c r="E1811" s="552" t="s">
        <v>298</v>
      </c>
      <c r="F1811" s="572">
        <v>166717</v>
      </c>
      <c r="G1811" s="572">
        <v>140098</v>
      </c>
      <c r="H1811" s="560">
        <v>0.19</v>
      </c>
    </row>
    <row r="1812" spans="2:8" x14ac:dyDescent="0.3">
      <c r="B1812" s="550" t="s">
        <v>4077</v>
      </c>
      <c r="C1812" s="551" t="s">
        <v>4078</v>
      </c>
      <c r="D1812" s="552" t="s">
        <v>539</v>
      </c>
      <c r="E1812" s="552" t="s">
        <v>562</v>
      </c>
      <c r="F1812" s="572">
        <v>4784</v>
      </c>
      <c r="G1812" s="572">
        <v>4020</v>
      </c>
      <c r="H1812" s="560">
        <v>0.19</v>
      </c>
    </row>
    <row r="1813" spans="2:8" x14ac:dyDescent="0.3">
      <c r="B1813" s="550" t="s">
        <v>4079</v>
      </c>
      <c r="C1813" s="551" t="s">
        <v>4080</v>
      </c>
      <c r="D1813" s="552" t="s">
        <v>539</v>
      </c>
      <c r="E1813" s="552" t="s">
        <v>562</v>
      </c>
      <c r="F1813" s="572">
        <v>1317</v>
      </c>
      <c r="G1813" s="572">
        <v>1107</v>
      </c>
      <c r="H1813" s="560">
        <v>0.19</v>
      </c>
    </row>
    <row r="1814" spans="2:8" x14ac:dyDescent="0.3">
      <c r="B1814" s="550" t="s">
        <v>4081</v>
      </c>
      <c r="C1814" s="551" t="s">
        <v>4082</v>
      </c>
      <c r="D1814" s="552" t="s">
        <v>539</v>
      </c>
      <c r="E1814" s="552" t="s">
        <v>562</v>
      </c>
      <c r="F1814" s="572">
        <v>33061</v>
      </c>
      <c r="G1814" s="572">
        <v>27782</v>
      </c>
      <c r="H1814" s="560">
        <v>0.19</v>
      </c>
    </row>
    <row r="1815" spans="2:8" x14ac:dyDescent="0.3">
      <c r="B1815" s="550" t="s">
        <v>4083</v>
      </c>
      <c r="C1815" s="551" t="s">
        <v>4084</v>
      </c>
      <c r="D1815" s="552" t="s">
        <v>539</v>
      </c>
      <c r="E1815" s="552" t="s">
        <v>298</v>
      </c>
      <c r="F1815" s="572">
        <v>35892</v>
      </c>
      <c r="G1815" s="572">
        <v>30161</v>
      </c>
      <c r="H1815" s="560">
        <v>0.19</v>
      </c>
    </row>
    <row r="1816" spans="2:8" x14ac:dyDescent="0.3">
      <c r="B1816" s="550" t="s">
        <v>4085</v>
      </c>
      <c r="C1816" s="551" t="s">
        <v>4086</v>
      </c>
      <c r="D1816" s="552" t="s">
        <v>539</v>
      </c>
      <c r="E1816" s="552" t="s">
        <v>298</v>
      </c>
      <c r="F1816" s="572">
        <v>29908</v>
      </c>
      <c r="G1816" s="572">
        <v>25133</v>
      </c>
      <c r="H1816" s="560">
        <v>0.19</v>
      </c>
    </row>
    <row r="1817" spans="2:8" x14ac:dyDescent="0.3">
      <c r="B1817" s="550" t="s">
        <v>4087</v>
      </c>
      <c r="C1817" s="551" t="s">
        <v>4088</v>
      </c>
      <c r="D1817" s="552" t="s">
        <v>539</v>
      </c>
      <c r="E1817" s="552" t="s">
        <v>299</v>
      </c>
      <c r="F1817" s="572">
        <v>41875</v>
      </c>
      <c r="G1817" s="572">
        <v>35189</v>
      </c>
      <c r="H1817" s="560">
        <v>0.19</v>
      </c>
    </row>
    <row r="1818" spans="2:8" x14ac:dyDescent="0.3">
      <c r="B1818" s="550" t="s">
        <v>4089</v>
      </c>
      <c r="C1818" s="551" t="s">
        <v>4090</v>
      </c>
      <c r="D1818" s="552" t="s">
        <v>539</v>
      </c>
      <c r="E1818" s="552" t="s">
        <v>302</v>
      </c>
      <c r="F1818" s="572">
        <v>12387</v>
      </c>
      <c r="G1818" s="572">
        <v>10409</v>
      </c>
      <c r="H1818" s="560">
        <v>0.19</v>
      </c>
    </row>
    <row r="1819" spans="2:8" x14ac:dyDescent="0.3">
      <c r="B1819" s="550" t="s">
        <v>4091</v>
      </c>
      <c r="C1819" s="551" t="s">
        <v>4092</v>
      </c>
      <c r="D1819" s="552" t="s">
        <v>539</v>
      </c>
      <c r="E1819" s="552" t="s">
        <v>297</v>
      </c>
      <c r="F1819" s="572">
        <v>11110</v>
      </c>
      <c r="G1819" s="572">
        <v>9336</v>
      </c>
      <c r="H1819" s="560">
        <v>0.19</v>
      </c>
    </row>
    <row r="1820" spans="2:8" x14ac:dyDescent="0.3">
      <c r="B1820" s="550" t="s">
        <v>4093</v>
      </c>
      <c r="C1820" s="551" t="s">
        <v>4094</v>
      </c>
      <c r="D1820" s="552" t="s">
        <v>539</v>
      </c>
      <c r="E1820" s="552" t="s">
        <v>302</v>
      </c>
      <c r="F1820" s="572">
        <v>39857</v>
      </c>
      <c r="G1820" s="572">
        <v>33493</v>
      </c>
      <c r="H1820" s="560">
        <v>0.19</v>
      </c>
    </row>
    <row r="1821" spans="2:8" x14ac:dyDescent="0.3">
      <c r="B1821" s="550" t="s">
        <v>4095</v>
      </c>
      <c r="C1821" s="551" t="s">
        <v>4096</v>
      </c>
      <c r="D1821" s="552" t="s">
        <v>539</v>
      </c>
      <c r="E1821" s="552" t="s">
        <v>298</v>
      </c>
      <c r="F1821" s="572">
        <v>239</v>
      </c>
      <c r="G1821" s="572">
        <v>201</v>
      </c>
      <c r="H1821" s="560">
        <v>0.19</v>
      </c>
    </row>
    <row r="1822" spans="2:8" x14ac:dyDescent="0.3">
      <c r="B1822" s="550" t="s">
        <v>4097</v>
      </c>
      <c r="C1822" s="551" t="s">
        <v>4098</v>
      </c>
      <c r="D1822" s="552" t="s">
        <v>539</v>
      </c>
      <c r="E1822" s="552" t="s">
        <v>298</v>
      </c>
      <c r="F1822" s="572">
        <v>718</v>
      </c>
      <c r="G1822" s="572">
        <v>603</v>
      </c>
      <c r="H1822" s="560">
        <v>0.19</v>
      </c>
    </row>
    <row r="1823" spans="2:8" ht="45.6" x14ac:dyDescent="0.3">
      <c r="B1823" s="550" t="s">
        <v>4099</v>
      </c>
      <c r="C1823" s="551" t="s">
        <v>4100</v>
      </c>
      <c r="D1823" s="552" t="s">
        <v>539</v>
      </c>
      <c r="E1823" s="552" t="s">
        <v>298</v>
      </c>
      <c r="F1823" s="572">
        <v>5307356</v>
      </c>
      <c r="G1823" s="572">
        <v>4459963</v>
      </c>
      <c r="H1823" s="560">
        <v>0.19</v>
      </c>
    </row>
    <row r="1824" spans="2:8" ht="45.6" x14ac:dyDescent="0.3">
      <c r="B1824" s="550" t="s">
        <v>4101</v>
      </c>
      <c r="C1824" s="551" t="s">
        <v>4102</v>
      </c>
      <c r="D1824" s="552" t="s">
        <v>539</v>
      </c>
      <c r="E1824" s="552" t="s">
        <v>298</v>
      </c>
      <c r="F1824" s="572">
        <v>2104862</v>
      </c>
      <c r="G1824" s="572">
        <v>1768792</v>
      </c>
      <c r="H1824" s="560">
        <v>0.19</v>
      </c>
    </row>
    <row r="1825" spans="2:8" ht="45.6" x14ac:dyDescent="0.3">
      <c r="B1825" s="550" t="s">
        <v>4103</v>
      </c>
      <c r="C1825" s="551" t="s">
        <v>4104</v>
      </c>
      <c r="D1825" s="552" t="s">
        <v>539</v>
      </c>
      <c r="E1825" s="552" t="s">
        <v>298</v>
      </c>
      <c r="F1825" s="572">
        <v>2302192</v>
      </c>
      <c r="G1825" s="572">
        <v>1934615</v>
      </c>
      <c r="H1825" s="560">
        <v>0.19</v>
      </c>
    </row>
    <row r="1826" spans="2:8" ht="45.6" x14ac:dyDescent="0.3">
      <c r="B1826" s="550" t="s">
        <v>4105</v>
      </c>
      <c r="C1826" s="551" t="s">
        <v>4106</v>
      </c>
      <c r="D1826" s="552" t="s">
        <v>539</v>
      </c>
      <c r="E1826" s="552" t="s">
        <v>298</v>
      </c>
      <c r="F1826" s="572">
        <v>322904</v>
      </c>
      <c r="G1826" s="572">
        <v>271348</v>
      </c>
      <c r="H1826" s="560">
        <v>0.19</v>
      </c>
    </row>
    <row r="1827" spans="2:8" ht="34.200000000000003" x14ac:dyDescent="0.3">
      <c r="B1827" s="550" t="s">
        <v>4107</v>
      </c>
      <c r="C1827" s="551" t="s">
        <v>4108</v>
      </c>
      <c r="D1827" s="552" t="s">
        <v>539</v>
      </c>
      <c r="E1827" s="552" t="s">
        <v>298</v>
      </c>
      <c r="F1827" s="572">
        <v>119595</v>
      </c>
      <c r="G1827" s="572">
        <v>100500</v>
      </c>
      <c r="H1827" s="560">
        <v>0.19</v>
      </c>
    </row>
    <row r="1828" spans="2:8" ht="45.6" x14ac:dyDescent="0.3">
      <c r="B1828" s="550" t="s">
        <v>4109</v>
      </c>
      <c r="C1828" s="551" t="s">
        <v>4110</v>
      </c>
      <c r="D1828" s="552" t="s">
        <v>539</v>
      </c>
      <c r="E1828" s="552" t="s">
        <v>298</v>
      </c>
      <c r="F1828" s="572">
        <v>1304148</v>
      </c>
      <c r="G1828" s="572">
        <v>1095923</v>
      </c>
      <c r="H1828" s="560">
        <v>0.19</v>
      </c>
    </row>
    <row r="1829" spans="2:8" ht="45.6" x14ac:dyDescent="0.3">
      <c r="B1829" s="550" t="s">
        <v>4111</v>
      </c>
      <c r="C1829" s="551" t="s">
        <v>4112</v>
      </c>
      <c r="D1829" s="552" t="s">
        <v>539</v>
      </c>
      <c r="E1829" s="552" t="s">
        <v>298</v>
      </c>
      <c r="F1829" s="572">
        <v>2391887</v>
      </c>
      <c r="G1829" s="572">
        <v>2009989</v>
      </c>
      <c r="H1829" s="560">
        <v>0.19</v>
      </c>
    </row>
    <row r="1830" spans="2:8" ht="45.6" x14ac:dyDescent="0.3">
      <c r="B1830" s="550" t="s">
        <v>4113</v>
      </c>
      <c r="C1830" s="551" t="s">
        <v>4114</v>
      </c>
      <c r="D1830" s="552" t="s">
        <v>539</v>
      </c>
      <c r="E1830" s="552" t="s">
        <v>298</v>
      </c>
      <c r="F1830" s="572">
        <v>478378</v>
      </c>
      <c r="G1830" s="572">
        <v>401998</v>
      </c>
      <c r="H1830" s="560">
        <v>0.19</v>
      </c>
    </row>
    <row r="1831" spans="2:8" ht="45.6" x14ac:dyDescent="0.3">
      <c r="B1831" s="550" t="s">
        <v>4115</v>
      </c>
      <c r="C1831" s="551" t="s">
        <v>4116</v>
      </c>
      <c r="D1831" s="552" t="s">
        <v>539</v>
      </c>
      <c r="E1831" s="552" t="s">
        <v>298</v>
      </c>
      <c r="F1831" s="572">
        <v>1954087</v>
      </c>
      <c r="G1831" s="572">
        <v>1642090</v>
      </c>
      <c r="H1831" s="560">
        <v>0.19</v>
      </c>
    </row>
    <row r="1832" spans="2:8" ht="45.6" x14ac:dyDescent="0.3">
      <c r="B1832" s="550" t="s">
        <v>4117</v>
      </c>
      <c r="C1832" s="551" t="s">
        <v>4118</v>
      </c>
      <c r="D1832" s="552" t="s">
        <v>539</v>
      </c>
      <c r="E1832" s="552" t="s">
        <v>298</v>
      </c>
      <c r="F1832" s="572">
        <v>832891</v>
      </c>
      <c r="G1832" s="572">
        <v>699908</v>
      </c>
      <c r="H1832" s="560">
        <v>0.19</v>
      </c>
    </row>
    <row r="1833" spans="2:8" ht="45.6" x14ac:dyDescent="0.3">
      <c r="B1833" s="550" t="s">
        <v>4119</v>
      </c>
      <c r="C1833" s="551" t="s">
        <v>4120</v>
      </c>
      <c r="D1833" s="552" t="s">
        <v>539</v>
      </c>
      <c r="E1833" s="552" t="s">
        <v>298</v>
      </c>
      <c r="F1833" s="572">
        <v>1954087</v>
      </c>
      <c r="G1833" s="572">
        <v>1642090</v>
      </c>
      <c r="H1833" s="560">
        <v>0.19</v>
      </c>
    </row>
    <row r="1834" spans="2:8" ht="45.6" x14ac:dyDescent="0.3">
      <c r="B1834" s="550" t="s">
        <v>4121</v>
      </c>
      <c r="C1834" s="551" t="s">
        <v>4122</v>
      </c>
      <c r="D1834" s="552" t="s">
        <v>539</v>
      </c>
      <c r="E1834" s="552" t="s">
        <v>298</v>
      </c>
      <c r="F1834" s="572">
        <v>2733585</v>
      </c>
      <c r="G1834" s="572">
        <v>2297130</v>
      </c>
      <c r="H1834" s="560">
        <v>0.19</v>
      </c>
    </row>
    <row r="1835" spans="2:8" ht="45.6" x14ac:dyDescent="0.3">
      <c r="B1835" s="550" t="s">
        <v>4123</v>
      </c>
      <c r="C1835" s="551" t="s">
        <v>4124</v>
      </c>
      <c r="D1835" s="552" t="s">
        <v>539</v>
      </c>
      <c r="E1835" s="552" t="s">
        <v>298</v>
      </c>
      <c r="F1835" s="572">
        <v>1566116</v>
      </c>
      <c r="G1835" s="572">
        <v>1316064</v>
      </c>
      <c r="H1835" s="560">
        <v>0.19</v>
      </c>
    </row>
    <row r="1836" spans="2:8" x14ac:dyDescent="0.3">
      <c r="B1836" s="550" t="s">
        <v>4125</v>
      </c>
      <c r="C1836" s="551" t="s">
        <v>4126</v>
      </c>
      <c r="D1836" s="552" t="s">
        <v>539</v>
      </c>
      <c r="E1836" s="552" t="s">
        <v>298</v>
      </c>
      <c r="F1836" s="572">
        <v>142374</v>
      </c>
      <c r="G1836" s="572">
        <v>119642</v>
      </c>
      <c r="H1836" s="560">
        <v>0.19</v>
      </c>
    </row>
    <row r="1837" spans="2:8" x14ac:dyDescent="0.3">
      <c r="B1837" s="550" t="s">
        <v>4127</v>
      </c>
      <c r="C1837" s="551" t="s">
        <v>4128</v>
      </c>
      <c r="D1837" s="552" t="s">
        <v>539</v>
      </c>
      <c r="E1837" s="552" t="s">
        <v>298</v>
      </c>
      <c r="F1837" s="572">
        <v>3062</v>
      </c>
      <c r="G1837" s="572">
        <v>2573</v>
      </c>
      <c r="H1837" s="560">
        <v>0.19</v>
      </c>
    </row>
    <row r="1838" spans="2:8" x14ac:dyDescent="0.3">
      <c r="B1838" s="550" t="s">
        <v>4129</v>
      </c>
      <c r="C1838" s="551" t="s">
        <v>4130</v>
      </c>
      <c r="D1838" s="552" t="s">
        <v>539</v>
      </c>
      <c r="E1838" s="552" t="s">
        <v>297</v>
      </c>
      <c r="F1838" s="572">
        <v>38405</v>
      </c>
      <c r="G1838" s="572">
        <v>32273</v>
      </c>
      <c r="H1838" s="560">
        <v>0.19</v>
      </c>
    </row>
    <row r="1839" spans="2:8" x14ac:dyDescent="0.3">
      <c r="B1839" s="550" t="s">
        <v>4131</v>
      </c>
      <c r="C1839" s="551" t="s">
        <v>4132</v>
      </c>
      <c r="D1839" s="552" t="s">
        <v>539</v>
      </c>
      <c r="E1839" s="552" t="s">
        <v>302</v>
      </c>
      <c r="F1839" s="572">
        <v>67240</v>
      </c>
      <c r="G1839" s="572">
        <v>56504</v>
      </c>
      <c r="H1839" s="560">
        <v>0.19</v>
      </c>
    </row>
    <row r="1840" spans="2:8" x14ac:dyDescent="0.3">
      <c r="B1840" s="550" t="s">
        <v>4133</v>
      </c>
      <c r="C1840" s="551" t="s">
        <v>4134</v>
      </c>
      <c r="D1840" s="552" t="s">
        <v>539</v>
      </c>
      <c r="E1840" s="552" t="s">
        <v>299</v>
      </c>
      <c r="F1840" s="572">
        <v>173660</v>
      </c>
      <c r="G1840" s="572">
        <v>145933</v>
      </c>
      <c r="H1840" s="560">
        <v>0.19</v>
      </c>
    </row>
    <row r="1841" spans="2:8" x14ac:dyDescent="0.3">
      <c r="B1841" s="550" t="s">
        <v>4135</v>
      </c>
      <c r="C1841" s="551" t="s">
        <v>4136</v>
      </c>
      <c r="D1841" s="552" t="s">
        <v>539</v>
      </c>
      <c r="E1841" s="552" t="s">
        <v>298</v>
      </c>
      <c r="F1841" s="572">
        <v>23212</v>
      </c>
      <c r="G1841" s="572">
        <v>19506</v>
      </c>
      <c r="H1841" s="560">
        <v>0.19</v>
      </c>
    </row>
    <row r="1842" spans="2:8" x14ac:dyDescent="0.3">
      <c r="B1842" s="550" t="s">
        <v>4137</v>
      </c>
      <c r="C1842" s="551" t="s">
        <v>4138</v>
      </c>
      <c r="D1842" s="552" t="s">
        <v>539</v>
      </c>
      <c r="E1842" s="552" t="s">
        <v>298</v>
      </c>
      <c r="F1842" s="572">
        <v>41278</v>
      </c>
      <c r="G1842" s="572">
        <v>34687</v>
      </c>
      <c r="H1842" s="560">
        <v>0.19</v>
      </c>
    </row>
    <row r="1843" spans="2:8" x14ac:dyDescent="0.3">
      <c r="B1843" s="550" t="s">
        <v>4139</v>
      </c>
      <c r="C1843" s="551" t="s">
        <v>4140</v>
      </c>
      <c r="D1843" s="552" t="s">
        <v>539</v>
      </c>
      <c r="E1843" s="552" t="s">
        <v>562</v>
      </c>
      <c r="F1843" s="572">
        <v>46434</v>
      </c>
      <c r="G1843" s="572">
        <v>39020</v>
      </c>
      <c r="H1843" s="560">
        <v>0.19</v>
      </c>
    </row>
    <row r="1844" spans="2:8" ht="22.8" x14ac:dyDescent="0.3">
      <c r="B1844" s="550" t="s">
        <v>4141</v>
      </c>
      <c r="C1844" s="551" t="s">
        <v>4142</v>
      </c>
      <c r="D1844" s="552" t="s">
        <v>539</v>
      </c>
      <c r="E1844" s="552" t="s">
        <v>302</v>
      </c>
      <c r="F1844" s="572">
        <v>51141</v>
      </c>
      <c r="G1844" s="572">
        <v>42976</v>
      </c>
      <c r="H1844" s="560">
        <v>0.19</v>
      </c>
    </row>
    <row r="1845" spans="2:8" x14ac:dyDescent="0.3">
      <c r="B1845" s="550" t="s">
        <v>4143</v>
      </c>
      <c r="C1845" s="551" t="s">
        <v>4144</v>
      </c>
      <c r="D1845" s="552" t="s">
        <v>539</v>
      </c>
      <c r="E1845" s="552" t="s">
        <v>298</v>
      </c>
      <c r="F1845" s="572">
        <v>71786</v>
      </c>
      <c r="G1845" s="572">
        <v>60324</v>
      </c>
      <c r="H1845" s="560">
        <v>0.19</v>
      </c>
    </row>
    <row r="1846" spans="2:8" x14ac:dyDescent="0.3">
      <c r="B1846" s="550" t="s">
        <v>4145</v>
      </c>
      <c r="C1846" s="551" t="s">
        <v>4146</v>
      </c>
      <c r="D1846" s="552" t="s">
        <v>539</v>
      </c>
      <c r="E1846" s="552" t="s">
        <v>299</v>
      </c>
      <c r="F1846" s="572">
        <v>60898</v>
      </c>
      <c r="G1846" s="572">
        <v>51175</v>
      </c>
      <c r="H1846" s="560">
        <v>0.19</v>
      </c>
    </row>
    <row r="1847" spans="2:8" x14ac:dyDescent="0.3">
      <c r="B1847" s="553" t="s">
        <v>4147</v>
      </c>
      <c r="C1847" s="551" t="s">
        <v>4148</v>
      </c>
      <c r="D1847" s="552" t="s">
        <v>539</v>
      </c>
      <c r="E1847" s="552" t="s">
        <v>299</v>
      </c>
      <c r="F1847" s="572">
        <v>44147</v>
      </c>
      <c r="G1847" s="572">
        <v>37098</v>
      </c>
      <c r="H1847" s="560">
        <v>0.19</v>
      </c>
    </row>
    <row r="1848" spans="2:8" x14ac:dyDescent="0.3">
      <c r="B1848" s="550" t="s">
        <v>4149</v>
      </c>
      <c r="C1848" s="551" t="s">
        <v>4150</v>
      </c>
      <c r="D1848" s="552" t="s">
        <v>539</v>
      </c>
      <c r="E1848" s="552" t="s">
        <v>297</v>
      </c>
      <c r="F1848" s="572">
        <v>4186</v>
      </c>
      <c r="G1848" s="572">
        <v>3518</v>
      </c>
      <c r="H1848" s="560">
        <v>0.19</v>
      </c>
    </row>
    <row r="1849" spans="2:8" x14ac:dyDescent="0.3">
      <c r="B1849" s="550" t="s">
        <v>4151</v>
      </c>
      <c r="C1849" s="551" t="s">
        <v>4152</v>
      </c>
      <c r="D1849" s="552" t="s">
        <v>539</v>
      </c>
      <c r="E1849" s="552" t="s">
        <v>299</v>
      </c>
      <c r="F1849" s="572">
        <v>90809</v>
      </c>
      <c r="G1849" s="572">
        <v>76310</v>
      </c>
      <c r="H1849" s="560">
        <v>0.19</v>
      </c>
    </row>
    <row r="1850" spans="2:8" x14ac:dyDescent="0.3">
      <c r="B1850" s="550" t="s">
        <v>4153</v>
      </c>
      <c r="C1850" s="551" t="s">
        <v>4154</v>
      </c>
      <c r="D1850" s="552" t="s">
        <v>539</v>
      </c>
      <c r="E1850" s="552" t="s">
        <v>298</v>
      </c>
      <c r="F1850" s="572">
        <v>33499</v>
      </c>
      <c r="G1850" s="572">
        <v>28150</v>
      </c>
      <c r="H1850" s="560">
        <v>0.19</v>
      </c>
    </row>
    <row r="1851" spans="2:8" x14ac:dyDescent="0.3">
      <c r="B1851" s="550" t="s">
        <v>4155</v>
      </c>
      <c r="C1851" s="551" t="s">
        <v>4156</v>
      </c>
      <c r="D1851" s="552" t="s">
        <v>539</v>
      </c>
      <c r="E1851" s="552" t="s">
        <v>135</v>
      </c>
      <c r="F1851" s="572">
        <v>4026</v>
      </c>
      <c r="G1851" s="572">
        <v>3383</v>
      </c>
      <c r="H1851" s="560">
        <v>0.19</v>
      </c>
    </row>
    <row r="1852" spans="2:8" x14ac:dyDescent="0.3">
      <c r="B1852" s="550" t="s">
        <v>4157</v>
      </c>
      <c r="C1852" s="551" t="s">
        <v>4158</v>
      </c>
      <c r="D1852" s="552" t="s">
        <v>539</v>
      </c>
      <c r="E1852" s="552" t="s">
        <v>135</v>
      </c>
      <c r="F1852" s="572">
        <v>13880</v>
      </c>
      <c r="G1852" s="572">
        <v>11664</v>
      </c>
      <c r="H1852" s="560">
        <v>0.19</v>
      </c>
    </row>
    <row r="1853" spans="2:8" x14ac:dyDescent="0.3">
      <c r="B1853" s="550" t="s">
        <v>4159</v>
      </c>
      <c r="C1853" s="551" t="s">
        <v>4160</v>
      </c>
      <c r="D1853" s="552" t="s">
        <v>539</v>
      </c>
      <c r="E1853" s="552" t="s">
        <v>302</v>
      </c>
      <c r="F1853" s="572">
        <v>26218</v>
      </c>
      <c r="G1853" s="572">
        <v>22032</v>
      </c>
      <c r="H1853" s="560">
        <v>0.19</v>
      </c>
    </row>
    <row r="1854" spans="2:8" x14ac:dyDescent="0.3">
      <c r="B1854" s="550" t="s">
        <v>4161</v>
      </c>
      <c r="C1854" s="551" t="s">
        <v>4162</v>
      </c>
      <c r="D1854" s="552" t="s">
        <v>539</v>
      </c>
      <c r="E1854" s="552" t="s">
        <v>302</v>
      </c>
      <c r="F1854" s="572">
        <v>18351</v>
      </c>
      <c r="G1854" s="572">
        <v>15421</v>
      </c>
      <c r="H1854" s="560">
        <v>0.19</v>
      </c>
    </row>
    <row r="1855" spans="2:8" x14ac:dyDescent="0.3">
      <c r="B1855" s="550" t="s">
        <v>4163</v>
      </c>
      <c r="C1855" s="551" t="s">
        <v>4164</v>
      </c>
      <c r="D1855" s="552" t="s">
        <v>539</v>
      </c>
      <c r="E1855" s="552" t="s">
        <v>302</v>
      </c>
      <c r="F1855" s="572">
        <v>18351</v>
      </c>
      <c r="G1855" s="572">
        <v>15421</v>
      </c>
      <c r="H1855" s="560">
        <v>0.19</v>
      </c>
    </row>
    <row r="1856" spans="2:8" x14ac:dyDescent="0.3">
      <c r="B1856" s="550" t="s">
        <v>4165</v>
      </c>
      <c r="C1856" s="551" t="s">
        <v>4166</v>
      </c>
      <c r="D1856" s="552" t="s">
        <v>539</v>
      </c>
      <c r="E1856" s="552" t="s">
        <v>302</v>
      </c>
      <c r="F1856" s="572">
        <v>12162</v>
      </c>
      <c r="G1856" s="572">
        <v>10220</v>
      </c>
      <c r="H1856" s="560">
        <v>0.19</v>
      </c>
    </row>
    <row r="1857" spans="2:8" ht="22.8" x14ac:dyDescent="0.3">
      <c r="B1857" s="550" t="s">
        <v>4167</v>
      </c>
      <c r="C1857" s="551" t="s">
        <v>4168</v>
      </c>
      <c r="D1857" s="552" t="s">
        <v>539</v>
      </c>
      <c r="E1857" s="552" t="s">
        <v>297</v>
      </c>
      <c r="F1857" s="572">
        <v>404391</v>
      </c>
      <c r="G1857" s="572">
        <v>339824</v>
      </c>
      <c r="H1857" s="560">
        <v>0.19</v>
      </c>
    </row>
    <row r="1858" spans="2:8" x14ac:dyDescent="0.3">
      <c r="B1858" s="550" t="s">
        <v>4169</v>
      </c>
      <c r="C1858" s="551" t="s">
        <v>4170</v>
      </c>
      <c r="D1858" s="552" t="s">
        <v>539</v>
      </c>
      <c r="E1858" s="552" t="s">
        <v>298</v>
      </c>
      <c r="F1858" s="572">
        <v>1487119</v>
      </c>
      <c r="G1858" s="572">
        <v>1249680</v>
      </c>
      <c r="H1858" s="560">
        <v>0.19</v>
      </c>
    </row>
    <row r="1859" spans="2:8" x14ac:dyDescent="0.3">
      <c r="B1859" s="550" t="s">
        <v>4171</v>
      </c>
      <c r="C1859" s="551" t="s">
        <v>4172</v>
      </c>
      <c r="D1859" s="552" t="s">
        <v>539</v>
      </c>
      <c r="E1859" s="552" t="s">
        <v>298</v>
      </c>
      <c r="F1859" s="572">
        <v>69573</v>
      </c>
      <c r="G1859" s="572">
        <v>58465</v>
      </c>
      <c r="H1859" s="560">
        <v>0.19</v>
      </c>
    </row>
    <row r="1860" spans="2:8" x14ac:dyDescent="0.3">
      <c r="B1860" s="550" t="s">
        <v>4173</v>
      </c>
      <c r="C1860" s="551" t="s">
        <v>4174</v>
      </c>
      <c r="D1860" s="552" t="s">
        <v>539</v>
      </c>
      <c r="E1860" s="552" t="s">
        <v>298</v>
      </c>
      <c r="F1860" s="572">
        <v>19251</v>
      </c>
      <c r="G1860" s="572">
        <v>16177</v>
      </c>
      <c r="H1860" s="560">
        <v>0.19</v>
      </c>
    </row>
    <row r="1861" spans="2:8" x14ac:dyDescent="0.3">
      <c r="B1861" s="550" t="s">
        <v>4175</v>
      </c>
      <c r="C1861" s="551" t="s">
        <v>4176</v>
      </c>
      <c r="D1861" s="552" t="s">
        <v>539</v>
      </c>
      <c r="E1861" s="552" t="s">
        <v>298</v>
      </c>
      <c r="F1861" s="572">
        <v>54631</v>
      </c>
      <c r="G1861" s="572">
        <v>45908</v>
      </c>
      <c r="H1861" s="560">
        <v>0.19</v>
      </c>
    </row>
    <row r="1862" spans="2:8" x14ac:dyDescent="0.3">
      <c r="B1862" s="550" t="s">
        <v>4177</v>
      </c>
      <c r="C1862" s="551" t="s">
        <v>4178</v>
      </c>
      <c r="D1862" s="552" t="s">
        <v>539</v>
      </c>
      <c r="E1862" s="552" t="s">
        <v>298</v>
      </c>
      <c r="F1862" s="572">
        <v>268836</v>
      </c>
      <c r="G1862" s="572">
        <v>225913</v>
      </c>
      <c r="H1862" s="560">
        <v>0.19</v>
      </c>
    </row>
    <row r="1863" spans="2:8" x14ac:dyDescent="0.3">
      <c r="B1863" s="550" t="s">
        <v>4179</v>
      </c>
      <c r="C1863" s="551" t="s">
        <v>4180</v>
      </c>
      <c r="D1863" s="552" t="s">
        <v>539</v>
      </c>
      <c r="E1863" s="552" t="s">
        <v>298</v>
      </c>
      <c r="F1863" s="572">
        <v>2756</v>
      </c>
      <c r="G1863" s="572">
        <v>2316</v>
      </c>
      <c r="H1863" s="560">
        <v>0.19</v>
      </c>
    </row>
    <row r="1864" spans="2:8" x14ac:dyDescent="0.3">
      <c r="B1864" s="550" t="s">
        <v>4181</v>
      </c>
      <c r="C1864" s="551" t="s">
        <v>4182</v>
      </c>
      <c r="D1864" s="552" t="s">
        <v>539</v>
      </c>
      <c r="E1864" s="552" t="s">
        <v>299</v>
      </c>
      <c r="F1864" s="572">
        <v>255795</v>
      </c>
      <c r="G1864" s="572">
        <v>214954</v>
      </c>
      <c r="H1864" s="560">
        <v>0.19</v>
      </c>
    </row>
    <row r="1865" spans="2:8" x14ac:dyDescent="0.3">
      <c r="B1865" s="550" t="s">
        <v>4183</v>
      </c>
      <c r="C1865" s="551" t="s">
        <v>4184</v>
      </c>
      <c r="D1865" s="552" t="s">
        <v>539</v>
      </c>
      <c r="E1865" s="552" t="s">
        <v>298</v>
      </c>
      <c r="F1865" s="572">
        <v>8015</v>
      </c>
      <c r="G1865" s="572">
        <v>6735</v>
      </c>
      <c r="H1865" s="560">
        <v>0.19</v>
      </c>
    </row>
    <row r="1866" spans="2:8" x14ac:dyDescent="0.3">
      <c r="B1866" s="550" t="s">
        <v>4185</v>
      </c>
      <c r="C1866" s="551" t="s">
        <v>4186</v>
      </c>
      <c r="D1866" s="552" t="s">
        <v>539</v>
      </c>
      <c r="E1866" s="552" t="s">
        <v>562</v>
      </c>
      <c r="F1866" s="572">
        <v>65803</v>
      </c>
      <c r="G1866" s="572">
        <v>55297</v>
      </c>
      <c r="H1866" s="560">
        <v>0.19</v>
      </c>
    </row>
    <row r="1867" spans="2:8" x14ac:dyDescent="0.3">
      <c r="B1867" s="550" t="s">
        <v>4187</v>
      </c>
      <c r="C1867" s="551" t="s">
        <v>4188</v>
      </c>
      <c r="D1867" s="552" t="s">
        <v>539</v>
      </c>
      <c r="E1867" s="552" t="s">
        <v>562</v>
      </c>
      <c r="F1867" s="572">
        <v>90764</v>
      </c>
      <c r="G1867" s="572">
        <v>76272</v>
      </c>
      <c r="H1867" s="560">
        <v>0.19</v>
      </c>
    </row>
    <row r="1868" spans="2:8" x14ac:dyDescent="0.3">
      <c r="B1868" s="550" t="s">
        <v>4189</v>
      </c>
      <c r="C1868" s="551" t="s">
        <v>4190</v>
      </c>
      <c r="D1868" s="552" t="s">
        <v>539</v>
      </c>
      <c r="E1868" s="552" t="s">
        <v>298</v>
      </c>
      <c r="F1868" s="572">
        <v>461</v>
      </c>
      <c r="G1868" s="572">
        <v>387</v>
      </c>
      <c r="H1868" s="560">
        <v>0.19</v>
      </c>
    </row>
    <row r="1869" spans="2:8" x14ac:dyDescent="0.3">
      <c r="B1869" s="550" t="s">
        <v>4191</v>
      </c>
      <c r="C1869" s="551" t="s">
        <v>4192</v>
      </c>
      <c r="D1869" s="552" t="s">
        <v>539</v>
      </c>
      <c r="E1869" s="552" t="s">
        <v>298</v>
      </c>
      <c r="F1869" s="572">
        <v>58960</v>
      </c>
      <c r="G1869" s="572">
        <v>49546</v>
      </c>
      <c r="H1869" s="560">
        <v>0.19</v>
      </c>
    </row>
    <row r="1870" spans="2:8" x14ac:dyDescent="0.3">
      <c r="B1870" s="550" t="s">
        <v>4193</v>
      </c>
      <c r="C1870" s="551" t="s">
        <v>4194</v>
      </c>
      <c r="D1870" s="552" t="s">
        <v>539</v>
      </c>
      <c r="E1870" s="552" t="s">
        <v>299</v>
      </c>
      <c r="F1870" s="572">
        <v>0</v>
      </c>
      <c r="G1870" s="572">
        <v>0</v>
      </c>
      <c r="H1870" s="560">
        <v>0.19</v>
      </c>
    </row>
    <row r="1871" spans="2:8" ht="34.200000000000003" x14ac:dyDescent="0.3">
      <c r="B1871" s="550" t="s">
        <v>4195</v>
      </c>
      <c r="C1871" s="551" t="s">
        <v>4196</v>
      </c>
      <c r="D1871" s="552" t="s">
        <v>539</v>
      </c>
      <c r="E1871" s="552" t="s">
        <v>302</v>
      </c>
      <c r="F1871" s="572">
        <v>543521</v>
      </c>
      <c r="G1871" s="572">
        <v>456740</v>
      </c>
      <c r="H1871" s="560">
        <v>0.19</v>
      </c>
    </row>
    <row r="1872" spans="2:8" ht="22.8" x14ac:dyDescent="0.3">
      <c r="B1872" s="550" t="s">
        <v>4197</v>
      </c>
      <c r="C1872" s="551" t="s">
        <v>4198</v>
      </c>
      <c r="D1872" s="552" t="s">
        <v>539</v>
      </c>
      <c r="E1872" s="552" t="s">
        <v>298</v>
      </c>
      <c r="F1872" s="572">
        <v>85713043</v>
      </c>
      <c r="G1872" s="572">
        <v>72027767</v>
      </c>
      <c r="H1872" s="560">
        <v>0.19</v>
      </c>
    </row>
    <row r="1873" spans="2:8" x14ac:dyDescent="0.3">
      <c r="B1873" s="550" t="s">
        <v>4199</v>
      </c>
      <c r="C1873" s="551" t="s">
        <v>4200</v>
      </c>
      <c r="D1873" s="552" t="s">
        <v>539</v>
      </c>
      <c r="E1873" s="552" t="s">
        <v>4201</v>
      </c>
      <c r="F1873" s="572">
        <v>128776</v>
      </c>
      <c r="G1873" s="572">
        <v>108215</v>
      </c>
      <c r="H1873" s="560">
        <v>0.19</v>
      </c>
    </row>
    <row r="1874" spans="2:8" ht="34.200000000000003" x14ac:dyDescent="0.3">
      <c r="B1874" s="550" t="s">
        <v>4202</v>
      </c>
      <c r="C1874" s="551" t="s">
        <v>4203</v>
      </c>
      <c r="D1874" s="552" t="s">
        <v>539</v>
      </c>
      <c r="E1874" s="552" t="s">
        <v>298</v>
      </c>
      <c r="F1874" s="572">
        <v>181076</v>
      </c>
      <c r="G1874" s="572">
        <v>152165</v>
      </c>
      <c r="H1874" s="560">
        <v>0.19</v>
      </c>
    </row>
    <row r="1875" spans="2:8" ht="22.8" x14ac:dyDescent="0.3">
      <c r="B1875" s="550" t="s">
        <v>4204</v>
      </c>
      <c r="C1875" s="551" t="s">
        <v>4205</v>
      </c>
      <c r="D1875" s="552" t="s">
        <v>539</v>
      </c>
      <c r="E1875" s="552" t="s">
        <v>298</v>
      </c>
      <c r="F1875" s="572">
        <v>212526</v>
      </c>
      <c r="G1875" s="572">
        <v>178593</v>
      </c>
      <c r="H1875" s="560">
        <v>0.19</v>
      </c>
    </row>
    <row r="1876" spans="2:8" x14ac:dyDescent="0.3">
      <c r="B1876" s="550" t="s">
        <v>4206</v>
      </c>
      <c r="C1876" s="551" t="s">
        <v>4207</v>
      </c>
      <c r="D1876" s="552" t="s">
        <v>539</v>
      </c>
      <c r="E1876" s="552" t="s">
        <v>298</v>
      </c>
      <c r="F1876" s="572">
        <v>9196</v>
      </c>
      <c r="G1876" s="572">
        <v>7728</v>
      </c>
      <c r="H1876" s="560">
        <v>0.19</v>
      </c>
    </row>
    <row r="1877" spans="2:8" ht="22.8" x14ac:dyDescent="0.3">
      <c r="B1877" s="550" t="s">
        <v>4208</v>
      </c>
      <c r="C1877" s="551" t="s">
        <v>4209</v>
      </c>
      <c r="D1877" s="552" t="s">
        <v>539</v>
      </c>
      <c r="E1877" s="552" t="s">
        <v>302</v>
      </c>
      <c r="F1877" s="572">
        <v>61793</v>
      </c>
      <c r="G1877" s="572">
        <v>51927</v>
      </c>
      <c r="H1877" s="560">
        <v>0.19</v>
      </c>
    </row>
    <row r="1878" spans="2:8" ht="136.80000000000001" x14ac:dyDescent="0.3">
      <c r="B1878" s="550" t="s">
        <v>4210</v>
      </c>
      <c r="C1878" s="551" t="s">
        <v>4211</v>
      </c>
      <c r="D1878" s="552" t="s">
        <v>539</v>
      </c>
      <c r="E1878" s="552" t="s">
        <v>298</v>
      </c>
      <c r="F1878" s="572">
        <v>7468185</v>
      </c>
      <c r="G1878" s="572">
        <v>6275786</v>
      </c>
      <c r="H1878" s="560">
        <v>0.19</v>
      </c>
    </row>
    <row r="1879" spans="2:8" x14ac:dyDescent="0.3">
      <c r="B1879" s="550" t="s">
        <v>4212</v>
      </c>
      <c r="C1879" s="551" t="s">
        <v>4213</v>
      </c>
      <c r="D1879" s="552" t="s">
        <v>539</v>
      </c>
      <c r="E1879" s="552" t="s">
        <v>135</v>
      </c>
      <c r="F1879" s="572">
        <v>5447</v>
      </c>
      <c r="G1879" s="572">
        <v>4577</v>
      </c>
      <c r="H1879" s="560">
        <v>0.19</v>
      </c>
    </row>
    <row r="1880" spans="2:8" x14ac:dyDescent="0.3">
      <c r="B1880" s="550" t="s">
        <v>4214</v>
      </c>
      <c r="C1880" s="551" t="s">
        <v>4215</v>
      </c>
      <c r="D1880" s="552" t="s">
        <v>539</v>
      </c>
      <c r="E1880" s="552" t="s">
        <v>298</v>
      </c>
      <c r="F1880" s="572">
        <v>12242</v>
      </c>
      <c r="G1880" s="572">
        <v>10287</v>
      </c>
      <c r="H1880" s="560">
        <v>0.19</v>
      </c>
    </row>
    <row r="1881" spans="2:8" ht="34.200000000000003" x14ac:dyDescent="0.3">
      <c r="B1881" s="550" t="s">
        <v>4216</v>
      </c>
      <c r="C1881" s="551" t="s">
        <v>4217</v>
      </c>
      <c r="D1881" s="552" t="s">
        <v>539</v>
      </c>
      <c r="E1881" s="552" t="s">
        <v>298</v>
      </c>
      <c r="F1881" s="572">
        <v>183272</v>
      </c>
      <c r="G1881" s="572">
        <v>154010</v>
      </c>
      <c r="H1881" s="560">
        <v>0.19</v>
      </c>
    </row>
    <row r="1882" spans="2:8" x14ac:dyDescent="0.3">
      <c r="B1882" s="550" t="s">
        <v>4218</v>
      </c>
      <c r="C1882" s="551" t="s">
        <v>4219</v>
      </c>
      <c r="D1882" s="552" t="s">
        <v>539</v>
      </c>
      <c r="E1882" s="552" t="s">
        <v>298</v>
      </c>
      <c r="F1882" s="572">
        <v>90260</v>
      </c>
      <c r="G1882" s="572">
        <v>75849</v>
      </c>
      <c r="H1882" s="560">
        <v>0.19</v>
      </c>
    </row>
    <row r="1883" spans="2:8" ht="22.8" x14ac:dyDescent="0.3">
      <c r="B1883" s="550" t="s">
        <v>4220</v>
      </c>
      <c r="C1883" s="551" t="s">
        <v>4221</v>
      </c>
      <c r="D1883" s="552" t="s">
        <v>539</v>
      </c>
      <c r="E1883" s="552" t="s">
        <v>297</v>
      </c>
      <c r="F1883" s="572">
        <v>7267</v>
      </c>
      <c r="G1883" s="572">
        <v>6107</v>
      </c>
      <c r="H1883" s="560">
        <v>0.19</v>
      </c>
    </row>
    <row r="1884" spans="2:8" ht="22.8" x14ac:dyDescent="0.3">
      <c r="B1884" s="550" t="s">
        <v>4222</v>
      </c>
      <c r="C1884" s="551" t="s">
        <v>4223</v>
      </c>
      <c r="D1884" s="552" t="s">
        <v>539</v>
      </c>
      <c r="E1884" s="552" t="s">
        <v>298</v>
      </c>
      <c r="F1884" s="572">
        <v>2014</v>
      </c>
      <c r="G1884" s="572">
        <v>2010</v>
      </c>
      <c r="H1884" s="560">
        <v>1.9E-3</v>
      </c>
    </row>
    <row r="1885" spans="2:8" ht="22.8" x14ac:dyDescent="0.3">
      <c r="B1885" s="550" t="s">
        <v>4224</v>
      </c>
      <c r="C1885" s="551" t="s">
        <v>4225</v>
      </c>
      <c r="D1885" s="552" t="s">
        <v>539</v>
      </c>
      <c r="E1885" s="552" t="s">
        <v>302</v>
      </c>
      <c r="F1885" s="572">
        <v>102297</v>
      </c>
      <c r="G1885" s="572">
        <v>85964</v>
      </c>
      <c r="H1885" s="560">
        <v>0.19</v>
      </c>
    </row>
    <row r="1886" spans="2:8" ht="22.8" x14ac:dyDescent="0.3">
      <c r="B1886" s="550" t="s">
        <v>4226</v>
      </c>
      <c r="C1886" s="551" t="s">
        <v>4227</v>
      </c>
      <c r="D1886" s="552" t="s">
        <v>539</v>
      </c>
      <c r="E1886" s="552" t="s">
        <v>298</v>
      </c>
      <c r="F1886" s="572">
        <v>167556</v>
      </c>
      <c r="G1886" s="572">
        <v>140803</v>
      </c>
      <c r="H1886" s="560">
        <v>0.19</v>
      </c>
    </row>
    <row r="1887" spans="2:8" ht="22.8" x14ac:dyDescent="0.3">
      <c r="B1887" s="550" t="s">
        <v>4228</v>
      </c>
      <c r="C1887" s="551" t="s">
        <v>4229</v>
      </c>
      <c r="D1887" s="552" t="s">
        <v>539</v>
      </c>
      <c r="E1887" s="552" t="s">
        <v>298</v>
      </c>
      <c r="F1887" s="572">
        <v>20517</v>
      </c>
      <c r="G1887" s="572">
        <v>17241</v>
      </c>
      <c r="H1887" s="560">
        <v>0.19</v>
      </c>
    </row>
    <row r="1888" spans="2:8" ht="68.400000000000006" x14ac:dyDescent="0.3">
      <c r="B1888" s="550" t="s">
        <v>4230</v>
      </c>
      <c r="C1888" s="551" t="s">
        <v>4231</v>
      </c>
      <c r="D1888" s="552" t="s">
        <v>539</v>
      </c>
      <c r="E1888" s="552" t="s">
        <v>302</v>
      </c>
      <c r="F1888" s="572">
        <v>280400</v>
      </c>
      <c r="G1888" s="572">
        <v>235630</v>
      </c>
      <c r="H1888" s="560">
        <v>0.19</v>
      </c>
    </row>
    <row r="1889" spans="2:8" ht="45.6" x14ac:dyDescent="0.3">
      <c r="B1889" s="550" t="s">
        <v>4232</v>
      </c>
      <c r="C1889" s="551" t="s">
        <v>4233</v>
      </c>
      <c r="D1889" s="552" t="s">
        <v>539</v>
      </c>
      <c r="E1889" s="552" t="s">
        <v>302</v>
      </c>
      <c r="F1889" s="572">
        <v>553959</v>
      </c>
      <c r="G1889" s="572">
        <v>465512</v>
      </c>
      <c r="H1889" s="560">
        <v>0.19</v>
      </c>
    </row>
    <row r="1890" spans="2:8" ht="45.6" x14ac:dyDescent="0.3">
      <c r="B1890" s="550" t="s">
        <v>4234</v>
      </c>
      <c r="C1890" s="551" t="s">
        <v>4235</v>
      </c>
      <c r="D1890" s="552" t="s">
        <v>539</v>
      </c>
      <c r="E1890" s="552" t="s">
        <v>297</v>
      </c>
      <c r="F1890" s="572">
        <v>17099</v>
      </c>
      <c r="G1890" s="572">
        <v>14369</v>
      </c>
      <c r="H1890" s="560">
        <v>0.19</v>
      </c>
    </row>
    <row r="1891" spans="2:8" ht="22.8" x14ac:dyDescent="0.3">
      <c r="B1891" s="550" t="s">
        <v>4236</v>
      </c>
      <c r="C1891" s="551" t="s">
        <v>4237</v>
      </c>
      <c r="D1891" s="552" t="s">
        <v>539</v>
      </c>
      <c r="E1891" s="552" t="s">
        <v>297</v>
      </c>
      <c r="F1891" s="572">
        <v>6513</v>
      </c>
      <c r="G1891" s="572">
        <v>5473</v>
      </c>
      <c r="H1891" s="560">
        <v>0.19</v>
      </c>
    </row>
    <row r="1892" spans="2:8" ht="22.8" x14ac:dyDescent="0.3">
      <c r="B1892" s="550" t="s">
        <v>4238</v>
      </c>
      <c r="C1892" s="551" t="s">
        <v>4239</v>
      </c>
      <c r="D1892" s="552" t="s">
        <v>539</v>
      </c>
      <c r="E1892" s="552" t="s">
        <v>297</v>
      </c>
      <c r="F1892" s="572">
        <v>6513</v>
      </c>
      <c r="G1892" s="572">
        <v>5473</v>
      </c>
      <c r="H1892" s="560">
        <v>0.19</v>
      </c>
    </row>
    <row r="1893" spans="2:8" x14ac:dyDescent="0.3">
      <c r="B1893" s="550" t="s">
        <v>4240</v>
      </c>
      <c r="C1893" s="551" t="s">
        <v>4241</v>
      </c>
      <c r="D1893" s="552" t="s">
        <v>539</v>
      </c>
      <c r="E1893" s="552" t="s">
        <v>297</v>
      </c>
      <c r="F1893" s="572">
        <v>371</v>
      </c>
      <c r="G1893" s="572">
        <v>312</v>
      </c>
      <c r="H1893" s="560">
        <v>0.19</v>
      </c>
    </row>
    <row r="1894" spans="2:8" x14ac:dyDescent="0.3">
      <c r="B1894" s="550" t="s">
        <v>4242</v>
      </c>
      <c r="C1894" s="551" t="s">
        <v>4243</v>
      </c>
      <c r="D1894" s="552" t="s">
        <v>539</v>
      </c>
      <c r="E1894" s="552" t="s">
        <v>298</v>
      </c>
      <c r="F1894" s="572">
        <v>64139</v>
      </c>
      <c r="G1894" s="572">
        <v>53898</v>
      </c>
      <c r="H1894" s="560">
        <v>0.19</v>
      </c>
    </row>
    <row r="1895" spans="2:8" x14ac:dyDescent="0.3">
      <c r="B1895" s="550" t="s">
        <v>4244</v>
      </c>
      <c r="C1895" s="551" t="s">
        <v>4245</v>
      </c>
      <c r="D1895" s="552" t="s">
        <v>539</v>
      </c>
      <c r="E1895" s="552" t="s">
        <v>298</v>
      </c>
      <c r="F1895" s="572">
        <v>3207</v>
      </c>
      <c r="G1895" s="572">
        <v>2695</v>
      </c>
      <c r="H1895" s="560">
        <v>0.19</v>
      </c>
    </row>
    <row r="1896" spans="2:8" x14ac:dyDescent="0.3">
      <c r="B1896" s="550" t="s">
        <v>4246</v>
      </c>
      <c r="C1896" s="551" t="s">
        <v>4247</v>
      </c>
      <c r="D1896" s="552" t="s">
        <v>539</v>
      </c>
      <c r="E1896" s="552" t="s">
        <v>298</v>
      </c>
      <c r="F1896" s="572">
        <v>18621</v>
      </c>
      <c r="G1896" s="572">
        <v>15648</v>
      </c>
      <c r="H1896" s="560">
        <v>0.19</v>
      </c>
    </row>
    <row r="1897" spans="2:8" x14ac:dyDescent="0.3">
      <c r="B1897" s="550" t="s">
        <v>4248</v>
      </c>
      <c r="C1897" s="551" t="s">
        <v>4249</v>
      </c>
      <c r="D1897" s="552" t="s">
        <v>539</v>
      </c>
      <c r="E1897" s="552" t="s">
        <v>302</v>
      </c>
      <c r="F1897" s="572">
        <v>19120</v>
      </c>
      <c r="G1897" s="572">
        <v>16067</v>
      </c>
      <c r="H1897" s="560">
        <v>0.19</v>
      </c>
    </row>
    <row r="1898" spans="2:8" x14ac:dyDescent="0.3">
      <c r="B1898" s="550" t="s">
        <v>4250</v>
      </c>
      <c r="C1898" s="551" t="s">
        <v>4251</v>
      </c>
      <c r="D1898" s="552" t="s">
        <v>539</v>
      </c>
      <c r="E1898" s="552" t="s">
        <v>297</v>
      </c>
      <c r="F1898" s="572">
        <v>22223</v>
      </c>
      <c r="G1898" s="572">
        <v>18675</v>
      </c>
      <c r="H1898" s="560">
        <v>0.19</v>
      </c>
    </row>
    <row r="1899" spans="2:8" x14ac:dyDescent="0.3">
      <c r="B1899" s="550" t="s">
        <v>4252</v>
      </c>
      <c r="C1899" s="551" t="s">
        <v>4253</v>
      </c>
      <c r="D1899" s="552" t="s">
        <v>539</v>
      </c>
      <c r="E1899" s="552" t="s">
        <v>297</v>
      </c>
      <c r="F1899" s="572">
        <v>5363</v>
      </c>
      <c r="G1899" s="572">
        <v>4507</v>
      </c>
      <c r="H1899" s="560">
        <v>0.19</v>
      </c>
    </row>
    <row r="1900" spans="2:8" x14ac:dyDescent="0.3">
      <c r="B1900" s="550" t="s">
        <v>4254</v>
      </c>
      <c r="C1900" s="551" t="s">
        <v>4255</v>
      </c>
      <c r="D1900" s="552" t="s">
        <v>539</v>
      </c>
      <c r="E1900" s="552" t="s">
        <v>297</v>
      </c>
      <c r="F1900" s="572">
        <v>1246</v>
      </c>
      <c r="G1900" s="572">
        <v>1047</v>
      </c>
      <c r="H1900" s="560">
        <v>0.19</v>
      </c>
    </row>
    <row r="1901" spans="2:8" x14ac:dyDescent="0.3">
      <c r="B1901" s="550" t="s">
        <v>4256</v>
      </c>
      <c r="C1901" s="551" t="s">
        <v>4257</v>
      </c>
      <c r="D1901" s="552" t="s">
        <v>539</v>
      </c>
      <c r="E1901" s="552" t="s">
        <v>297</v>
      </c>
      <c r="F1901" s="572">
        <v>8046</v>
      </c>
      <c r="G1901" s="572">
        <v>6761</v>
      </c>
      <c r="H1901" s="560">
        <v>0.19</v>
      </c>
    </row>
    <row r="1902" spans="2:8" x14ac:dyDescent="0.3">
      <c r="B1902" s="550" t="s">
        <v>4258</v>
      </c>
      <c r="C1902" s="551" t="s">
        <v>4259</v>
      </c>
      <c r="D1902" s="552" t="s">
        <v>539</v>
      </c>
      <c r="E1902" s="552" t="s">
        <v>302</v>
      </c>
      <c r="F1902" s="572">
        <v>13026</v>
      </c>
      <c r="G1902" s="572">
        <v>10946</v>
      </c>
      <c r="H1902" s="560">
        <v>0.19</v>
      </c>
    </row>
    <row r="1903" spans="2:8" ht="34.200000000000003" x14ac:dyDescent="0.3">
      <c r="B1903" s="550" t="s">
        <v>4260</v>
      </c>
      <c r="C1903" s="551" t="s">
        <v>4261</v>
      </c>
      <c r="D1903" s="552" t="s">
        <v>539</v>
      </c>
      <c r="E1903" s="552" t="s">
        <v>302</v>
      </c>
      <c r="F1903" s="572">
        <v>57471</v>
      </c>
      <c r="G1903" s="572">
        <v>48295</v>
      </c>
      <c r="H1903" s="560">
        <v>0.19</v>
      </c>
    </row>
    <row r="1904" spans="2:8" x14ac:dyDescent="0.3">
      <c r="B1904" s="550" t="s">
        <v>4262</v>
      </c>
      <c r="C1904" s="551" t="s">
        <v>4263</v>
      </c>
      <c r="D1904" s="552" t="s">
        <v>539</v>
      </c>
      <c r="E1904" s="552" t="s">
        <v>302</v>
      </c>
      <c r="F1904" s="572">
        <v>52835</v>
      </c>
      <c r="G1904" s="572">
        <v>44399</v>
      </c>
      <c r="H1904" s="560">
        <v>0.19</v>
      </c>
    </row>
    <row r="1905" spans="2:8" x14ac:dyDescent="0.3">
      <c r="B1905" s="550" t="s">
        <v>4264</v>
      </c>
      <c r="C1905" s="551" t="s">
        <v>4265</v>
      </c>
      <c r="D1905" s="552" t="s">
        <v>539</v>
      </c>
      <c r="E1905" s="552" t="s">
        <v>302</v>
      </c>
      <c r="F1905" s="572">
        <v>11174</v>
      </c>
      <c r="G1905" s="572">
        <v>9390</v>
      </c>
      <c r="H1905" s="560">
        <v>0.19</v>
      </c>
    </row>
    <row r="1906" spans="2:8" x14ac:dyDescent="0.3">
      <c r="B1906" s="550" t="s">
        <v>4266</v>
      </c>
      <c r="C1906" s="551" t="s">
        <v>4267</v>
      </c>
      <c r="D1906" s="552" t="s">
        <v>539</v>
      </c>
      <c r="E1906" s="552" t="s">
        <v>302</v>
      </c>
      <c r="F1906" s="572">
        <v>19349</v>
      </c>
      <c r="G1906" s="572">
        <v>16260</v>
      </c>
      <c r="H1906" s="560">
        <v>0.19</v>
      </c>
    </row>
    <row r="1907" spans="2:8" ht="45.6" x14ac:dyDescent="0.3">
      <c r="B1907" s="550" t="s">
        <v>4268</v>
      </c>
      <c r="C1907" s="551" t="s">
        <v>4269</v>
      </c>
      <c r="D1907" s="552" t="s">
        <v>539</v>
      </c>
      <c r="E1907" s="552" t="s">
        <v>297</v>
      </c>
      <c r="F1907" s="572">
        <v>34605</v>
      </c>
      <c r="G1907" s="572">
        <v>29080</v>
      </c>
      <c r="H1907" s="560">
        <v>0.19</v>
      </c>
    </row>
    <row r="1908" spans="2:8" x14ac:dyDescent="0.3">
      <c r="B1908" s="550" t="s">
        <v>4270</v>
      </c>
      <c r="C1908" s="551" t="s">
        <v>4271</v>
      </c>
      <c r="D1908" s="552" t="s">
        <v>539</v>
      </c>
      <c r="E1908" s="552" t="s">
        <v>302</v>
      </c>
      <c r="F1908" s="572">
        <v>48784</v>
      </c>
      <c r="G1908" s="572">
        <v>40995</v>
      </c>
      <c r="H1908" s="560">
        <v>0.19</v>
      </c>
    </row>
    <row r="1909" spans="2:8" x14ac:dyDescent="0.3">
      <c r="B1909" s="550" t="s">
        <v>4272</v>
      </c>
      <c r="C1909" s="551" t="s">
        <v>4273</v>
      </c>
      <c r="D1909" s="552" t="s">
        <v>539</v>
      </c>
      <c r="E1909" s="552" t="s">
        <v>297</v>
      </c>
      <c r="F1909" s="572">
        <v>848</v>
      </c>
      <c r="G1909" s="572">
        <v>713</v>
      </c>
      <c r="H1909" s="560">
        <v>0.19</v>
      </c>
    </row>
    <row r="1910" spans="2:8" x14ac:dyDescent="0.3">
      <c r="B1910" s="550" t="s">
        <v>4274</v>
      </c>
      <c r="C1910" s="551" t="s">
        <v>4275</v>
      </c>
      <c r="D1910" s="552" t="s">
        <v>539</v>
      </c>
      <c r="E1910" s="552" t="s">
        <v>298</v>
      </c>
      <c r="F1910" s="572">
        <v>1207</v>
      </c>
      <c r="G1910" s="572">
        <v>1014</v>
      </c>
      <c r="H1910" s="560">
        <v>0.19</v>
      </c>
    </row>
    <row r="1911" spans="2:8" x14ac:dyDescent="0.3">
      <c r="B1911" s="550" t="s">
        <v>4276</v>
      </c>
      <c r="C1911" s="551" t="s">
        <v>4277</v>
      </c>
      <c r="D1911" s="552" t="s">
        <v>539</v>
      </c>
      <c r="E1911" s="552" t="s">
        <v>298</v>
      </c>
      <c r="F1911" s="572">
        <v>117240</v>
      </c>
      <c r="G1911" s="572">
        <v>98521</v>
      </c>
      <c r="H1911" s="560">
        <v>0.19</v>
      </c>
    </row>
    <row r="1912" spans="2:8" ht="22.8" x14ac:dyDescent="0.3">
      <c r="B1912" s="550" t="s">
        <v>4278</v>
      </c>
      <c r="C1912" s="551" t="s">
        <v>4279</v>
      </c>
      <c r="D1912" s="552" t="s">
        <v>539</v>
      </c>
      <c r="E1912" s="552" t="s">
        <v>298</v>
      </c>
      <c r="F1912" s="572">
        <v>721141</v>
      </c>
      <c r="G1912" s="572">
        <v>606001</v>
      </c>
      <c r="H1912" s="560">
        <v>0.19</v>
      </c>
    </row>
    <row r="1913" spans="2:8" x14ac:dyDescent="0.3">
      <c r="B1913" s="550" t="s">
        <v>4280</v>
      </c>
      <c r="C1913" s="551" t="s">
        <v>4281</v>
      </c>
      <c r="D1913" s="552" t="s">
        <v>539</v>
      </c>
      <c r="E1913" s="552" t="s">
        <v>298</v>
      </c>
      <c r="F1913" s="572">
        <v>11348</v>
      </c>
      <c r="G1913" s="572">
        <v>9536</v>
      </c>
      <c r="H1913" s="560">
        <v>0.19</v>
      </c>
    </row>
    <row r="1914" spans="2:8" ht="34.200000000000003" x14ac:dyDescent="0.3">
      <c r="B1914" s="550" t="s">
        <v>4282</v>
      </c>
      <c r="C1914" s="551" t="s">
        <v>4283</v>
      </c>
      <c r="D1914" s="552" t="s">
        <v>539</v>
      </c>
      <c r="E1914" s="552" t="s">
        <v>298</v>
      </c>
      <c r="F1914" s="572">
        <v>693338</v>
      </c>
      <c r="G1914" s="572">
        <v>582637</v>
      </c>
      <c r="H1914" s="560">
        <v>0.19</v>
      </c>
    </row>
    <row r="1915" spans="2:8" ht="22.8" x14ac:dyDescent="0.3">
      <c r="B1915" s="550" t="s">
        <v>4284</v>
      </c>
      <c r="C1915" s="551" t="s">
        <v>4285</v>
      </c>
      <c r="D1915" s="552" t="s">
        <v>539</v>
      </c>
      <c r="E1915" s="552" t="s">
        <v>302</v>
      </c>
      <c r="F1915" s="572">
        <v>27585</v>
      </c>
      <c r="G1915" s="572">
        <v>23181</v>
      </c>
      <c r="H1915" s="560">
        <v>0.19</v>
      </c>
    </row>
    <row r="1916" spans="2:8" x14ac:dyDescent="0.3">
      <c r="B1916" s="550" t="s">
        <v>4286</v>
      </c>
      <c r="C1916" s="551" t="s">
        <v>4287</v>
      </c>
      <c r="D1916" s="552" t="s">
        <v>539</v>
      </c>
      <c r="E1916" s="552" t="s">
        <v>297</v>
      </c>
      <c r="F1916" s="572">
        <v>11034</v>
      </c>
      <c r="G1916" s="572">
        <v>9272</v>
      </c>
      <c r="H1916" s="560">
        <v>0.19</v>
      </c>
    </row>
    <row r="1917" spans="2:8" x14ac:dyDescent="0.3">
      <c r="B1917" s="550" t="s">
        <v>4288</v>
      </c>
      <c r="C1917" s="551" t="s">
        <v>4289</v>
      </c>
      <c r="D1917" s="552" t="s">
        <v>539</v>
      </c>
      <c r="E1917" s="552" t="s">
        <v>481</v>
      </c>
      <c r="F1917" s="572">
        <v>546613</v>
      </c>
      <c r="G1917" s="572">
        <v>459339</v>
      </c>
      <c r="H1917" s="560">
        <v>0.19</v>
      </c>
    </row>
    <row r="1918" spans="2:8" ht="45.6" x14ac:dyDescent="0.3">
      <c r="B1918" s="550" t="s">
        <v>4290</v>
      </c>
      <c r="C1918" s="551" t="s">
        <v>4291</v>
      </c>
      <c r="D1918" s="552" t="s">
        <v>539</v>
      </c>
      <c r="E1918" s="552" t="s">
        <v>302</v>
      </c>
      <c r="F1918" s="572">
        <v>119684</v>
      </c>
      <c r="G1918" s="572">
        <v>100575</v>
      </c>
      <c r="H1918" s="560">
        <v>0.19</v>
      </c>
    </row>
    <row r="1919" spans="2:8" ht="45.6" x14ac:dyDescent="0.3">
      <c r="B1919" s="550" t="s">
        <v>4292</v>
      </c>
      <c r="C1919" s="551" t="s">
        <v>4293</v>
      </c>
      <c r="D1919" s="552" t="s">
        <v>539</v>
      </c>
      <c r="E1919" s="552" t="s">
        <v>302</v>
      </c>
      <c r="F1919" s="572">
        <v>137464</v>
      </c>
      <c r="G1919" s="572">
        <v>115516</v>
      </c>
      <c r="H1919" s="560">
        <v>0.19</v>
      </c>
    </row>
    <row r="1920" spans="2:8" ht="34.200000000000003" x14ac:dyDescent="0.3">
      <c r="B1920" s="550" t="s">
        <v>4294</v>
      </c>
      <c r="C1920" s="551" t="s">
        <v>4295</v>
      </c>
      <c r="D1920" s="552" t="s">
        <v>539</v>
      </c>
      <c r="E1920" s="552" t="s">
        <v>302</v>
      </c>
      <c r="F1920" s="572">
        <v>43771</v>
      </c>
      <c r="G1920" s="572">
        <v>36782</v>
      </c>
      <c r="H1920" s="560">
        <v>0.19</v>
      </c>
    </row>
    <row r="1921" spans="2:8" ht="45.6" x14ac:dyDescent="0.3">
      <c r="B1921" s="550" t="s">
        <v>4296</v>
      </c>
      <c r="C1921" s="551" t="s">
        <v>4297</v>
      </c>
      <c r="D1921" s="552" t="s">
        <v>539</v>
      </c>
      <c r="E1921" s="552" t="s">
        <v>302</v>
      </c>
      <c r="F1921" s="572">
        <v>60183</v>
      </c>
      <c r="G1921" s="572">
        <v>50574</v>
      </c>
      <c r="H1921" s="560">
        <v>0.19</v>
      </c>
    </row>
    <row r="1922" spans="2:8" ht="45.6" x14ac:dyDescent="0.3">
      <c r="B1922" s="550" t="s">
        <v>4298</v>
      </c>
      <c r="C1922" s="551" t="s">
        <v>4299</v>
      </c>
      <c r="D1922" s="552" t="s">
        <v>539</v>
      </c>
      <c r="E1922" s="552" t="s">
        <v>302</v>
      </c>
      <c r="F1922" s="572">
        <v>71809</v>
      </c>
      <c r="G1922" s="572">
        <v>60344</v>
      </c>
      <c r="H1922" s="560">
        <v>0.19</v>
      </c>
    </row>
    <row r="1923" spans="2:8" ht="45.6" x14ac:dyDescent="0.3">
      <c r="B1923" s="550" t="s">
        <v>4300</v>
      </c>
      <c r="C1923" s="551" t="s">
        <v>4301</v>
      </c>
      <c r="D1923" s="552" t="s">
        <v>539</v>
      </c>
      <c r="E1923" s="552" t="s">
        <v>302</v>
      </c>
      <c r="F1923" s="572">
        <v>30093</v>
      </c>
      <c r="G1923" s="572">
        <v>25288</v>
      </c>
      <c r="H1923" s="560">
        <v>0.19</v>
      </c>
    </row>
    <row r="1924" spans="2:8" ht="45.6" x14ac:dyDescent="0.3">
      <c r="B1924" s="550" t="s">
        <v>4302</v>
      </c>
      <c r="C1924" s="551" t="s">
        <v>4303</v>
      </c>
      <c r="D1924" s="552" t="s">
        <v>539</v>
      </c>
      <c r="E1924" s="552" t="s">
        <v>302</v>
      </c>
      <c r="F1924" s="572">
        <v>36247</v>
      </c>
      <c r="G1924" s="572">
        <v>30460</v>
      </c>
      <c r="H1924" s="560">
        <v>0.19</v>
      </c>
    </row>
    <row r="1925" spans="2:8" ht="45.6" x14ac:dyDescent="0.3">
      <c r="B1925" s="550" t="s">
        <v>4304</v>
      </c>
      <c r="C1925" s="551" t="s">
        <v>4305</v>
      </c>
      <c r="D1925" s="552" t="s">
        <v>539</v>
      </c>
      <c r="E1925" s="552" t="s">
        <v>302</v>
      </c>
      <c r="F1925" s="572">
        <v>50336</v>
      </c>
      <c r="G1925" s="572">
        <v>42299</v>
      </c>
      <c r="H1925" s="560">
        <v>0.19</v>
      </c>
    </row>
    <row r="1926" spans="2:8" ht="45.6" x14ac:dyDescent="0.3">
      <c r="B1926" s="550" t="s">
        <v>4306</v>
      </c>
      <c r="C1926" s="551" t="s">
        <v>4307</v>
      </c>
      <c r="D1926" s="552" t="s">
        <v>539</v>
      </c>
      <c r="E1926" s="552" t="s">
        <v>302</v>
      </c>
      <c r="F1926" s="572"/>
      <c r="G1926" s="572"/>
      <c r="H1926" s="560"/>
    </row>
    <row r="1927" spans="2:8" ht="22.8" x14ac:dyDescent="0.3">
      <c r="B1927" s="550" t="s">
        <v>4308</v>
      </c>
      <c r="C1927" s="551" t="s">
        <v>4309</v>
      </c>
      <c r="D1927" s="552" t="s">
        <v>539</v>
      </c>
      <c r="E1927" s="552" t="s">
        <v>302</v>
      </c>
      <c r="F1927" s="572">
        <v>7512</v>
      </c>
      <c r="G1927" s="572">
        <v>6313</v>
      </c>
      <c r="H1927" s="560">
        <v>0.19</v>
      </c>
    </row>
    <row r="1928" spans="2:8" ht="45.6" x14ac:dyDescent="0.3">
      <c r="B1928" s="550" t="s">
        <v>4310</v>
      </c>
      <c r="C1928" s="551" t="s">
        <v>4311</v>
      </c>
      <c r="D1928" s="552" t="s">
        <v>539</v>
      </c>
      <c r="E1928" s="552" t="s">
        <v>302</v>
      </c>
      <c r="F1928" s="572">
        <v>71809</v>
      </c>
      <c r="G1928" s="572">
        <v>60344</v>
      </c>
      <c r="H1928" s="560">
        <v>0.19</v>
      </c>
    </row>
    <row r="1929" spans="2:8" ht="45.6" x14ac:dyDescent="0.3">
      <c r="B1929" s="550" t="s">
        <v>4312</v>
      </c>
      <c r="C1929" s="551" t="s">
        <v>4313</v>
      </c>
      <c r="D1929" s="552" t="s">
        <v>539</v>
      </c>
      <c r="E1929" s="552" t="s">
        <v>302</v>
      </c>
      <c r="F1929" s="572">
        <v>47189</v>
      </c>
      <c r="G1929" s="572">
        <v>39655</v>
      </c>
      <c r="H1929" s="560">
        <v>0.19</v>
      </c>
    </row>
    <row r="1930" spans="2:8" x14ac:dyDescent="0.3">
      <c r="B1930" s="550" t="s">
        <v>4314</v>
      </c>
      <c r="C1930" s="551" t="s">
        <v>4315</v>
      </c>
      <c r="D1930" s="552" t="s">
        <v>539</v>
      </c>
      <c r="E1930" s="552" t="s">
        <v>297</v>
      </c>
      <c r="F1930" s="572">
        <v>25605</v>
      </c>
      <c r="G1930" s="572">
        <v>21517</v>
      </c>
      <c r="H1930" s="560">
        <v>0.19</v>
      </c>
    </row>
    <row r="1931" spans="2:8" x14ac:dyDescent="0.3">
      <c r="B1931" s="550" t="s">
        <v>4316</v>
      </c>
      <c r="C1931" s="551" t="s">
        <v>4317</v>
      </c>
      <c r="D1931" s="552" t="s">
        <v>539</v>
      </c>
      <c r="E1931" s="552" t="s">
        <v>298</v>
      </c>
      <c r="F1931" s="572">
        <v>39393</v>
      </c>
      <c r="G1931" s="572">
        <v>33103</v>
      </c>
      <c r="H1931" s="560">
        <v>0.19</v>
      </c>
    </row>
    <row r="1932" spans="2:8" x14ac:dyDescent="0.3">
      <c r="B1932" s="550" t="s">
        <v>4318</v>
      </c>
      <c r="C1932" s="551" t="s">
        <v>4319</v>
      </c>
      <c r="D1932" s="552" t="s">
        <v>539</v>
      </c>
      <c r="E1932" s="552" t="s">
        <v>298</v>
      </c>
      <c r="F1932" s="572">
        <v>24620</v>
      </c>
      <c r="G1932" s="572">
        <v>20689</v>
      </c>
      <c r="H1932" s="560">
        <v>0.19</v>
      </c>
    </row>
    <row r="1933" spans="2:8" x14ac:dyDescent="0.3">
      <c r="B1933" s="550" t="s">
        <v>4320</v>
      </c>
      <c r="C1933" s="551" t="s">
        <v>4321</v>
      </c>
      <c r="D1933" s="552" t="s">
        <v>539</v>
      </c>
      <c r="E1933" s="552" t="s">
        <v>298</v>
      </c>
      <c r="F1933" s="572">
        <v>7058</v>
      </c>
      <c r="G1933" s="572">
        <v>5931</v>
      </c>
      <c r="H1933" s="560">
        <v>0.19</v>
      </c>
    </row>
    <row r="1934" spans="2:8" x14ac:dyDescent="0.3">
      <c r="B1934" s="550" t="s">
        <v>4322</v>
      </c>
      <c r="C1934" s="551" t="s">
        <v>4323</v>
      </c>
      <c r="D1934" s="552" t="s">
        <v>539</v>
      </c>
      <c r="E1934" s="552" t="s">
        <v>298</v>
      </c>
      <c r="F1934" s="572">
        <v>48694</v>
      </c>
      <c r="G1934" s="572">
        <v>40919</v>
      </c>
      <c r="H1934" s="560">
        <v>0.19</v>
      </c>
    </row>
    <row r="1935" spans="2:8" x14ac:dyDescent="0.3">
      <c r="B1935" s="550" t="s">
        <v>4324</v>
      </c>
      <c r="C1935" s="551" t="s">
        <v>4325</v>
      </c>
      <c r="D1935" s="552" t="s">
        <v>539</v>
      </c>
      <c r="E1935" s="552" t="s">
        <v>298</v>
      </c>
      <c r="F1935" s="572">
        <v>210687</v>
      </c>
      <c r="G1935" s="572">
        <v>177048</v>
      </c>
      <c r="H1935" s="560">
        <v>0.19</v>
      </c>
    </row>
    <row r="1936" spans="2:8" x14ac:dyDescent="0.3">
      <c r="B1936" s="550" t="s">
        <v>4326</v>
      </c>
      <c r="C1936" s="551" t="s">
        <v>4327</v>
      </c>
      <c r="D1936" s="552" t="s">
        <v>539</v>
      </c>
      <c r="E1936" s="552" t="s">
        <v>298</v>
      </c>
      <c r="F1936" s="572">
        <v>14940</v>
      </c>
      <c r="G1936" s="572">
        <v>12555</v>
      </c>
      <c r="H1936" s="560">
        <v>0.19</v>
      </c>
    </row>
    <row r="1937" spans="2:8" x14ac:dyDescent="0.3">
      <c r="B1937" s="550" t="s">
        <v>4328</v>
      </c>
      <c r="C1937" s="551" t="s">
        <v>4329</v>
      </c>
      <c r="D1937" s="552" t="s">
        <v>539</v>
      </c>
      <c r="E1937" s="552" t="s">
        <v>298</v>
      </c>
      <c r="F1937" s="572">
        <v>15863</v>
      </c>
      <c r="G1937" s="572">
        <v>13330</v>
      </c>
      <c r="H1937" s="560">
        <v>0.19</v>
      </c>
    </row>
    <row r="1938" spans="2:8" x14ac:dyDescent="0.3">
      <c r="B1938" s="550" t="s">
        <v>4330</v>
      </c>
      <c r="C1938" s="551" t="s">
        <v>4331</v>
      </c>
      <c r="D1938" s="552" t="s">
        <v>539</v>
      </c>
      <c r="E1938" s="552" t="s">
        <v>298</v>
      </c>
      <c r="F1938" s="572">
        <v>1725</v>
      </c>
      <c r="G1938" s="572">
        <v>1725</v>
      </c>
      <c r="H1938" s="560">
        <v>0</v>
      </c>
    </row>
    <row r="1939" spans="2:8" ht="22.8" x14ac:dyDescent="0.3">
      <c r="B1939" s="550" t="s">
        <v>4332</v>
      </c>
      <c r="C1939" s="551" t="s">
        <v>4333</v>
      </c>
      <c r="D1939" s="552" t="s">
        <v>539</v>
      </c>
      <c r="E1939" s="552" t="s">
        <v>298</v>
      </c>
      <c r="F1939" s="572">
        <v>4574658</v>
      </c>
      <c r="G1939" s="572">
        <v>3844250</v>
      </c>
      <c r="H1939" s="560">
        <v>0.19</v>
      </c>
    </row>
    <row r="1940" spans="2:8" x14ac:dyDescent="0.3">
      <c r="B1940" s="550" t="s">
        <v>4334</v>
      </c>
      <c r="C1940" s="551" t="s">
        <v>4335</v>
      </c>
      <c r="D1940" s="552" t="s">
        <v>539</v>
      </c>
      <c r="E1940" s="552" t="s">
        <v>297</v>
      </c>
      <c r="F1940" s="572">
        <v>1148</v>
      </c>
      <c r="G1940" s="572">
        <v>965</v>
      </c>
      <c r="H1940" s="560">
        <v>0.19</v>
      </c>
    </row>
    <row r="1941" spans="2:8" x14ac:dyDescent="0.3">
      <c r="B1941" s="550" t="s">
        <v>4336</v>
      </c>
      <c r="C1941" s="551" t="s">
        <v>4337</v>
      </c>
      <c r="D1941" s="552" t="s">
        <v>539</v>
      </c>
      <c r="E1941" s="552" t="s">
        <v>298</v>
      </c>
      <c r="F1941" s="572">
        <v>8046</v>
      </c>
      <c r="G1941" s="572">
        <v>6761</v>
      </c>
      <c r="H1941" s="560">
        <v>0.19</v>
      </c>
    </row>
    <row r="1942" spans="2:8" x14ac:dyDescent="0.3">
      <c r="B1942" s="550" t="s">
        <v>4338</v>
      </c>
      <c r="C1942" s="551" t="s">
        <v>4339</v>
      </c>
      <c r="D1942" s="552" t="s">
        <v>539</v>
      </c>
      <c r="E1942" s="552" t="s">
        <v>298</v>
      </c>
      <c r="F1942" s="572">
        <v>574</v>
      </c>
      <c r="G1942" s="572">
        <v>482</v>
      </c>
      <c r="H1942" s="560">
        <v>0.19</v>
      </c>
    </row>
    <row r="1943" spans="2:8" x14ac:dyDescent="0.3">
      <c r="B1943" s="550" t="s">
        <v>4340</v>
      </c>
      <c r="C1943" s="551" t="s">
        <v>4341</v>
      </c>
      <c r="D1943" s="552" t="s">
        <v>539</v>
      </c>
      <c r="E1943" s="552" t="s">
        <v>298</v>
      </c>
      <c r="F1943" s="572">
        <v>21264</v>
      </c>
      <c r="G1943" s="572">
        <v>17869</v>
      </c>
      <c r="H1943" s="560">
        <v>0.19</v>
      </c>
    </row>
    <row r="1944" spans="2:8" x14ac:dyDescent="0.3">
      <c r="B1944" s="550" t="s">
        <v>4342</v>
      </c>
      <c r="C1944" s="551" t="s">
        <v>4343</v>
      </c>
      <c r="D1944" s="552" t="s">
        <v>539</v>
      </c>
      <c r="E1944" s="552" t="s">
        <v>297</v>
      </c>
      <c r="F1944" s="572">
        <v>8046</v>
      </c>
      <c r="G1944" s="572">
        <v>6761</v>
      </c>
      <c r="H1944" s="560">
        <v>0.19</v>
      </c>
    </row>
    <row r="1945" spans="2:8" x14ac:dyDescent="0.3">
      <c r="B1945" s="550" t="s">
        <v>4344</v>
      </c>
      <c r="C1945" s="551" t="s">
        <v>4345</v>
      </c>
      <c r="D1945" s="552" t="s">
        <v>539</v>
      </c>
      <c r="E1945" s="552" t="s">
        <v>298</v>
      </c>
      <c r="F1945" s="572">
        <v>128776</v>
      </c>
      <c r="G1945" s="572">
        <v>108215</v>
      </c>
      <c r="H1945" s="560">
        <v>0.19</v>
      </c>
    </row>
    <row r="1946" spans="2:8" x14ac:dyDescent="0.3">
      <c r="B1946" s="550" t="s">
        <v>4346</v>
      </c>
      <c r="C1946" s="551" t="s">
        <v>4347</v>
      </c>
      <c r="D1946" s="552" t="s">
        <v>539</v>
      </c>
      <c r="E1946" s="552" t="s">
        <v>297</v>
      </c>
      <c r="F1946" s="572">
        <v>3585</v>
      </c>
      <c r="G1946" s="572">
        <v>3013</v>
      </c>
      <c r="H1946" s="560">
        <v>0.19</v>
      </c>
    </row>
    <row r="1947" spans="2:8" x14ac:dyDescent="0.3">
      <c r="B1947" s="550" t="s">
        <v>4348</v>
      </c>
      <c r="C1947" s="551" t="s">
        <v>4349</v>
      </c>
      <c r="D1947" s="552" t="s">
        <v>539</v>
      </c>
      <c r="E1947" s="552" t="s">
        <v>297</v>
      </c>
      <c r="F1947" s="572">
        <v>7630</v>
      </c>
      <c r="G1947" s="572">
        <v>6412</v>
      </c>
      <c r="H1947" s="560">
        <v>0.19</v>
      </c>
    </row>
    <row r="1948" spans="2:8" ht="22.8" x14ac:dyDescent="0.3">
      <c r="B1948" s="550" t="s">
        <v>4350</v>
      </c>
      <c r="C1948" s="551" t="s">
        <v>4351</v>
      </c>
      <c r="D1948" s="552" t="s">
        <v>539</v>
      </c>
      <c r="E1948" s="552" t="s">
        <v>302</v>
      </c>
      <c r="F1948" s="572">
        <v>25622</v>
      </c>
      <c r="G1948" s="572">
        <v>21531</v>
      </c>
      <c r="H1948" s="560">
        <v>0.19</v>
      </c>
    </row>
    <row r="1949" spans="2:8" x14ac:dyDescent="0.3">
      <c r="B1949" s="550" t="s">
        <v>4352</v>
      </c>
      <c r="C1949" s="551" t="s">
        <v>4353</v>
      </c>
      <c r="D1949" s="552" t="s">
        <v>539</v>
      </c>
      <c r="E1949" s="552" t="s">
        <v>481</v>
      </c>
      <c r="F1949" s="572">
        <v>363039</v>
      </c>
      <c r="G1949" s="572">
        <v>305075</v>
      </c>
      <c r="H1949" s="560">
        <v>0.19</v>
      </c>
    </row>
    <row r="1950" spans="2:8" x14ac:dyDescent="0.3">
      <c r="B1950" s="550" t="s">
        <v>4354</v>
      </c>
      <c r="C1950" s="551" t="s">
        <v>4355</v>
      </c>
      <c r="D1950" s="552" t="s">
        <v>539</v>
      </c>
      <c r="E1950" s="552" t="s">
        <v>302</v>
      </c>
      <c r="F1950" s="572">
        <v>77324</v>
      </c>
      <c r="G1950" s="572">
        <v>64978</v>
      </c>
      <c r="H1950" s="560">
        <v>0.19</v>
      </c>
    </row>
    <row r="1951" spans="2:8" ht="22.8" x14ac:dyDescent="0.3">
      <c r="B1951" s="550" t="s">
        <v>4356</v>
      </c>
      <c r="C1951" s="551" t="s">
        <v>4357</v>
      </c>
      <c r="D1951" s="552" t="s">
        <v>539</v>
      </c>
      <c r="E1951" s="552" t="s">
        <v>302</v>
      </c>
      <c r="F1951" s="572">
        <v>29520</v>
      </c>
      <c r="G1951" s="572">
        <v>24807</v>
      </c>
      <c r="H1951" s="560">
        <v>0.19</v>
      </c>
    </row>
    <row r="1952" spans="2:8" x14ac:dyDescent="0.3">
      <c r="B1952" s="550" t="s">
        <v>4358</v>
      </c>
      <c r="C1952" s="551" t="s">
        <v>4359</v>
      </c>
      <c r="D1952" s="552" t="s">
        <v>539</v>
      </c>
      <c r="E1952" s="552" t="s">
        <v>298</v>
      </c>
      <c r="F1952" s="572">
        <v>35</v>
      </c>
      <c r="G1952" s="572">
        <v>29</v>
      </c>
      <c r="H1952" s="560">
        <v>0.19</v>
      </c>
    </row>
    <row r="1953" spans="2:8" x14ac:dyDescent="0.3">
      <c r="B1953" s="550" t="s">
        <v>4360</v>
      </c>
      <c r="C1953" s="551" t="s">
        <v>4361</v>
      </c>
      <c r="D1953" s="552" t="s">
        <v>539</v>
      </c>
      <c r="E1953" s="552" t="s">
        <v>297</v>
      </c>
      <c r="F1953" s="572">
        <v>6109</v>
      </c>
      <c r="G1953" s="572">
        <v>5134</v>
      </c>
      <c r="H1953" s="560">
        <v>0.19</v>
      </c>
    </row>
    <row r="1954" spans="2:8" x14ac:dyDescent="0.3">
      <c r="B1954" s="550" t="s">
        <v>4362</v>
      </c>
      <c r="C1954" s="551" t="s">
        <v>4363</v>
      </c>
      <c r="D1954" s="552" t="s">
        <v>539</v>
      </c>
      <c r="E1954" s="552" t="s">
        <v>135</v>
      </c>
      <c r="F1954" s="572">
        <v>5570</v>
      </c>
      <c r="G1954" s="572">
        <v>4681</v>
      </c>
      <c r="H1954" s="560">
        <v>0.19</v>
      </c>
    </row>
    <row r="1955" spans="2:8" x14ac:dyDescent="0.3">
      <c r="B1955" s="550" t="s">
        <v>4364</v>
      </c>
      <c r="C1955" s="551" t="s">
        <v>4365</v>
      </c>
      <c r="D1955" s="552" t="s">
        <v>539</v>
      </c>
      <c r="E1955" s="552" t="s">
        <v>297</v>
      </c>
      <c r="F1955" s="572">
        <v>4010</v>
      </c>
      <c r="G1955" s="572">
        <v>3370</v>
      </c>
      <c r="H1955" s="560">
        <v>0.19</v>
      </c>
    </row>
    <row r="1956" spans="2:8" x14ac:dyDescent="0.3">
      <c r="B1956" s="550" t="s">
        <v>4366</v>
      </c>
      <c r="C1956" s="551" t="s">
        <v>4367</v>
      </c>
      <c r="D1956" s="552" t="s">
        <v>539</v>
      </c>
      <c r="E1956" s="552" t="s">
        <v>297</v>
      </c>
      <c r="F1956" s="572">
        <v>148</v>
      </c>
      <c r="G1956" s="572">
        <v>124</v>
      </c>
      <c r="H1956" s="560">
        <v>0.19</v>
      </c>
    </row>
    <row r="1957" spans="2:8" x14ac:dyDescent="0.3">
      <c r="B1957" s="550" t="s">
        <v>4368</v>
      </c>
      <c r="C1957" s="551" t="s">
        <v>4369</v>
      </c>
      <c r="D1957" s="552" t="s">
        <v>539</v>
      </c>
      <c r="E1957" s="552" t="s">
        <v>302</v>
      </c>
      <c r="F1957" s="572">
        <v>1359</v>
      </c>
      <c r="G1957" s="572">
        <v>1142</v>
      </c>
      <c r="H1957" s="560">
        <v>0.19</v>
      </c>
    </row>
    <row r="1958" spans="2:8" x14ac:dyDescent="0.3">
      <c r="B1958" s="550" t="s">
        <v>4370</v>
      </c>
      <c r="C1958" s="551" t="s">
        <v>4371</v>
      </c>
      <c r="D1958" s="552" t="s">
        <v>539</v>
      </c>
      <c r="E1958" s="552" t="s">
        <v>302</v>
      </c>
      <c r="F1958" s="572"/>
      <c r="G1958" s="572"/>
      <c r="H1958" s="560"/>
    </row>
    <row r="1959" spans="2:8" x14ac:dyDescent="0.3">
      <c r="B1959" s="550" t="s">
        <v>4372</v>
      </c>
      <c r="C1959" s="551" t="s">
        <v>4373</v>
      </c>
      <c r="D1959" s="552" t="s">
        <v>539</v>
      </c>
      <c r="E1959" s="552" t="s">
        <v>297</v>
      </c>
      <c r="F1959" s="572">
        <v>2651</v>
      </c>
      <c r="G1959" s="572">
        <v>2228</v>
      </c>
      <c r="H1959" s="560">
        <v>0.19</v>
      </c>
    </row>
    <row r="1960" spans="2:8" ht="91.2" x14ac:dyDescent="0.3">
      <c r="B1960" s="550" t="s">
        <v>4374</v>
      </c>
      <c r="C1960" s="551" t="s">
        <v>4375</v>
      </c>
      <c r="D1960" s="552" t="s">
        <v>539</v>
      </c>
      <c r="E1960" s="552" t="s">
        <v>302</v>
      </c>
      <c r="F1960" s="572">
        <v>2957</v>
      </c>
      <c r="G1960" s="572">
        <v>2485</v>
      </c>
      <c r="H1960" s="560">
        <v>0.19</v>
      </c>
    </row>
    <row r="1961" spans="2:8" ht="57" x14ac:dyDescent="0.3">
      <c r="B1961" s="550" t="s">
        <v>4376</v>
      </c>
      <c r="C1961" s="551" t="s">
        <v>4377</v>
      </c>
      <c r="D1961" s="552" t="s">
        <v>539</v>
      </c>
      <c r="E1961" s="552" t="s">
        <v>302</v>
      </c>
      <c r="F1961" s="572">
        <v>13925</v>
      </c>
      <c r="G1961" s="572">
        <v>11702</v>
      </c>
      <c r="H1961" s="560">
        <v>0.19</v>
      </c>
    </row>
    <row r="1962" spans="2:8" ht="34.200000000000003" x14ac:dyDescent="0.3">
      <c r="B1962" s="550" t="s">
        <v>4378</v>
      </c>
      <c r="C1962" s="551" t="s">
        <v>4379</v>
      </c>
      <c r="D1962" s="552" t="s">
        <v>539</v>
      </c>
      <c r="E1962" s="552" t="s">
        <v>302</v>
      </c>
      <c r="F1962" s="572">
        <v>50630</v>
      </c>
      <c r="G1962" s="572">
        <v>42546</v>
      </c>
      <c r="H1962" s="560">
        <v>0.19</v>
      </c>
    </row>
    <row r="1963" spans="2:8" ht="79.8" x14ac:dyDescent="0.3">
      <c r="B1963" s="550" t="s">
        <v>4380</v>
      </c>
      <c r="C1963" s="551" t="s">
        <v>4381</v>
      </c>
      <c r="D1963" s="552" t="s">
        <v>539</v>
      </c>
      <c r="E1963" s="552" t="s">
        <v>302</v>
      </c>
      <c r="F1963" s="572">
        <v>299373</v>
      </c>
      <c r="G1963" s="572">
        <v>251574</v>
      </c>
      <c r="H1963" s="560">
        <v>0.19</v>
      </c>
    </row>
    <row r="1964" spans="2:8" ht="22.8" x14ac:dyDescent="0.3">
      <c r="B1964" s="550" t="s">
        <v>4382</v>
      </c>
      <c r="C1964" s="551" t="s">
        <v>4383</v>
      </c>
      <c r="D1964" s="552" t="s">
        <v>539</v>
      </c>
      <c r="E1964" s="552" t="s">
        <v>298</v>
      </c>
      <c r="F1964" s="572">
        <v>891190</v>
      </c>
      <c r="G1964" s="572">
        <v>748899</v>
      </c>
      <c r="H1964" s="560">
        <v>0.19</v>
      </c>
    </row>
    <row r="1965" spans="2:8" ht="22.8" x14ac:dyDescent="0.3">
      <c r="B1965" s="550" t="s">
        <v>4384</v>
      </c>
      <c r="C1965" s="551" t="s">
        <v>4385</v>
      </c>
      <c r="D1965" s="552" t="s">
        <v>539</v>
      </c>
      <c r="E1965" s="552" t="s">
        <v>298</v>
      </c>
      <c r="F1965" s="572">
        <v>3448233</v>
      </c>
      <c r="G1965" s="572">
        <v>2897675</v>
      </c>
      <c r="H1965" s="560">
        <v>0.19</v>
      </c>
    </row>
    <row r="1966" spans="2:8" ht="22.8" x14ac:dyDescent="0.3">
      <c r="B1966" s="550" t="s">
        <v>4386</v>
      </c>
      <c r="C1966" s="551" t="s">
        <v>4387</v>
      </c>
      <c r="D1966" s="552" t="s">
        <v>539</v>
      </c>
      <c r="E1966" s="552" t="s">
        <v>298</v>
      </c>
      <c r="F1966" s="572">
        <v>62757</v>
      </c>
      <c r="G1966" s="572">
        <v>52737</v>
      </c>
      <c r="H1966" s="560">
        <v>0.19</v>
      </c>
    </row>
    <row r="1967" spans="2:8" ht="22.8" x14ac:dyDescent="0.3">
      <c r="B1967" s="550" t="s">
        <v>4388</v>
      </c>
      <c r="C1967" s="551" t="s">
        <v>4389</v>
      </c>
      <c r="D1967" s="552" t="s">
        <v>539</v>
      </c>
      <c r="E1967" s="552" t="s">
        <v>298</v>
      </c>
      <c r="F1967" s="572">
        <v>30803</v>
      </c>
      <c r="G1967" s="572">
        <v>25885</v>
      </c>
      <c r="H1967" s="560">
        <v>0.19</v>
      </c>
    </row>
    <row r="1968" spans="2:8" ht="22.8" x14ac:dyDescent="0.3">
      <c r="B1968" s="550" t="s">
        <v>4390</v>
      </c>
      <c r="C1968" s="551" t="s">
        <v>4391</v>
      </c>
      <c r="D1968" s="552" t="s">
        <v>539</v>
      </c>
      <c r="E1968" s="552" t="s">
        <v>298</v>
      </c>
      <c r="F1968" s="572">
        <v>5172352</v>
      </c>
      <c r="G1968" s="572">
        <v>4346514</v>
      </c>
      <c r="H1968" s="560">
        <v>0.19</v>
      </c>
    </row>
    <row r="1969" spans="2:8" ht="22.8" x14ac:dyDescent="0.3">
      <c r="B1969" s="550" t="s">
        <v>4392</v>
      </c>
      <c r="C1969" s="551" t="s">
        <v>4393</v>
      </c>
      <c r="D1969" s="552" t="s">
        <v>539</v>
      </c>
      <c r="E1969" s="552" t="s">
        <v>298</v>
      </c>
      <c r="F1969" s="572">
        <v>68965</v>
      </c>
      <c r="G1969" s="572">
        <v>57954</v>
      </c>
      <c r="H1969" s="560">
        <v>0.19</v>
      </c>
    </row>
    <row r="1970" spans="2:8" ht="22.8" x14ac:dyDescent="0.3">
      <c r="B1970" s="550" t="s">
        <v>4394</v>
      </c>
      <c r="C1970" s="551" t="s">
        <v>4395</v>
      </c>
      <c r="D1970" s="552" t="s">
        <v>539</v>
      </c>
      <c r="E1970" s="552" t="s">
        <v>298</v>
      </c>
      <c r="F1970" s="572">
        <v>172412</v>
      </c>
      <c r="G1970" s="572">
        <v>144884</v>
      </c>
      <c r="H1970" s="560">
        <v>0.19</v>
      </c>
    </row>
    <row r="1971" spans="2:8" ht="34.200000000000003" x14ac:dyDescent="0.3">
      <c r="B1971" s="550" t="s">
        <v>4396</v>
      </c>
      <c r="C1971" s="551" t="s">
        <v>4397</v>
      </c>
      <c r="D1971" s="552" t="s">
        <v>539</v>
      </c>
      <c r="E1971" s="552" t="s">
        <v>297</v>
      </c>
      <c r="F1971" s="572">
        <v>13792</v>
      </c>
      <c r="G1971" s="572">
        <v>11590</v>
      </c>
      <c r="H1971" s="560">
        <v>0.19</v>
      </c>
    </row>
    <row r="1972" spans="2:8" ht="34.200000000000003" x14ac:dyDescent="0.3">
      <c r="B1972" s="550" t="s">
        <v>4398</v>
      </c>
      <c r="C1972" s="551" t="s">
        <v>4399</v>
      </c>
      <c r="D1972" s="552" t="s">
        <v>539</v>
      </c>
      <c r="E1972" s="552" t="s">
        <v>297</v>
      </c>
      <c r="F1972" s="572">
        <v>17241</v>
      </c>
      <c r="G1972" s="572">
        <v>14488</v>
      </c>
      <c r="H1972" s="560">
        <v>0.19</v>
      </c>
    </row>
    <row r="1973" spans="2:8" ht="45.6" x14ac:dyDescent="0.3">
      <c r="B1973" s="550" t="s">
        <v>4400</v>
      </c>
      <c r="C1973" s="551" t="s">
        <v>4401</v>
      </c>
      <c r="D1973" s="552" t="s">
        <v>539</v>
      </c>
      <c r="E1973" s="552" t="s">
        <v>298</v>
      </c>
      <c r="F1973" s="572">
        <v>5747057</v>
      </c>
      <c r="G1973" s="572">
        <v>4829460</v>
      </c>
      <c r="H1973" s="560">
        <v>0.19</v>
      </c>
    </row>
    <row r="1974" spans="2:8" ht="45.6" x14ac:dyDescent="0.3">
      <c r="B1974" s="550" t="s">
        <v>4402</v>
      </c>
      <c r="C1974" s="551" t="s">
        <v>4403</v>
      </c>
      <c r="D1974" s="552" t="s">
        <v>539</v>
      </c>
      <c r="E1974" s="552" t="s">
        <v>297</v>
      </c>
      <c r="F1974" s="572">
        <v>115651</v>
      </c>
      <c r="G1974" s="572">
        <v>97186</v>
      </c>
      <c r="H1974" s="560">
        <v>0.19</v>
      </c>
    </row>
    <row r="1975" spans="2:8" x14ac:dyDescent="0.3">
      <c r="B1975" s="550" t="s">
        <v>4404</v>
      </c>
      <c r="C1975" s="551" t="s">
        <v>4405</v>
      </c>
      <c r="D1975" s="552" t="s">
        <v>539</v>
      </c>
      <c r="E1975" s="552" t="s">
        <v>298</v>
      </c>
      <c r="F1975" s="572">
        <v>278497</v>
      </c>
      <c r="G1975" s="572">
        <v>234031</v>
      </c>
      <c r="H1975" s="560">
        <v>0.19</v>
      </c>
    </row>
    <row r="1976" spans="2:8" x14ac:dyDescent="0.3">
      <c r="B1976" s="550" t="s">
        <v>4406</v>
      </c>
      <c r="C1976" s="551" t="s">
        <v>4407</v>
      </c>
      <c r="D1976" s="552" t="s">
        <v>539</v>
      </c>
      <c r="E1976" s="552" t="s">
        <v>298</v>
      </c>
      <c r="F1976" s="572">
        <v>5570</v>
      </c>
      <c r="G1976" s="572">
        <v>4681</v>
      </c>
      <c r="H1976" s="560">
        <v>0.19</v>
      </c>
    </row>
    <row r="1977" spans="2:8" ht="57" x14ac:dyDescent="0.3">
      <c r="B1977" s="550" t="s">
        <v>4408</v>
      </c>
      <c r="C1977" s="551" t="s">
        <v>4409</v>
      </c>
      <c r="D1977" s="552" t="s">
        <v>539</v>
      </c>
      <c r="E1977" s="552" t="s">
        <v>298</v>
      </c>
      <c r="F1977" s="572">
        <v>466812</v>
      </c>
      <c r="G1977" s="572">
        <v>392279</v>
      </c>
      <c r="H1977" s="560">
        <v>0.19</v>
      </c>
    </row>
    <row r="1978" spans="2:8" ht="22.8" x14ac:dyDescent="0.3">
      <c r="B1978" s="550" t="s">
        <v>4410</v>
      </c>
      <c r="C1978" s="551" t="s">
        <v>4411</v>
      </c>
      <c r="D1978" s="552" t="s">
        <v>539</v>
      </c>
      <c r="E1978" s="552" t="s">
        <v>298</v>
      </c>
      <c r="F1978" s="572">
        <v>17378</v>
      </c>
      <c r="G1978" s="572">
        <v>14603</v>
      </c>
      <c r="H1978" s="560">
        <v>0.19</v>
      </c>
    </row>
    <row r="1979" spans="2:8" ht="45.6" x14ac:dyDescent="0.3">
      <c r="B1979" s="550" t="s">
        <v>4412</v>
      </c>
      <c r="C1979" s="551" t="s">
        <v>4413</v>
      </c>
      <c r="D1979" s="552" t="s">
        <v>539</v>
      </c>
      <c r="E1979" s="552" t="s">
        <v>298</v>
      </c>
      <c r="F1979" s="572">
        <v>1239055</v>
      </c>
      <c r="G1979" s="572">
        <v>1041223</v>
      </c>
      <c r="H1979" s="560">
        <v>0.19</v>
      </c>
    </row>
    <row r="1980" spans="2:8" ht="34.200000000000003" x14ac:dyDescent="0.3">
      <c r="B1980" s="550" t="s">
        <v>4414</v>
      </c>
      <c r="C1980" s="551" t="s">
        <v>4415</v>
      </c>
      <c r="D1980" s="552" t="s">
        <v>539</v>
      </c>
      <c r="E1980" s="552" t="s">
        <v>298</v>
      </c>
      <c r="F1980" s="572">
        <v>251786</v>
      </c>
      <c r="G1980" s="572">
        <v>211585</v>
      </c>
      <c r="H1980" s="560">
        <v>0.19</v>
      </c>
    </row>
    <row r="1981" spans="2:8" ht="22.8" x14ac:dyDescent="0.3">
      <c r="B1981" s="550" t="s">
        <v>4416</v>
      </c>
      <c r="C1981" s="551" t="s">
        <v>4417</v>
      </c>
      <c r="D1981" s="552" t="s">
        <v>539</v>
      </c>
      <c r="E1981" s="552" t="s">
        <v>298</v>
      </c>
      <c r="F1981" s="572">
        <v>1012306</v>
      </c>
      <c r="G1981" s="572">
        <v>850677</v>
      </c>
      <c r="H1981" s="560">
        <v>0.19</v>
      </c>
    </row>
    <row r="1982" spans="2:8" x14ac:dyDescent="0.3">
      <c r="B1982" s="550" t="s">
        <v>4418</v>
      </c>
      <c r="C1982" s="551" t="s">
        <v>4419</v>
      </c>
      <c r="D1982" s="552" t="s">
        <v>539</v>
      </c>
      <c r="E1982" s="552" t="s">
        <v>298</v>
      </c>
      <c r="F1982" s="572">
        <v>97482</v>
      </c>
      <c r="G1982" s="572">
        <v>81918</v>
      </c>
      <c r="H1982" s="560">
        <v>0.19</v>
      </c>
    </row>
    <row r="1983" spans="2:8" ht="45.6" x14ac:dyDescent="0.3">
      <c r="B1983" s="550" t="s">
        <v>4420</v>
      </c>
      <c r="C1983" s="551" t="s">
        <v>4421</v>
      </c>
      <c r="D1983" s="552" t="s">
        <v>539</v>
      </c>
      <c r="E1983" s="552" t="s">
        <v>298</v>
      </c>
      <c r="F1983" s="572">
        <v>569876</v>
      </c>
      <c r="G1983" s="572">
        <v>478887</v>
      </c>
      <c r="H1983" s="560">
        <v>0.19</v>
      </c>
    </row>
    <row r="1984" spans="2:8" ht="57" x14ac:dyDescent="0.3">
      <c r="B1984" s="550" t="s">
        <v>4422</v>
      </c>
      <c r="C1984" s="551" t="s">
        <v>4423</v>
      </c>
      <c r="D1984" s="552" t="s">
        <v>539</v>
      </c>
      <c r="E1984" s="552" t="s">
        <v>298</v>
      </c>
      <c r="F1984" s="572">
        <v>40488038</v>
      </c>
      <c r="G1984" s="572">
        <v>34023561</v>
      </c>
      <c r="H1984" s="560">
        <v>0.19</v>
      </c>
    </row>
    <row r="1985" spans="2:8" ht="34.200000000000003" x14ac:dyDescent="0.3">
      <c r="B1985" s="550" t="s">
        <v>4424</v>
      </c>
      <c r="C1985" s="551" t="s">
        <v>4425</v>
      </c>
      <c r="D1985" s="552" t="s">
        <v>539</v>
      </c>
      <c r="E1985" s="552" t="s">
        <v>298</v>
      </c>
      <c r="F1985" s="572">
        <v>590413</v>
      </c>
      <c r="G1985" s="572">
        <v>496145</v>
      </c>
      <c r="H1985" s="560">
        <v>0.19</v>
      </c>
    </row>
    <row r="1986" spans="2:8" ht="22.8" x14ac:dyDescent="0.3">
      <c r="B1986" s="550" t="s">
        <v>4426</v>
      </c>
      <c r="C1986" s="551" t="s">
        <v>4427</v>
      </c>
      <c r="D1986" s="552" t="s">
        <v>539</v>
      </c>
      <c r="E1986" s="552" t="s">
        <v>562</v>
      </c>
      <c r="F1986" s="572">
        <v>344037</v>
      </c>
      <c r="G1986" s="572">
        <v>289107</v>
      </c>
      <c r="H1986" s="560">
        <v>0.19</v>
      </c>
    </row>
    <row r="1987" spans="2:8" ht="22.8" x14ac:dyDescent="0.3">
      <c r="B1987" s="550" t="s">
        <v>4428</v>
      </c>
      <c r="C1987" s="551" t="s">
        <v>4429</v>
      </c>
      <c r="D1987" s="552" t="s">
        <v>539</v>
      </c>
      <c r="E1987" s="552" t="s">
        <v>298</v>
      </c>
      <c r="F1987" s="572">
        <v>58587</v>
      </c>
      <c r="G1987" s="572">
        <v>49233</v>
      </c>
      <c r="H1987" s="560">
        <v>0.19</v>
      </c>
    </row>
    <row r="1988" spans="2:8" ht="22.8" x14ac:dyDescent="0.3">
      <c r="B1988" s="550" t="s">
        <v>4430</v>
      </c>
      <c r="C1988" s="551" t="s">
        <v>4431</v>
      </c>
      <c r="D1988" s="552" t="s">
        <v>539</v>
      </c>
      <c r="E1988" s="552" t="s">
        <v>298</v>
      </c>
      <c r="F1988" s="572">
        <v>484638</v>
      </c>
      <c r="G1988" s="572">
        <v>407259</v>
      </c>
      <c r="H1988" s="560">
        <v>0.19</v>
      </c>
    </row>
    <row r="1989" spans="2:8" x14ac:dyDescent="0.3">
      <c r="B1989" s="550" t="s">
        <v>4432</v>
      </c>
      <c r="C1989" s="551" t="s">
        <v>4433</v>
      </c>
      <c r="D1989" s="552" t="s">
        <v>539</v>
      </c>
      <c r="E1989" s="552" t="s">
        <v>302</v>
      </c>
      <c r="F1989" s="572">
        <v>80838</v>
      </c>
      <c r="G1989" s="572">
        <v>67931</v>
      </c>
      <c r="H1989" s="560">
        <v>0.19</v>
      </c>
    </row>
    <row r="1990" spans="2:8" x14ac:dyDescent="0.3">
      <c r="B1990" s="550" t="s">
        <v>4434</v>
      </c>
      <c r="C1990" s="551" t="s">
        <v>4435</v>
      </c>
      <c r="D1990" s="552" t="s">
        <v>539</v>
      </c>
      <c r="E1990" s="552" t="s">
        <v>298</v>
      </c>
      <c r="F1990" s="572">
        <v>4232</v>
      </c>
      <c r="G1990" s="572">
        <v>3556</v>
      </c>
      <c r="H1990" s="560">
        <v>0.19</v>
      </c>
    </row>
    <row r="1991" spans="2:8" x14ac:dyDescent="0.3">
      <c r="B1991" s="550" t="s">
        <v>4436</v>
      </c>
      <c r="C1991" s="551" t="s">
        <v>4437</v>
      </c>
      <c r="D1991" s="552" t="s">
        <v>539</v>
      </c>
      <c r="E1991" s="552" t="s">
        <v>298</v>
      </c>
      <c r="F1991" s="572">
        <v>13257</v>
      </c>
      <c r="G1991" s="572">
        <v>11140</v>
      </c>
      <c r="H1991" s="560">
        <v>0.19</v>
      </c>
    </row>
    <row r="1992" spans="2:8" x14ac:dyDescent="0.3">
      <c r="B1992" s="550" t="s">
        <v>4438</v>
      </c>
      <c r="C1992" s="551" t="s">
        <v>4439</v>
      </c>
      <c r="D1992" s="552" t="s">
        <v>539</v>
      </c>
      <c r="E1992" s="552" t="s">
        <v>298</v>
      </c>
      <c r="F1992" s="572">
        <v>25511</v>
      </c>
      <c r="G1992" s="572">
        <v>21438</v>
      </c>
      <c r="H1992" s="560">
        <v>0.19</v>
      </c>
    </row>
    <row r="1993" spans="2:8" x14ac:dyDescent="0.3">
      <c r="B1993" s="550" t="s">
        <v>4440</v>
      </c>
      <c r="C1993" s="551" t="s">
        <v>4441</v>
      </c>
      <c r="D1993" s="552" t="s">
        <v>539</v>
      </c>
      <c r="E1993" s="552" t="s">
        <v>298</v>
      </c>
      <c r="F1993" s="572">
        <v>37765</v>
      </c>
      <c r="G1993" s="572">
        <v>31735</v>
      </c>
      <c r="H1993" s="560">
        <v>0.19</v>
      </c>
    </row>
    <row r="1994" spans="2:8" x14ac:dyDescent="0.3">
      <c r="B1994" s="550" t="s">
        <v>4442</v>
      </c>
      <c r="C1994" s="551" t="s">
        <v>4443</v>
      </c>
      <c r="D1994" s="552" t="s">
        <v>539</v>
      </c>
      <c r="E1994" s="552" t="s">
        <v>298</v>
      </c>
      <c r="F1994" s="572">
        <v>89033</v>
      </c>
      <c r="G1994" s="572">
        <v>74818</v>
      </c>
      <c r="H1994" s="560">
        <v>0.19</v>
      </c>
    </row>
    <row r="1995" spans="2:8" x14ac:dyDescent="0.3">
      <c r="B1995" s="550" t="s">
        <v>4444</v>
      </c>
      <c r="C1995" s="551" t="s">
        <v>4445</v>
      </c>
      <c r="D1995" s="552" t="s">
        <v>539</v>
      </c>
      <c r="E1995" s="552" t="s">
        <v>298</v>
      </c>
      <c r="F1995" s="572">
        <v>184812</v>
      </c>
      <c r="G1995" s="572">
        <v>155304</v>
      </c>
      <c r="H1995" s="560">
        <v>0.19</v>
      </c>
    </row>
    <row r="1996" spans="2:8" x14ac:dyDescent="0.3">
      <c r="B1996" s="550" t="s">
        <v>4446</v>
      </c>
      <c r="C1996" s="551" t="s">
        <v>4447</v>
      </c>
      <c r="D1996" s="552" t="s">
        <v>539</v>
      </c>
      <c r="E1996" s="552" t="s">
        <v>298</v>
      </c>
      <c r="F1996" s="572">
        <v>244965</v>
      </c>
      <c r="G1996" s="572">
        <v>205853</v>
      </c>
      <c r="H1996" s="560">
        <v>0.19</v>
      </c>
    </row>
    <row r="1997" spans="2:8" x14ac:dyDescent="0.3">
      <c r="B1997" s="550" t="s">
        <v>4448</v>
      </c>
      <c r="C1997" s="551" t="s">
        <v>4449</v>
      </c>
      <c r="D1997" s="552" t="s">
        <v>539</v>
      </c>
      <c r="E1997" s="552" t="s">
        <v>298</v>
      </c>
      <c r="F1997" s="572">
        <v>19941</v>
      </c>
      <c r="G1997" s="572">
        <v>16757</v>
      </c>
      <c r="H1997" s="560">
        <v>0.19</v>
      </c>
    </row>
    <row r="1998" spans="2:8" x14ac:dyDescent="0.3">
      <c r="B1998" s="550" t="s">
        <v>4450</v>
      </c>
      <c r="C1998" s="551" t="s">
        <v>4451</v>
      </c>
      <c r="D1998" s="552" t="s">
        <v>539</v>
      </c>
      <c r="E1998" s="552" t="s">
        <v>298</v>
      </c>
      <c r="F1998" s="572">
        <v>222798</v>
      </c>
      <c r="G1998" s="572">
        <v>187225</v>
      </c>
      <c r="H1998" s="560">
        <v>0.19</v>
      </c>
    </row>
    <row r="1999" spans="2:8" x14ac:dyDescent="0.3">
      <c r="B1999" s="550" t="s">
        <v>4452</v>
      </c>
      <c r="C1999" s="551" t="s">
        <v>4453</v>
      </c>
      <c r="D1999" s="552" t="s">
        <v>539</v>
      </c>
      <c r="E1999" s="552" t="s">
        <v>298</v>
      </c>
      <c r="F1999" s="572">
        <v>784204</v>
      </c>
      <c r="G1999" s="572">
        <v>658995</v>
      </c>
      <c r="H1999" s="560">
        <v>0.19</v>
      </c>
    </row>
    <row r="2000" spans="2:8" x14ac:dyDescent="0.3">
      <c r="B2000" s="550" t="s">
        <v>4454</v>
      </c>
      <c r="C2000" s="551" t="s">
        <v>4455</v>
      </c>
      <c r="D2000" s="552" t="s">
        <v>539</v>
      </c>
      <c r="E2000" s="552" t="s">
        <v>299</v>
      </c>
      <c r="F2000" s="572">
        <v>134748</v>
      </c>
      <c r="G2000" s="572">
        <v>113234</v>
      </c>
      <c r="H2000" s="560">
        <v>0.19</v>
      </c>
    </row>
    <row r="2001" spans="2:10" x14ac:dyDescent="0.3">
      <c r="B2001" s="550" t="s">
        <v>4456</v>
      </c>
      <c r="C2001" s="551" t="s">
        <v>4457</v>
      </c>
      <c r="D2001" s="552" t="s">
        <v>539</v>
      </c>
      <c r="E2001" s="552" t="s">
        <v>302</v>
      </c>
      <c r="F2001" s="572">
        <v>1119</v>
      </c>
      <c r="G2001" s="572">
        <v>940</v>
      </c>
      <c r="H2001" s="560">
        <v>0.19</v>
      </c>
    </row>
    <row r="2002" spans="2:10" ht="34.200000000000003" x14ac:dyDescent="0.3">
      <c r="B2002" s="550" t="s">
        <v>4458</v>
      </c>
      <c r="C2002" s="551" t="s">
        <v>4459</v>
      </c>
      <c r="D2002" s="552" t="s">
        <v>539</v>
      </c>
      <c r="E2002" s="552" t="s">
        <v>297</v>
      </c>
      <c r="F2002" s="572">
        <v>73828</v>
      </c>
      <c r="G2002" s="572">
        <v>62040</v>
      </c>
      <c r="H2002" s="560">
        <v>0.19</v>
      </c>
    </row>
    <row r="2003" spans="2:10" ht="45.6" x14ac:dyDescent="0.3">
      <c r="B2003" s="550" t="s">
        <v>4460</v>
      </c>
      <c r="C2003" s="551" t="s">
        <v>4461</v>
      </c>
      <c r="D2003" s="552" t="s">
        <v>539</v>
      </c>
      <c r="E2003" s="552" t="s">
        <v>297</v>
      </c>
      <c r="F2003" s="572">
        <v>393560</v>
      </c>
      <c r="G2003" s="572">
        <v>330723</v>
      </c>
      <c r="H2003" s="560">
        <v>0.19</v>
      </c>
    </row>
    <row r="2004" spans="2:10" x14ac:dyDescent="0.3">
      <c r="B2004" s="550" t="s">
        <v>4462</v>
      </c>
      <c r="C2004" s="551" t="s">
        <v>4463</v>
      </c>
      <c r="D2004" s="552" t="s">
        <v>539</v>
      </c>
      <c r="E2004" s="552" t="s">
        <v>297</v>
      </c>
      <c r="F2004" s="572">
        <v>25622</v>
      </c>
      <c r="G2004" s="572">
        <v>21531</v>
      </c>
      <c r="H2004" s="560">
        <v>0.19</v>
      </c>
    </row>
    <row r="2005" spans="2:10" ht="34.200000000000003" x14ac:dyDescent="0.3">
      <c r="B2005" s="550" t="s">
        <v>4464</v>
      </c>
      <c r="C2005" s="551" t="s">
        <v>4465</v>
      </c>
      <c r="D2005" s="552" t="s">
        <v>539</v>
      </c>
      <c r="E2005" s="552" t="s">
        <v>302</v>
      </c>
      <c r="F2005" s="572">
        <v>709121</v>
      </c>
      <c r="G2005" s="572">
        <v>595900</v>
      </c>
      <c r="H2005" s="560">
        <v>0.19</v>
      </c>
    </row>
    <row r="2006" spans="2:10" ht="34.200000000000003" x14ac:dyDescent="0.3">
      <c r="B2006" s="550" t="s">
        <v>4466</v>
      </c>
      <c r="C2006" s="551" t="s">
        <v>4467</v>
      </c>
      <c r="D2006" s="552" t="s">
        <v>539</v>
      </c>
      <c r="E2006" s="552" t="s">
        <v>298</v>
      </c>
      <c r="F2006" s="572">
        <v>368618</v>
      </c>
      <c r="G2006" s="572">
        <v>309763</v>
      </c>
      <c r="H2006" s="560">
        <v>0.19</v>
      </c>
    </row>
    <row r="2007" spans="2:10" x14ac:dyDescent="0.3">
      <c r="B2007" s="564" t="s">
        <v>4468</v>
      </c>
      <c r="C2007" s="565" t="s">
        <v>4469</v>
      </c>
      <c r="D2007" s="566" t="s">
        <v>539</v>
      </c>
      <c r="E2007" s="566" t="s">
        <v>481</v>
      </c>
      <c r="F2007" s="573">
        <f>+G2007*(1+H2007)</f>
        <v>115000</v>
      </c>
      <c r="G2007" s="573">
        <v>96638.655462184877</v>
      </c>
      <c r="H2007" s="568">
        <v>0.19</v>
      </c>
      <c r="I2007" s="578">
        <f>+J2007*(1+H2007)</f>
        <v>72410.31</v>
      </c>
      <c r="J2007" s="578">
        <v>60849</v>
      </c>
    </row>
    <row r="2008" spans="2:10" x14ac:dyDescent="0.3">
      <c r="B2008" s="550" t="s">
        <v>4470</v>
      </c>
      <c r="C2008" s="551" t="s">
        <v>4471</v>
      </c>
      <c r="D2008" s="552" t="s">
        <v>539</v>
      </c>
      <c r="E2008" s="552" t="s">
        <v>297</v>
      </c>
      <c r="F2008" s="572">
        <v>3130</v>
      </c>
      <c r="G2008" s="572">
        <v>2630</v>
      </c>
      <c r="H2008" s="560">
        <v>0.19</v>
      </c>
    </row>
    <row r="2009" spans="2:10" x14ac:dyDescent="0.3">
      <c r="B2009" s="550" t="s">
        <v>4472</v>
      </c>
      <c r="C2009" s="551" t="s">
        <v>4473</v>
      </c>
      <c r="D2009" s="552" t="s">
        <v>539</v>
      </c>
      <c r="E2009" s="552" t="s">
        <v>298</v>
      </c>
      <c r="F2009" s="572">
        <v>15941</v>
      </c>
      <c r="G2009" s="572">
        <v>13396</v>
      </c>
      <c r="H2009" s="560">
        <v>0.19</v>
      </c>
    </row>
    <row r="2010" spans="2:10" ht="68.400000000000006" x14ac:dyDescent="0.3">
      <c r="B2010" s="550" t="s">
        <v>4474</v>
      </c>
      <c r="C2010" s="551" t="s">
        <v>4475</v>
      </c>
      <c r="D2010" s="552" t="s">
        <v>539</v>
      </c>
      <c r="E2010" s="552" t="s">
        <v>298</v>
      </c>
      <c r="F2010" s="572">
        <v>4396817</v>
      </c>
      <c r="G2010" s="572">
        <v>3694804</v>
      </c>
      <c r="H2010" s="560">
        <v>0.19</v>
      </c>
    </row>
    <row r="2011" spans="2:10" ht="68.400000000000006" x14ac:dyDescent="0.3">
      <c r="B2011" s="550" t="s">
        <v>4476</v>
      </c>
      <c r="C2011" s="551" t="s">
        <v>4477</v>
      </c>
      <c r="D2011" s="552" t="s">
        <v>539</v>
      </c>
      <c r="E2011" s="552" t="s">
        <v>298</v>
      </c>
      <c r="F2011" s="572">
        <v>2570220</v>
      </c>
      <c r="G2011" s="572">
        <v>2159849</v>
      </c>
      <c r="H2011" s="560">
        <v>0.19</v>
      </c>
    </row>
    <row r="2012" spans="2:10" ht="68.400000000000006" x14ac:dyDescent="0.3">
      <c r="B2012" s="550" t="s">
        <v>4478</v>
      </c>
      <c r="C2012" s="551" t="s">
        <v>4479</v>
      </c>
      <c r="D2012" s="552" t="s">
        <v>539</v>
      </c>
      <c r="E2012" s="552" t="s">
        <v>298</v>
      </c>
      <c r="F2012" s="572">
        <v>1327898</v>
      </c>
      <c r="G2012" s="572">
        <v>1115881</v>
      </c>
      <c r="H2012" s="560">
        <v>0.19</v>
      </c>
    </row>
    <row r="2013" spans="2:10" ht="22.8" x14ac:dyDescent="0.3">
      <c r="B2013" s="550" t="s">
        <v>4480</v>
      </c>
      <c r="C2013" s="551" t="s">
        <v>4481</v>
      </c>
      <c r="D2013" s="552" t="s">
        <v>539</v>
      </c>
      <c r="E2013" s="552" t="s">
        <v>302</v>
      </c>
      <c r="F2013" s="572"/>
      <c r="G2013" s="572"/>
      <c r="H2013" s="561"/>
    </row>
    <row r="2014" spans="2:10" ht="91.2" x14ac:dyDescent="0.3">
      <c r="B2014" s="550" t="s">
        <v>4482</v>
      </c>
      <c r="C2014" s="551" t="s">
        <v>4483</v>
      </c>
      <c r="D2014" s="552" t="s">
        <v>539</v>
      </c>
      <c r="E2014" s="552" t="s">
        <v>302</v>
      </c>
      <c r="F2014" s="572">
        <v>207190</v>
      </c>
      <c r="G2014" s="572">
        <v>174109</v>
      </c>
      <c r="H2014" s="560">
        <v>0.19</v>
      </c>
    </row>
    <row r="2015" spans="2:10" ht="34.200000000000003" x14ac:dyDescent="0.3">
      <c r="B2015" s="550" t="s">
        <v>4484</v>
      </c>
      <c r="C2015" s="551" t="s">
        <v>4485</v>
      </c>
      <c r="D2015" s="552" t="s">
        <v>539</v>
      </c>
      <c r="E2015" s="552" t="s">
        <v>298</v>
      </c>
      <c r="F2015" s="572">
        <v>1808760</v>
      </c>
      <c r="G2015" s="572">
        <v>1519966</v>
      </c>
      <c r="H2015" s="560">
        <v>0.19</v>
      </c>
    </row>
    <row r="2016" spans="2:10" ht="22.8" x14ac:dyDescent="0.3">
      <c r="B2016" s="550" t="s">
        <v>4486</v>
      </c>
      <c r="C2016" s="551" t="s">
        <v>4487</v>
      </c>
      <c r="D2016" s="552" t="s">
        <v>539</v>
      </c>
      <c r="E2016" s="552" t="s">
        <v>298</v>
      </c>
      <c r="F2016" s="572">
        <v>368861</v>
      </c>
      <c r="G2016" s="572">
        <v>309967</v>
      </c>
      <c r="H2016" s="560">
        <v>0.19</v>
      </c>
    </row>
    <row r="2017" spans="2:8" x14ac:dyDescent="0.3">
      <c r="B2017" s="550" t="s">
        <v>4488</v>
      </c>
      <c r="C2017" s="551" t="s">
        <v>4489</v>
      </c>
      <c r="D2017" s="552" t="s">
        <v>539</v>
      </c>
      <c r="E2017" s="552" t="s">
        <v>298</v>
      </c>
      <c r="F2017" s="572">
        <v>77980</v>
      </c>
      <c r="G2017" s="572">
        <v>65529</v>
      </c>
      <c r="H2017" s="560">
        <v>0.19</v>
      </c>
    </row>
    <row r="2018" spans="2:8" ht="22.8" x14ac:dyDescent="0.3">
      <c r="B2018" s="550" t="s">
        <v>4490</v>
      </c>
      <c r="C2018" s="551" t="s">
        <v>4491</v>
      </c>
      <c r="D2018" s="552" t="s">
        <v>539</v>
      </c>
      <c r="E2018" s="552" t="s">
        <v>302</v>
      </c>
      <c r="F2018" s="572">
        <v>12347</v>
      </c>
      <c r="G2018" s="572">
        <v>10376</v>
      </c>
      <c r="H2018" s="560">
        <v>0.19</v>
      </c>
    </row>
    <row r="2019" spans="2:8" x14ac:dyDescent="0.3">
      <c r="B2019" s="550" t="s">
        <v>4492</v>
      </c>
      <c r="C2019" s="551" t="s">
        <v>4493</v>
      </c>
      <c r="D2019" s="552" t="s">
        <v>539</v>
      </c>
      <c r="E2019" s="552" t="s">
        <v>298</v>
      </c>
      <c r="F2019" s="572">
        <v>55588</v>
      </c>
      <c r="G2019" s="572">
        <v>46713</v>
      </c>
      <c r="H2019" s="560">
        <v>0.19</v>
      </c>
    </row>
    <row r="2020" spans="2:8" ht="22.8" x14ac:dyDescent="0.3">
      <c r="B2020" s="550" t="s">
        <v>4494</v>
      </c>
      <c r="C2020" s="551" t="s">
        <v>4495</v>
      </c>
      <c r="D2020" s="552" t="s">
        <v>539</v>
      </c>
      <c r="E2020" s="552" t="s">
        <v>298</v>
      </c>
      <c r="F2020" s="572">
        <v>217227</v>
      </c>
      <c r="G2020" s="572">
        <v>182544</v>
      </c>
      <c r="H2020" s="560">
        <v>0.19</v>
      </c>
    </row>
    <row r="2021" spans="2:8" ht="34.200000000000003" x14ac:dyDescent="0.3">
      <c r="B2021" s="550" t="s">
        <v>4496</v>
      </c>
      <c r="C2021" s="551" t="s">
        <v>4497</v>
      </c>
      <c r="D2021" s="552" t="s">
        <v>539</v>
      </c>
      <c r="E2021" s="552" t="s">
        <v>297</v>
      </c>
      <c r="F2021" s="572">
        <v>233937</v>
      </c>
      <c r="G2021" s="572">
        <v>196586</v>
      </c>
      <c r="H2021" s="560">
        <v>0.19</v>
      </c>
    </row>
    <row r="2022" spans="2:8" ht="79.8" x14ac:dyDescent="0.3">
      <c r="B2022" s="550" t="s">
        <v>4498</v>
      </c>
      <c r="C2022" s="551" t="s">
        <v>4499</v>
      </c>
      <c r="D2022" s="552" t="s">
        <v>539</v>
      </c>
      <c r="E2022" s="552" t="s">
        <v>298</v>
      </c>
      <c r="F2022" s="572">
        <v>5455025</v>
      </c>
      <c r="G2022" s="572">
        <v>4584055</v>
      </c>
      <c r="H2022" s="560">
        <v>0.19</v>
      </c>
    </row>
    <row r="2023" spans="2:8" ht="22.8" x14ac:dyDescent="0.3">
      <c r="B2023" s="550" t="s">
        <v>4500</v>
      </c>
      <c r="C2023" s="551" t="s">
        <v>4501</v>
      </c>
      <c r="D2023" s="552" t="s">
        <v>539</v>
      </c>
      <c r="E2023" s="552" t="s">
        <v>298</v>
      </c>
      <c r="F2023" s="572">
        <v>34411</v>
      </c>
      <c r="G2023" s="572">
        <v>28917</v>
      </c>
      <c r="H2023" s="560">
        <v>0.19</v>
      </c>
    </row>
    <row r="2024" spans="2:8" ht="22.8" x14ac:dyDescent="0.3">
      <c r="B2024" s="550" t="s">
        <v>4502</v>
      </c>
      <c r="C2024" s="551" t="s">
        <v>4503</v>
      </c>
      <c r="D2024" s="552" t="s">
        <v>539</v>
      </c>
      <c r="E2024" s="552" t="s">
        <v>298</v>
      </c>
      <c r="F2024" s="572">
        <v>348098</v>
      </c>
      <c r="G2024" s="572">
        <v>292519</v>
      </c>
      <c r="H2024" s="560">
        <v>0.19</v>
      </c>
    </row>
    <row r="2025" spans="2:8" ht="22.8" x14ac:dyDescent="0.3">
      <c r="B2025" s="550" t="s">
        <v>4504</v>
      </c>
      <c r="C2025" s="551" t="s">
        <v>4505</v>
      </c>
      <c r="D2025" s="552" t="s">
        <v>539</v>
      </c>
      <c r="E2025" s="552" t="s">
        <v>298</v>
      </c>
      <c r="F2025" s="572">
        <v>24696</v>
      </c>
      <c r="G2025" s="572">
        <v>20753</v>
      </c>
      <c r="H2025" s="560">
        <v>0.19</v>
      </c>
    </row>
    <row r="2026" spans="2:8" ht="22.8" x14ac:dyDescent="0.3">
      <c r="B2026" s="550" t="s">
        <v>4506</v>
      </c>
      <c r="C2026" s="551" t="s">
        <v>4507</v>
      </c>
      <c r="D2026" s="552" t="s">
        <v>539</v>
      </c>
      <c r="E2026" s="552" t="s">
        <v>298</v>
      </c>
      <c r="F2026" s="572">
        <v>25008</v>
      </c>
      <c r="G2026" s="572">
        <v>21015</v>
      </c>
      <c r="H2026" s="560">
        <v>0.19</v>
      </c>
    </row>
    <row r="2027" spans="2:8" ht="22.8" x14ac:dyDescent="0.3">
      <c r="B2027" s="550" t="s">
        <v>4508</v>
      </c>
      <c r="C2027" s="551" t="s">
        <v>4509</v>
      </c>
      <c r="D2027" s="552" t="s">
        <v>539</v>
      </c>
      <c r="E2027" s="552" t="s">
        <v>298</v>
      </c>
      <c r="F2027" s="572">
        <v>26735</v>
      </c>
      <c r="G2027" s="572">
        <v>22466</v>
      </c>
      <c r="H2027" s="560">
        <v>0.19</v>
      </c>
    </row>
    <row r="2028" spans="2:8" ht="22.8" x14ac:dyDescent="0.3">
      <c r="B2028" s="550" t="s">
        <v>4510</v>
      </c>
      <c r="C2028" s="551" t="s">
        <v>4511</v>
      </c>
      <c r="D2028" s="552" t="s">
        <v>539</v>
      </c>
      <c r="E2028" s="552" t="s">
        <v>298</v>
      </c>
      <c r="F2028" s="572">
        <v>22035</v>
      </c>
      <c r="G2028" s="572">
        <v>18517</v>
      </c>
      <c r="H2028" s="560">
        <v>0.19</v>
      </c>
    </row>
    <row r="2029" spans="2:8" x14ac:dyDescent="0.3">
      <c r="B2029" s="550" t="s">
        <v>4512</v>
      </c>
      <c r="C2029" s="551" t="s">
        <v>4513</v>
      </c>
      <c r="D2029" s="552" t="s">
        <v>539</v>
      </c>
      <c r="E2029" s="552" t="s">
        <v>300</v>
      </c>
      <c r="F2029" s="572">
        <v>6338</v>
      </c>
      <c r="G2029" s="572">
        <v>6338</v>
      </c>
      <c r="H2029" s="560">
        <v>0</v>
      </c>
    </row>
    <row r="2030" spans="2:8" x14ac:dyDescent="0.3">
      <c r="B2030" s="550" t="s">
        <v>4514</v>
      </c>
      <c r="C2030" s="551" t="s">
        <v>4515</v>
      </c>
      <c r="D2030" s="552" t="s">
        <v>539</v>
      </c>
      <c r="E2030" s="552" t="s">
        <v>298</v>
      </c>
      <c r="F2030" s="572">
        <v>96481</v>
      </c>
      <c r="G2030" s="572">
        <v>96481</v>
      </c>
      <c r="H2030" s="560">
        <v>0</v>
      </c>
    </row>
    <row r="2031" spans="2:8" x14ac:dyDescent="0.3">
      <c r="B2031" s="550" t="s">
        <v>4516</v>
      </c>
      <c r="C2031" s="551" t="s">
        <v>4517</v>
      </c>
      <c r="D2031" s="552" t="s">
        <v>539</v>
      </c>
      <c r="E2031" s="552" t="s">
        <v>298</v>
      </c>
      <c r="F2031" s="572">
        <v>462</v>
      </c>
      <c r="G2031" s="572">
        <v>462</v>
      </c>
      <c r="H2031" s="560">
        <v>0</v>
      </c>
    </row>
    <row r="2032" spans="2:8" x14ac:dyDescent="0.3">
      <c r="B2032" s="550" t="s">
        <v>4518</v>
      </c>
      <c r="C2032" s="551" t="s">
        <v>4519</v>
      </c>
      <c r="D2032" s="552" t="s">
        <v>539</v>
      </c>
      <c r="E2032" s="552" t="s">
        <v>298</v>
      </c>
      <c r="F2032" s="572">
        <v>1073</v>
      </c>
      <c r="G2032" s="572">
        <v>902</v>
      </c>
      <c r="H2032" s="560">
        <v>0.19</v>
      </c>
    </row>
    <row r="2033" spans="2:8" x14ac:dyDescent="0.3">
      <c r="B2033" s="550" t="s">
        <v>4520</v>
      </c>
      <c r="C2033" s="551" t="s">
        <v>4521</v>
      </c>
      <c r="D2033" s="552" t="s">
        <v>539</v>
      </c>
      <c r="E2033" s="552" t="s">
        <v>298</v>
      </c>
      <c r="F2033" s="572">
        <v>844</v>
      </c>
      <c r="G2033" s="572">
        <v>709</v>
      </c>
      <c r="H2033" s="560">
        <v>0.19</v>
      </c>
    </row>
    <row r="2034" spans="2:8" x14ac:dyDescent="0.3">
      <c r="B2034" s="550" t="s">
        <v>4522</v>
      </c>
      <c r="C2034" s="551" t="s">
        <v>4523</v>
      </c>
      <c r="D2034" s="552" t="s">
        <v>539</v>
      </c>
      <c r="E2034" s="552" t="s">
        <v>612</v>
      </c>
      <c r="F2034" s="572">
        <v>8479</v>
      </c>
      <c r="G2034" s="572">
        <v>7125</v>
      </c>
      <c r="H2034" s="560">
        <v>0.19</v>
      </c>
    </row>
    <row r="2035" spans="2:8" x14ac:dyDescent="0.3">
      <c r="B2035" s="550" t="s">
        <v>4524</v>
      </c>
      <c r="C2035" s="551" t="s">
        <v>4525</v>
      </c>
      <c r="D2035" s="552" t="s">
        <v>539</v>
      </c>
      <c r="E2035" s="552" t="s">
        <v>612</v>
      </c>
      <c r="F2035" s="572">
        <v>23180</v>
      </c>
      <c r="G2035" s="572">
        <v>19479</v>
      </c>
      <c r="H2035" s="560">
        <v>0.19</v>
      </c>
    </row>
    <row r="2036" spans="2:8" x14ac:dyDescent="0.3">
      <c r="B2036" s="550" t="s">
        <v>4526</v>
      </c>
      <c r="C2036" s="551" t="s">
        <v>4527</v>
      </c>
      <c r="D2036" s="552" t="s">
        <v>539</v>
      </c>
      <c r="E2036" s="552" t="s">
        <v>298</v>
      </c>
      <c r="F2036" s="572">
        <v>44</v>
      </c>
      <c r="G2036" s="572">
        <v>37</v>
      </c>
      <c r="H2036" s="560">
        <v>0.19</v>
      </c>
    </row>
    <row r="2037" spans="2:8" x14ac:dyDescent="0.3">
      <c r="B2037" s="550" t="s">
        <v>4528</v>
      </c>
      <c r="C2037" s="551" t="s">
        <v>4529</v>
      </c>
      <c r="D2037" s="552" t="s">
        <v>539</v>
      </c>
      <c r="E2037" s="552" t="s">
        <v>612</v>
      </c>
      <c r="F2037" s="572">
        <v>9123</v>
      </c>
      <c r="G2037" s="572">
        <v>7666</v>
      </c>
      <c r="H2037" s="560">
        <v>0.19</v>
      </c>
    </row>
    <row r="2038" spans="2:8" ht="22.8" x14ac:dyDescent="0.3">
      <c r="B2038" s="550" t="s">
        <v>4530</v>
      </c>
      <c r="C2038" s="551" t="s">
        <v>4531</v>
      </c>
      <c r="D2038" s="552" t="s">
        <v>539</v>
      </c>
      <c r="E2038" s="552" t="s">
        <v>612</v>
      </c>
      <c r="F2038" s="572">
        <v>4</v>
      </c>
      <c r="G2038" s="572">
        <v>3</v>
      </c>
      <c r="H2038" s="560">
        <v>0.19</v>
      </c>
    </row>
    <row r="2039" spans="2:8" x14ac:dyDescent="0.3">
      <c r="B2039" s="550" t="s">
        <v>4532</v>
      </c>
      <c r="C2039" s="551" t="s">
        <v>4533</v>
      </c>
      <c r="D2039" s="552" t="s">
        <v>539</v>
      </c>
      <c r="E2039" s="552" t="s">
        <v>612</v>
      </c>
      <c r="F2039" s="572">
        <v>2</v>
      </c>
      <c r="G2039" s="572">
        <v>2</v>
      </c>
      <c r="H2039" s="560">
        <v>0.19</v>
      </c>
    </row>
    <row r="2040" spans="2:8" x14ac:dyDescent="0.3">
      <c r="B2040" s="550" t="s">
        <v>4534</v>
      </c>
      <c r="C2040" s="551" t="s">
        <v>4535</v>
      </c>
      <c r="D2040" s="552" t="s">
        <v>539</v>
      </c>
      <c r="E2040" s="552" t="s">
        <v>298</v>
      </c>
      <c r="F2040" s="572">
        <v>3448207</v>
      </c>
      <c r="G2040" s="572">
        <v>2897653</v>
      </c>
      <c r="H2040" s="560">
        <v>0.19</v>
      </c>
    </row>
    <row r="2041" spans="2:8" x14ac:dyDescent="0.3">
      <c r="B2041" s="550" t="s">
        <v>4536</v>
      </c>
      <c r="C2041" s="551" t="s">
        <v>4537</v>
      </c>
      <c r="D2041" s="552" t="s">
        <v>539</v>
      </c>
      <c r="E2041" s="552" t="s">
        <v>298</v>
      </c>
      <c r="F2041" s="572">
        <v>518627</v>
      </c>
      <c r="G2041" s="572">
        <v>435821</v>
      </c>
      <c r="H2041" s="560">
        <v>0.19</v>
      </c>
    </row>
    <row r="2042" spans="2:8" x14ac:dyDescent="0.3">
      <c r="B2042" s="550" t="s">
        <v>4538</v>
      </c>
      <c r="C2042" s="551" t="s">
        <v>4539</v>
      </c>
      <c r="D2042" s="552" t="s">
        <v>539</v>
      </c>
      <c r="E2042" s="552" t="s">
        <v>298</v>
      </c>
      <c r="F2042" s="572">
        <v>766268</v>
      </c>
      <c r="G2042" s="572">
        <v>643923</v>
      </c>
      <c r="H2042" s="560">
        <v>0.19</v>
      </c>
    </row>
    <row r="2043" spans="2:8" x14ac:dyDescent="0.3">
      <c r="B2043" s="550" t="s">
        <v>4540</v>
      </c>
      <c r="C2043" s="551" t="s">
        <v>4541</v>
      </c>
      <c r="D2043" s="552" t="s">
        <v>539</v>
      </c>
      <c r="E2043" s="552" t="s">
        <v>298</v>
      </c>
      <c r="F2043" s="572">
        <v>136191</v>
      </c>
      <c r="G2043" s="572">
        <v>114446</v>
      </c>
      <c r="H2043" s="560">
        <v>0.19</v>
      </c>
    </row>
    <row r="2044" spans="2:8" x14ac:dyDescent="0.3">
      <c r="B2044" s="550" t="s">
        <v>4542</v>
      </c>
      <c r="C2044" s="551" t="s">
        <v>4543</v>
      </c>
      <c r="D2044" s="552" t="s">
        <v>539</v>
      </c>
      <c r="E2044" s="552" t="s">
        <v>298</v>
      </c>
      <c r="F2044" s="572">
        <v>24577</v>
      </c>
      <c r="G2044" s="572">
        <v>20653</v>
      </c>
      <c r="H2044" s="560">
        <v>0.19</v>
      </c>
    </row>
    <row r="2045" spans="2:8" x14ac:dyDescent="0.3">
      <c r="B2045" s="550" t="s">
        <v>4544</v>
      </c>
      <c r="C2045" s="551" t="s">
        <v>4545</v>
      </c>
      <c r="D2045" s="552" t="s">
        <v>539</v>
      </c>
      <c r="E2045" s="552" t="s">
        <v>298</v>
      </c>
      <c r="F2045" s="572">
        <v>176972</v>
      </c>
      <c r="G2045" s="572">
        <v>148716</v>
      </c>
      <c r="H2045" s="560">
        <v>0.19</v>
      </c>
    </row>
    <row r="2046" spans="2:8" x14ac:dyDescent="0.3">
      <c r="B2046" s="550" t="s">
        <v>4546</v>
      </c>
      <c r="C2046" s="551" t="s">
        <v>4547</v>
      </c>
      <c r="D2046" s="552" t="s">
        <v>539</v>
      </c>
      <c r="E2046" s="552" t="s">
        <v>298</v>
      </c>
      <c r="F2046" s="572">
        <v>4399</v>
      </c>
      <c r="G2046" s="572">
        <v>3697</v>
      </c>
      <c r="H2046" s="560">
        <v>0.19</v>
      </c>
    </row>
    <row r="2047" spans="2:8" x14ac:dyDescent="0.3">
      <c r="B2047" s="550" t="s">
        <v>4548</v>
      </c>
      <c r="C2047" s="551" t="s">
        <v>4549</v>
      </c>
      <c r="D2047" s="552" t="s">
        <v>539</v>
      </c>
      <c r="E2047" s="552" t="s">
        <v>298</v>
      </c>
      <c r="F2047" s="572">
        <v>216687</v>
      </c>
      <c r="G2047" s="572">
        <v>182090</v>
      </c>
      <c r="H2047" s="560">
        <v>0.19</v>
      </c>
    </row>
    <row r="2048" spans="2:8" ht="22.8" x14ac:dyDescent="0.3">
      <c r="B2048" s="550" t="s">
        <v>4550</v>
      </c>
      <c r="C2048" s="551" t="s">
        <v>4551</v>
      </c>
      <c r="D2048" s="552" t="s">
        <v>539</v>
      </c>
      <c r="E2048" s="552" t="s">
        <v>298</v>
      </c>
      <c r="F2048" s="572">
        <v>1288</v>
      </c>
      <c r="G2048" s="572">
        <v>1082</v>
      </c>
      <c r="H2048" s="560">
        <v>0.19</v>
      </c>
    </row>
    <row r="2049" spans="2:8" x14ac:dyDescent="0.3">
      <c r="B2049" s="550" t="s">
        <v>4552</v>
      </c>
      <c r="C2049" s="551" t="s">
        <v>4553</v>
      </c>
      <c r="D2049" s="552" t="s">
        <v>539</v>
      </c>
      <c r="E2049" s="552" t="s">
        <v>298</v>
      </c>
      <c r="F2049" s="572">
        <v>10731</v>
      </c>
      <c r="G2049" s="572">
        <v>9018</v>
      </c>
      <c r="H2049" s="560">
        <v>0.19</v>
      </c>
    </row>
    <row r="2050" spans="2:8" x14ac:dyDescent="0.3">
      <c r="B2050" s="550" t="s">
        <v>4554</v>
      </c>
      <c r="C2050" s="551" t="s">
        <v>4555</v>
      </c>
      <c r="D2050" s="552" t="s">
        <v>539</v>
      </c>
      <c r="E2050" s="552" t="s">
        <v>298</v>
      </c>
      <c r="F2050" s="572">
        <v>24684</v>
      </c>
      <c r="G2050" s="572">
        <v>20743</v>
      </c>
      <c r="H2050" s="560">
        <v>0.19</v>
      </c>
    </row>
    <row r="2051" spans="2:8" x14ac:dyDescent="0.3">
      <c r="B2051" s="550" t="s">
        <v>4556</v>
      </c>
      <c r="C2051" s="551" t="s">
        <v>4557</v>
      </c>
      <c r="D2051" s="552" t="s">
        <v>539</v>
      </c>
      <c r="E2051" s="552" t="s">
        <v>298</v>
      </c>
      <c r="F2051" s="572">
        <v>21700</v>
      </c>
      <c r="G2051" s="572">
        <v>18235</v>
      </c>
      <c r="H2051" s="560">
        <v>0.19</v>
      </c>
    </row>
    <row r="2052" spans="2:8" x14ac:dyDescent="0.3">
      <c r="B2052" s="550" t="s">
        <v>4558</v>
      </c>
      <c r="C2052" s="551" t="s">
        <v>4559</v>
      </c>
      <c r="D2052" s="552" t="s">
        <v>539</v>
      </c>
      <c r="E2052" s="552" t="s">
        <v>298</v>
      </c>
      <c r="F2052" s="572">
        <v>7853</v>
      </c>
      <c r="G2052" s="572">
        <v>6599</v>
      </c>
      <c r="H2052" s="560">
        <v>0.19</v>
      </c>
    </row>
    <row r="2053" spans="2:8" x14ac:dyDescent="0.3">
      <c r="B2053" s="550" t="s">
        <v>4560</v>
      </c>
      <c r="C2053" s="551" t="s">
        <v>4561</v>
      </c>
      <c r="D2053" s="552" t="s">
        <v>539</v>
      </c>
      <c r="E2053" s="552" t="s">
        <v>298</v>
      </c>
      <c r="F2053" s="572">
        <v>7633</v>
      </c>
      <c r="G2053" s="572">
        <v>6414</v>
      </c>
      <c r="H2053" s="560">
        <v>0.19</v>
      </c>
    </row>
    <row r="2054" spans="2:8" x14ac:dyDescent="0.3">
      <c r="B2054" s="550" t="s">
        <v>4562</v>
      </c>
      <c r="C2054" s="551" t="s">
        <v>4563</v>
      </c>
      <c r="D2054" s="552" t="s">
        <v>539</v>
      </c>
      <c r="E2054" s="552" t="s">
        <v>298</v>
      </c>
      <c r="F2054" s="572">
        <v>171712</v>
      </c>
      <c r="G2054" s="572">
        <v>144296</v>
      </c>
      <c r="H2054" s="560">
        <v>0.19</v>
      </c>
    </row>
    <row r="2055" spans="2:8" x14ac:dyDescent="0.3">
      <c r="B2055" s="550" t="s">
        <v>4564</v>
      </c>
      <c r="C2055" s="551" t="s">
        <v>4565</v>
      </c>
      <c r="D2055" s="552" t="s">
        <v>539</v>
      </c>
      <c r="E2055" s="552" t="s">
        <v>298</v>
      </c>
      <c r="F2055" s="572">
        <v>160980</v>
      </c>
      <c r="G2055" s="572">
        <v>135277</v>
      </c>
      <c r="H2055" s="560">
        <v>0.19</v>
      </c>
    </row>
    <row r="2056" spans="2:8" x14ac:dyDescent="0.3">
      <c r="B2056" s="550" t="s">
        <v>4566</v>
      </c>
      <c r="C2056" s="551" t="s">
        <v>4567</v>
      </c>
      <c r="D2056" s="552" t="s">
        <v>539</v>
      </c>
      <c r="E2056" s="552" t="s">
        <v>302</v>
      </c>
      <c r="F2056" s="572">
        <v>294606</v>
      </c>
      <c r="G2056" s="572">
        <v>247568</v>
      </c>
      <c r="H2056" s="560">
        <v>0.19</v>
      </c>
    </row>
    <row r="2057" spans="2:8" x14ac:dyDescent="0.3">
      <c r="B2057" s="550" t="s">
        <v>4568</v>
      </c>
      <c r="C2057" s="551" t="s">
        <v>4569</v>
      </c>
      <c r="D2057" s="552" t="s">
        <v>539</v>
      </c>
      <c r="E2057" s="552" t="s">
        <v>298</v>
      </c>
      <c r="F2057" s="572">
        <v>316595</v>
      </c>
      <c r="G2057" s="572">
        <v>266046</v>
      </c>
      <c r="H2057" s="560">
        <v>0.19</v>
      </c>
    </row>
    <row r="2058" spans="2:8" ht="22.8" x14ac:dyDescent="0.3">
      <c r="B2058" s="550" t="s">
        <v>4570</v>
      </c>
      <c r="C2058" s="551" t="s">
        <v>4571</v>
      </c>
      <c r="D2058" s="552" t="s">
        <v>539</v>
      </c>
      <c r="E2058" s="552" t="s">
        <v>302</v>
      </c>
      <c r="F2058" s="572">
        <v>232540</v>
      </c>
      <c r="G2058" s="572">
        <v>195412</v>
      </c>
      <c r="H2058" s="560">
        <v>0.19</v>
      </c>
    </row>
    <row r="2059" spans="2:8" x14ac:dyDescent="0.3">
      <c r="B2059" s="550" t="s">
        <v>4572</v>
      </c>
      <c r="C2059" s="551" t="s">
        <v>4573</v>
      </c>
      <c r="D2059" s="552" t="s">
        <v>539</v>
      </c>
      <c r="E2059" s="552" t="s">
        <v>298</v>
      </c>
      <c r="F2059" s="572">
        <v>1234186</v>
      </c>
      <c r="G2059" s="572">
        <v>1037131</v>
      </c>
      <c r="H2059" s="560">
        <v>0.19</v>
      </c>
    </row>
    <row r="2060" spans="2:8" x14ac:dyDescent="0.3">
      <c r="B2060" s="550" t="s">
        <v>4574</v>
      </c>
      <c r="C2060" s="551" t="s">
        <v>4575</v>
      </c>
      <c r="D2060" s="552" t="s">
        <v>539</v>
      </c>
      <c r="E2060" s="552" t="s">
        <v>135</v>
      </c>
      <c r="F2060" s="572">
        <v>300496</v>
      </c>
      <c r="G2060" s="572">
        <v>252518</v>
      </c>
      <c r="H2060" s="560">
        <v>0.19</v>
      </c>
    </row>
    <row r="2061" spans="2:8" x14ac:dyDescent="0.3">
      <c r="B2061" s="550" t="s">
        <v>4576</v>
      </c>
      <c r="C2061" s="551" t="s">
        <v>4577</v>
      </c>
      <c r="D2061" s="552" t="s">
        <v>539</v>
      </c>
      <c r="E2061" s="552" t="s">
        <v>298</v>
      </c>
      <c r="F2061" s="572">
        <v>3434256</v>
      </c>
      <c r="G2061" s="572">
        <v>2885929</v>
      </c>
      <c r="H2061" s="560">
        <v>0.19</v>
      </c>
    </row>
    <row r="2062" spans="2:8" x14ac:dyDescent="0.3">
      <c r="B2062" s="550" t="s">
        <v>4578</v>
      </c>
      <c r="C2062" s="551" t="s">
        <v>4579</v>
      </c>
      <c r="D2062" s="552" t="s">
        <v>539</v>
      </c>
      <c r="E2062" s="552" t="s">
        <v>297</v>
      </c>
      <c r="F2062" s="572">
        <v>182445</v>
      </c>
      <c r="G2062" s="572">
        <v>153315</v>
      </c>
      <c r="H2062" s="560">
        <v>0.19</v>
      </c>
    </row>
    <row r="2063" spans="2:8" ht="22.8" x14ac:dyDescent="0.3">
      <c r="B2063" s="550" t="s">
        <v>4580</v>
      </c>
      <c r="C2063" s="551" t="s">
        <v>4581</v>
      </c>
      <c r="D2063" s="552" t="s">
        <v>539</v>
      </c>
      <c r="E2063" s="552" t="s">
        <v>297</v>
      </c>
      <c r="F2063" s="572">
        <v>225373</v>
      </c>
      <c r="G2063" s="572">
        <v>189389</v>
      </c>
      <c r="H2063" s="560">
        <v>0.19</v>
      </c>
    </row>
    <row r="2064" spans="2:8" ht="22.8" x14ac:dyDescent="0.3">
      <c r="B2064" s="550" t="s">
        <v>4582</v>
      </c>
      <c r="C2064" s="551" t="s">
        <v>4583</v>
      </c>
      <c r="D2064" s="552" t="s">
        <v>539</v>
      </c>
      <c r="E2064" s="552" t="s">
        <v>298</v>
      </c>
      <c r="F2064" s="572">
        <v>2656181</v>
      </c>
      <c r="G2064" s="572">
        <v>2232085</v>
      </c>
      <c r="H2064" s="560">
        <v>0.19</v>
      </c>
    </row>
    <row r="2065" spans="2:8" ht="22.8" x14ac:dyDescent="0.3">
      <c r="B2065" s="550" t="s">
        <v>4584</v>
      </c>
      <c r="C2065" s="551" t="s">
        <v>4585</v>
      </c>
      <c r="D2065" s="552" t="s">
        <v>539</v>
      </c>
      <c r="E2065" s="552" t="s">
        <v>298</v>
      </c>
      <c r="F2065" s="572">
        <v>1305018</v>
      </c>
      <c r="G2065" s="572">
        <v>1096654</v>
      </c>
      <c r="H2065" s="560">
        <v>0.19</v>
      </c>
    </row>
    <row r="2066" spans="2:8" x14ac:dyDescent="0.3">
      <c r="B2066" s="550" t="s">
        <v>4586</v>
      </c>
      <c r="C2066" s="551" t="s">
        <v>4587</v>
      </c>
      <c r="D2066" s="552" t="s">
        <v>539</v>
      </c>
      <c r="E2066" s="552" t="s">
        <v>302</v>
      </c>
      <c r="F2066" s="572">
        <v>547336</v>
      </c>
      <c r="G2066" s="572">
        <v>459946</v>
      </c>
      <c r="H2066" s="560">
        <v>0.19</v>
      </c>
    </row>
    <row r="2067" spans="2:8" x14ac:dyDescent="0.3">
      <c r="B2067" s="550" t="s">
        <v>4588</v>
      </c>
      <c r="C2067" s="551" t="s">
        <v>4589</v>
      </c>
      <c r="D2067" s="552" t="s">
        <v>539</v>
      </c>
      <c r="E2067" s="552" t="s">
        <v>298</v>
      </c>
      <c r="F2067" s="572">
        <v>2522031</v>
      </c>
      <c r="G2067" s="572">
        <v>2119354</v>
      </c>
      <c r="H2067" s="560">
        <v>0.19</v>
      </c>
    </row>
    <row r="2068" spans="2:8" ht="22.8" x14ac:dyDescent="0.3">
      <c r="B2068" s="550" t="s">
        <v>4590</v>
      </c>
      <c r="C2068" s="551" t="s">
        <v>4591</v>
      </c>
      <c r="D2068" s="552" t="s">
        <v>539</v>
      </c>
      <c r="E2068" s="552" t="s">
        <v>298</v>
      </c>
      <c r="F2068" s="572">
        <v>978763</v>
      </c>
      <c r="G2068" s="572">
        <v>822490</v>
      </c>
      <c r="H2068" s="560">
        <v>0.19</v>
      </c>
    </row>
    <row r="2069" spans="2:8" ht="22.8" x14ac:dyDescent="0.3">
      <c r="B2069" s="550" t="s">
        <v>4592</v>
      </c>
      <c r="C2069" s="551" t="s">
        <v>4593</v>
      </c>
      <c r="D2069" s="552" t="s">
        <v>539</v>
      </c>
      <c r="E2069" s="552" t="s">
        <v>300</v>
      </c>
      <c r="F2069" s="572">
        <v>16098</v>
      </c>
      <c r="G2069" s="572">
        <v>13528</v>
      </c>
      <c r="H2069" s="560">
        <v>0.19</v>
      </c>
    </row>
    <row r="2070" spans="2:8" ht="22.8" x14ac:dyDescent="0.3">
      <c r="B2070" s="550" t="s">
        <v>4594</v>
      </c>
      <c r="C2070" s="551" t="s">
        <v>4595</v>
      </c>
      <c r="D2070" s="552" t="s">
        <v>539</v>
      </c>
      <c r="E2070" s="552" t="s">
        <v>298</v>
      </c>
      <c r="F2070" s="572">
        <v>321962</v>
      </c>
      <c r="G2070" s="572">
        <v>270556</v>
      </c>
      <c r="H2070" s="560">
        <v>0.19</v>
      </c>
    </row>
    <row r="2071" spans="2:8" ht="22.8" x14ac:dyDescent="0.3">
      <c r="B2071" s="550" t="s">
        <v>4596</v>
      </c>
      <c r="C2071" s="551" t="s">
        <v>4597</v>
      </c>
      <c r="D2071" s="552" t="s">
        <v>539</v>
      </c>
      <c r="E2071" s="552" t="s">
        <v>300</v>
      </c>
      <c r="F2071" s="572">
        <v>537</v>
      </c>
      <c r="G2071" s="572">
        <v>451</v>
      </c>
      <c r="H2071" s="560">
        <v>0.19</v>
      </c>
    </row>
    <row r="2072" spans="2:8" x14ac:dyDescent="0.3">
      <c r="B2072" s="550" t="s">
        <v>4598</v>
      </c>
      <c r="C2072" s="551" t="s">
        <v>4599</v>
      </c>
      <c r="D2072" s="552" t="s">
        <v>539</v>
      </c>
      <c r="E2072" s="552" t="s">
        <v>298</v>
      </c>
      <c r="F2072" s="572">
        <v>69758</v>
      </c>
      <c r="G2072" s="572">
        <v>58620</v>
      </c>
      <c r="H2072" s="560">
        <v>0.19</v>
      </c>
    </row>
    <row r="2073" spans="2:8" x14ac:dyDescent="0.3">
      <c r="B2073" s="550" t="s">
        <v>4600</v>
      </c>
      <c r="C2073" s="551" t="s">
        <v>4601</v>
      </c>
      <c r="D2073" s="552" t="s">
        <v>539</v>
      </c>
      <c r="E2073" s="552" t="s">
        <v>298</v>
      </c>
      <c r="F2073" s="572">
        <v>192963</v>
      </c>
      <c r="G2073" s="572">
        <v>162154</v>
      </c>
      <c r="H2073" s="560">
        <v>0.19</v>
      </c>
    </row>
    <row r="2074" spans="2:8" x14ac:dyDescent="0.3">
      <c r="B2074" s="550" t="s">
        <v>4602</v>
      </c>
      <c r="C2074" s="551" t="s">
        <v>4603</v>
      </c>
      <c r="D2074" s="552" t="s">
        <v>539</v>
      </c>
      <c r="E2074" s="552" t="s">
        <v>298</v>
      </c>
      <c r="F2074" s="572">
        <v>21465</v>
      </c>
      <c r="G2074" s="572">
        <v>18038</v>
      </c>
      <c r="H2074" s="560">
        <v>0.19</v>
      </c>
    </row>
    <row r="2075" spans="2:8" x14ac:dyDescent="0.3">
      <c r="B2075" s="550" t="s">
        <v>4604</v>
      </c>
      <c r="C2075" s="551" t="s">
        <v>4605</v>
      </c>
      <c r="D2075" s="552" t="s">
        <v>539</v>
      </c>
      <c r="E2075" s="552" t="s">
        <v>298</v>
      </c>
      <c r="F2075" s="572">
        <v>21465</v>
      </c>
      <c r="G2075" s="572">
        <v>18038</v>
      </c>
      <c r="H2075" s="560">
        <v>0.19</v>
      </c>
    </row>
    <row r="2076" spans="2:8" ht="22.8" x14ac:dyDescent="0.3">
      <c r="B2076" s="550" t="s">
        <v>4606</v>
      </c>
      <c r="C2076" s="551" t="s">
        <v>4607</v>
      </c>
      <c r="D2076" s="552" t="s">
        <v>539</v>
      </c>
      <c r="E2076" s="552" t="s">
        <v>298</v>
      </c>
      <c r="F2076" s="572">
        <v>498075</v>
      </c>
      <c r="G2076" s="572">
        <v>418550</v>
      </c>
      <c r="H2076" s="560">
        <v>0.19</v>
      </c>
    </row>
    <row r="2077" spans="2:8" x14ac:dyDescent="0.3">
      <c r="B2077" s="550" t="s">
        <v>4608</v>
      </c>
      <c r="C2077" s="551" t="s">
        <v>4609</v>
      </c>
      <c r="D2077" s="552" t="s">
        <v>539</v>
      </c>
      <c r="E2077" s="552" t="s">
        <v>298</v>
      </c>
      <c r="F2077" s="572">
        <v>1824449</v>
      </c>
      <c r="G2077" s="572">
        <v>1533150</v>
      </c>
      <c r="H2077" s="560">
        <v>0.19</v>
      </c>
    </row>
    <row r="2078" spans="2:8" x14ac:dyDescent="0.3">
      <c r="B2078" s="550" t="s">
        <v>4610</v>
      </c>
      <c r="C2078" s="551" t="s">
        <v>4611</v>
      </c>
      <c r="D2078" s="552" t="s">
        <v>539</v>
      </c>
      <c r="E2078" s="552" t="s">
        <v>298</v>
      </c>
      <c r="F2078" s="572">
        <v>482941</v>
      </c>
      <c r="G2078" s="572">
        <v>405833</v>
      </c>
      <c r="H2078" s="560">
        <v>0.19</v>
      </c>
    </row>
    <row r="2079" spans="2:8" x14ac:dyDescent="0.3">
      <c r="B2079" s="550" t="s">
        <v>4612</v>
      </c>
      <c r="C2079" s="551" t="s">
        <v>4613</v>
      </c>
      <c r="D2079" s="552" t="s">
        <v>539</v>
      </c>
      <c r="E2079" s="552" t="s">
        <v>298</v>
      </c>
      <c r="F2079" s="572">
        <v>965885</v>
      </c>
      <c r="G2079" s="572">
        <v>811668</v>
      </c>
      <c r="H2079" s="560">
        <v>0.19</v>
      </c>
    </row>
    <row r="2080" spans="2:8" ht="22.8" x14ac:dyDescent="0.3">
      <c r="B2080" s="550" t="s">
        <v>4614</v>
      </c>
      <c r="C2080" s="551" t="s">
        <v>4615</v>
      </c>
      <c r="D2080" s="552" t="s">
        <v>539</v>
      </c>
      <c r="E2080" s="552" t="s">
        <v>298</v>
      </c>
      <c r="F2080" s="572">
        <v>27289</v>
      </c>
      <c r="G2080" s="572">
        <v>22932</v>
      </c>
      <c r="H2080" s="560">
        <v>0.19</v>
      </c>
    </row>
    <row r="2081" spans="2:8" ht="45.6" x14ac:dyDescent="0.3">
      <c r="B2081" s="550" t="s">
        <v>4616</v>
      </c>
      <c r="C2081" s="551" t="s">
        <v>4617</v>
      </c>
      <c r="D2081" s="552" t="s">
        <v>539</v>
      </c>
      <c r="E2081" s="552" t="s">
        <v>302</v>
      </c>
      <c r="F2081" s="572"/>
      <c r="G2081" s="572"/>
      <c r="H2081" s="560"/>
    </row>
    <row r="2082" spans="2:8" x14ac:dyDescent="0.3">
      <c r="B2082" s="550" t="s">
        <v>4618</v>
      </c>
      <c r="C2082" s="551" t="s">
        <v>4619</v>
      </c>
      <c r="D2082" s="552" t="s">
        <v>539</v>
      </c>
      <c r="E2082" s="552" t="s">
        <v>298</v>
      </c>
      <c r="F2082" s="572">
        <v>131972</v>
      </c>
      <c r="G2082" s="572">
        <v>110901</v>
      </c>
      <c r="H2082" s="560">
        <v>0.19</v>
      </c>
    </row>
    <row r="2083" spans="2:8" x14ac:dyDescent="0.3">
      <c r="B2083" s="550" t="s">
        <v>4620</v>
      </c>
      <c r="C2083" s="551" t="s">
        <v>4621</v>
      </c>
      <c r="D2083" s="552" t="s">
        <v>539</v>
      </c>
      <c r="E2083" s="552" t="s">
        <v>298</v>
      </c>
      <c r="F2083" s="572">
        <v>739</v>
      </c>
      <c r="G2083" s="572">
        <v>621</v>
      </c>
      <c r="H2083" s="560">
        <v>0.19</v>
      </c>
    </row>
    <row r="2084" spans="2:8" x14ac:dyDescent="0.3">
      <c r="B2084" s="550" t="s">
        <v>4622</v>
      </c>
      <c r="C2084" s="551" t="s">
        <v>4623</v>
      </c>
      <c r="D2084" s="552" t="s">
        <v>539</v>
      </c>
      <c r="E2084" s="552" t="s">
        <v>298</v>
      </c>
      <c r="F2084" s="572">
        <v>739</v>
      </c>
      <c r="G2084" s="572">
        <v>621</v>
      </c>
      <c r="H2084" s="560">
        <v>0.19</v>
      </c>
    </row>
    <row r="2085" spans="2:8" x14ac:dyDescent="0.3">
      <c r="B2085" s="550" t="s">
        <v>4624</v>
      </c>
      <c r="C2085" s="551" t="s">
        <v>4625</v>
      </c>
      <c r="D2085" s="552" t="s">
        <v>539</v>
      </c>
      <c r="E2085" s="552" t="s">
        <v>562</v>
      </c>
      <c r="F2085" s="572">
        <v>13783</v>
      </c>
      <c r="G2085" s="572">
        <v>11582</v>
      </c>
      <c r="H2085" s="560">
        <v>0.19</v>
      </c>
    </row>
    <row r="2086" spans="2:8" x14ac:dyDescent="0.3">
      <c r="B2086" s="550" t="s">
        <v>4626</v>
      </c>
      <c r="C2086" s="551" t="s">
        <v>4627</v>
      </c>
      <c r="D2086" s="552" t="s">
        <v>539</v>
      </c>
      <c r="E2086" s="552" t="s">
        <v>298</v>
      </c>
      <c r="F2086" s="572">
        <v>3059</v>
      </c>
      <c r="G2086" s="572">
        <v>2571</v>
      </c>
      <c r="H2086" s="560">
        <v>0.19</v>
      </c>
    </row>
    <row r="2087" spans="2:8" x14ac:dyDescent="0.3">
      <c r="B2087" s="550" t="s">
        <v>4628</v>
      </c>
      <c r="C2087" s="551" t="s">
        <v>4629</v>
      </c>
      <c r="D2087" s="552" t="s">
        <v>539</v>
      </c>
      <c r="E2087" s="552" t="s">
        <v>298</v>
      </c>
      <c r="F2087" s="572">
        <v>2905</v>
      </c>
      <c r="G2087" s="572">
        <v>2441</v>
      </c>
      <c r="H2087" s="560">
        <v>0.19</v>
      </c>
    </row>
    <row r="2088" spans="2:8" x14ac:dyDescent="0.3">
      <c r="B2088" s="550" t="s">
        <v>4630</v>
      </c>
      <c r="C2088" s="551" t="s">
        <v>4631</v>
      </c>
      <c r="D2088" s="552" t="s">
        <v>539</v>
      </c>
      <c r="E2088" s="552" t="s">
        <v>298</v>
      </c>
      <c r="F2088" s="572">
        <v>3169</v>
      </c>
      <c r="G2088" s="572">
        <v>2663</v>
      </c>
      <c r="H2088" s="560">
        <v>0.19</v>
      </c>
    </row>
    <row r="2089" spans="2:8" x14ac:dyDescent="0.3">
      <c r="B2089" s="550" t="s">
        <v>4632</v>
      </c>
      <c r="C2089" s="551" t="s">
        <v>4633</v>
      </c>
      <c r="D2089" s="552" t="s">
        <v>539</v>
      </c>
      <c r="E2089" s="552" t="s">
        <v>298</v>
      </c>
      <c r="F2089" s="572">
        <v>3380</v>
      </c>
      <c r="G2089" s="572">
        <v>2840</v>
      </c>
      <c r="H2089" s="560">
        <v>0.19</v>
      </c>
    </row>
    <row r="2090" spans="2:8" x14ac:dyDescent="0.3">
      <c r="B2090" s="550" t="s">
        <v>4634</v>
      </c>
      <c r="C2090" s="551" t="s">
        <v>4635</v>
      </c>
      <c r="D2090" s="552" t="s">
        <v>539</v>
      </c>
      <c r="E2090" s="552" t="s">
        <v>298</v>
      </c>
      <c r="F2090" s="572">
        <v>3011</v>
      </c>
      <c r="G2090" s="572">
        <v>2530</v>
      </c>
      <c r="H2090" s="560">
        <v>0.19</v>
      </c>
    </row>
    <row r="2091" spans="2:8" x14ac:dyDescent="0.3">
      <c r="B2091" s="550" t="s">
        <v>4636</v>
      </c>
      <c r="C2091" s="551" t="s">
        <v>4637</v>
      </c>
      <c r="D2091" s="552" t="s">
        <v>539</v>
      </c>
      <c r="E2091" s="552" t="s">
        <v>562</v>
      </c>
      <c r="F2091" s="572">
        <v>3063</v>
      </c>
      <c r="G2091" s="572">
        <v>2574</v>
      </c>
      <c r="H2091" s="560">
        <v>0.19</v>
      </c>
    </row>
    <row r="2092" spans="2:8" ht="22.8" x14ac:dyDescent="0.3">
      <c r="B2092" s="550" t="s">
        <v>4638</v>
      </c>
      <c r="C2092" s="551" t="s">
        <v>4639</v>
      </c>
      <c r="D2092" s="552" t="s">
        <v>539</v>
      </c>
      <c r="E2092" s="552" t="s">
        <v>298</v>
      </c>
      <c r="F2092" s="572">
        <v>6178</v>
      </c>
      <c r="G2092" s="572">
        <v>5192</v>
      </c>
      <c r="H2092" s="560">
        <v>0.19</v>
      </c>
    </row>
    <row r="2093" spans="2:8" x14ac:dyDescent="0.3">
      <c r="B2093" s="550" t="s">
        <v>4640</v>
      </c>
      <c r="C2093" s="551" t="s">
        <v>4641</v>
      </c>
      <c r="D2093" s="552" t="s">
        <v>539</v>
      </c>
      <c r="E2093" s="552" t="s">
        <v>298</v>
      </c>
      <c r="F2093" s="572">
        <v>50169</v>
      </c>
      <c r="G2093" s="572">
        <v>42159</v>
      </c>
      <c r="H2093" s="560">
        <v>0.19</v>
      </c>
    </row>
    <row r="2094" spans="2:8" x14ac:dyDescent="0.3">
      <c r="B2094" s="550" t="s">
        <v>4642</v>
      </c>
      <c r="C2094" s="551" t="s">
        <v>4643</v>
      </c>
      <c r="D2094" s="552" t="s">
        <v>539</v>
      </c>
      <c r="E2094" s="552" t="s">
        <v>298</v>
      </c>
      <c r="F2094" s="572">
        <v>47423</v>
      </c>
      <c r="G2094" s="572">
        <v>39851</v>
      </c>
      <c r="H2094" s="560">
        <v>0.19</v>
      </c>
    </row>
    <row r="2095" spans="2:8" x14ac:dyDescent="0.3">
      <c r="B2095" s="550" t="s">
        <v>4644</v>
      </c>
      <c r="C2095" s="551" t="s">
        <v>4645</v>
      </c>
      <c r="D2095" s="552" t="s">
        <v>539</v>
      </c>
      <c r="E2095" s="552" t="s">
        <v>298</v>
      </c>
      <c r="F2095" s="572">
        <v>23607</v>
      </c>
      <c r="G2095" s="572">
        <v>19838</v>
      </c>
      <c r="H2095" s="560">
        <v>0.19</v>
      </c>
    </row>
    <row r="2096" spans="2:8" x14ac:dyDescent="0.3">
      <c r="B2096" s="550" t="s">
        <v>4646</v>
      </c>
      <c r="C2096" s="551" t="s">
        <v>4647</v>
      </c>
      <c r="D2096" s="552" t="s">
        <v>539</v>
      </c>
      <c r="E2096" s="552" t="s">
        <v>298</v>
      </c>
      <c r="F2096" s="572">
        <v>36809</v>
      </c>
      <c r="G2096" s="572">
        <v>30932</v>
      </c>
      <c r="H2096" s="560">
        <v>0.19</v>
      </c>
    </row>
    <row r="2097" spans="2:8" x14ac:dyDescent="0.3">
      <c r="B2097" s="550" t="s">
        <v>4648</v>
      </c>
      <c r="C2097" s="551" t="s">
        <v>4649</v>
      </c>
      <c r="D2097" s="552" t="s">
        <v>539</v>
      </c>
      <c r="E2097" s="552" t="s">
        <v>298</v>
      </c>
      <c r="F2097" s="572">
        <v>3169</v>
      </c>
      <c r="G2097" s="572">
        <v>2663</v>
      </c>
      <c r="H2097" s="560">
        <v>0.19</v>
      </c>
    </row>
    <row r="2098" spans="2:8" ht="22.8" x14ac:dyDescent="0.3">
      <c r="B2098" s="550" t="s">
        <v>4650</v>
      </c>
      <c r="C2098" s="551" t="s">
        <v>4651</v>
      </c>
      <c r="D2098" s="552" t="s">
        <v>539</v>
      </c>
      <c r="E2098" s="552" t="s">
        <v>298</v>
      </c>
      <c r="F2098" s="572">
        <v>289240</v>
      </c>
      <c r="G2098" s="572">
        <v>243059</v>
      </c>
      <c r="H2098" s="560">
        <v>0.19</v>
      </c>
    </row>
    <row r="2099" spans="2:8" x14ac:dyDescent="0.3">
      <c r="B2099" s="550" t="s">
        <v>4652</v>
      </c>
      <c r="C2099" s="551" t="s">
        <v>4653</v>
      </c>
      <c r="D2099" s="552" t="s">
        <v>539</v>
      </c>
      <c r="E2099" s="552" t="s">
        <v>298</v>
      </c>
      <c r="F2099" s="572">
        <v>158905</v>
      </c>
      <c r="G2099" s="572">
        <v>133534</v>
      </c>
      <c r="H2099" s="560">
        <v>0.19</v>
      </c>
    </row>
    <row r="2100" spans="2:8" x14ac:dyDescent="0.3">
      <c r="B2100" s="550" t="s">
        <v>4654</v>
      </c>
      <c r="C2100" s="551" t="s">
        <v>4655</v>
      </c>
      <c r="D2100" s="552" t="s">
        <v>539</v>
      </c>
      <c r="E2100" s="552" t="s">
        <v>298</v>
      </c>
      <c r="F2100" s="572">
        <v>1902</v>
      </c>
      <c r="G2100" s="572">
        <v>1598</v>
      </c>
      <c r="H2100" s="560">
        <v>0.19</v>
      </c>
    </row>
    <row r="2101" spans="2:8" x14ac:dyDescent="0.3">
      <c r="B2101" s="550" t="s">
        <v>4656</v>
      </c>
      <c r="C2101" s="551" t="s">
        <v>4657</v>
      </c>
      <c r="D2101" s="552" t="s">
        <v>539</v>
      </c>
      <c r="E2101" s="552" t="s">
        <v>298</v>
      </c>
      <c r="F2101" s="572">
        <v>3063</v>
      </c>
      <c r="G2101" s="572">
        <v>2574</v>
      </c>
      <c r="H2101" s="560">
        <v>0.19</v>
      </c>
    </row>
    <row r="2102" spans="2:8" x14ac:dyDescent="0.3">
      <c r="B2102" s="550" t="s">
        <v>4658</v>
      </c>
      <c r="C2102" s="551" t="s">
        <v>4659</v>
      </c>
      <c r="D2102" s="552" t="s">
        <v>539</v>
      </c>
      <c r="E2102" s="552" t="s">
        <v>298</v>
      </c>
      <c r="F2102" s="572">
        <v>2747</v>
      </c>
      <c r="G2102" s="572">
        <v>2308</v>
      </c>
      <c r="H2102" s="560">
        <v>0.19</v>
      </c>
    </row>
    <row r="2103" spans="2:8" x14ac:dyDescent="0.3">
      <c r="B2103" s="550" t="s">
        <v>4660</v>
      </c>
      <c r="C2103" s="551" t="s">
        <v>4661</v>
      </c>
      <c r="D2103" s="552" t="s">
        <v>539</v>
      </c>
      <c r="E2103" s="552" t="s">
        <v>298</v>
      </c>
      <c r="F2103" s="572">
        <v>687</v>
      </c>
      <c r="G2103" s="572">
        <v>577</v>
      </c>
      <c r="H2103" s="560">
        <v>0.19</v>
      </c>
    </row>
    <row r="2104" spans="2:8" x14ac:dyDescent="0.3">
      <c r="B2104" s="550" t="s">
        <v>4662</v>
      </c>
      <c r="C2104" s="551" t="s">
        <v>4663</v>
      </c>
      <c r="D2104" s="552" t="s">
        <v>539</v>
      </c>
      <c r="E2104" s="552" t="s">
        <v>298</v>
      </c>
      <c r="F2104" s="572">
        <v>9400</v>
      </c>
      <c r="G2104" s="572">
        <v>7899</v>
      </c>
      <c r="H2104" s="560">
        <v>0.19</v>
      </c>
    </row>
    <row r="2105" spans="2:8" x14ac:dyDescent="0.3">
      <c r="B2105" s="550" t="s">
        <v>4664</v>
      </c>
      <c r="C2105" s="551" t="s">
        <v>4665</v>
      </c>
      <c r="D2105" s="552" t="s">
        <v>539</v>
      </c>
      <c r="E2105" s="552" t="s">
        <v>298</v>
      </c>
      <c r="F2105" s="572">
        <v>1585</v>
      </c>
      <c r="G2105" s="572">
        <v>1332</v>
      </c>
      <c r="H2105" s="560">
        <v>0.19</v>
      </c>
    </row>
    <row r="2106" spans="2:8" x14ac:dyDescent="0.3">
      <c r="B2106" s="550" t="s">
        <v>4666</v>
      </c>
      <c r="C2106" s="551" t="s">
        <v>4667</v>
      </c>
      <c r="D2106" s="552" t="s">
        <v>539</v>
      </c>
      <c r="E2106" s="552" t="s">
        <v>298</v>
      </c>
      <c r="F2106" s="572">
        <v>2589</v>
      </c>
      <c r="G2106" s="572">
        <v>2176</v>
      </c>
      <c r="H2106" s="560">
        <v>0.19</v>
      </c>
    </row>
    <row r="2107" spans="2:8" x14ac:dyDescent="0.3">
      <c r="B2107" s="550" t="s">
        <v>4668</v>
      </c>
      <c r="C2107" s="551" t="s">
        <v>4669</v>
      </c>
      <c r="D2107" s="552" t="s">
        <v>539</v>
      </c>
      <c r="E2107" s="552" t="s">
        <v>298</v>
      </c>
      <c r="F2107" s="572">
        <v>1214</v>
      </c>
      <c r="G2107" s="572">
        <v>1020</v>
      </c>
      <c r="H2107" s="560">
        <v>0.19</v>
      </c>
    </row>
    <row r="2108" spans="2:8" x14ac:dyDescent="0.3">
      <c r="B2108" s="550" t="s">
        <v>4670</v>
      </c>
      <c r="C2108" s="551" t="s">
        <v>4671</v>
      </c>
      <c r="D2108" s="552" t="s">
        <v>539</v>
      </c>
      <c r="E2108" s="552" t="s">
        <v>298</v>
      </c>
      <c r="F2108" s="572">
        <v>211</v>
      </c>
      <c r="G2108" s="572">
        <v>177</v>
      </c>
      <c r="H2108" s="560">
        <v>0.19</v>
      </c>
    </row>
    <row r="2109" spans="2:8" x14ac:dyDescent="0.3">
      <c r="B2109" s="550" t="s">
        <v>4672</v>
      </c>
      <c r="C2109" s="551" t="s">
        <v>4673</v>
      </c>
      <c r="D2109" s="552" t="s">
        <v>539</v>
      </c>
      <c r="E2109" s="552" t="s">
        <v>298</v>
      </c>
      <c r="F2109" s="572">
        <v>2430</v>
      </c>
      <c r="G2109" s="572">
        <v>2042</v>
      </c>
      <c r="H2109" s="560">
        <v>0.19</v>
      </c>
    </row>
    <row r="2110" spans="2:8" x14ac:dyDescent="0.3">
      <c r="B2110" s="550" t="s">
        <v>4674</v>
      </c>
      <c r="C2110" s="551" t="s">
        <v>4675</v>
      </c>
      <c r="D2110" s="552" t="s">
        <v>539</v>
      </c>
      <c r="E2110" s="552" t="s">
        <v>298</v>
      </c>
      <c r="F2110" s="572">
        <v>2588</v>
      </c>
      <c r="G2110" s="572">
        <v>2175</v>
      </c>
      <c r="H2110" s="560">
        <v>0.19</v>
      </c>
    </row>
    <row r="2111" spans="2:8" x14ac:dyDescent="0.3">
      <c r="B2111" s="550" t="s">
        <v>4676</v>
      </c>
      <c r="C2111" s="551" t="s">
        <v>4677</v>
      </c>
      <c r="D2111" s="552" t="s">
        <v>539</v>
      </c>
      <c r="E2111" s="552" t="s">
        <v>562</v>
      </c>
      <c r="F2111" s="572">
        <v>18853</v>
      </c>
      <c r="G2111" s="572">
        <v>15843</v>
      </c>
      <c r="H2111" s="560">
        <v>0.19</v>
      </c>
    </row>
    <row r="2112" spans="2:8" x14ac:dyDescent="0.3">
      <c r="B2112" s="550" t="s">
        <v>4678</v>
      </c>
      <c r="C2112" s="551" t="s">
        <v>4679</v>
      </c>
      <c r="D2112" s="552" t="s">
        <v>539</v>
      </c>
      <c r="E2112" s="552" t="s">
        <v>298</v>
      </c>
      <c r="F2112" s="572">
        <v>5439</v>
      </c>
      <c r="G2112" s="572">
        <v>4571</v>
      </c>
      <c r="H2112" s="560">
        <v>0.19</v>
      </c>
    </row>
    <row r="2113" spans="2:8" x14ac:dyDescent="0.3">
      <c r="B2113" s="550" t="s">
        <v>4680</v>
      </c>
      <c r="C2113" s="551" t="s">
        <v>4681</v>
      </c>
      <c r="D2113" s="552" t="s">
        <v>539</v>
      </c>
      <c r="E2113" s="552" t="s">
        <v>304</v>
      </c>
      <c r="F2113" s="572">
        <v>2376</v>
      </c>
      <c r="G2113" s="572">
        <v>1997</v>
      </c>
      <c r="H2113" s="560">
        <v>0.19</v>
      </c>
    </row>
    <row r="2114" spans="2:8" x14ac:dyDescent="0.3">
      <c r="B2114" s="550" t="s">
        <v>4682</v>
      </c>
      <c r="C2114" s="551" t="s">
        <v>4683</v>
      </c>
      <c r="D2114" s="552" t="s">
        <v>539</v>
      </c>
      <c r="E2114" s="552" t="s">
        <v>298</v>
      </c>
      <c r="F2114" s="572">
        <v>2324</v>
      </c>
      <c r="G2114" s="572">
        <v>1953</v>
      </c>
      <c r="H2114" s="560">
        <v>0.19</v>
      </c>
    </row>
    <row r="2115" spans="2:8" x14ac:dyDescent="0.3">
      <c r="B2115" s="550" t="s">
        <v>4684</v>
      </c>
      <c r="C2115" s="551" t="s">
        <v>4685</v>
      </c>
      <c r="D2115" s="552" t="s">
        <v>539</v>
      </c>
      <c r="E2115" s="552" t="s">
        <v>298</v>
      </c>
      <c r="F2115" s="572">
        <v>633</v>
      </c>
      <c r="G2115" s="572">
        <v>532</v>
      </c>
      <c r="H2115" s="560">
        <v>0.19</v>
      </c>
    </row>
    <row r="2116" spans="2:8" x14ac:dyDescent="0.3">
      <c r="B2116" s="550" t="s">
        <v>4686</v>
      </c>
      <c r="C2116" s="551" t="s">
        <v>4687</v>
      </c>
      <c r="D2116" s="552" t="s">
        <v>539</v>
      </c>
      <c r="E2116" s="552" t="s">
        <v>298</v>
      </c>
      <c r="F2116" s="572">
        <v>845</v>
      </c>
      <c r="G2116" s="572">
        <v>710</v>
      </c>
      <c r="H2116" s="560">
        <v>0.19</v>
      </c>
    </row>
    <row r="2117" spans="2:8" x14ac:dyDescent="0.3">
      <c r="B2117" s="550" t="s">
        <v>4688</v>
      </c>
      <c r="C2117" s="551" t="s">
        <v>4689</v>
      </c>
      <c r="D2117" s="552" t="s">
        <v>539</v>
      </c>
      <c r="E2117" s="552" t="s">
        <v>298</v>
      </c>
      <c r="F2117" s="572">
        <v>1109</v>
      </c>
      <c r="G2117" s="572">
        <v>932</v>
      </c>
      <c r="H2117" s="560">
        <v>0.19</v>
      </c>
    </row>
    <row r="2118" spans="2:8" x14ac:dyDescent="0.3">
      <c r="B2118" s="550" t="s">
        <v>4690</v>
      </c>
      <c r="C2118" s="551" t="s">
        <v>4691</v>
      </c>
      <c r="D2118" s="552" t="s">
        <v>539</v>
      </c>
      <c r="E2118" s="552" t="s">
        <v>298</v>
      </c>
      <c r="F2118" s="572">
        <v>1691</v>
      </c>
      <c r="G2118" s="572">
        <v>1421</v>
      </c>
      <c r="H2118" s="562">
        <v>0.19</v>
      </c>
    </row>
    <row r="2119" spans="2:8" x14ac:dyDescent="0.3">
      <c r="B2119" s="550" t="s">
        <v>4692</v>
      </c>
      <c r="C2119" s="551" t="s">
        <v>4693</v>
      </c>
      <c r="D2119" s="552" t="s">
        <v>539</v>
      </c>
      <c r="E2119" s="552" t="s">
        <v>298</v>
      </c>
      <c r="F2119" s="572">
        <v>2324</v>
      </c>
      <c r="G2119" s="572">
        <v>1953</v>
      </c>
      <c r="H2119" s="560">
        <v>0.19</v>
      </c>
    </row>
    <row r="2120" spans="2:8" ht="34.200000000000003" x14ac:dyDescent="0.3">
      <c r="B2120" s="550" t="s">
        <v>4694</v>
      </c>
      <c r="C2120" s="551" t="s">
        <v>4695</v>
      </c>
      <c r="D2120" s="552" t="s">
        <v>539</v>
      </c>
      <c r="E2120" s="552" t="s">
        <v>298</v>
      </c>
      <c r="F2120" s="572">
        <v>52830</v>
      </c>
      <c r="G2120" s="572">
        <v>44395</v>
      </c>
      <c r="H2120" s="560">
        <v>0.19</v>
      </c>
    </row>
    <row r="2121" spans="2:8" x14ac:dyDescent="0.3">
      <c r="B2121" s="550" t="s">
        <v>4696</v>
      </c>
      <c r="C2121" s="551" t="s">
        <v>4697</v>
      </c>
      <c r="D2121" s="552" t="s">
        <v>539</v>
      </c>
      <c r="E2121" s="552" t="s">
        <v>298</v>
      </c>
      <c r="F2121" s="572">
        <v>739</v>
      </c>
      <c r="G2121" s="572">
        <v>621</v>
      </c>
      <c r="H2121" s="560">
        <v>0.19</v>
      </c>
    </row>
    <row r="2122" spans="2:8" x14ac:dyDescent="0.3">
      <c r="B2122" s="550" t="s">
        <v>4698</v>
      </c>
      <c r="C2122" s="551" t="s">
        <v>4699</v>
      </c>
      <c r="D2122" s="552" t="s">
        <v>539</v>
      </c>
      <c r="E2122" s="552" t="s">
        <v>298</v>
      </c>
      <c r="F2122" s="572">
        <v>9506</v>
      </c>
      <c r="G2122" s="572">
        <v>7988</v>
      </c>
      <c r="H2122" s="560">
        <v>0.19</v>
      </c>
    </row>
    <row r="2123" spans="2:8" x14ac:dyDescent="0.3">
      <c r="B2123" s="550" t="s">
        <v>4700</v>
      </c>
      <c r="C2123" s="551" t="s">
        <v>4701</v>
      </c>
      <c r="D2123" s="552" t="s">
        <v>539</v>
      </c>
      <c r="E2123" s="552" t="s">
        <v>298</v>
      </c>
      <c r="F2123" s="572">
        <v>211156</v>
      </c>
      <c r="G2123" s="572">
        <v>177442</v>
      </c>
      <c r="H2123" s="560">
        <v>0.19</v>
      </c>
    </row>
    <row r="2124" spans="2:8" x14ac:dyDescent="0.3">
      <c r="B2124" s="550" t="s">
        <v>4702</v>
      </c>
      <c r="C2124" s="551" t="s">
        <v>4703</v>
      </c>
      <c r="D2124" s="552" t="s">
        <v>539</v>
      </c>
      <c r="E2124" s="552" t="s">
        <v>562</v>
      </c>
      <c r="F2124" s="572">
        <v>2570</v>
      </c>
      <c r="G2124" s="572">
        <v>2160</v>
      </c>
      <c r="H2124" s="560">
        <v>0.19</v>
      </c>
    </row>
    <row r="2125" spans="2:8" x14ac:dyDescent="0.3">
      <c r="B2125" s="550" t="s">
        <v>4704</v>
      </c>
      <c r="C2125" s="551" t="s">
        <v>4705</v>
      </c>
      <c r="D2125" s="552" t="s">
        <v>539</v>
      </c>
      <c r="E2125" s="552" t="s">
        <v>298</v>
      </c>
      <c r="F2125" s="572">
        <v>1796</v>
      </c>
      <c r="G2125" s="572">
        <v>1509</v>
      </c>
      <c r="H2125" s="560">
        <v>0.19</v>
      </c>
    </row>
    <row r="2126" spans="2:8" x14ac:dyDescent="0.3">
      <c r="B2126" s="550" t="s">
        <v>4706</v>
      </c>
      <c r="C2126" s="551" t="s">
        <v>4707</v>
      </c>
      <c r="D2126" s="552" t="s">
        <v>539</v>
      </c>
      <c r="E2126" s="552" t="s">
        <v>298</v>
      </c>
      <c r="F2126" s="572">
        <v>581</v>
      </c>
      <c r="G2126" s="572">
        <v>488</v>
      </c>
      <c r="H2126" s="560">
        <v>0.19</v>
      </c>
    </row>
    <row r="2127" spans="2:8" x14ac:dyDescent="0.3">
      <c r="B2127" s="550" t="s">
        <v>4708</v>
      </c>
      <c r="C2127" s="551" t="s">
        <v>4709</v>
      </c>
      <c r="D2127" s="552" t="s">
        <v>539</v>
      </c>
      <c r="E2127" s="552" t="s">
        <v>298</v>
      </c>
      <c r="F2127" s="572">
        <v>370</v>
      </c>
      <c r="G2127" s="572">
        <v>311</v>
      </c>
      <c r="H2127" s="560">
        <v>0.19</v>
      </c>
    </row>
    <row r="2128" spans="2:8" x14ac:dyDescent="0.3">
      <c r="B2128" s="550" t="s">
        <v>4710</v>
      </c>
      <c r="C2128" s="551" t="s">
        <v>4711</v>
      </c>
      <c r="D2128" s="552" t="s">
        <v>539</v>
      </c>
      <c r="E2128" s="552" t="s">
        <v>562</v>
      </c>
      <c r="F2128" s="572">
        <v>2048</v>
      </c>
      <c r="G2128" s="572">
        <v>1721</v>
      </c>
      <c r="H2128" s="560">
        <v>0.19</v>
      </c>
    </row>
    <row r="2129" spans="2:8" x14ac:dyDescent="0.3">
      <c r="B2129" s="550" t="s">
        <v>4712</v>
      </c>
      <c r="C2129" s="551" t="s">
        <v>4713</v>
      </c>
      <c r="D2129" s="552" t="s">
        <v>539</v>
      </c>
      <c r="E2129" s="552" t="s">
        <v>298</v>
      </c>
      <c r="F2129" s="572">
        <v>687</v>
      </c>
      <c r="G2129" s="572">
        <v>577</v>
      </c>
      <c r="H2129" s="560">
        <v>0.19</v>
      </c>
    </row>
    <row r="2130" spans="2:8" x14ac:dyDescent="0.3">
      <c r="B2130" s="550" t="s">
        <v>4714</v>
      </c>
      <c r="C2130" s="551" t="s">
        <v>4715</v>
      </c>
      <c r="D2130" s="552" t="s">
        <v>539</v>
      </c>
      <c r="E2130" s="552" t="s">
        <v>298</v>
      </c>
      <c r="F2130" s="572">
        <v>1373</v>
      </c>
      <c r="G2130" s="572">
        <v>1154</v>
      </c>
      <c r="H2130" s="560">
        <v>0.19</v>
      </c>
    </row>
    <row r="2131" spans="2:8" x14ac:dyDescent="0.3">
      <c r="B2131" s="550" t="s">
        <v>4716</v>
      </c>
      <c r="C2131" s="551" t="s">
        <v>4717</v>
      </c>
      <c r="D2131" s="552" t="s">
        <v>539</v>
      </c>
      <c r="E2131" s="552" t="s">
        <v>298</v>
      </c>
      <c r="F2131" s="572">
        <v>1003</v>
      </c>
      <c r="G2131" s="572">
        <v>843</v>
      </c>
      <c r="H2131" s="560">
        <v>0.19</v>
      </c>
    </row>
    <row r="2132" spans="2:8" x14ac:dyDescent="0.3">
      <c r="B2132" s="550" t="s">
        <v>4718</v>
      </c>
      <c r="C2132" s="551" t="s">
        <v>4719</v>
      </c>
      <c r="D2132" s="552" t="s">
        <v>539</v>
      </c>
      <c r="E2132" s="552" t="s">
        <v>298</v>
      </c>
      <c r="F2132" s="572">
        <v>1891</v>
      </c>
      <c r="G2132" s="572">
        <v>1589</v>
      </c>
      <c r="H2132" s="560">
        <v>0.19</v>
      </c>
    </row>
    <row r="2133" spans="2:8" x14ac:dyDescent="0.3">
      <c r="B2133" s="550" t="s">
        <v>4720</v>
      </c>
      <c r="C2133" s="551" t="s">
        <v>4721</v>
      </c>
      <c r="D2133" s="552" t="s">
        <v>539</v>
      </c>
      <c r="E2133" s="552" t="s">
        <v>298</v>
      </c>
      <c r="F2133" s="572">
        <v>12569</v>
      </c>
      <c r="G2133" s="572">
        <v>10562</v>
      </c>
      <c r="H2133" s="560">
        <v>0.19</v>
      </c>
    </row>
    <row r="2134" spans="2:8" x14ac:dyDescent="0.3">
      <c r="B2134" s="550" t="s">
        <v>4722</v>
      </c>
      <c r="C2134" s="551" t="s">
        <v>4723</v>
      </c>
      <c r="D2134" s="552" t="s">
        <v>539</v>
      </c>
      <c r="E2134" s="552" t="s">
        <v>298</v>
      </c>
      <c r="F2134" s="572">
        <v>10561</v>
      </c>
      <c r="G2134" s="572">
        <v>8875</v>
      </c>
      <c r="H2134" s="560">
        <v>0.19</v>
      </c>
    </row>
    <row r="2135" spans="2:8" x14ac:dyDescent="0.3">
      <c r="B2135" s="550" t="s">
        <v>4724</v>
      </c>
      <c r="C2135" s="551" t="s">
        <v>4725</v>
      </c>
      <c r="D2135" s="552" t="s">
        <v>539</v>
      </c>
      <c r="E2135" s="552" t="s">
        <v>298</v>
      </c>
      <c r="F2135" s="572">
        <v>1584</v>
      </c>
      <c r="G2135" s="572">
        <v>1331</v>
      </c>
      <c r="H2135" s="560">
        <v>0.19</v>
      </c>
    </row>
    <row r="2136" spans="2:8" x14ac:dyDescent="0.3">
      <c r="B2136" s="550" t="s">
        <v>4726</v>
      </c>
      <c r="C2136" s="551" t="s">
        <v>4727</v>
      </c>
      <c r="D2136" s="552" t="s">
        <v>539</v>
      </c>
      <c r="E2136" s="552" t="s">
        <v>298</v>
      </c>
      <c r="F2136" s="572">
        <v>2375</v>
      </c>
      <c r="G2136" s="572">
        <v>1996</v>
      </c>
      <c r="H2136" s="560">
        <v>0.19</v>
      </c>
    </row>
    <row r="2137" spans="2:8" x14ac:dyDescent="0.3">
      <c r="B2137" s="550" t="s">
        <v>4728</v>
      </c>
      <c r="C2137" s="551" t="s">
        <v>4729</v>
      </c>
      <c r="D2137" s="552" t="s">
        <v>539</v>
      </c>
      <c r="E2137" s="552" t="s">
        <v>298</v>
      </c>
      <c r="F2137" s="572">
        <v>5810</v>
      </c>
      <c r="G2137" s="572">
        <v>4882</v>
      </c>
      <c r="H2137" s="560">
        <v>0.19</v>
      </c>
    </row>
    <row r="2138" spans="2:8" x14ac:dyDescent="0.3">
      <c r="B2138" s="550" t="s">
        <v>4730</v>
      </c>
      <c r="C2138" s="551" t="s">
        <v>4731</v>
      </c>
      <c r="D2138" s="552" t="s">
        <v>539</v>
      </c>
      <c r="E2138" s="552" t="s">
        <v>298</v>
      </c>
      <c r="F2138" s="572">
        <v>11362</v>
      </c>
      <c r="G2138" s="572">
        <v>9548</v>
      </c>
      <c r="H2138" s="560">
        <v>0.19</v>
      </c>
    </row>
    <row r="2139" spans="2:8" x14ac:dyDescent="0.3">
      <c r="B2139" s="550" t="s">
        <v>4732</v>
      </c>
      <c r="C2139" s="551" t="s">
        <v>4733</v>
      </c>
      <c r="D2139" s="552" t="s">
        <v>539</v>
      </c>
      <c r="E2139" s="552" t="s">
        <v>298</v>
      </c>
      <c r="F2139" s="572">
        <v>6232</v>
      </c>
      <c r="G2139" s="572">
        <v>5237</v>
      </c>
      <c r="H2139" s="560">
        <v>0.19</v>
      </c>
    </row>
    <row r="2140" spans="2:8" x14ac:dyDescent="0.3">
      <c r="B2140" s="550" t="s">
        <v>4734</v>
      </c>
      <c r="C2140" s="551" t="s">
        <v>4735</v>
      </c>
      <c r="D2140" s="552" t="s">
        <v>539</v>
      </c>
      <c r="E2140" s="552" t="s">
        <v>562</v>
      </c>
      <c r="F2140" s="572">
        <v>4965</v>
      </c>
      <c r="G2140" s="572">
        <v>4172</v>
      </c>
      <c r="H2140" s="560">
        <v>0.19</v>
      </c>
    </row>
    <row r="2141" spans="2:8" x14ac:dyDescent="0.3">
      <c r="B2141" s="550" t="s">
        <v>4736</v>
      </c>
      <c r="C2141" s="551" t="s">
        <v>4737</v>
      </c>
      <c r="D2141" s="552" t="s">
        <v>539</v>
      </c>
      <c r="E2141" s="552" t="s">
        <v>298</v>
      </c>
      <c r="F2141" s="572">
        <v>1748</v>
      </c>
      <c r="G2141" s="572">
        <v>1469</v>
      </c>
      <c r="H2141" s="560">
        <v>0.19</v>
      </c>
    </row>
    <row r="2142" spans="2:8" x14ac:dyDescent="0.3">
      <c r="B2142" s="550" t="s">
        <v>4738</v>
      </c>
      <c r="C2142" s="551" t="s">
        <v>4739</v>
      </c>
      <c r="D2142" s="552" t="s">
        <v>539</v>
      </c>
      <c r="E2142" s="552" t="s">
        <v>298</v>
      </c>
      <c r="F2142" s="572">
        <v>475</v>
      </c>
      <c r="G2142" s="572">
        <v>399</v>
      </c>
      <c r="H2142" s="560">
        <v>0.19</v>
      </c>
    </row>
    <row r="2143" spans="2:8" x14ac:dyDescent="0.3">
      <c r="B2143" s="550" t="s">
        <v>4740</v>
      </c>
      <c r="C2143" s="551" t="s">
        <v>4741</v>
      </c>
      <c r="D2143" s="552" t="s">
        <v>539</v>
      </c>
      <c r="E2143" s="552" t="s">
        <v>298</v>
      </c>
      <c r="F2143" s="572">
        <v>144135</v>
      </c>
      <c r="G2143" s="572">
        <v>121122</v>
      </c>
      <c r="H2143" s="560">
        <v>0.19</v>
      </c>
    </row>
    <row r="2144" spans="2:8" x14ac:dyDescent="0.3">
      <c r="B2144" s="550" t="s">
        <v>4742</v>
      </c>
      <c r="C2144" s="551" t="s">
        <v>4743</v>
      </c>
      <c r="D2144" s="552" t="s">
        <v>539</v>
      </c>
      <c r="E2144" s="552" t="s">
        <v>298</v>
      </c>
      <c r="F2144" s="572">
        <v>16465</v>
      </c>
      <c r="G2144" s="572">
        <v>13836</v>
      </c>
      <c r="H2144" s="560">
        <v>0.19</v>
      </c>
    </row>
    <row r="2145" spans="2:8" x14ac:dyDescent="0.3">
      <c r="B2145" s="550" t="s">
        <v>4744</v>
      </c>
      <c r="C2145" s="551" t="s">
        <v>4745</v>
      </c>
      <c r="D2145" s="552" t="s">
        <v>539</v>
      </c>
      <c r="E2145" s="552" t="s">
        <v>298</v>
      </c>
      <c r="F2145" s="572">
        <v>55303</v>
      </c>
      <c r="G2145" s="572">
        <v>46473</v>
      </c>
      <c r="H2145" s="560">
        <v>0.19</v>
      </c>
    </row>
    <row r="2146" spans="2:8" x14ac:dyDescent="0.3">
      <c r="B2146" s="550" t="s">
        <v>4746</v>
      </c>
      <c r="C2146" s="551" t="s">
        <v>4747</v>
      </c>
      <c r="D2146" s="552" t="s">
        <v>539</v>
      </c>
      <c r="E2146" s="552" t="s">
        <v>298</v>
      </c>
      <c r="F2146" s="572">
        <v>80943</v>
      </c>
      <c r="G2146" s="572">
        <v>68019</v>
      </c>
      <c r="H2146" s="560">
        <v>0.19</v>
      </c>
    </row>
    <row r="2147" spans="2:8" x14ac:dyDescent="0.3">
      <c r="B2147" s="550" t="s">
        <v>4748</v>
      </c>
      <c r="C2147" s="551" t="s">
        <v>4749</v>
      </c>
      <c r="D2147" s="552" t="s">
        <v>539</v>
      </c>
      <c r="E2147" s="552" t="s">
        <v>298</v>
      </c>
      <c r="F2147" s="572">
        <v>958998</v>
      </c>
      <c r="G2147" s="572">
        <v>805881</v>
      </c>
      <c r="H2147" s="560">
        <v>0.19</v>
      </c>
    </row>
    <row r="2148" spans="2:8" ht="22.8" x14ac:dyDescent="0.3">
      <c r="B2148" s="550" t="s">
        <v>4750</v>
      </c>
      <c r="C2148" s="551" t="s">
        <v>4751</v>
      </c>
      <c r="D2148" s="552" t="s">
        <v>539</v>
      </c>
      <c r="E2148" s="552" t="s">
        <v>298</v>
      </c>
      <c r="F2148" s="572">
        <v>6076319</v>
      </c>
      <c r="G2148" s="572">
        <v>5106150</v>
      </c>
      <c r="H2148" s="560">
        <v>0.19</v>
      </c>
    </row>
    <row r="2149" spans="2:8" x14ac:dyDescent="0.3">
      <c r="B2149" s="550" t="s">
        <v>4752</v>
      </c>
      <c r="C2149" s="551" t="s">
        <v>4753</v>
      </c>
      <c r="D2149" s="552" t="s">
        <v>539</v>
      </c>
      <c r="E2149" s="552" t="s">
        <v>298</v>
      </c>
      <c r="F2149" s="572">
        <v>20316</v>
      </c>
      <c r="G2149" s="572">
        <v>17072</v>
      </c>
      <c r="H2149" s="560">
        <v>0.19</v>
      </c>
    </row>
    <row r="2150" spans="2:8" x14ac:dyDescent="0.3">
      <c r="B2150" s="550" t="s">
        <v>4754</v>
      </c>
      <c r="C2150" s="551" t="s">
        <v>4755</v>
      </c>
      <c r="D2150" s="552" t="s">
        <v>539</v>
      </c>
      <c r="E2150" s="552" t="s">
        <v>297</v>
      </c>
      <c r="F2150" s="572">
        <v>20297</v>
      </c>
      <c r="G2150" s="572">
        <v>17056</v>
      </c>
      <c r="H2150" s="560">
        <v>0.19</v>
      </c>
    </row>
    <row r="2151" spans="2:8" x14ac:dyDescent="0.3">
      <c r="B2151" s="550" t="s">
        <v>4756</v>
      </c>
      <c r="C2151" s="551" t="s">
        <v>4757</v>
      </c>
      <c r="D2151" s="552" t="s">
        <v>539</v>
      </c>
      <c r="E2151" s="552" t="s">
        <v>298</v>
      </c>
      <c r="F2151" s="572">
        <v>8506</v>
      </c>
      <c r="G2151" s="572">
        <v>7148</v>
      </c>
      <c r="H2151" s="560">
        <v>0.19</v>
      </c>
    </row>
    <row r="2152" spans="2:8" x14ac:dyDescent="0.3">
      <c r="B2152" s="550" t="s">
        <v>4758</v>
      </c>
      <c r="C2152" s="551" t="s">
        <v>4759</v>
      </c>
      <c r="D2152" s="552" t="s">
        <v>539</v>
      </c>
      <c r="E2152" s="552" t="s">
        <v>298</v>
      </c>
      <c r="F2152" s="572">
        <v>30476</v>
      </c>
      <c r="G2152" s="572">
        <v>25610</v>
      </c>
      <c r="H2152" s="560">
        <v>0.19</v>
      </c>
    </row>
    <row r="2153" spans="2:8" x14ac:dyDescent="0.3">
      <c r="B2153" s="550" t="s">
        <v>4760</v>
      </c>
      <c r="C2153" s="551" t="s">
        <v>4761</v>
      </c>
      <c r="D2153" s="552" t="s">
        <v>539</v>
      </c>
      <c r="E2153" s="552" t="s">
        <v>298</v>
      </c>
      <c r="F2153" s="572">
        <v>67964</v>
      </c>
      <c r="G2153" s="572">
        <v>57113</v>
      </c>
      <c r="H2153" s="560">
        <v>0.19</v>
      </c>
    </row>
    <row r="2154" spans="2:8" x14ac:dyDescent="0.3">
      <c r="B2154" s="550" t="s">
        <v>4762</v>
      </c>
      <c r="C2154" s="551" t="s">
        <v>4763</v>
      </c>
      <c r="D2154" s="552" t="s">
        <v>539</v>
      </c>
      <c r="E2154" s="552" t="s">
        <v>298</v>
      </c>
      <c r="F2154" s="572">
        <v>4777</v>
      </c>
      <c r="G2154" s="572">
        <v>4014</v>
      </c>
      <c r="H2154" s="560">
        <v>0.19</v>
      </c>
    </row>
    <row r="2155" spans="2:8" x14ac:dyDescent="0.3">
      <c r="B2155" s="550" t="s">
        <v>4764</v>
      </c>
      <c r="C2155" s="551" t="s">
        <v>4765</v>
      </c>
      <c r="D2155" s="552" t="s">
        <v>539</v>
      </c>
      <c r="E2155" s="552" t="s">
        <v>298</v>
      </c>
      <c r="F2155" s="572">
        <v>63346</v>
      </c>
      <c r="G2155" s="572">
        <v>53232</v>
      </c>
      <c r="H2155" s="560">
        <v>0.19</v>
      </c>
    </row>
    <row r="2156" spans="2:8" x14ac:dyDescent="0.3">
      <c r="B2156" s="550" t="s">
        <v>4766</v>
      </c>
      <c r="C2156" s="551" t="s">
        <v>4767</v>
      </c>
      <c r="D2156" s="552" t="s">
        <v>539</v>
      </c>
      <c r="E2156" s="552" t="s">
        <v>298</v>
      </c>
      <c r="F2156" s="572">
        <v>9910</v>
      </c>
      <c r="G2156" s="572">
        <v>8328</v>
      </c>
      <c r="H2156" s="560">
        <v>0.19</v>
      </c>
    </row>
    <row r="2157" spans="2:8" x14ac:dyDescent="0.3">
      <c r="B2157" s="550" t="s">
        <v>4768</v>
      </c>
      <c r="C2157" s="551" t="s">
        <v>4769</v>
      </c>
      <c r="D2157" s="552" t="s">
        <v>539</v>
      </c>
      <c r="E2157" s="552" t="s">
        <v>298</v>
      </c>
      <c r="F2157" s="572">
        <v>10974</v>
      </c>
      <c r="G2157" s="572">
        <v>9222</v>
      </c>
      <c r="H2157" s="560">
        <v>0.19</v>
      </c>
    </row>
    <row r="2158" spans="2:8" x14ac:dyDescent="0.3">
      <c r="B2158" s="550" t="s">
        <v>4770</v>
      </c>
      <c r="C2158" s="551" t="s">
        <v>4771</v>
      </c>
      <c r="D2158" s="552" t="s">
        <v>539</v>
      </c>
      <c r="E2158" s="552" t="s">
        <v>298</v>
      </c>
      <c r="F2158" s="572">
        <v>3743172</v>
      </c>
      <c r="G2158" s="572">
        <v>3145523</v>
      </c>
      <c r="H2158" s="560">
        <v>0.19</v>
      </c>
    </row>
    <row r="2159" spans="2:8" x14ac:dyDescent="0.3">
      <c r="B2159" s="550" t="s">
        <v>4772</v>
      </c>
      <c r="C2159" s="551" t="s">
        <v>4773</v>
      </c>
      <c r="D2159" s="552" t="s">
        <v>539</v>
      </c>
      <c r="E2159" s="552" t="s">
        <v>298</v>
      </c>
      <c r="F2159" s="572">
        <v>97645</v>
      </c>
      <c r="G2159" s="572">
        <v>82055</v>
      </c>
      <c r="H2159" s="560">
        <v>0.19</v>
      </c>
    </row>
    <row r="2160" spans="2:8" x14ac:dyDescent="0.3">
      <c r="B2160" s="550" t="s">
        <v>4774</v>
      </c>
      <c r="C2160" s="551" t="s">
        <v>4775</v>
      </c>
      <c r="D2160" s="552" t="s">
        <v>539</v>
      </c>
      <c r="E2160" s="552" t="s">
        <v>297</v>
      </c>
      <c r="F2160" s="572">
        <v>9737</v>
      </c>
      <c r="G2160" s="572">
        <v>8182</v>
      </c>
      <c r="H2160" s="560">
        <v>0.19</v>
      </c>
    </row>
    <row r="2161" spans="2:8" x14ac:dyDescent="0.3">
      <c r="B2161" s="550" t="s">
        <v>4776</v>
      </c>
      <c r="C2161" s="551" t="s">
        <v>4777</v>
      </c>
      <c r="D2161" s="552" t="s">
        <v>539</v>
      </c>
      <c r="E2161" s="552" t="s">
        <v>298</v>
      </c>
      <c r="F2161" s="572">
        <v>2166</v>
      </c>
      <c r="G2161" s="572">
        <v>1820</v>
      </c>
      <c r="H2161" s="560">
        <v>0.19</v>
      </c>
    </row>
    <row r="2162" spans="2:8" x14ac:dyDescent="0.3">
      <c r="B2162" s="550" t="s">
        <v>4778</v>
      </c>
      <c r="C2162" s="551" t="s">
        <v>4779</v>
      </c>
      <c r="D2162" s="552" t="s">
        <v>539</v>
      </c>
      <c r="E2162" s="552" t="s">
        <v>298</v>
      </c>
      <c r="F2162" s="572">
        <v>6284</v>
      </c>
      <c r="G2162" s="572">
        <v>5281</v>
      </c>
      <c r="H2162" s="560">
        <v>0.19</v>
      </c>
    </row>
    <row r="2163" spans="2:8" x14ac:dyDescent="0.3">
      <c r="B2163" s="550" t="s">
        <v>4780</v>
      </c>
      <c r="C2163" s="551" t="s">
        <v>4781</v>
      </c>
      <c r="D2163" s="552" t="s">
        <v>539</v>
      </c>
      <c r="E2163" s="552" t="s">
        <v>298</v>
      </c>
      <c r="F2163" s="572">
        <v>149083</v>
      </c>
      <c r="G2163" s="572">
        <v>125280</v>
      </c>
      <c r="H2163" s="560">
        <v>0.19</v>
      </c>
    </row>
    <row r="2164" spans="2:8" x14ac:dyDescent="0.3">
      <c r="B2164" s="550" t="s">
        <v>4782</v>
      </c>
      <c r="C2164" s="551" t="s">
        <v>4783</v>
      </c>
      <c r="D2164" s="552" t="s">
        <v>539</v>
      </c>
      <c r="E2164" s="552" t="s">
        <v>298</v>
      </c>
      <c r="F2164" s="572">
        <v>3696700</v>
      </c>
      <c r="G2164" s="572">
        <v>3106471</v>
      </c>
      <c r="H2164" s="560">
        <v>0.19</v>
      </c>
    </row>
    <row r="2165" spans="2:8" x14ac:dyDescent="0.3">
      <c r="B2165" s="550" t="s">
        <v>4784</v>
      </c>
      <c r="C2165" s="551" t="s">
        <v>4785</v>
      </c>
      <c r="D2165" s="552" t="s">
        <v>539</v>
      </c>
      <c r="E2165" s="552" t="s">
        <v>298</v>
      </c>
      <c r="F2165" s="572">
        <v>550</v>
      </c>
      <c r="G2165" s="572">
        <v>462</v>
      </c>
      <c r="H2165" s="560">
        <v>0.19</v>
      </c>
    </row>
    <row r="2166" spans="2:8" x14ac:dyDescent="0.3">
      <c r="B2166" s="550" t="s">
        <v>4786</v>
      </c>
      <c r="C2166" s="551" t="s">
        <v>4787</v>
      </c>
      <c r="D2166" s="552" t="s">
        <v>539</v>
      </c>
      <c r="E2166" s="552" t="s">
        <v>298</v>
      </c>
      <c r="F2166" s="572">
        <v>9506</v>
      </c>
      <c r="G2166" s="572">
        <v>7988</v>
      </c>
      <c r="H2166" s="560">
        <v>0.19</v>
      </c>
    </row>
    <row r="2167" spans="2:8" x14ac:dyDescent="0.3">
      <c r="B2167" s="550" t="s">
        <v>4788</v>
      </c>
      <c r="C2167" s="551" t="s">
        <v>4789</v>
      </c>
      <c r="D2167" s="552" t="s">
        <v>539</v>
      </c>
      <c r="E2167" s="552" t="s">
        <v>562</v>
      </c>
      <c r="F2167" s="572">
        <v>3396</v>
      </c>
      <c r="G2167" s="572">
        <v>2854</v>
      </c>
      <c r="H2167" s="560">
        <v>0.19</v>
      </c>
    </row>
    <row r="2168" spans="2:8" x14ac:dyDescent="0.3">
      <c r="B2168" s="550" t="s">
        <v>4790</v>
      </c>
      <c r="C2168" s="551" t="s">
        <v>4791</v>
      </c>
      <c r="D2168" s="552" t="s">
        <v>539</v>
      </c>
      <c r="E2168" s="552" t="s">
        <v>298</v>
      </c>
      <c r="F2168" s="572">
        <v>960</v>
      </c>
      <c r="G2168" s="572">
        <v>807</v>
      </c>
      <c r="H2168" s="560">
        <v>0.19</v>
      </c>
    </row>
    <row r="2169" spans="2:8" x14ac:dyDescent="0.3">
      <c r="B2169" s="550" t="s">
        <v>4792</v>
      </c>
      <c r="C2169" s="551" t="s">
        <v>4793</v>
      </c>
      <c r="D2169" s="552" t="s">
        <v>539</v>
      </c>
      <c r="E2169" s="552" t="s">
        <v>298</v>
      </c>
      <c r="F2169" s="572">
        <v>29892</v>
      </c>
      <c r="G2169" s="572">
        <v>25119</v>
      </c>
      <c r="H2169" s="560">
        <v>0.19</v>
      </c>
    </row>
    <row r="2170" spans="2:8" x14ac:dyDescent="0.3">
      <c r="B2170" s="550" t="s">
        <v>4794</v>
      </c>
      <c r="C2170" s="551" t="s">
        <v>4795</v>
      </c>
      <c r="D2170" s="552" t="s">
        <v>539</v>
      </c>
      <c r="E2170" s="552" t="s">
        <v>298</v>
      </c>
      <c r="F2170" s="572">
        <v>170494</v>
      </c>
      <c r="G2170" s="572">
        <v>143272</v>
      </c>
      <c r="H2170" s="560">
        <v>0.19</v>
      </c>
    </row>
    <row r="2171" spans="2:8" x14ac:dyDescent="0.3">
      <c r="B2171" s="550" t="s">
        <v>4796</v>
      </c>
      <c r="C2171" s="551" t="s">
        <v>4797</v>
      </c>
      <c r="D2171" s="552" t="s">
        <v>539</v>
      </c>
      <c r="E2171" s="552" t="s">
        <v>298</v>
      </c>
      <c r="F2171" s="572">
        <v>141104</v>
      </c>
      <c r="G2171" s="572">
        <v>118575</v>
      </c>
      <c r="H2171" s="560">
        <v>0.19</v>
      </c>
    </row>
    <row r="2172" spans="2:8" x14ac:dyDescent="0.3">
      <c r="B2172" s="550" t="s">
        <v>4798</v>
      </c>
      <c r="C2172" s="551" t="s">
        <v>4799</v>
      </c>
      <c r="D2172" s="552" t="s">
        <v>539</v>
      </c>
      <c r="E2172" s="552" t="s">
        <v>298</v>
      </c>
      <c r="F2172" s="572">
        <v>146311</v>
      </c>
      <c r="G2172" s="572">
        <v>122950</v>
      </c>
      <c r="H2172" s="560">
        <v>0.19</v>
      </c>
    </row>
    <row r="2173" spans="2:8" x14ac:dyDescent="0.3">
      <c r="B2173" s="550" t="s">
        <v>4800</v>
      </c>
      <c r="C2173" s="551" t="s">
        <v>4801</v>
      </c>
      <c r="D2173" s="552" t="s">
        <v>539</v>
      </c>
      <c r="E2173" s="552" t="s">
        <v>298</v>
      </c>
      <c r="F2173" s="572">
        <v>661118</v>
      </c>
      <c r="G2173" s="572">
        <v>555561</v>
      </c>
      <c r="H2173" s="560">
        <v>0.19</v>
      </c>
    </row>
    <row r="2174" spans="2:8" x14ac:dyDescent="0.3">
      <c r="B2174" s="550" t="s">
        <v>4802</v>
      </c>
      <c r="C2174" s="551" t="s">
        <v>4803</v>
      </c>
      <c r="D2174" s="552" t="s">
        <v>539</v>
      </c>
      <c r="E2174" s="552" t="s">
        <v>298</v>
      </c>
      <c r="F2174" s="572">
        <v>550271</v>
      </c>
      <c r="G2174" s="572">
        <v>462413</v>
      </c>
      <c r="H2174" s="560">
        <v>0.19</v>
      </c>
    </row>
    <row r="2175" spans="2:8" x14ac:dyDescent="0.3">
      <c r="B2175" s="550" t="s">
        <v>4804</v>
      </c>
      <c r="C2175" s="551" t="s">
        <v>4805</v>
      </c>
      <c r="D2175" s="552" t="s">
        <v>539</v>
      </c>
      <c r="E2175" s="552" t="s">
        <v>298</v>
      </c>
      <c r="F2175" s="572">
        <v>38209</v>
      </c>
      <c r="G2175" s="572">
        <v>32108</v>
      </c>
      <c r="H2175" s="560">
        <v>0.19</v>
      </c>
    </row>
    <row r="2176" spans="2:8" x14ac:dyDescent="0.3">
      <c r="B2176" s="550" t="s">
        <v>4806</v>
      </c>
      <c r="C2176" s="551" t="s">
        <v>4807</v>
      </c>
      <c r="D2176" s="552" t="s">
        <v>539</v>
      </c>
      <c r="E2176" s="552" t="s">
        <v>298</v>
      </c>
      <c r="F2176" s="572">
        <v>89891</v>
      </c>
      <c r="G2176" s="572">
        <v>75539</v>
      </c>
      <c r="H2176" s="560">
        <v>0.19</v>
      </c>
    </row>
    <row r="2177" spans="2:8" x14ac:dyDescent="0.3">
      <c r="B2177" s="550" t="s">
        <v>4808</v>
      </c>
      <c r="C2177" s="551" t="s">
        <v>4809</v>
      </c>
      <c r="D2177" s="552" t="s">
        <v>539</v>
      </c>
      <c r="E2177" s="552" t="s">
        <v>298</v>
      </c>
      <c r="F2177" s="572">
        <v>74074</v>
      </c>
      <c r="G2177" s="572">
        <v>62247</v>
      </c>
      <c r="H2177" s="560">
        <v>0.19</v>
      </c>
    </row>
    <row r="2178" spans="2:8" x14ac:dyDescent="0.3">
      <c r="B2178" s="550" t="s">
        <v>4810</v>
      </c>
      <c r="C2178" s="551" t="s">
        <v>4811</v>
      </c>
      <c r="D2178" s="552" t="s">
        <v>539</v>
      </c>
      <c r="E2178" s="552" t="s">
        <v>298</v>
      </c>
      <c r="F2178" s="572">
        <v>3908</v>
      </c>
      <c r="G2178" s="572">
        <v>3284</v>
      </c>
      <c r="H2178" s="560">
        <v>0.19</v>
      </c>
    </row>
    <row r="2179" spans="2:8" ht="22.8" x14ac:dyDescent="0.3">
      <c r="B2179" s="550" t="s">
        <v>4812</v>
      </c>
      <c r="C2179" s="551" t="s">
        <v>4813</v>
      </c>
      <c r="D2179" s="552" t="s">
        <v>539</v>
      </c>
      <c r="E2179" s="552" t="s">
        <v>298</v>
      </c>
      <c r="F2179" s="572">
        <v>1056</v>
      </c>
      <c r="G2179" s="572">
        <v>887</v>
      </c>
      <c r="H2179" s="560">
        <v>0.19</v>
      </c>
    </row>
    <row r="2180" spans="2:8" x14ac:dyDescent="0.3">
      <c r="B2180" s="550" t="s">
        <v>4814</v>
      </c>
      <c r="C2180" s="551" t="s">
        <v>4815</v>
      </c>
      <c r="D2180" s="552" t="s">
        <v>539</v>
      </c>
      <c r="E2180" s="552" t="s">
        <v>298</v>
      </c>
      <c r="F2180" s="572">
        <v>166019</v>
      </c>
      <c r="G2180" s="572">
        <v>139512</v>
      </c>
      <c r="H2180" s="560">
        <v>0.19</v>
      </c>
    </row>
    <row r="2181" spans="2:8" x14ac:dyDescent="0.3">
      <c r="B2181" s="550" t="s">
        <v>4816</v>
      </c>
      <c r="C2181" s="551" t="s">
        <v>4817</v>
      </c>
      <c r="D2181" s="552" t="s">
        <v>539</v>
      </c>
      <c r="E2181" s="552" t="s">
        <v>298</v>
      </c>
      <c r="F2181" s="572">
        <v>1369891</v>
      </c>
      <c r="G2181" s="572">
        <v>1151169</v>
      </c>
      <c r="H2181" s="560">
        <v>0.19</v>
      </c>
    </row>
    <row r="2182" spans="2:8" x14ac:dyDescent="0.3">
      <c r="B2182" s="550" t="s">
        <v>4818</v>
      </c>
      <c r="C2182" s="551" t="s">
        <v>4819</v>
      </c>
      <c r="D2182" s="552" t="s">
        <v>539</v>
      </c>
      <c r="E2182" s="552" t="s">
        <v>298</v>
      </c>
      <c r="F2182" s="572">
        <v>22715557</v>
      </c>
      <c r="G2182" s="572">
        <v>19088703</v>
      </c>
      <c r="H2182" s="560">
        <v>0.19</v>
      </c>
    </row>
    <row r="2183" spans="2:8" x14ac:dyDescent="0.3">
      <c r="B2183" s="550" t="s">
        <v>4820</v>
      </c>
      <c r="C2183" s="551" t="s">
        <v>4821</v>
      </c>
      <c r="D2183" s="552" t="s">
        <v>539</v>
      </c>
      <c r="E2183" s="552" t="s">
        <v>298</v>
      </c>
      <c r="F2183" s="572">
        <v>347115</v>
      </c>
      <c r="G2183" s="572">
        <v>291693</v>
      </c>
      <c r="H2183" s="560">
        <v>0.19</v>
      </c>
    </row>
    <row r="2184" spans="2:8" x14ac:dyDescent="0.3">
      <c r="B2184" s="550" t="s">
        <v>4822</v>
      </c>
      <c r="C2184" s="551" t="s">
        <v>4823</v>
      </c>
      <c r="D2184" s="552" t="s">
        <v>539</v>
      </c>
      <c r="E2184" s="552" t="s">
        <v>562</v>
      </c>
      <c r="F2184" s="572">
        <v>5667</v>
      </c>
      <c r="G2184" s="572">
        <v>4762</v>
      </c>
      <c r="H2184" s="560">
        <v>0.19</v>
      </c>
    </row>
    <row r="2185" spans="2:8" x14ac:dyDescent="0.3">
      <c r="B2185" s="550" t="s">
        <v>4824</v>
      </c>
      <c r="C2185" s="551" t="s">
        <v>4825</v>
      </c>
      <c r="D2185" s="552" t="s">
        <v>539</v>
      </c>
      <c r="E2185" s="552" t="s">
        <v>562</v>
      </c>
      <c r="F2185" s="572">
        <v>8249</v>
      </c>
      <c r="G2185" s="572">
        <v>6932</v>
      </c>
      <c r="H2185" s="560">
        <v>0.19</v>
      </c>
    </row>
    <row r="2186" spans="2:8" x14ac:dyDescent="0.3">
      <c r="B2186" s="550" t="s">
        <v>4826</v>
      </c>
      <c r="C2186" s="551" t="s">
        <v>4827</v>
      </c>
      <c r="D2186" s="552" t="s">
        <v>539</v>
      </c>
      <c r="E2186" s="552" t="s">
        <v>562</v>
      </c>
      <c r="F2186" s="572">
        <v>55872</v>
      </c>
      <c r="G2186" s="572">
        <v>46951</v>
      </c>
      <c r="H2186" s="560">
        <v>0.19</v>
      </c>
    </row>
    <row r="2187" spans="2:8" x14ac:dyDescent="0.3">
      <c r="B2187" s="550" t="s">
        <v>4828</v>
      </c>
      <c r="C2187" s="551" t="s">
        <v>4829</v>
      </c>
      <c r="D2187" s="552" t="s">
        <v>539</v>
      </c>
      <c r="E2187" s="552" t="s">
        <v>562</v>
      </c>
      <c r="F2187" s="572">
        <v>5964</v>
      </c>
      <c r="G2187" s="572">
        <v>5012</v>
      </c>
      <c r="H2187" s="560">
        <v>0.19</v>
      </c>
    </row>
    <row r="2188" spans="2:8" x14ac:dyDescent="0.3">
      <c r="B2188" s="550" t="s">
        <v>4830</v>
      </c>
      <c r="C2188" s="551" t="s">
        <v>4831</v>
      </c>
      <c r="D2188" s="552" t="s">
        <v>539</v>
      </c>
      <c r="E2188" s="552" t="s">
        <v>562</v>
      </c>
      <c r="F2188" s="572">
        <v>8287</v>
      </c>
      <c r="G2188" s="572">
        <v>6964</v>
      </c>
      <c r="H2188" s="560">
        <v>0.19</v>
      </c>
    </row>
    <row r="2189" spans="2:8" x14ac:dyDescent="0.3">
      <c r="B2189" s="550" t="s">
        <v>4832</v>
      </c>
      <c r="C2189" s="551" t="s">
        <v>4833</v>
      </c>
      <c r="D2189" s="552" t="s">
        <v>539</v>
      </c>
      <c r="E2189" s="552" t="s">
        <v>562</v>
      </c>
      <c r="F2189" s="572">
        <v>17219</v>
      </c>
      <c r="G2189" s="572">
        <v>14470</v>
      </c>
      <c r="H2189" s="560">
        <v>0.19</v>
      </c>
    </row>
    <row r="2190" spans="2:8" x14ac:dyDescent="0.3">
      <c r="B2190" s="550" t="s">
        <v>4834</v>
      </c>
      <c r="C2190" s="551" t="s">
        <v>4835</v>
      </c>
      <c r="D2190" s="552" t="s">
        <v>539</v>
      </c>
      <c r="E2190" s="552" t="s">
        <v>298</v>
      </c>
      <c r="F2190" s="572">
        <v>39343</v>
      </c>
      <c r="G2190" s="572">
        <v>33061</v>
      </c>
      <c r="H2190" s="560">
        <v>0.19</v>
      </c>
    </row>
    <row r="2191" spans="2:8" x14ac:dyDescent="0.3">
      <c r="B2191" s="550" t="s">
        <v>4836</v>
      </c>
      <c r="C2191" s="551" t="s">
        <v>4837</v>
      </c>
      <c r="D2191" s="552" t="s">
        <v>539</v>
      </c>
      <c r="E2191" s="552" t="s">
        <v>298</v>
      </c>
      <c r="F2191" s="572">
        <v>57690</v>
      </c>
      <c r="G2191" s="572">
        <v>48479</v>
      </c>
      <c r="H2191" s="560">
        <v>0.19</v>
      </c>
    </row>
    <row r="2192" spans="2:8" x14ac:dyDescent="0.3">
      <c r="B2192" s="550" t="s">
        <v>4838</v>
      </c>
      <c r="C2192" s="551" t="s">
        <v>4839</v>
      </c>
      <c r="D2192" s="552" t="s">
        <v>539</v>
      </c>
      <c r="E2192" s="552" t="s">
        <v>298</v>
      </c>
      <c r="F2192" s="572">
        <v>250119</v>
      </c>
      <c r="G2192" s="572">
        <v>210184</v>
      </c>
      <c r="H2192" s="560">
        <v>0.19</v>
      </c>
    </row>
    <row r="2193" spans="2:8" x14ac:dyDescent="0.3">
      <c r="B2193" s="550" t="s">
        <v>4840</v>
      </c>
      <c r="C2193" s="551" t="s">
        <v>4841</v>
      </c>
      <c r="D2193" s="552" t="s">
        <v>539</v>
      </c>
      <c r="E2193" s="552" t="s">
        <v>298</v>
      </c>
      <c r="F2193" s="572">
        <v>90832</v>
      </c>
      <c r="G2193" s="572">
        <v>76329</v>
      </c>
      <c r="H2193" s="560">
        <v>0.19</v>
      </c>
    </row>
    <row r="2194" spans="2:8" ht="22.8" x14ac:dyDescent="0.3">
      <c r="B2194" s="550" t="s">
        <v>4842</v>
      </c>
      <c r="C2194" s="551" t="s">
        <v>4843</v>
      </c>
      <c r="D2194" s="552" t="s">
        <v>539</v>
      </c>
      <c r="E2194" s="552" t="s">
        <v>298</v>
      </c>
      <c r="F2194" s="572">
        <v>1759629</v>
      </c>
      <c r="G2194" s="572">
        <v>1478680</v>
      </c>
      <c r="H2194" s="560">
        <v>0.19</v>
      </c>
    </row>
    <row r="2195" spans="2:8" x14ac:dyDescent="0.3">
      <c r="B2195" s="550" t="s">
        <v>4844</v>
      </c>
      <c r="C2195" s="551" t="s">
        <v>4845</v>
      </c>
      <c r="D2195" s="552" t="s">
        <v>539</v>
      </c>
      <c r="E2195" s="552" t="s">
        <v>298</v>
      </c>
      <c r="F2195" s="572">
        <v>163394</v>
      </c>
      <c r="G2195" s="572">
        <v>137306</v>
      </c>
      <c r="H2195" s="560">
        <v>0.19</v>
      </c>
    </row>
    <row r="2196" spans="2:8" x14ac:dyDescent="0.3">
      <c r="B2196" s="550" t="s">
        <v>4846</v>
      </c>
      <c r="C2196" s="551" t="s">
        <v>4847</v>
      </c>
      <c r="D2196" s="552" t="s">
        <v>539</v>
      </c>
      <c r="E2196" s="552" t="s">
        <v>298</v>
      </c>
      <c r="F2196" s="572">
        <v>188532</v>
      </c>
      <c r="G2196" s="572">
        <v>158430</v>
      </c>
      <c r="H2196" s="560">
        <v>0.19</v>
      </c>
    </row>
    <row r="2197" spans="2:8" x14ac:dyDescent="0.3">
      <c r="B2197" s="550" t="s">
        <v>4848</v>
      </c>
      <c r="C2197" s="551" t="s">
        <v>4849</v>
      </c>
      <c r="D2197" s="552" t="s">
        <v>539</v>
      </c>
      <c r="E2197" s="552" t="s">
        <v>298</v>
      </c>
      <c r="F2197" s="572">
        <v>275257</v>
      </c>
      <c r="G2197" s="572">
        <v>231308</v>
      </c>
      <c r="H2197" s="560">
        <v>0.19</v>
      </c>
    </row>
    <row r="2198" spans="2:8" x14ac:dyDescent="0.3">
      <c r="B2198" s="550" t="s">
        <v>4850</v>
      </c>
      <c r="C2198" s="551" t="s">
        <v>4851</v>
      </c>
      <c r="D2198" s="552" t="s">
        <v>539</v>
      </c>
      <c r="E2198" s="552" t="s">
        <v>562</v>
      </c>
      <c r="F2198" s="572">
        <v>571</v>
      </c>
      <c r="G2198" s="572">
        <v>480</v>
      </c>
      <c r="H2198" s="560">
        <v>0.19</v>
      </c>
    </row>
    <row r="2199" spans="2:8" x14ac:dyDescent="0.3">
      <c r="B2199" s="550" t="s">
        <v>4852</v>
      </c>
      <c r="C2199" s="551" t="s">
        <v>4853</v>
      </c>
      <c r="D2199" s="552" t="s">
        <v>539</v>
      </c>
      <c r="E2199" s="552" t="s">
        <v>298</v>
      </c>
      <c r="F2199" s="572">
        <v>146102</v>
      </c>
      <c r="G2199" s="572">
        <v>122775</v>
      </c>
      <c r="H2199" s="560">
        <v>0.19</v>
      </c>
    </row>
    <row r="2200" spans="2:8" x14ac:dyDescent="0.3">
      <c r="B2200" s="550" t="s">
        <v>4854</v>
      </c>
      <c r="C2200" s="551" t="s">
        <v>4855</v>
      </c>
      <c r="D2200" s="552" t="s">
        <v>539</v>
      </c>
      <c r="E2200" s="552" t="s">
        <v>298</v>
      </c>
      <c r="F2200" s="572">
        <v>176250</v>
      </c>
      <c r="G2200" s="572">
        <v>148109</v>
      </c>
      <c r="H2200" s="560">
        <v>0.19</v>
      </c>
    </row>
    <row r="2201" spans="2:8" x14ac:dyDescent="0.3">
      <c r="B2201" s="550" t="s">
        <v>4856</v>
      </c>
      <c r="C2201" s="551" t="s">
        <v>4857</v>
      </c>
      <c r="D2201" s="552" t="s">
        <v>539</v>
      </c>
      <c r="E2201" s="552" t="s">
        <v>298</v>
      </c>
      <c r="F2201" s="572">
        <v>4752900</v>
      </c>
      <c r="G2201" s="572">
        <v>3994034</v>
      </c>
      <c r="H2201" s="560">
        <v>0.19</v>
      </c>
    </row>
    <row r="2202" spans="2:8" x14ac:dyDescent="0.3">
      <c r="B2202" s="550" t="s">
        <v>4858</v>
      </c>
      <c r="C2202" s="551" t="s">
        <v>4859</v>
      </c>
      <c r="D2202" s="552" t="s">
        <v>539</v>
      </c>
      <c r="E2202" s="552" t="s">
        <v>298</v>
      </c>
      <c r="F2202" s="572">
        <v>2298515</v>
      </c>
      <c r="G2202" s="572">
        <v>1931525</v>
      </c>
      <c r="H2202" s="560">
        <v>0.19</v>
      </c>
    </row>
    <row r="2203" spans="2:8" x14ac:dyDescent="0.3">
      <c r="B2203" s="550" t="s">
        <v>4860</v>
      </c>
      <c r="C2203" s="551" t="s">
        <v>4861</v>
      </c>
      <c r="D2203" s="552" t="s">
        <v>539</v>
      </c>
      <c r="E2203" s="552" t="s">
        <v>298</v>
      </c>
      <c r="F2203" s="572">
        <v>823555</v>
      </c>
      <c r="G2203" s="572">
        <v>692063</v>
      </c>
      <c r="H2203" s="560">
        <v>0.19</v>
      </c>
    </row>
    <row r="2204" spans="2:8" x14ac:dyDescent="0.3">
      <c r="B2204" s="550" t="s">
        <v>4862</v>
      </c>
      <c r="C2204" s="551" t="s">
        <v>4863</v>
      </c>
      <c r="D2204" s="552" t="s">
        <v>539</v>
      </c>
      <c r="E2204" s="552" t="s">
        <v>298</v>
      </c>
      <c r="F2204" s="572">
        <v>75432</v>
      </c>
      <c r="G2204" s="572">
        <v>63388</v>
      </c>
      <c r="H2204" s="560">
        <v>0.19</v>
      </c>
    </row>
    <row r="2205" spans="2:8" x14ac:dyDescent="0.3">
      <c r="B2205" s="550" t="s">
        <v>4864</v>
      </c>
      <c r="C2205" s="551" t="s">
        <v>4865</v>
      </c>
      <c r="D2205" s="552" t="s">
        <v>539</v>
      </c>
      <c r="E2205" s="552" t="s">
        <v>298</v>
      </c>
      <c r="F2205" s="572">
        <v>75432</v>
      </c>
      <c r="G2205" s="572">
        <v>63388</v>
      </c>
      <c r="H2205" s="560">
        <v>0.19</v>
      </c>
    </row>
    <row r="2206" spans="2:8" x14ac:dyDescent="0.3">
      <c r="B2206" s="550" t="s">
        <v>4866</v>
      </c>
      <c r="C2206" s="551" t="s">
        <v>4867</v>
      </c>
      <c r="D2206" s="552" t="s">
        <v>539</v>
      </c>
      <c r="E2206" s="552" t="s">
        <v>298</v>
      </c>
      <c r="F2206" s="572">
        <v>1056200</v>
      </c>
      <c r="G2206" s="572">
        <v>887563</v>
      </c>
      <c r="H2206" s="560">
        <v>0.19</v>
      </c>
    </row>
    <row r="2207" spans="2:8" x14ac:dyDescent="0.3">
      <c r="B2207" s="550" t="s">
        <v>4868</v>
      </c>
      <c r="C2207" s="551" t="s">
        <v>4869</v>
      </c>
      <c r="D2207" s="552" t="s">
        <v>539</v>
      </c>
      <c r="E2207" s="552" t="s">
        <v>298</v>
      </c>
      <c r="F2207" s="572">
        <v>5002223</v>
      </c>
      <c r="G2207" s="572">
        <v>4203549</v>
      </c>
      <c r="H2207" s="560">
        <v>0.19</v>
      </c>
    </row>
    <row r="2208" spans="2:8" ht="22.8" x14ac:dyDescent="0.3">
      <c r="B2208" s="550" t="s">
        <v>4870</v>
      </c>
      <c r="C2208" s="551" t="s">
        <v>4871</v>
      </c>
      <c r="D2208" s="552" t="s">
        <v>539</v>
      </c>
      <c r="E2208" s="552" t="s">
        <v>298</v>
      </c>
      <c r="F2208" s="572">
        <v>617349</v>
      </c>
      <c r="G2208" s="572">
        <v>518781</v>
      </c>
      <c r="H2208" s="560">
        <v>0.19</v>
      </c>
    </row>
    <row r="2209" spans="2:10" ht="22.8" x14ac:dyDescent="0.3">
      <c r="B2209" s="550" t="s">
        <v>4872</v>
      </c>
      <c r="C2209" s="551" t="s">
        <v>4873</v>
      </c>
      <c r="D2209" s="552" t="s">
        <v>539</v>
      </c>
      <c r="E2209" s="552" t="s">
        <v>298</v>
      </c>
      <c r="F2209" s="572">
        <v>408226</v>
      </c>
      <c r="G2209" s="572">
        <v>343047</v>
      </c>
      <c r="H2209" s="560">
        <v>0.19</v>
      </c>
    </row>
    <row r="2210" spans="2:10" x14ac:dyDescent="0.3">
      <c r="B2210" s="550" t="s">
        <v>4874</v>
      </c>
      <c r="C2210" s="551" t="s">
        <v>4875</v>
      </c>
      <c r="D2210" s="552" t="s">
        <v>539</v>
      </c>
      <c r="E2210" s="552" t="s">
        <v>298</v>
      </c>
      <c r="F2210" s="572">
        <v>496309</v>
      </c>
      <c r="G2210" s="572">
        <v>417066</v>
      </c>
      <c r="H2210" s="560">
        <v>0.19</v>
      </c>
    </row>
    <row r="2211" spans="2:10" x14ac:dyDescent="0.3">
      <c r="B2211" s="550" t="s">
        <v>4876</v>
      </c>
      <c r="C2211" s="551" t="s">
        <v>4877</v>
      </c>
      <c r="D2211" s="552" t="s">
        <v>539</v>
      </c>
      <c r="E2211" s="552" t="s">
        <v>298</v>
      </c>
      <c r="F2211" s="572">
        <v>475290</v>
      </c>
      <c r="G2211" s="572">
        <v>399403</v>
      </c>
      <c r="H2211" s="560">
        <v>0.19</v>
      </c>
    </row>
    <row r="2212" spans="2:10" x14ac:dyDescent="0.3">
      <c r="B2212" s="550" t="s">
        <v>4878</v>
      </c>
      <c r="C2212" s="551" t="s">
        <v>4879</v>
      </c>
      <c r="D2212" s="552" t="s">
        <v>539</v>
      </c>
      <c r="E2212" s="552" t="s">
        <v>298</v>
      </c>
      <c r="F2212" s="572">
        <v>110901</v>
      </c>
      <c r="G2212" s="572">
        <v>93194</v>
      </c>
      <c r="H2212" s="560">
        <v>0.19</v>
      </c>
    </row>
    <row r="2213" spans="2:10" x14ac:dyDescent="0.3">
      <c r="B2213" s="550" t="s">
        <v>4880</v>
      </c>
      <c r="C2213" s="551" t="s">
        <v>4881</v>
      </c>
      <c r="D2213" s="552" t="s">
        <v>539</v>
      </c>
      <c r="E2213" s="552" t="s">
        <v>298</v>
      </c>
      <c r="F2213" s="572">
        <v>35382</v>
      </c>
      <c r="G2213" s="572">
        <v>29733</v>
      </c>
      <c r="H2213" s="560">
        <v>0.19</v>
      </c>
    </row>
    <row r="2214" spans="2:10" x14ac:dyDescent="0.3">
      <c r="B2214" s="550" t="s">
        <v>4882</v>
      </c>
      <c r="C2214" s="551" t="s">
        <v>4883</v>
      </c>
      <c r="D2214" s="552" t="s">
        <v>539</v>
      </c>
      <c r="E2214" s="552" t="s">
        <v>298</v>
      </c>
      <c r="F2214" s="572">
        <v>19276</v>
      </c>
      <c r="G2214" s="572">
        <v>16198</v>
      </c>
      <c r="H2214" s="560">
        <v>0.19</v>
      </c>
    </row>
    <row r="2215" spans="2:10" x14ac:dyDescent="0.3">
      <c r="B2215" s="550" t="s">
        <v>4884</v>
      </c>
      <c r="C2215" s="551" t="s">
        <v>4885</v>
      </c>
      <c r="D2215" s="552" t="s">
        <v>539</v>
      </c>
      <c r="E2215" s="552" t="s">
        <v>298</v>
      </c>
      <c r="F2215" s="572">
        <v>24291</v>
      </c>
      <c r="G2215" s="572">
        <v>20413</v>
      </c>
      <c r="H2215" s="560">
        <v>0.19</v>
      </c>
    </row>
    <row r="2216" spans="2:10" x14ac:dyDescent="0.3">
      <c r="B2216" s="550" t="s">
        <v>4886</v>
      </c>
      <c r="C2216" s="551" t="s">
        <v>4887</v>
      </c>
      <c r="D2216" s="552" t="s">
        <v>539</v>
      </c>
      <c r="E2216" s="552" t="s">
        <v>298</v>
      </c>
      <c r="F2216" s="572">
        <v>24291</v>
      </c>
      <c r="G2216" s="572">
        <v>20413</v>
      </c>
      <c r="H2216" s="560">
        <v>0.19</v>
      </c>
    </row>
    <row r="2217" spans="2:10" x14ac:dyDescent="0.3">
      <c r="B2217" s="550" t="s">
        <v>4888</v>
      </c>
      <c r="C2217" s="551" t="s">
        <v>4889</v>
      </c>
      <c r="D2217" s="552" t="s">
        <v>539</v>
      </c>
      <c r="E2217" s="552" t="s">
        <v>298</v>
      </c>
      <c r="F2217" s="572">
        <v>27460</v>
      </c>
      <c r="G2217" s="572">
        <v>23076</v>
      </c>
      <c r="H2217" s="560">
        <v>0.19</v>
      </c>
    </row>
    <row r="2218" spans="2:10" x14ac:dyDescent="0.3">
      <c r="B2218" s="550" t="s">
        <v>4890</v>
      </c>
      <c r="C2218" s="551" t="s">
        <v>4891</v>
      </c>
      <c r="D2218" s="552" t="s">
        <v>539</v>
      </c>
      <c r="E2218" s="552" t="s">
        <v>298</v>
      </c>
      <c r="F2218" s="572">
        <v>6390</v>
      </c>
      <c r="G2218" s="572">
        <v>5370</v>
      </c>
      <c r="H2218" s="560">
        <v>0.19</v>
      </c>
    </row>
    <row r="2219" spans="2:10" ht="22.8" x14ac:dyDescent="0.3">
      <c r="B2219" s="550" t="s">
        <v>4892</v>
      </c>
      <c r="C2219" s="551" t="s">
        <v>4893</v>
      </c>
      <c r="D2219" s="552" t="s">
        <v>539</v>
      </c>
      <c r="E2219" s="552" t="s">
        <v>135</v>
      </c>
      <c r="F2219" s="572">
        <v>4648</v>
      </c>
      <c r="G2219" s="572">
        <v>3906</v>
      </c>
      <c r="H2219" s="560">
        <v>0.19</v>
      </c>
    </row>
    <row r="2220" spans="2:10" x14ac:dyDescent="0.3">
      <c r="B2220" s="564" t="s">
        <v>4894</v>
      </c>
      <c r="C2220" s="565" t="s">
        <v>5658</v>
      </c>
      <c r="D2220" s="566" t="s">
        <v>539</v>
      </c>
      <c r="E2220" s="566" t="s">
        <v>135</v>
      </c>
      <c r="F2220" s="573">
        <f>+G2220*(1+H2221)</f>
        <v>8450</v>
      </c>
      <c r="G2220" s="573">
        <v>7100.8403361344535</v>
      </c>
      <c r="H2220" s="568">
        <v>0.19</v>
      </c>
      <c r="I2220" s="573">
        <f>+J2220*(1+H2220)</f>
        <v>7460.11</v>
      </c>
      <c r="J2220" s="573">
        <v>6269</v>
      </c>
    </row>
    <row r="2221" spans="2:10" ht="34.200000000000003" x14ac:dyDescent="0.3">
      <c r="B2221" s="550" t="s">
        <v>4895</v>
      </c>
      <c r="C2221" s="551" t="s">
        <v>4896</v>
      </c>
      <c r="D2221" s="552" t="s">
        <v>539</v>
      </c>
      <c r="E2221" s="552" t="s">
        <v>135</v>
      </c>
      <c r="F2221" s="572">
        <v>8030</v>
      </c>
      <c r="G2221" s="572">
        <v>6748</v>
      </c>
      <c r="H2221" s="560">
        <v>0.19</v>
      </c>
    </row>
    <row r="2222" spans="2:10" ht="22.8" x14ac:dyDescent="0.3">
      <c r="B2222" s="550" t="s">
        <v>4897</v>
      </c>
      <c r="C2222" s="551" t="s">
        <v>4898</v>
      </c>
      <c r="D2222" s="552" t="s">
        <v>539</v>
      </c>
      <c r="E2222" s="552" t="s">
        <v>298</v>
      </c>
      <c r="F2222" s="572">
        <v>54923</v>
      </c>
      <c r="G2222" s="572">
        <v>46154</v>
      </c>
      <c r="H2222" s="560">
        <v>0.19</v>
      </c>
    </row>
    <row r="2223" spans="2:10" x14ac:dyDescent="0.3">
      <c r="B2223" s="550" t="s">
        <v>4899</v>
      </c>
      <c r="C2223" s="551" t="s">
        <v>4900</v>
      </c>
      <c r="D2223" s="552" t="s">
        <v>539</v>
      </c>
      <c r="E2223" s="552" t="s">
        <v>298</v>
      </c>
      <c r="F2223" s="572">
        <v>337985</v>
      </c>
      <c r="G2223" s="572">
        <v>284021</v>
      </c>
      <c r="H2223" s="560">
        <v>0.19</v>
      </c>
    </row>
    <row r="2224" spans="2:10" ht="45.6" x14ac:dyDescent="0.3">
      <c r="B2224" s="550" t="s">
        <v>4901</v>
      </c>
      <c r="C2224" s="551" t="s">
        <v>4902</v>
      </c>
      <c r="D2224" s="552" t="s">
        <v>539</v>
      </c>
      <c r="E2224" s="552" t="s">
        <v>4201</v>
      </c>
      <c r="F2224" s="572">
        <v>2112400</v>
      </c>
      <c r="G2224" s="572">
        <v>1775126</v>
      </c>
      <c r="H2224" s="560">
        <v>0.19</v>
      </c>
    </row>
    <row r="2225" spans="2:8" x14ac:dyDescent="0.3">
      <c r="B2225" s="550" t="s">
        <v>4903</v>
      </c>
      <c r="C2225" s="551" t="s">
        <v>4904</v>
      </c>
      <c r="D2225" s="552" t="s">
        <v>539</v>
      </c>
      <c r="E2225" s="552" t="s">
        <v>4201</v>
      </c>
      <c r="F2225" s="572">
        <v>316860</v>
      </c>
      <c r="G2225" s="572">
        <v>266269</v>
      </c>
      <c r="H2225" s="560">
        <v>0.19</v>
      </c>
    </row>
    <row r="2226" spans="2:8" x14ac:dyDescent="0.3">
      <c r="B2226" s="550" t="s">
        <v>4905</v>
      </c>
      <c r="C2226" s="551" t="s">
        <v>4906</v>
      </c>
      <c r="D2226" s="552" t="s">
        <v>539</v>
      </c>
      <c r="E2226" s="552" t="s">
        <v>298</v>
      </c>
      <c r="F2226" s="572">
        <v>1056</v>
      </c>
      <c r="G2226" s="572">
        <v>887</v>
      </c>
      <c r="H2226" s="560">
        <v>0.19</v>
      </c>
    </row>
    <row r="2227" spans="2:8" x14ac:dyDescent="0.3">
      <c r="B2227" s="550" t="s">
        <v>4907</v>
      </c>
      <c r="C2227" s="551" t="s">
        <v>4908</v>
      </c>
      <c r="D2227" s="552" t="s">
        <v>539</v>
      </c>
      <c r="E2227" s="552" t="s">
        <v>298</v>
      </c>
      <c r="F2227" s="572">
        <v>1056</v>
      </c>
      <c r="G2227" s="572">
        <v>887</v>
      </c>
      <c r="H2227" s="560">
        <v>0.19</v>
      </c>
    </row>
    <row r="2228" spans="2:8" x14ac:dyDescent="0.3">
      <c r="B2228" s="550" t="s">
        <v>4909</v>
      </c>
      <c r="C2228" s="551" t="s">
        <v>4910</v>
      </c>
      <c r="D2228" s="552" t="s">
        <v>539</v>
      </c>
      <c r="E2228" s="552" t="s">
        <v>298</v>
      </c>
      <c r="F2228" s="572">
        <v>1585</v>
      </c>
      <c r="G2228" s="572">
        <v>1332</v>
      </c>
      <c r="H2228" s="560">
        <v>0.19</v>
      </c>
    </row>
    <row r="2229" spans="2:8" x14ac:dyDescent="0.3">
      <c r="B2229" s="550" t="s">
        <v>4911</v>
      </c>
      <c r="C2229" s="551" t="s">
        <v>4912</v>
      </c>
      <c r="D2229" s="552" t="s">
        <v>539</v>
      </c>
      <c r="E2229" s="552" t="s">
        <v>297</v>
      </c>
      <c r="F2229" s="572">
        <v>5651</v>
      </c>
      <c r="G2229" s="572">
        <v>4749</v>
      </c>
      <c r="H2229" s="560">
        <v>0.19</v>
      </c>
    </row>
    <row r="2230" spans="2:8" ht="34.200000000000003" x14ac:dyDescent="0.3">
      <c r="B2230" s="550" t="s">
        <v>4913</v>
      </c>
      <c r="C2230" s="551" t="s">
        <v>4914</v>
      </c>
      <c r="D2230" s="552" t="s">
        <v>539</v>
      </c>
      <c r="E2230" s="552" t="s">
        <v>302</v>
      </c>
      <c r="F2230" s="572">
        <v>85342</v>
      </c>
      <c r="G2230" s="572">
        <v>71716</v>
      </c>
      <c r="H2230" s="560">
        <v>0.19</v>
      </c>
    </row>
    <row r="2231" spans="2:8" x14ac:dyDescent="0.3">
      <c r="B2231" s="550" t="s">
        <v>4915</v>
      </c>
      <c r="C2231" s="551" t="s">
        <v>4916</v>
      </c>
      <c r="D2231" s="552" t="s">
        <v>539</v>
      </c>
      <c r="E2231" s="552" t="s">
        <v>298</v>
      </c>
      <c r="F2231" s="572">
        <v>1647672</v>
      </c>
      <c r="G2231" s="572">
        <v>1384598</v>
      </c>
      <c r="H2231" s="560">
        <v>0.19</v>
      </c>
    </row>
    <row r="2232" spans="2:8" x14ac:dyDescent="0.3">
      <c r="B2232" s="550" t="s">
        <v>4917</v>
      </c>
      <c r="C2232" s="551" t="s">
        <v>4918</v>
      </c>
      <c r="D2232" s="552" t="s">
        <v>539</v>
      </c>
      <c r="E2232" s="552" t="s">
        <v>481</v>
      </c>
      <c r="F2232" s="572">
        <v>315100</v>
      </c>
      <c r="G2232" s="572">
        <v>264790</v>
      </c>
      <c r="H2232" s="560">
        <v>0.19</v>
      </c>
    </row>
    <row r="2233" spans="2:8" x14ac:dyDescent="0.3">
      <c r="B2233" s="550" t="s">
        <v>4919</v>
      </c>
      <c r="C2233" s="551" t="s">
        <v>4920</v>
      </c>
      <c r="D2233" s="552" t="s">
        <v>539</v>
      </c>
      <c r="E2233" s="552" t="s">
        <v>298</v>
      </c>
      <c r="F2233" s="572">
        <v>337984</v>
      </c>
      <c r="G2233" s="572">
        <v>284020</v>
      </c>
      <c r="H2233" s="560">
        <v>0.19</v>
      </c>
    </row>
    <row r="2234" spans="2:8" x14ac:dyDescent="0.3">
      <c r="B2234" s="550" t="s">
        <v>4921</v>
      </c>
      <c r="C2234" s="551" t="s">
        <v>4922</v>
      </c>
      <c r="D2234" s="552" t="s">
        <v>539</v>
      </c>
      <c r="E2234" s="552" t="s">
        <v>298</v>
      </c>
      <c r="F2234" s="572">
        <v>3896</v>
      </c>
      <c r="G2234" s="572">
        <v>3274</v>
      </c>
      <c r="H2234" s="560">
        <v>0.19</v>
      </c>
    </row>
    <row r="2235" spans="2:8" x14ac:dyDescent="0.3">
      <c r="B2235" s="550" t="s">
        <v>4923</v>
      </c>
      <c r="C2235" s="551" t="s">
        <v>4924</v>
      </c>
      <c r="D2235" s="552" t="s">
        <v>539</v>
      </c>
      <c r="E2235" s="552" t="s">
        <v>298</v>
      </c>
      <c r="F2235" s="572">
        <v>5280</v>
      </c>
      <c r="G2235" s="572">
        <v>4437</v>
      </c>
      <c r="H2235" s="560">
        <v>0.19</v>
      </c>
    </row>
    <row r="2236" spans="2:8" x14ac:dyDescent="0.3">
      <c r="B2236" s="550" t="s">
        <v>4925</v>
      </c>
      <c r="C2236" s="551" t="s">
        <v>4926</v>
      </c>
      <c r="D2236" s="552" t="s">
        <v>539</v>
      </c>
      <c r="E2236" s="552" t="s">
        <v>298</v>
      </c>
      <c r="F2236" s="572">
        <v>1848350</v>
      </c>
      <c r="G2236" s="572">
        <v>1553235</v>
      </c>
      <c r="H2236" s="560">
        <v>0.19</v>
      </c>
    </row>
    <row r="2237" spans="2:8" ht="22.8" x14ac:dyDescent="0.3">
      <c r="B2237" s="550" t="s">
        <v>4927</v>
      </c>
      <c r="C2237" s="551" t="s">
        <v>4928</v>
      </c>
      <c r="D2237" s="552" t="s">
        <v>539</v>
      </c>
      <c r="E2237" s="552" t="s">
        <v>562</v>
      </c>
      <c r="F2237" s="572">
        <v>1257</v>
      </c>
      <c r="G2237" s="572">
        <v>1056</v>
      </c>
      <c r="H2237" s="560">
        <v>0.19</v>
      </c>
    </row>
    <row r="2238" spans="2:8" x14ac:dyDescent="0.3">
      <c r="B2238" s="550" t="s">
        <v>4929</v>
      </c>
      <c r="C2238" s="551" t="s">
        <v>4930</v>
      </c>
      <c r="D2238" s="552" t="s">
        <v>539</v>
      </c>
      <c r="E2238" s="552" t="s">
        <v>298</v>
      </c>
      <c r="F2238" s="572">
        <v>106</v>
      </c>
      <c r="G2238" s="572">
        <v>89</v>
      </c>
      <c r="H2238" s="560">
        <v>0.19</v>
      </c>
    </row>
    <row r="2239" spans="2:8" x14ac:dyDescent="0.3">
      <c r="B2239" s="550" t="s">
        <v>4931</v>
      </c>
      <c r="C2239" s="551" t="s">
        <v>4932</v>
      </c>
      <c r="D2239" s="552" t="s">
        <v>539</v>
      </c>
      <c r="E2239" s="552" t="s">
        <v>298</v>
      </c>
      <c r="F2239" s="572">
        <v>55291</v>
      </c>
      <c r="G2239" s="572">
        <v>46463</v>
      </c>
      <c r="H2239" s="560">
        <v>0.19</v>
      </c>
    </row>
    <row r="2240" spans="2:8" x14ac:dyDescent="0.3">
      <c r="B2240" s="550" t="s">
        <v>4933</v>
      </c>
      <c r="C2240" s="551" t="s">
        <v>4934</v>
      </c>
      <c r="D2240" s="552" t="s">
        <v>539</v>
      </c>
      <c r="E2240" s="552" t="s">
        <v>298</v>
      </c>
      <c r="F2240" s="572">
        <v>40093</v>
      </c>
      <c r="G2240" s="572">
        <v>33692</v>
      </c>
      <c r="H2240" s="560">
        <v>0.19</v>
      </c>
    </row>
    <row r="2241" spans="2:8" ht="22.8" x14ac:dyDescent="0.3">
      <c r="B2241" s="550" t="s">
        <v>4935</v>
      </c>
      <c r="C2241" s="551" t="s">
        <v>4936</v>
      </c>
      <c r="D2241" s="552" t="s">
        <v>539</v>
      </c>
      <c r="E2241" s="552" t="s">
        <v>298</v>
      </c>
      <c r="F2241" s="572">
        <v>528</v>
      </c>
      <c r="G2241" s="572">
        <v>444</v>
      </c>
      <c r="H2241" s="560">
        <v>0.19</v>
      </c>
    </row>
    <row r="2242" spans="2:8" x14ac:dyDescent="0.3">
      <c r="B2242" s="550" t="s">
        <v>4937</v>
      </c>
      <c r="C2242" s="551" t="s">
        <v>4938</v>
      </c>
      <c r="D2242" s="552" t="s">
        <v>539</v>
      </c>
      <c r="E2242" s="552" t="s">
        <v>298</v>
      </c>
      <c r="F2242" s="572">
        <v>32486</v>
      </c>
      <c r="G2242" s="572">
        <v>27299</v>
      </c>
      <c r="H2242" s="560">
        <v>0.19</v>
      </c>
    </row>
    <row r="2243" spans="2:8" x14ac:dyDescent="0.3">
      <c r="B2243" s="550" t="s">
        <v>4939</v>
      </c>
      <c r="C2243" s="551" t="s">
        <v>4940</v>
      </c>
      <c r="D2243" s="552" t="s">
        <v>539</v>
      </c>
      <c r="E2243" s="552" t="s">
        <v>298</v>
      </c>
      <c r="F2243" s="572">
        <v>18007</v>
      </c>
      <c r="G2243" s="572">
        <v>15132</v>
      </c>
      <c r="H2243" s="560">
        <v>0.19</v>
      </c>
    </row>
    <row r="2244" spans="2:8" x14ac:dyDescent="0.3">
      <c r="B2244" s="550" t="s">
        <v>4941</v>
      </c>
      <c r="C2244" s="551" t="s">
        <v>4942</v>
      </c>
      <c r="D2244" s="552" t="s">
        <v>539</v>
      </c>
      <c r="E2244" s="552" t="s">
        <v>298</v>
      </c>
      <c r="F2244" s="572">
        <v>13678</v>
      </c>
      <c r="G2244" s="572">
        <v>11494</v>
      </c>
      <c r="H2244" s="560">
        <v>0.19</v>
      </c>
    </row>
    <row r="2245" spans="2:8" x14ac:dyDescent="0.3">
      <c r="B2245" s="550" t="s">
        <v>4943</v>
      </c>
      <c r="C2245" s="551" t="s">
        <v>4944</v>
      </c>
      <c r="D2245" s="552" t="s">
        <v>539</v>
      </c>
      <c r="E2245" s="552" t="s">
        <v>298</v>
      </c>
      <c r="F2245" s="572">
        <v>1848</v>
      </c>
      <c r="G2245" s="572">
        <v>1553</v>
      </c>
      <c r="H2245" s="560">
        <v>0.19</v>
      </c>
    </row>
    <row r="2246" spans="2:8" ht="22.8" x14ac:dyDescent="0.3">
      <c r="B2246" s="550" t="s">
        <v>4945</v>
      </c>
      <c r="C2246" s="551" t="s">
        <v>4946</v>
      </c>
      <c r="D2246" s="552" t="s">
        <v>539</v>
      </c>
      <c r="E2246" s="552" t="s">
        <v>298</v>
      </c>
      <c r="F2246" s="572">
        <v>1257</v>
      </c>
      <c r="G2246" s="572">
        <v>1056</v>
      </c>
      <c r="H2246" s="560">
        <v>0.19</v>
      </c>
    </row>
    <row r="2247" spans="2:8" x14ac:dyDescent="0.3">
      <c r="B2247" s="550" t="s">
        <v>4947</v>
      </c>
      <c r="C2247" s="551" t="s">
        <v>4948</v>
      </c>
      <c r="D2247" s="552" t="s">
        <v>539</v>
      </c>
      <c r="E2247" s="552" t="s">
        <v>298</v>
      </c>
      <c r="F2247" s="572">
        <v>6613</v>
      </c>
      <c r="G2247" s="572">
        <v>5557</v>
      </c>
      <c r="H2247" s="560">
        <v>0.19</v>
      </c>
    </row>
    <row r="2248" spans="2:8" x14ac:dyDescent="0.3">
      <c r="B2248" s="550" t="s">
        <v>4949</v>
      </c>
      <c r="C2248" s="551" t="s">
        <v>4950</v>
      </c>
      <c r="D2248" s="552" t="s">
        <v>539</v>
      </c>
      <c r="E2248" s="552" t="s">
        <v>298</v>
      </c>
      <c r="F2248" s="572">
        <v>13783</v>
      </c>
      <c r="G2248" s="572">
        <v>11582</v>
      </c>
      <c r="H2248" s="560">
        <v>0.19</v>
      </c>
    </row>
    <row r="2249" spans="2:8" x14ac:dyDescent="0.3">
      <c r="B2249" s="550" t="s">
        <v>4951</v>
      </c>
      <c r="C2249" s="551" t="s">
        <v>4952</v>
      </c>
      <c r="D2249" s="552" t="s">
        <v>539</v>
      </c>
      <c r="E2249" s="552" t="s">
        <v>298</v>
      </c>
      <c r="F2249" s="572">
        <v>2692</v>
      </c>
      <c r="G2249" s="572">
        <v>2262</v>
      </c>
      <c r="H2249" s="560">
        <v>0.19</v>
      </c>
    </row>
    <row r="2250" spans="2:8" x14ac:dyDescent="0.3">
      <c r="B2250" s="550" t="s">
        <v>4953</v>
      </c>
      <c r="C2250" s="551" t="s">
        <v>4954</v>
      </c>
      <c r="D2250" s="552" t="s">
        <v>539</v>
      </c>
      <c r="E2250" s="552" t="s">
        <v>298</v>
      </c>
      <c r="F2250" s="572">
        <v>211</v>
      </c>
      <c r="G2250" s="572">
        <v>177</v>
      </c>
      <c r="H2250" s="560">
        <v>0.19</v>
      </c>
    </row>
    <row r="2251" spans="2:8" x14ac:dyDescent="0.3">
      <c r="B2251" s="550" t="s">
        <v>4955</v>
      </c>
      <c r="C2251" s="551" t="s">
        <v>4956</v>
      </c>
      <c r="D2251" s="552" t="s">
        <v>539</v>
      </c>
      <c r="E2251" s="552" t="s">
        <v>298</v>
      </c>
      <c r="F2251" s="572">
        <v>7762</v>
      </c>
      <c r="G2251" s="572">
        <v>6523</v>
      </c>
      <c r="H2251" s="560">
        <v>0.19</v>
      </c>
    </row>
    <row r="2252" spans="2:8" x14ac:dyDescent="0.3">
      <c r="B2252" s="550" t="s">
        <v>4957</v>
      </c>
      <c r="C2252" s="551" t="s">
        <v>4958</v>
      </c>
      <c r="D2252" s="552" t="s">
        <v>539</v>
      </c>
      <c r="E2252" s="552" t="s">
        <v>298</v>
      </c>
      <c r="F2252" s="572">
        <v>475</v>
      </c>
      <c r="G2252" s="572">
        <v>399</v>
      </c>
      <c r="H2252" s="560">
        <v>0.19</v>
      </c>
    </row>
    <row r="2253" spans="2:8" x14ac:dyDescent="0.3">
      <c r="B2253" s="550" t="s">
        <v>4959</v>
      </c>
      <c r="C2253" s="551" t="s">
        <v>4960</v>
      </c>
      <c r="D2253" s="552" t="s">
        <v>539</v>
      </c>
      <c r="E2253" s="552" t="s">
        <v>298</v>
      </c>
      <c r="F2253" s="572">
        <v>18783</v>
      </c>
      <c r="G2253" s="572">
        <v>15784</v>
      </c>
      <c r="H2253" s="560">
        <v>0.19</v>
      </c>
    </row>
    <row r="2254" spans="2:8" x14ac:dyDescent="0.3">
      <c r="B2254" s="550" t="s">
        <v>4961</v>
      </c>
      <c r="C2254" s="551" t="s">
        <v>4962</v>
      </c>
      <c r="D2254" s="552" t="s">
        <v>539</v>
      </c>
      <c r="E2254" s="552" t="s">
        <v>298</v>
      </c>
      <c r="F2254" s="572">
        <v>4752</v>
      </c>
      <c r="G2254" s="572">
        <v>3993</v>
      </c>
      <c r="H2254" s="560">
        <v>0.19</v>
      </c>
    </row>
    <row r="2255" spans="2:8" x14ac:dyDescent="0.3">
      <c r="B2255" s="550" t="s">
        <v>4963</v>
      </c>
      <c r="C2255" s="551" t="s">
        <v>4964</v>
      </c>
      <c r="D2255" s="552" t="s">
        <v>539</v>
      </c>
      <c r="E2255" s="552" t="s">
        <v>298</v>
      </c>
      <c r="F2255" s="572">
        <v>2323</v>
      </c>
      <c r="G2255" s="572">
        <v>1952</v>
      </c>
      <c r="H2255" s="560">
        <v>0.19</v>
      </c>
    </row>
    <row r="2256" spans="2:8" x14ac:dyDescent="0.3">
      <c r="B2256" s="550" t="s">
        <v>4965</v>
      </c>
      <c r="C2256" s="551" t="s">
        <v>4966</v>
      </c>
      <c r="D2256" s="552" t="s">
        <v>539</v>
      </c>
      <c r="E2256" s="552" t="s">
        <v>298</v>
      </c>
      <c r="F2256" s="572"/>
      <c r="G2256" s="572"/>
      <c r="H2256" s="560"/>
    </row>
    <row r="2257" spans="2:8" x14ac:dyDescent="0.3">
      <c r="B2257" s="550" t="s">
        <v>4967</v>
      </c>
      <c r="C2257" s="551" t="s">
        <v>4968</v>
      </c>
      <c r="D2257" s="552" t="s">
        <v>539</v>
      </c>
      <c r="E2257" s="552" t="s">
        <v>298</v>
      </c>
      <c r="F2257" s="572">
        <v>29995</v>
      </c>
      <c r="G2257" s="572">
        <v>25206</v>
      </c>
      <c r="H2257" s="560">
        <v>0.19</v>
      </c>
    </row>
    <row r="2258" spans="2:8" x14ac:dyDescent="0.3">
      <c r="B2258" s="550" t="s">
        <v>4969</v>
      </c>
      <c r="C2258" s="551" t="s">
        <v>4970</v>
      </c>
      <c r="D2258" s="552" t="s">
        <v>539</v>
      </c>
      <c r="E2258" s="552" t="s">
        <v>298</v>
      </c>
      <c r="F2258" s="572">
        <v>9890</v>
      </c>
      <c r="G2258" s="572">
        <v>8311</v>
      </c>
      <c r="H2258" s="560">
        <v>0.19</v>
      </c>
    </row>
    <row r="2259" spans="2:8" x14ac:dyDescent="0.3">
      <c r="B2259" s="550" t="s">
        <v>4971</v>
      </c>
      <c r="C2259" s="551" t="s">
        <v>4972</v>
      </c>
      <c r="D2259" s="552" t="s">
        <v>539</v>
      </c>
      <c r="E2259" s="552" t="s">
        <v>297</v>
      </c>
      <c r="F2259" s="572">
        <v>2388</v>
      </c>
      <c r="G2259" s="572">
        <v>2007</v>
      </c>
      <c r="H2259" s="560">
        <v>0.19</v>
      </c>
    </row>
    <row r="2260" spans="2:8" x14ac:dyDescent="0.3">
      <c r="B2260" s="550" t="s">
        <v>4973</v>
      </c>
      <c r="C2260" s="551" t="s">
        <v>4974</v>
      </c>
      <c r="D2260" s="552" t="s">
        <v>539</v>
      </c>
      <c r="E2260" s="552" t="s">
        <v>297</v>
      </c>
      <c r="F2260" s="572">
        <v>4119</v>
      </c>
      <c r="G2260" s="572">
        <v>3461</v>
      </c>
      <c r="H2260" s="560">
        <v>0.19</v>
      </c>
    </row>
    <row r="2261" spans="2:8" x14ac:dyDescent="0.3">
      <c r="B2261" s="550" t="s">
        <v>4975</v>
      </c>
      <c r="C2261" s="551" t="s">
        <v>4976</v>
      </c>
      <c r="D2261" s="552" t="s">
        <v>539</v>
      </c>
      <c r="E2261" s="552" t="s">
        <v>298</v>
      </c>
      <c r="F2261" s="572">
        <v>6521</v>
      </c>
      <c r="G2261" s="572">
        <v>5480</v>
      </c>
      <c r="H2261" s="560">
        <v>0.19</v>
      </c>
    </row>
    <row r="2262" spans="2:8" x14ac:dyDescent="0.3">
      <c r="B2262" s="550" t="s">
        <v>4977</v>
      </c>
      <c r="C2262" s="551" t="s">
        <v>4978</v>
      </c>
      <c r="D2262" s="552" t="s">
        <v>539</v>
      </c>
      <c r="E2262" s="552" t="s">
        <v>298</v>
      </c>
      <c r="F2262" s="572">
        <v>5656</v>
      </c>
      <c r="G2262" s="572">
        <v>4753</v>
      </c>
      <c r="H2262" s="560">
        <v>0.19</v>
      </c>
    </row>
    <row r="2263" spans="2:8" x14ac:dyDescent="0.3">
      <c r="B2263" s="550" t="s">
        <v>4979</v>
      </c>
      <c r="C2263" s="551" t="s">
        <v>4980</v>
      </c>
      <c r="D2263" s="552" t="s">
        <v>539</v>
      </c>
      <c r="E2263" s="552" t="s">
        <v>298</v>
      </c>
      <c r="F2263" s="572">
        <v>11090</v>
      </c>
      <c r="G2263" s="572">
        <v>9319</v>
      </c>
      <c r="H2263" s="560">
        <v>0.19</v>
      </c>
    </row>
    <row r="2264" spans="2:8" x14ac:dyDescent="0.3">
      <c r="B2264" s="550" t="s">
        <v>4981</v>
      </c>
      <c r="C2264" s="551" t="s">
        <v>4982</v>
      </c>
      <c r="D2264" s="552" t="s">
        <v>539</v>
      </c>
      <c r="E2264" s="552" t="s">
        <v>298</v>
      </c>
      <c r="F2264" s="572">
        <v>144541</v>
      </c>
      <c r="G2264" s="572">
        <v>121463</v>
      </c>
      <c r="H2264" s="560">
        <v>0.19</v>
      </c>
    </row>
    <row r="2265" spans="2:8" x14ac:dyDescent="0.3">
      <c r="B2265" s="550" t="s">
        <v>4983</v>
      </c>
      <c r="C2265" s="551" t="s">
        <v>4984</v>
      </c>
      <c r="D2265" s="552" t="s">
        <v>539</v>
      </c>
      <c r="E2265" s="552" t="s">
        <v>298</v>
      </c>
      <c r="F2265" s="572">
        <v>10747</v>
      </c>
      <c r="G2265" s="572">
        <v>9031</v>
      </c>
      <c r="H2265" s="560">
        <v>0.19</v>
      </c>
    </row>
    <row r="2266" spans="2:8" x14ac:dyDescent="0.3">
      <c r="B2266" s="550" t="s">
        <v>4985</v>
      </c>
      <c r="C2266" s="551" t="s">
        <v>4986</v>
      </c>
      <c r="D2266" s="552" t="s">
        <v>539</v>
      </c>
      <c r="E2266" s="552" t="s">
        <v>297</v>
      </c>
      <c r="F2266" s="572">
        <v>8237</v>
      </c>
      <c r="G2266" s="572">
        <v>6922</v>
      </c>
      <c r="H2266" s="560">
        <v>0.19</v>
      </c>
    </row>
    <row r="2267" spans="2:8" x14ac:dyDescent="0.3">
      <c r="B2267" s="550" t="s">
        <v>4987</v>
      </c>
      <c r="C2267" s="551" t="s">
        <v>4988</v>
      </c>
      <c r="D2267" s="552" t="s">
        <v>539</v>
      </c>
      <c r="E2267" s="552" t="s">
        <v>298</v>
      </c>
      <c r="F2267" s="572">
        <v>172112</v>
      </c>
      <c r="G2267" s="572">
        <v>144632</v>
      </c>
      <c r="H2267" s="560">
        <v>0.19</v>
      </c>
    </row>
    <row r="2268" spans="2:8" x14ac:dyDescent="0.3">
      <c r="B2268" s="550" t="s">
        <v>4989</v>
      </c>
      <c r="C2268" s="551" t="s">
        <v>4990</v>
      </c>
      <c r="D2268" s="552" t="s">
        <v>539</v>
      </c>
      <c r="E2268" s="552" t="s">
        <v>298</v>
      </c>
      <c r="F2268" s="572">
        <v>8237</v>
      </c>
      <c r="G2268" s="572">
        <v>6922</v>
      </c>
      <c r="H2268" s="560">
        <v>0.19</v>
      </c>
    </row>
    <row r="2269" spans="2:8" x14ac:dyDescent="0.3">
      <c r="B2269" s="550" t="s">
        <v>4991</v>
      </c>
      <c r="C2269" s="551" t="s">
        <v>4992</v>
      </c>
      <c r="D2269" s="552" t="s">
        <v>539</v>
      </c>
      <c r="E2269" s="552" t="s">
        <v>298</v>
      </c>
      <c r="F2269" s="572">
        <v>120761</v>
      </c>
      <c r="G2269" s="572">
        <v>101480</v>
      </c>
      <c r="H2269" s="560">
        <v>0.19</v>
      </c>
    </row>
    <row r="2270" spans="2:8" x14ac:dyDescent="0.3">
      <c r="B2270" s="550" t="s">
        <v>4993</v>
      </c>
      <c r="C2270" s="551" t="s">
        <v>4994</v>
      </c>
      <c r="D2270" s="552" t="s">
        <v>539</v>
      </c>
      <c r="E2270" s="552" t="s">
        <v>298</v>
      </c>
      <c r="F2270" s="572">
        <v>5650</v>
      </c>
      <c r="G2270" s="572">
        <v>4748</v>
      </c>
      <c r="H2270" s="560">
        <v>0.19</v>
      </c>
    </row>
    <row r="2271" spans="2:8" x14ac:dyDescent="0.3">
      <c r="B2271" s="550" t="s">
        <v>4995</v>
      </c>
      <c r="C2271" s="551" t="s">
        <v>4996</v>
      </c>
      <c r="D2271" s="552" t="s">
        <v>539</v>
      </c>
      <c r="E2271" s="552" t="s">
        <v>298</v>
      </c>
      <c r="F2271" s="572">
        <v>87981</v>
      </c>
      <c r="G2271" s="572">
        <v>73934</v>
      </c>
      <c r="H2271" s="560">
        <v>0.19</v>
      </c>
    </row>
    <row r="2272" spans="2:8" x14ac:dyDescent="0.3">
      <c r="B2272" s="550" t="s">
        <v>4997</v>
      </c>
      <c r="C2272" s="551" t="s">
        <v>4998</v>
      </c>
      <c r="D2272" s="552" t="s">
        <v>539</v>
      </c>
      <c r="E2272" s="552" t="s">
        <v>298</v>
      </c>
      <c r="F2272" s="572">
        <v>61524</v>
      </c>
      <c r="G2272" s="572">
        <v>51701</v>
      </c>
      <c r="H2272" s="560">
        <v>0.19</v>
      </c>
    </row>
    <row r="2273" spans="2:8" x14ac:dyDescent="0.3">
      <c r="B2273" s="550" t="s">
        <v>4999</v>
      </c>
      <c r="C2273" s="551" t="s">
        <v>5000</v>
      </c>
      <c r="D2273" s="552" t="s">
        <v>539</v>
      </c>
      <c r="E2273" s="552" t="s">
        <v>298</v>
      </c>
      <c r="F2273" s="572">
        <v>1900</v>
      </c>
      <c r="G2273" s="572">
        <v>1597</v>
      </c>
      <c r="H2273" s="560">
        <v>0.19</v>
      </c>
    </row>
    <row r="2274" spans="2:8" x14ac:dyDescent="0.3">
      <c r="B2274" s="550" t="s">
        <v>5001</v>
      </c>
      <c r="C2274" s="551" t="s">
        <v>5002</v>
      </c>
      <c r="D2274" s="552" t="s">
        <v>539</v>
      </c>
      <c r="E2274" s="552" t="s">
        <v>298</v>
      </c>
      <c r="F2274" s="572">
        <v>301700</v>
      </c>
      <c r="G2274" s="572">
        <v>253529</v>
      </c>
      <c r="H2274" s="560">
        <v>0.19</v>
      </c>
    </row>
    <row r="2275" spans="2:8" x14ac:dyDescent="0.3">
      <c r="B2275" s="550" t="s">
        <v>5003</v>
      </c>
      <c r="C2275" s="551" t="s">
        <v>5004</v>
      </c>
      <c r="D2275" s="552" t="s">
        <v>539</v>
      </c>
      <c r="E2275" s="552" t="s">
        <v>298</v>
      </c>
      <c r="F2275" s="572">
        <v>19608</v>
      </c>
      <c r="G2275" s="572">
        <v>16477</v>
      </c>
      <c r="H2275" s="560">
        <v>0.19</v>
      </c>
    </row>
    <row r="2276" spans="2:8" x14ac:dyDescent="0.3">
      <c r="B2276" s="550" t="s">
        <v>5005</v>
      </c>
      <c r="C2276" s="551" t="s">
        <v>5006</v>
      </c>
      <c r="D2276" s="552" t="s">
        <v>539</v>
      </c>
      <c r="E2276" s="552" t="s">
        <v>297</v>
      </c>
      <c r="F2276" s="572">
        <v>12939</v>
      </c>
      <c r="G2276" s="572">
        <v>10873</v>
      </c>
      <c r="H2276" s="560">
        <v>0.19</v>
      </c>
    </row>
    <row r="2277" spans="2:8" x14ac:dyDescent="0.3">
      <c r="B2277" s="550" t="s">
        <v>5007</v>
      </c>
      <c r="C2277" s="551" t="s">
        <v>5008</v>
      </c>
      <c r="D2277" s="552" t="s">
        <v>539</v>
      </c>
      <c r="E2277" s="552" t="s">
        <v>298</v>
      </c>
      <c r="F2277" s="572">
        <v>199364</v>
      </c>
      <c r="G2277" s="572">
        <v>167533</v>
      </c>
      <c r="H2277" s="560">
        <v>0.19</v>
      </c>
    </row>
    <row r="2278" spans="2:8" x14ac:dyDescent="0.3">
      <c r="B2278" s="550" t="s">
        <v>5009</v>
      </c>
      <c r="C2278" s="551" t="s">
        <v>5010</v>
      </c>
      <c r="D2278" s="552" t="s">
        <v>539</v>
      </c>
      <c r="E2278" s="552" t="s">
        <v>297</v>
      </c>
      <c r="F2278" s="572">
        <v>7428</v>
      </c>
      <c r="G2278" s="572">
        <v>6242</v>
      </c>
      <c r="H2278" s="560">
        <v>0.19</v>
      </c>
    </row>
    <row r="2279" spans="2:8" x14ac:dyDescent="0.3">
      <c r="B2279" s="550" t="s">
        <v>5011</v>
      </c>
      <c r="C2279" s="551" t="s">
        <v>5012</v>
      </c>
      <c r="D2279" s="552" t="s">
        <v>539</v>
      </c>
      <c r="E2279" s="552" t="s">
        <v>297</v>
      </c>
      <c r="F2279" s="572">
        <v>159080</v>
      </c>
      <c r="G2279" s="572">
        <v>133681</v>
      </c>
      <c r="H2279" s="560">
        <v>0.19</v>
      </c>
    </row>
    <row r="2280" spans="2:8" x14ac:dyDescent="0.3">
      <c r="B2280" s="550" t="s">
        <v>5013</v>
      </c>
      <c r="C2280" s="551" t="s">
        <v>5014</v>
      </c>
      <c r="D2280" s="552" t="s">
        <v>539</v>
      </c>
      <c r="E2280" s="552" t="s">
        <v>297</v>
      </c>
      <c r="F2280" s="572">
        <v>19159</v>
      </c>
      <c r="G2280" s="572">
        <v>16100</v>
      </c>
      <c r="H2280" s="560">
        <v>0.19</v>
      </c>
    </row>
    <row r="2281" spans="2:8" x14ac:dyDescent="0.3">
      <c r="B2281" s="550" t="s">
        <v>5015</v>
      </c>
      <c r="C2281" s="551" t="s">
        <v>5016</v>
      </c>
      <c r="D2281" s="552" t="s">
        <v>539</v>
      </c>
      <c r="E2281" s="552" t="s">
        <v>298</v>
      </c>
      <c r="F2281" s="572">
        <v>32789</v>
      </c>
      <c r="G2281" s="572">
        <v>27554</v>
      </c>
      <c r="H2281" s="560">
        <v>0.19</v>
      </c>
    </row>
    <row r="2282" spans="2:8" x14ac:dyDescent="0.3">
      <c r="B2282" s="550" t="s">
        <v>5017</v>
      </c>
      <c r="C2282" s="551" t="s">
        <v>5018</v>
      </c>
      <c r="D2282" s="552" t="s">
        <v>539</v>
      </c>
      <c r="E2282" s="552" t="s">
        <v>298</v>
      </c>
      <c r="F2282" s="572">
        <v>252422</v>
      </c>
      <c r="G2282" s="572">
        <v>212119</v>
      </c>
      <c r="H2282" s="560">
        <v>0.19</v>
      </c>
    </row>
    <row r="2283" spans="2:8" x14ac:dyDescent="0.3">
      <c r="B2283" s="550" t="s">
        <v>5019</v>
      </c>
      <c r="C2283" s="551" t="s">
        <v>5020</v>
      </c>
      <c r="D2283" s="552" t="s">
        <v>539</v>
      </c>
      <c r="E2283" s="552" t="s">
        <v>297</v>
      </c>
      <c r="F2283" s="572">
        <v>50586</v>
      </c>
      <c r="G2283" s="572">
        <v>42509</v>
      </c>
      <c r="H2283" s="560">
        <v>0.19</v>
      </c>
    </row>
    <row r="2284" spans="2:8" x14ac:dyDescent="0.3">
      <c r="B2284" s="550" t="s">
        <v>5021</v>
      </c>
      <c r="C2284" s="551" t="s">
        <v>5022</v>
      </c>
      <c r="D2284" s="552" t="s">
        <v>539</v>
      </c>
      <c r="E2284" s="552" t="s">
        <v>298</v>
      </c>
      <c r="F2284" s="572">
        <v>687</v>
      </c>
      <c r="G2284" s="572">
        <v>577</v>
      </c>
      <c r="H2284" s="560">
        <v>0.19</v>
      </c>
    </row>
    <row r="2285" spans="2:8" x14ac:dyDescent="0.3">
      <c r="B2285" s="550" t="s">
        <v>5023</v>
      </c>
      <c r="C2285" s="551" t="s">
        <v>5024</v>
      </c>
      <c r="D2285" s="552" t="s">
        <v>539</v>
      </c>
      <c r="E2285" s="552" t="s">
        <v>297</v>
      </c>
      <c r="F2285" s="572">
        <v>250307</v>
      </c>
      <c r="G2285" s="572">
        <v>210342</v>
      </c>
      <c r="H2285" s="560">
        <v>0.19</v>
      </c>
    </row>
    <row r="2286" spans="2:8" x14ac:dyDescent="0.3">
      <c r="B2286" s="550" t="s">
        <v>5025</v>
      </c>
      <c r="C2286" s="551" t="s">
        <v>5026</v>
      </c>
      <c r="D2286" s="552" t="s">
        <v>539</v>
      </c>
      <c r="E2286" s="552" t="s">
        <v>4201</v>
      </c>
      <c r="F2286" s="572">
        <v>2639444</v>
      </c>
      <c r="G2286" s="572">
        <v>2218020</v>
      </c>
      <c r="H2286" s="560">
        <v>0.19</v>
      </c>
    </row>
    <row r="2287" spans="2:8" ht="22.8" x14ac:dyDescent="0.3">
      <c r="B2287" s="550" t="s">
        <v>5027</v>
      </c>
      <c r="C2287" s="551" t="s">
        <v>5028</v>
      </c>
      <c r="D2287" s="552" t="s">
        <v>539</v>
      </c>
      <c r="E2287" s="552" t="s">
        <v>298</v>
      </c>
      <c r="F2287" s="572">
        <v>301703</v>
      </c>
      <c r="G2287" s="572">
        <v>253532</v>
      </c>
      <c r="H2287" s="560">
        <v>0.19</v>
      </c>
    </row>
    <row r="2288" spans="2:8" x14ac:dyDescent="0.3">
      <c r="B2288" s="550" t="s">
        <v>5029</v>
      </c>
      <c r="C2288" s="551" t="s">
        <v>5030</v>
      </c>
      <c r="D2288" s="552" t="s">
        <v>539</v>
      </c>
      <c r="E2288" s="552" t="s">
        <v>298</v>
      </c>
      <c r="F2288" s="572">
        <v>1901159</v>
      </c>
      <c r="G2288" s="572">
        <v>1597613</v>
      </c>
      <c r="H2288" s="560">
        <v>0.19</v>
      </c>
    </row>
    <row r="2289" spans="2:8" x14ac:dyDescent="0.3">
      <c r="B2289" s="550" t="s">
        <v>5031</v>
      </c>
      <c r="C2289" s="551" t="s">
        <v>5032</v>
      </c>
      <c r="D2289" s="552" t="s">
        <v>539</v>
      </c>
      <c r="E2289" s="552" t="s">
        <v>298</v>
      </c>
      <c r="F2289" s="572">
        <v>2957359</v>
      </c>
      <c r="G2289" s="572">
        <v>2485176</v>
      </c>
      <c r="H2289" s="560">
        <v>0.19</v>
      </c>
    </row>
    <row r="2290" spans="2:8" x14ac:dyDescent="0.3">
      <c r="B2290" s="550" t="s">
        <v>5033</v>
      </c>
      <c r="C2290" s="551" t="s">
        <v>5034</v>
      </c>
      <c r="D2290" s="552" t="s">
        <v>539</v>
      </c>
      <c r="E2290" s="552" t="s">
        <v>298</v>
      </c>
      <c r="F2290" s="572">
        <v>2957359</v>
      </c>
      <c r="G2290" s="572">
        <v>2485176</v>
      </c>
      <c r="H2290" s="560">
        <v>0.19</v>
      </c>
    </row>
    <row r="2291" spans="2:8" x14ac:dyDescent="0.3">
      <c r="B2291" s="550" t="s">
        <v>5035</v>
      </c>
      <c r="C2291" s="551" t="s">
        <v>5036</v>
      </c>
      <c r="D2291" s="552" t="s">
        <v>539</v>
      </c>
      <c r="E2291" s="552" t="s">
        <v>298</v>
      </c>
      <c r="F2291" s="572">
        <v>3168600</v>
      </c>
      <c r="G2291" s="572">
        <v>2662689</v>
      </c>
      <c r="H2291" s="560">
        <v>0.19</v>
      </c>
    </row>
    <row r="2292" spans="2:8" x14ac:dyDescent="0.3">
      <c r="B2292" s="550" t="s">
        <v>5037</v>
      </c>
      <c r="C2292" s="551" t="s">
        <v>5038</v>
      </c>
      <c r="D2292" s="552" t="s">
        <v>539</v>
      </c>
      <c r="E2292" s="552" t="s">
        <v>298</v>
      </c>
      <c r="F2292" s="572">
        <v>422480</v>
      </c>
      <c r="G2292" s="572">
        <v>355025</v>
      </c>
      <c r="H2292" s="560">
        <v>0.19</v>
      </c>
    </row>
    <row r="2293" spans="2:8" x14ac:dyDescent="0.3">
      <c r="B2293" s="550" t="s">
        <v>5039</v>
      </c>
      <c r="C2293" s="551" t="s">
        <v>5040</v>
      </c>
      <c r="D2293" s="552" t="s">
        <v>539</v>
      </c>
      <c r="E2293" s="552" t="s">
        <v>297</v>
      </c>
      <c r="F2293" s="572">
        <v>590</v>
      </c>
      <c r="G2293" s="572">
        <v>496</v>
      </c>
      <c r="H2293" s="560">
        <v>0.19</v>
      </c>
    </row>
    <row r="2294" spans="2:8" x14ac:dyDescent="0.3">
      <c r="B2294" s="550" t="s">
        <v>5041</v>
      </c>
      <c r="C2294" s="551" t="s">
        <v>5042</v>
      </c>
      <c r="D2294" s="552" t="s">
        <v>539</v>
      </c>
      <c r="E2294" s="552" t="s">
        <v>298</v>
      </c>
      <c r="F2294" s="572">
        <v>14992041</v>
      </c>
      <c r="G2294" s="572">
        <v>12598354</v>
      </c>
      <c r="H2294" s="560">
        <v>0.19</v>
      </c>
    </row>
    <row r="2295" spans="2:8" x14ac:dyDescent="0.3">
      <c r="B2295" s="550" t="s">
        <v>5043</v>
      </c>
      <c r="C2295" s="551" t="s">
        <v>5044</v>
      </c>
      <c r="D2295" s="552" t="s">
        <v>539</v>
      </c>
      <c r="E2295" s="552" t="s">
        <v>298</v>
      </c>
      <c r="F2295" s="572">
        <v>43906234</v>
      </c>
      <c r="G2295" s="572">
        <v>36895995</v>
      </c>
      <c r="H2295" s="560">
        <v>0.19</v>
      </c>
    </row>
    <row r="2296" spans="2:8" x14ac:dyDescent="0.3">
      <c r="B2296" s="550" t="s">
        <v>5045</v>
      </c>
      <c r="C2296" s="551" t="s">
        <v>5046</v>
      </c>
      <c r="D2296" s="552" t="s">
        <v>539</v>
      </c>
      <c r="E2296" s="552" t="s">
        <v>298</v>
      </c>
      <c r="F2296" s="572">
        <v>732885</v>
      </c>
      <c r="G2296" s="572">
        <v>615870</v>
      </c>
      <c r="H2296" s="560">
        <v>0.19</v>
      </c>
    </row>
    <row r="2297" spans="2:8" x14ac:dyDescent="0.3">
      <c r="B2297" s="550" t="s">
        <v>5047</v>
      </c>
      <c r="C2297" s="551" t="s">
        <v>5048</v>
      </c>
      <c r="D2297" s="552" t="s">
        <v>539</v>
      </c>
      <c r="E2297" s="552" t="s">
        <v>298</v>
      </c>
      <c r="F2297" s="572">
        <v>6862950</v>
      </c>
      <c r="G2297" s="572">
        <v>5767185</v>
      </c>
      <c r="H2297" s="560">
        <v>0.19</v>
      </c>
    </row>
    <row r="2298" spans="2:8" x14ac:dyDescent="0.3">
      <c r="B2298" s="550" t="s">
        <v>5049</v>
      </c>
      <c r="C2298" s="551" t="s">
        <v>5050</v>
      </c>
      <c r="D2298" s="552" t="s">
        <v>539</v>
      </c>
      <c r="E2298" s="552" t="s">
        <v>297</v>
      </c>
      <c r="F2298" s="572">
        <v>112301</v>
      </c>
      <c r="G2298" s="572">
        <v>94371</v>
      </c>
      <c r="H2298" s="560">
        <v>0.19</v>
      </c>
    </row>
    <row r="2299" spans="2:8" x14ac:dyDescent="0.3">
      <c r="B2299" s="550" t="s">
        <v>5051</v>
      </c>
      <c r="C2299" s="551" t="s">
        <v>5052</v>
      </c>
      <c r="D2299" s="552" t="s">
        <v>539</v>
      </c>
      <c r="E2299" s="552" t="s">
        <v>297</v>
      </c>
      <c r="F2299" s="572">
        <v>36333</v>
      </c>
      <c r="G2299" s="572">
        <v>30532</v>
      </c>
      <c r="H2299" s="560">
        <v>0.19</v>
      </c>
    </row>
    <row r="2300" spans="2:8" x14ac:dyDescent="0.3">
      <c r="B2300" s="550" t="s">
        <v>5053</v>
      </c>
      <c r="C2300" s="551" t="s">
        <v>5054</v>
      </c>
      <c r="D2300" s="552" t="s">
        <v>539</v>
      </c>
      <c r="E2300" s="552" t="s">
        <v>298</v>
      </c>
      <c r="F2300" s="572">
        <v>9505800</v>
      </c>
      <c r="G2300" s="572">
        <v>7988067</v>
      </c>
      <c r="H2300" s="560">
        <v>0.19</v>
      </c>
    </row>
    <row r="2301" spans="2:8" x14ac:dyDescent="0.3">
      <c r="B2301" s="550" t="s">
        <v>5055</v>
      </c>
      <c r="C2301" s="551" t="s">
        <v>5056</v>
      </c>
      <c r="D2301" s="552" t="s">
        <v>539</v>
      </c>
      <c r="E2301" s="552" t="s">
        <v>297</v>
      </c>
      <c r="F2301" s="572">
        <v>61311</v>
      </c>
      <c r="G2301" s="572">
        <v>51522</v>
      </c>
      <c r="H2301" s="560">
        <v>0.19</v>
      </c>
    </row>
    <row r="2302" spans="2:8" x14ac:dyDescent="0.3">
      <c r="B2302" s="550" t="s">
        <v>5057</v>
      </c>
      <c r="C2302" s="551" t="s">
        <v>5058</v>
      </c>
      <c r="D2302" s="552" t="s">
        <v>539</v>
      </c>
      <c r="E2302" s="552" t="s">
        <v>297</v>
      </c>
      <c r="F2302" s="572">
        <v>33375</v>
      </c>
      <c r="G2302" s="572">
        <v>28046</v>
      </c>
      <c r="H2302" s="560">
        <v>0.19</v>
      </c>
    </row>
    <row r="2303" spans="2:8" x14ac:dyDescent="0.3">
      <c r="B2303" s="550" t="s">
        <v>5059</v>
      </c>
      <c r="C2303" s="551" t="s">
        <v>5060</v>
      </c>
      <c r="D2303" s="552" t="s">
        <v>539</v>
      </c>
      <c r="E2303" s="552" t="s">
        <v>135</v>
      </c>
      <c r="F2303" s="572">
        <v>6595</v>
      </c>
      <c r="G2303" s="572">
        <v>5542</v>
      </c>
      <c r="H2303" s="560">
        <v>0.19</v>
      </c>
    </row>
    <row r="2304" spans="2:8" x14ac:dyDescent="0.3">
      <c r="B2304" s="550" t="s">
        <v>5061</v>
      </c>
      <c r="C2304" s="551" t="s">
        <v>522</v>
      </c>
      <c r="D2304" s="552" t="s">
        <v>539</v>
      </c>
      <c r="E2304" s="552" t="s">
        <v>481</v>
      </c>
      <c r="F2304" s="572">
        <v>542980</v>
      </c>
      <c r="G2304" s="572">
        <v>456286</v>
      </c>
      <c r="H2304" s="560">
        <v>0.19</v>
      </c>
    </row>
    <row r="2305" spans="2:8" x14ac:dyDescent="0.3">
      <c r="B2305" s="550" t="s">
        <v>5062</v>
      </c>
      <c r="C2305" s="551" t="s">
        <v>5063</v>
      </c>
      <c r="D2305" s="552" t="s">
        <v>539</v>
      </c>
      <c r="E2305" s="552" t="s">
        <v>302</v>
      </c>
      <c r="F2305" s="572">
        <v>5280</v>
      </c>
      <c r="G2305" s="572">
        <v>4437</v>
      </c>
      <c r="H2305" s="560">
        <v>0.19</v>
      </c>
    </row>
    <row r="2306" spans="2:8" x14ac:dyDescent="0.3">
      <c r="B2306" s="550" t="s">
        <v>5064</v>
      </c>
      <c r="C2306" s="551" t="s">
        <v>5065</v>
      </c>
      <c r="D2306" s="552" t="s">
        <v>539</v>
      </c>
      <c r="E2306" s="552" t="s">
        <v>298</v>
      </c>
      <c r="F2306" s="572">
        <v>165129</v>
      </c>
      <c r="G2306" s="572">
        <v>138764</v>
      </c>
      <c r="H2306" s="560">
        <v>0.19</v>
      </c>
    </row>
    <row r="2307" spans="2:8" x14ac:dyDescent="0.3">
      <c r="B2307" s="550" t="s">
        <v>5066</v>
      </c>
      <c r="C2307" s="551" t="s">
        <v>5067</v>
      </c>
      <c r="D2307" s="552" t="s">
        <v>539</v>
      </c>
      <c r="E2307" s="552" t="s">
        <v>298</v>
      </c>
      <c r="F2307" s="572">
        <v>8002</v>
      </c>
      <c r="G2307" s="572">
        <v>6724</v>
      </c>
      <c r="H2307" s="560">
        <v>0.19</v>
      </c>
    </row>
    <row r="2308" spans="2:8" x14ac:dyDescent="0.3">
      <c r="B2308" s="550" t="s">
        <v>5068</v>
      </c>
      <c r="C2308" s="551" t="s">
        <v>5069</v>
      </c>
      <c r="D2308" s="552" t="s">
        <v>539</v>
      </c>
      <c r="E2308" s="552" t="s">
        <v>298</v>
      </c>
      <c r="F2308" s="572">
        <v>13009</v>
      </c>
      <c r="G2308" s="572">
        <v>10932</v>
      </c>
      <c r="H2308" s="560">
        <v>0.19</v>
      </c>
    </row>
    <row r="2309" spans="2:8" x14ac:dyDescent="0.3">
      <c r="B2309" s="550" t="s">
        <v>5070</v>
      </c>
      <c r="C2309" s="551" t="s">
        <v>5071</v>
      </c>
      <c r="D2309" s="552" t="s">
        <v>539</v>
      </c>
      <c r="E2309" s="552" t="s">
        <v>298</v>
      </c>
      <c r="F2309" s="572">
        <v>32214</v>
      </c>
      <c r="G2309" s="572">
        <v>27071</v>
      </c>
      <c r="H2309" s="560">
        <v>0.19</v>
      </c>
    </row>
    <row r="2310" spans="2:8" x14ac:dyDescent="0.3">
      <c r="B2310" s="550" t="s">
        <v>5072</v>
      </c>
      <c r="C2310" s="551" t="s">
        <v>5073</v>
      </c>
      <c r="D2310" s="552" t="s">
        <v>539</v>
      </c>
      <c r="E2310" s="552" t="s">
        <v>297</v>
      </c>
      <c r="F2310" s="572">
        <v>68018</v>
      </c>
      <c r="G2310" s="572">
        <v>57158</v>
      </c>
      <c r="H2310" s="560">
        <v>0.19</v>
      </c>
    </row>
    <row r="2311" spans="2:8" x14ac:dyDescent="0.3">
      <c r="B2311" s="550" t="s">
        <v>5074</v>
      </c>
      <c r="C2311" s="551" t="s">
        <v>5075</v>
      </c>
      <c r="D2311" s="552" t="s">
        <v>539</v>
      </c>
      <c r="E2311" s="552" t="s">
        <v>297</v>
      </c>
      <c r="F2311" s="572">
        <v>40768</v>
      </c>
      <c r="G2311" s="572">
        <v>34259</v>
      </c>
      <c r="H2311" s="560">
        <v>0.19</v>
      </c>
    </row>
    <row r="2312" spans="2:8" x14ac:dyDescent="0.3">
      <c r="B2312" s="550" t="s">
        <v>5076</v>
      </c>
      <c r="C2312" s="551" t="s">
        <v>5077</v>
      </c>
      <c r="D2312" s="552" t="s">
        <v>539</v>
      </c>
      <c r="E2312" s="552" t="s">
        <v>297</v>
      </c>
      <c r="F2312" s="572">
        <v>20507</v>
      </c>
      <c r="G2312" s="572">
        <v>17233</v>
      </c>
      <c r="H2312" s="560">
        <v>0.19</v>
      </c>
    </row>
    <row r="2313" spans="2:8" x14ac:dyDescent="0.3">
      <c r="B2313" s="550" t="s">
        <v>5078</v>
      </c>
      <c r="C2313" s="551" t="s">
        <v>5079</v>
      </c>
      <c r="D2313" s="552" t="s">
        <v>539</v>
      </c>
      <c r="E2313" s="552" t="s">
        <v>297</v>
      </c>
      <c r="F2313" s="572">
        <v>40556</v>
      </c>
      <c r="G2313" s="572">
        <v>34081</v>
      </c>
      <c r="H2313" s="560">
        <v>0.19</v>
      </c>
    </row>
    <row r="2314" spans="2:8" x14ac:dyDescent="0.3">
      <c r="B2314" s="550" t="s">
        <v>5080</v>
      </c>
      <c r="C2314" s="551" t="s">
        <v>5081</v>
      </c>
      <c r="D2314" s="552" t="s">
        <v>539</v>
      </c>
      <c r="E2314" s="552" t="s">
        <v>297</v>
      </c>
      <c r="F2314" s="572">
        <v>45100</v>
      </c>
      <c r="G2314" s="572">
        <v>37899</v>
      </c>
      <c r="H2314" s="560">
        <v>0.19</v>
      </c>
    </row>
    <row r="2315" spans="2:8" x14ac:dyDescent="0.3">
      <c r="B2315" s="550" t="s">
        <v>5082</v>
      </c>
      <c r="C2315" s="551" t="s">
        <v>5083</v>
      </c>
      <c r="D2315" s="552" t="s">
        <v>539</v>
      </c>
      <c r="E2315" s="552" t="s">
        <v>297</v>
      </c>
      <c r="F2315" s="572">
        <v>8185</v>
      </c>
      <c r="G2315" s="572">
        <v>6878</v>
      </c>
      <c r="H2315" s="560">
        <v>0.19</v>
      </c>
    </row>
    <row r="2316" spans="2:8" x14ac:dyDescent="0.3">
      <c r="B2316" s="550" t="s">
        <v>5084</v>
      </c>
      <c r="C2316" s="551" t="s">
        <v>5085</v>
      </c>
      <c r="D2316" s="552" t="s">
        <v>539</v>
      </c>
      <c r="E2316" s="552" t="s">
        <v>297</v>
      </c>
      <c r="F2316" s="572">
        <v>19865</v>
      </c>
      <c r="G2316" s="572">
        <v>16693</v>
      </c>
      <c r="H2316" s="560">
        <v>0.19</v>
      </c>
    </row>
    <row r="2317" spans="2:8" x14ac:dyDescent="0.3">
      <c r="B2317" s="550" t="s">
        <v>5086</v>
      </c>
      <c r="C2317" s="551" t="s">
        <v>5087</v>
      </c>
      <c r="D2317" s="552" t="s">
        <v>539</v>
      </c>
      <c r="E2317" s="552" t="s">
        <v>297</v>
      </c>
      <c r="F2317" s="572">
        <v>33766</v>
      </c>
      <c r="G2317" s="572">
        <v>28375</v>
      </c>
      <c r="H2317" s="560">
        <v>0.19</v>
      </c>
    </row>
    <row r="2318" spans="2:8" x14ac:dyDescent="0.3">
      <c r="B2318" s="550" t="s">
        <v>5088</v>
      </c>
      <c r="C2318" s="551" t="s">
        <v>5089</v>
      </c>
      <c r="D2318" s="552" t="s">
        <v>539</v>
      </c>
      <c r="E2318" s="552" t="s">
        <v>298</v>
      </c>
      <c r="F2318" s="572">
        <v>13402</v>
      </c>
      <c r="G2318" s="572">
        <v>11262</v>
      </c>
      <c r="H2318" s="560">
        <v>0.19</v>
      </c>
    </row>
    <row r="2319" spans="2:8" x14ac:dyDescent="0.3">
      <c r="B2319" s="550" t="s">
        <v>5090</v>
      </c>
      <c r="C2319" s="551" t="s">
        <v>5091</v>
      </c>
      <c r="D2319" s="552" t="s">
        <v>539</v>
      </c>
      <c r="E2319" s="552" t="s">
        <v>297</v>
      </c>
      <c r="F2319" s="572">
        <v>5386</v>
      </c>
      <c r="G2319" s="572">
        <v>4526</v>
      </c>
      <c r="H2319" s="560">
        <v>0.19</v>
      </c>
    </row>
    <row r="2320" spans="2:8" x14ac:dyDescent="0.3">
      <c r="B2320" s="550" t="s">
        <v>5092</v>
      </c>
      <c r="C2320" s="551" t="s">
        <v>5093</v>
      </c>
      <c r="D2320" s="552" t="s">
        <v>539</v>
      </c>
      <c r="E2320" s="552" t="s">
        <v>297</v>
      </c>
      <c r="F2320" s="572">
        <v>3854</v>
      </c>
      <c r="G2320" s="572">
        <v>3239</v>
      </c>
      <c r="H2320" s="560">
        <v>0.19</v>
      </c>
    </row>
    <row r="2321" spans="2:8" x14ac:dyDescent="0.3">
      <c r="B2321" s="550" t="s">
        <v>5094</v>
      </c>
      <c r="C2321" s="551" t="s">
        <v>5095</v>
      </c>
      <c r="D2321" s="552" t="s">
        <v>539</v>
      </c>
      <c r="E2321" s="552" t="s">
        <v>297</v>
      </c>
      <c r="F2321" s="572">
        <v>16510</v>
      </c>
      <c r="G2321" s="572">
        <v>13874</v>
      </c>
      <c r="H2321" s="560">
        <v>0.19</v>
      </c>
    </row>
    <row r="2322" spans="2:8" x14ac:dyDescent="0.3">
      <c r="B2322" s="550" t="s">
        <v>5096</v>
      </c>
      <c r="C2322" s="551" t="s">
        <v>5097</v>
      </c>
      <c r="D2322" s="552" t="s">
        <v>539</v>
      </c>
      <c r="E2322" s="552" t="s">
        <v>297</v>
      </c>
      <c r="F2322" s="572">
        <v>23641</v>
      </c>
      <c r="G2322" s="572">
        <v>19866</v>
      </c>
      <c r="H2322" s="560">
        <v>0.19</v>
      </c>
    </row>
    <row r="2323" spans="2:8" x14ac:dyDescent="0.3">
      <c r="B2323" s="550" t="s">
        <v>5098</v>
      </c>
      <c r="C2323" s="551" t="s">
        <v>5099</v>
      </c>
      <c r="D2323" s="552" t="s">
        <v>539</v>
      </c>
      <c r="E2323" s="552" t="s">
        <v>297</v>
      </c>
      <c r="F2323" s="572">
        <v>14363</v>
      </c>
      <c r="G2323" s="572">
        <v>12070</v>
      </c>
      <c r="H2323" s="560">
        <v>0.19</v>
      </c>
    </row>
    <row r="2324" spans="2:8" x14ac:dyDescent="0.3">
      <c r="B2324" s="550" t="s">
        <v>5100</v>
      </c>
      <c r="C2324" s="551" t="s">
        <v>5101</v>
      </c>
      <c r="D2324" s="552" t="s">
        <v>539</v>
      </c>
      <c r="E2324" s="552" t="s">
        <v>297</v>
      </c>
      <c r="F2324" s="572">
        <v>22497</v>
      </c>
      <c r="G2324" s="572">
        <v>18905</v>
      </c>
      <c r="H2324" s="560">
        <v>0.19</v>
      </c>
    </row>
    <row r="2325" spans="2:8" x14ac:dyDescent="0.3">
      <c r="B2325" s="550" t="s">
        <v>5102</v>
      </c>
      <c r="C2325" s="551" t="s">
        <v>5103</v>
      </c>
      <c r="D2325" s="552" t="s">
        <v>539</v>
      </c>
      <c r="E2325" s="552" t="s">
        <v>297</v>
      </c>
      <c r="F2325" s="572">
        <v>2692</v>
      </c>
      <c r="G2325" s="572">
        <v>2262</v>
      </c>
      <c r="H2325" s="560">
        <v>0.19</v>
      </c>
    </row>
    <row r="2326" spans="2:8" x14ac:dyDescent="0.3">
      <c r="B2326" s="550" t="s">
        <v>5104</v>
      </c>
      <c r="C2326" s="551" t="s">
        <v>5105</v>
      </c>
      <c r="D2326" s="552" t="s">
        <v>539</v>
      </c>
      <c r="E2326" s="552" t="s">
        <v>298</v>
      </c>
      <c r="F2326" s="572">
        <v>12452</v>
      </c>
      <c r="G2326" s="572">
        <v>10464</v>
      </c>
      <c r="H2326" s="560">
        <v>0.19</v>
      </c>
    </row>
    <row r="2327" spans="2:8" x14ac:dyDescent="0.3">
      <c r="B2327" s="550" t="s">
        <v>5106</v>
      </c>
      <c r="C2327" s="551" t="s">
        <v>5107</v>
      </c>
      <c r="D2327" s="552" t="s">
        <v>539</v>
      </c>
      <c r="E2327" s="552" t="s">
        <v>297</v>
      </c>
      <c r="F2327" s="572">
        <v>7076</v>
      </c>
      <c r="G2327" s="572">
        <v>5946</v>
      </c>
      <c r="H2327" s="560">
        <v>0.19</v>
      </c>
    </row>
    <row r="2328" spans="2:8" x14ac:dyDescent="0.3">
      <c r="B2328" s="550" t="s">
        <v>5108</v>
      </c>
      <c r="C2328" s="551" t="s">
        <v>5109</v>
      </c>
      <c r="D2328" s="552" t="s">
        <v>539</v>
      </c>
      <c r="E2328" s="552" t="s">
        <v>298</v>
      </c>
      <c r="F2328" s="572">
        <v>574343</v>
      </c>
      <c r="G2328" s="572">
        <v>482641</v>
      </c>
      <c r="H2328" s="560">
        <v>0.19</v>
      </c>
    </row>
    <row r="2329" spans="2:8" x14ac:dyDescent="0.3">
      <c r="B2329" s="550" t="s">
        <v>5110</v>
      </c>
      <c r="C2329" s="551" t="s">
        <v>5111</v>
      </c>
      <c r="D2329" s="552" t="s">
        <v>539</v>
      </c>
      <c r="E2329" s="552" t="s">
        <v>298</v>
      </c>
      <c r="F2329" s="572">
        <v>106708</v>
      </c>
      <c r="G2329" s="572">
        <v>89671</v>
      </c>
      <c r="H2329" s="560">
        <v>0.19</v>
      </c>
    </row>
    <row r="2330" spans="2:8" x14ac:dyDescent="0.3">
      <c r="B2330" s="550" t="s">
        <v>5112</v>
      </c>
      <c r="C2330" s="551" t="s">
        <v>5113</v>
      </c>
      <c r="D2330" s="552" t="s">
        <v>539</v>
      </c>
      <c r="E2330" s="552" t="s">
        <v>297</v>
      </c>
      <c r="F2330" s="572">
        <v>9416</v>
      </c>
      <c r="G2330" s="572">
        <v>7913</v>
      </c>
      <c r="H2330" s="560">
        <v>0.19</v>
      </c>
    </row>
    <row r="2331" spans="2:8" x14ac:dyDescent="0.3">
      <c r="B2331" s="550" t="s">
        <v>5114</v>
      </c>
      <c r="C2331" s="551" t="s">
        <v>5115</v>
      </c>
      <c r="D2331" s="552" t="s">
        <v>539</v>
      </c>
      <c r="E2331" s="552" t="s">
        <v>298</v>
      </c>
      <c r="F2331" s="572">
        <v>33788</v>
      </c>
      <c r="G2331" s="572">
        <v>28393</v>
      </c>
      <c r="H2331" s="560">
        <v>0.19</v>
      </c>
    </row>
    <row r="2332" spans="2:8" x14ac:dyDescent="0.3">
      <c r="B2332" s="550" t="s">
        <v>5116</v>
      </c>
      <c r="C2332" s="551" t="s">
        <v>5117</v>
      </c>
      <c r="D2332" s="552" t="s">
        <v>539</v>
      </c>
      <c r="E2332" s="552" t="s">
        <v>298</v>
      </c>
      <c r="F2332" s="572">
        <v>26531743</v>
      </c>
      <c r="G2332" s="572">
        <v>22295582</v>
      </c>
      <c r="H2332" s="560">
        <v>0.19</v>
      </c>
    </row>
    <row r="2333" spans="2:8" x14ac:dyDescent="0.3">
      <c r="B2333" s="550" t="s">
        <v>5118</v>
      </c>
      <c r="C2333" s="551" t="s">
        <v>5119</v>
      </c>
      <c r="D2333" s="552" t="s">
        <v>539</v>
      </c>
      <c r="E2333" s="552" t="s">
        <v>297</v>
      </c>
      <c r="F2333" s="572">
        <v>53707</v>
      </c>
      <c r="G2333" s="572">
        <v>45132</v>
      </c>
      <c r="H2333" s="560">
        <v>0.19</v>
      </c>
    </row>
    <row r="2334" spans="2:8" x14ac:dyDescent="0.3">
      <c r="B2334" s="550" t="s">
        <v>5120</v>
      </c>
      <c r="C2334" s="551" t="s">
        <v>5121</v>
      </c>
      <c r="D2334" s="552" t="s">
        <v>539</v>
      </c>
      <c r="E2334" s="552" t="s">
        <v>298</v>
      </c>
      <c r="F2334" s="572">
        <v>18203143</v>
      </c>
      <c r="G2334" s="572">
        <v>15296759</v>
      </c>
      <c r="H2334" s="560">
        <v>0.19</v>
      </c>
    </row>
    <row r="2335" spans="2:8" x14ac:dyDescent="0.3">
      <c r="B2335" s="550" t="s">
        <v>5122</v>
      </c>
      <c r="C2335" s="551" t="s">
        <v>5123</v>
      </c>
      <c r="D2335" s="552" t="s">
        <v>539</v>
      </c>
      <c r="E2335" s="552" t="s">
        <v>298</v>
      </c>
      <c r="F2335" s="572">
        <v>30524</v>
      </c>
      <c r="G2335" s="572">
        <v>25650</v>
      </c>
      <c r="H2335" s="560">
        <v>0.19</v>
      </c>
    </row>
    <row r="2336" spans="2:8" x14ac:dyDescent="0.3">
      <c r="B2336" s="550" t="s">
        <v>5124</v>
      </c>
      <c r="C2336" s="551" t="s">
        <v>5125</v>
      </c>
      <c r="D2336" s="552" t="s">
        <v>539</v>
      </c>
      <c r="E2336" s="552" t="s">
        <v>298</v>
      </c>
      <c r="F2336" s="572">
        <v>117723</v>
      </c>
      <c r="G2336" s="572">
        <v>98927</v>
      </c>
      <c r="H2336" s="560">
        <v>0.19</v>
      </c>
    </row>
    <row r="2337" spans="2:8" x14ac:dyDescent="0.3">
      <c r="B2337" s="550" t="s">
        <v>5126</v>
      </c>
      <c r="C2337" s="551" t="s">
        <v>5127</v>
      </c>
      <c r="D2337" s="552" t="s">
        <v>539</v>
      </c>
      <c r="E2337" s="552" t="s">
        <v>297</v>
      </c>
      <c r="F2337" s="572">
        <v>88953</v>
      </c>
      <c r="G2337" s="572">
        <v>74750</v>
      </c>
      <c r="H2337" s="560">
        <v>0.19</v>
      </c>
    </row>
    <row r="2338" spans="2:8" x14ac:dyDescent="0.3">
      <c r="B2338" s="550" t="s">
        <v>5128</v>
      </c>
      <c r="C2338" s="551" t="s">
        <v>5129</v>
      </c>
      <c r="D2338" s="552" t="s">
        <v>539</v>
      </c>
      <c r="E2338" s="552" t="s">
        <v>297</v>
      </c>
      <c r="F2338" s="572">
        <v>17234</v>
      </c>
      <c r="G2338" s="572">
        <v>14482</v>
      </c>
      <c r="H2338" s="560">
        <v>0.19</v>
      </c>
    </row>
    <row r="2339" spans="2:8" x14ac:dyDescent="0.3">
      <c r="B2339" s="550" t="s">
        <v>5130</v>
      </c>
      <c r="C2339" s="551" t="s">
        <v>5131</v>
      </c>
      <c r="D2339" s="552" t="s">
        <v>539</v>
      </c>
      <c r="E2339" s="552" t="s">
        <v>297</v>
      </c>
      <c r="F2339" s="572">
        <v>32021</v>
      </c>
      <c r="G2339" s="572">
        <v>26908</v>
      </c>
      <c r="H2339" s="560">
        <v>0.19</v>
      </c>
    </row>
    <row r="2340" spans="2:8" x14ac:dyDescent="0.3">
      <c r="B2340" s="550" t="s">
        <v>5132</v>
      </c>
      <c r="C2340" s="551" t="s">
        <v>5133</v>
      </c>
      <c r="D2340" s="552" t="s">
        <v>539</v>
      </c>
      <c r="E2340" s="552" t="s">
        <v>298</v>
      </c>
      <c r="F2340" s="572">
        <v>2312</v>
      </c>
      <c r="G2340" s="572">
        <v>1943</v>
      </c>
      <c r="H2340" s="560">
        <v>0.19</v>
      </c>
    </row>
    <row r="2341" spans="2:8" x14ac:dyDescent="0.3">
      <c r="B2341" s="550" t="s">
        <v>5134</v>
      </c>
      <c r="C2341" s="551" t="s">
        <v>5135</v>
      </c>
      <c r="D2341" s="552" t="s">
        <v>539</v>
      </c>
      <c r="E2341" s="552" t="s">
        <v>298</v>
      </c>
      <c r="F2341" s="572">
        <v>3062</v>
      </c>
      <c r="G2341" s="572">
        <v>2573</v>
      </c>
      <c r="H2341" s="560">
        <v>0.19</v>
      </c>
    </row>
    <row r="2342" spans="2:8" x14ac:dyDescent="0.3">
      <c r="B2342" s="550" t="s">
        <v>5136</v>
      </c>
      <c r="C2342" s="551" t="s">
        <v>5137</v>
      </c>
      <c r="D2342" s="552" t="s">
        <v>539</v>
      </c>
      <c r="E2342" s="552" t="s">
        <v>298</v>
      </c>
      <c r="F2342" s="572">
        <v>3327</v>
      </c>
      <c r="G2342" s="572">
        <v>2796</v>
      </c>
      <c r="H2342" s="560">
        <v>0.19</v>
      </c>
    </row>
    <row r="2343" spans="2:8" x14ac:dyDescent="0.3">
      <c r="B2343" s="550" t="s">
        <v>5138</v>
      </c>
      <c r="C2343" s="551" t="s">
        <v>5139</v>
      </c>
      <c r="D2343" s="552" t="s">
        <v>539</v>
      </c>
      <c r="E2343" s="552" t="s">
        <v>298</v>
      </c>
      <c r="F2343" s="572">
        <v>3538</v>
      </c>
      <c r="G2343" s="572">
        <v>2973</v>
      </c>
      <c r="H2343" s="560">
        <v>0.19</v>
      </c>
    </row>
    <row r="2344" spans="2:8" x14ac:dyDescent="0.3">
      <c r="B2344" s="550" t="s">
        <v>5140</v>
      </c>
      <c r="C2344" s="551" t="s">
        <v>5141</v>
      </c>
      <c r="D2344" s="552" t="s">
        <v>539</v>
      </c>
      <c r="E2344" s="552" t="s">
        <v>298</v>
      </c>
      <c r="F2344" s="572">
        <v>687</v>
      </c>
      <c r="G2344" s="572">
        <v>577</v>
      </c>
      <c r="H2344" s="560">
        <v>0.19</v>
      </c>
    </row>
    <row r="2345" spans="2:8" x14ac:dyDescent="0.3">
      <c r="B2345" s="550" t="s">
        <v>5142</v>
      </c>
      <c r="C2345" s="551" t="s">
        <v>5143</v>
      </c>
      <c r="D2345" s="552" t="s">
        <v>539</v>
      </c>
      <c r="E2345" s="552" t="s">
        <v>297</v>
      </c>
      <c r="F2345" s="572">
        <v>4225</v>
      </c>
      <c r="G2345" s="572">
        <v>3550</v>
      </c>
      <c r="H2345" s="560">
        <v>0.19</v>
      </c>
    </row>
    <row r="2346" spans="2:8" x14ac:dyDescent="0.3">
      <c r="B2346" s="550" t="s">
        <v>5144</v>
      </c>
      <c r="C2346" s="551" t="s">
        <v>5145</v>
      </c>
      <c r="D2346" s="552" t="s">
        <v>539</v>
      </c>
      <c r="E2346" s="552" t="s">
        <v>298</v>
      </c>
      <c r="F2346" s="572">
        <v>1003</v>
      </c>
      <c r="G2346" s="572">
        <v>843</v>
      </c>
      <c r="H2346" s="560">
        <v>0.19</v>
      </c>
    </row>
    <row r="2347" spans="2:8" x14ac:dyDescent="0.3">
      <c r="B2347" s="550" t="s">
        <v>5146</v>
      </c>
      <c r="C2347" s="551" t="s">
        <v>5147</v>
      </c>
      <c r="D2347" s="552" t="s">
        <v>539</v>
      </c>
      <c r="E2347" s="552" t="s">
        <v>298</v>
      </c>
      <c r="F2347" s="572">
        <v>2111</v>
      </c>
      <c r="G2347" s="572">
        <v>1774</v>
      </c>
      <c r="H2347" s="560">
        <v>0.19</v>
      </c>
    </row>
    <row r="2348" spans="2:8" x14ac:dyDescent="0.3">
      <c r="B2348" s="550" t="s">
        <v>5148</v>
      </c>
      <c r="C2348" s="551" t="s">
        <v>5149</v>
      </c>
      <c r="D2348" s="552" t="s">
        <v>539</v>
      </c>
      <c r="E2348" s="552" t="s">
        <v>298</v>
      </c>
      <c r="F2348" s="572">
        <v>4013</v>
      </c>
      <c r="G2348" s="572">
        <v>3372</v>
      </c>
      <c r="H2348" s="560">
        <v>0.19</v>
      </c>
    </row>
    <row r="2349" spans="2:8" x14ac:dyDescent="0.3">
      <c r="B2349" s="550" t="s">
        <v>5150</v>
      </c>
      <c r="C2349" s="551" t="s">
        <v>5151</v>
      </c>
      <c r="D2349" s="552" t="s">
        <v>539</v>
      </c>
      <c r="E2349" s="552" t="s">
        <v>298</v>
      </c>
      <c r="F2349" s="572">
        <v>7393</v>
      </c>
      <c r="G2349" s="572">
        <v>6213</v>
      </c>
      <c r="H2349" s="560">
        <v>0.19</v>
      </c>
    </row>
    <row r="2350" spans="2:8" x14ac:dyDescent="0.3">
      <c r="B2350" s="550" t="s">
        <v>5152</v>
      </c>
      <c r="C2350" s="551" t="s">
        <v>5153</v>
      </c>
      <c r="D2350" s="552" t="s">
        <v>539</v>
      </c>
      <c r="E2350" s="552" t="s">
        <v>297</v>
      </c>
      <c r="F2350" s="572">
        <v>4048</v>
      </c>
      <c r="G2350" s="572">
        <v>3402</v>
      </c>
      <c r="H2350" s="560">
        <v>0.19</v>
      </c>
    </row>
    <row r="2351" spans="2:8" x14ac:dyDescent="0.3">
      <c r="B2351" s="550" t="s">
        <v>5154</v>
      </c>
      <c r="C2351" s="551" t="s">
        <v>5155</v>
      </c>
      <c r="D2351" s="552" t="s">
        <v>539</v>
      </c>
      <c r="E2351" s="552" t="s">
        <v>297</v>
      </c>
      <c r="F2351" s="572">
        <v>4752</v>
      </c>
      <c r="G2351" s="572">
        <v>3993</v>
      </c>
      <c r="H2351" s="560">
        <v>0.19</v>
      </c>
    </row>
    <row r="2352" spans="2:8" x14ac:dyDescent="0.3">
      <c r="B2352" s="550" t="s">
        <v>5156</v>
      </c>
      <c r="C2352" s="551" t="s">
        <v>5157</v>
      </c>
      <c r="D2352" s="552" t="s">
        <v>539</v>
      </c>
      <c r="E2352" s="552" t="s">
        <v>297</v>
      </c>
      <c r="F2352" s="572">
        <v>6689</v>
      </c>
      <c r="G2352" s="572">
        <v>5621</v>
      </c>
      <c r="H2352" s="560">
        <v>0.19</v>
      </c>
    </row>
    <row r="2353" spans="2:8" x14ac:dyDescent="0.3">
      <c r="B2353" s="550" t="s">
        <v>5158</v>
      </c>
      <c r="C2353" s="551" t="s">
        <v>5159</v>
      </c>
      <c r="D2353" s="552" t="s">
        <v>539</v>
      </c>
      <c r="E2353" s="552" t="s">
        <v>297</v>
      </c>
      <c r="F2353" s="572">
        <v>10913</v>
      </c>
      <c r="G2353" s="572">
        <v>9171</v>
      </c>
      <c r="H2353" s="560">
        <v>0.19</v>
      </c>
    </row>
    <row r="2354" spans="2:8" x14ac:dyDescent="0.3">
      <c r="B2354" s="550" t="s">
        <v>5160</v>
      </c>
      <c r="C2354" s="551" t="s">
        <v>5161</v>
      </c>
      <c r="D2354" s="552" t="s">
        <v>539</v>
      </c>
      <c r="E2354" s="552" t="s">
        <v>298</v>
      </c>
      <c r="F2354" s="572">
        <v>125581</v>
      </c>
      <c r="G2354" s="572">
        <v>105530</v>
      </c>
      <c r="H2354" s="560">
        <v>0.19</v>
      </c>
    </row>
    <row r="2355" spans="2:8" x14ac:dyDescent="0.3">
      <c r="B2355" s="550" t="s">
        <v>5162</v>
      </c>
      <c r="C2355" s="551" t="s">
        <v>5163</v>
      </c>
      <c r="D2355" s="552" t="s">
        <v>539</v>
      </c>
      <c r="E2355" s="552" t="s">
        <v>298</v>
      </c>
      <c r="F2355" s="572">
        <v>176279</v>
      </c>
      <c r="G2355" s="572">
        <v>148134</v>
      </c>
      <c r="H2355" s="560">
        <v>0.19</v>
      </c>
    </row>
    <row r="2356" spans="2:8" x14ac:dyDescent="0.3">
      <c r="B2356" s="550" t="s">
        <v>5164</v>
      </c>
      <c r="C2356" s="551" t="s">
        <v>5165</v>
      </c>
      <c r="D2356" s="552" t="s">
        <v>539</v>
      </c>
      <c r="E2356" s="552" t="s">
        <v>298</v>
      </c>
      <c r="F2356" s="572">
        <v>209021</v>
      </c>
      <c r="G2356" s="572">
        <v>175648</v>
      </c>
      <c r="H2356" s="560">
        <v>0.19</v>
      </c>
    </row>
    <row r="2357" spans="2:8" x14ac:dyDescent="0.3">
      <c r="B2357" s="550" t="s">
        <v>5166</v>
      </c>
      <c r="C2357" s="551" t="s">
        <v>5167</v>
      </c>
      <c r="D2357" s="552" t="s">
        <v>539</v>
      </c>
      <c r="E2357" s="552" t="s">
        <v>298</v>
      </c>
      <c r="F2357" s="572">
        <v>31686</v>
      </c>
      <c r="G2357" s="572">
        <v>26627</v>
      </c>
      <c r="H2357" s="563">
        <v>0.19</v>
      </c>
    </row>
    <row r="2358" spans="2:8" x14ac:dyDescent="0.3">
      <c r="B2358" s="550" t="s">
        <v>5168</v>
      </c>
      <c r="C2358" s="551" t="s">
        <v>5169</v>
      </c>
      <c r="D2358" s="552" t="s">
        <v>539</v>
      </c>
      <c r="E2358" s="552" t="s">
        <v>298</v>
      </c>
      <c r="F2358" s="572">
        <v>14680</v>
      </c>
      <c r="G2358" s="572">
        <v>12336</v>
      </c>
      <c r="H2358" s="561">
        <v>0.19</v>
      </c>
    </row>
    <row r="2359" spans="2:8" x14ac:dyDescent="0.3">
      <c r="B2359" s="550" t="s">
        <v>5170</v>
      </c>
      <c r="C2359" s="551" t="s">
        <v>5171</v>
      </c>
      <c r="D2359" s="552" t="s">
        <v>539</v>
      </c>
      <c r="E2359" s="552" t="s">
        <v>298</v>
      </c>
      <c r="F2359" s="572">
        <v>897</v>
      </c>
      <c r="G2359" s="572">
        <v>754</v>
      </c>
      <c r="H2359" s="561">
        <v>0.19</v>
      </c>
    </row>
    <row r="2360" spans="2:8" x14ac:dyDescent="0.3">
      <c r="B2360" s="550" t="s">
        <v>5172</v>
      </c>
      <c r="C2360" s="551" t="s">
        <v>5173</v>
      </c>
      <c r="D2360" s="552" t="s">
        <v>539</v>
      </c>
      <c r="E2360" s="552" t="s">
        <v>297</v>
      </c>
      <c r="F2360" s="572">
        <v>27861</v>
      </c>
      <c r="G2360" s="572">
        <v>23413</v>
      </c>
      <c r="H2360" s="561">
        <v>0.19</v>
      </c>
    </row>
    <row r="2361" spans="2:8" x14ac:dyDescent="0.3">
      <c r="B2361" s="550" t="s">
        <v>5174</v>
      </c>
      <c r="C2361" s="551" t="s">
        <v>5175</v>
      </c>
      <c r="D2361" s="552" t="s">
        <v>539</v>
      </c>
      <c r="E2361" s="552" t="s">
        <v>297</v>
      </c>
      <c r="F2361" s="572">
        <v>44712</v>
      </c>
      <c r="G2361" s="572">
        <v>37573</v>
      </c>
      <c r="H2361" s="561">
        <v>0.19</v>
      </c>
    </row>
    <row r="2362" spans="2:8" x14ac:dyDescent="0.3">
      <c r="B2362" s="550" t="s">
        <v>5176</v>
      </c>
      <c r="C2362" s="551" t="s">
        <v>5177</v>
      </c>
      <c r="D2362" s="552" t="s">
        <v>539</v>
      </c>
      <c r="E2362" s="552" t="s">
        <v>297</v>
      </c>
      <c r="F2362" s="572">
        <v>77454</v>
      </c>
      <c r="G2362" s="572">
        <v>65087</v>
      </c>
      <c r="H2362" s="561">
        <v>0.19</v>
      </c>
    </row>
    <row r="2363" spans="2:8" x14ac:dyDescent="0.3">
      <c r="B2363" s="550" t="s">
        <v>5178</v>
      </c>
      <c r="C2363" s="551" t="s">
        <v>5179</v>
      </c>
      <c r="D2363" s="552" t="s">
        <v>539</v>
      </c>
      <c r="E2363" s="552" t="s">
        <v>298</v>
      </c>
      <c r="F2363" s="572">
        <v>10561</v>
      </c>
      <c r="G2363" s="572">
        <v>8875</v>
      </c>
      <c r="H2363" s="561">
        <v>0.19</v>
      </c>
    </row>
    <row r="2364" spans="2:8" x14ac:dyDescent="0.3">
      <c r="B2364" s="550" t="s">
        <v>5180</v>
      </c>
      <c r="C2364" s="551" t="s">
        <v>5181</v>
      </c>
      <c r="D2364" s="552" t="s">
        <v>539</v>
      </c>
      <c r="E2364" s="552" t="s">
        <v>298</v>
      </c>
      <c r="F2364" s="572">
        <v>20067</v>
      </c>
      <c r="G2364" s="572">
        <v>16863</v>
      </c>
      <c r="H2364" s="561">
        <v>0.19</v>
      </c>
    </row>
    <row r="2365" spans="2:8" x14ac:dyDescent="0.3">
      <c r="B2365" s="550" t="s">
        <v>5182</v>
      </c>
      <c r="C2365" s="551" t="s">
        <v>5183</v>
      </c>
      <c r="D2365" s="552" t="s">
        <v>539</v>
      </c>
      <c r="E2365" s="552" t="s">
        <v>298</v>
      </c>
      <c r="F2365" s="572">
        <v>32213</v>
      </c>
      <c r="G2365" s="572">
        <v>27070</v>
      </c>
      <c r="H2365" s="561">
        <v>0.19</v>
      </c>
    </row>
    <row r="2366" spans="2:8" x14ac:dyDescent="0.3">
      <c r="B2366" s="550" t="s">
        <v>5184</v>
      </c>
      <c r="C2366" s="551" t="s">
        <v>5185</v>
      </c>
      <c r="D2366" s="552" t="s">
        <v>539</v>
      </c>
      <c r="E2366" s="552" t="s">
        <v>298</v>
      </c>
      <c r="F2366" s="572">
        <v>11617</v>
      </c>
      <c r="G2366" s="572">
        <v>9762</v>
      </c>
      <c r="H2366" s="561">
        <v>0.19</v>
      </c>
    </row>
    <row r="2367" spans="2:8" x14ac:dyDescent="0.3">
      <c r="B2367" s="550" t="s">
        <v>5186</v>
      </c>
      <c r="C2367" s="551" t="s">
        <v>5187</v>
      </c>
      <c r="D2367" s="552" t="s">
        <v>539</v>
      </c>
      <c r="E2367" s="552" t="s">
        <v>298</v>
      </c>
      <c r="F2367" s="572">
        <v>16477</v>
      </c>
      <c r="G2367" s="572">
        <v>13846</v>
      </c>
      <c r="H2367" s="561">
        <v>0.19</v>
      </c>
    </row>
    <row r="2368" spans="2:8" x14ac:dyDescent="0.3">
      <c r="B2368" s="550" t="s">
        <v>5188</v>
      </c>
      <c r="C2368" s="551" t="s">
        <v>5189</v>
      </c>
      <c r="D2368" s="552" t="s">
        <v>539</v>
      </c>
      <c r="E2368" s="552" t="s">
        <v>298</v>
      </c>
      <c r="F2368" s="572">
        <v>28411</v>
      </c>
      <c r="G2368" s="572">
        <v>23875</v>
      </c>
      <c r="H2368" s="561">
        <v>0.19</v>
      </c>
    </row>
    <row r="2369" spans="2:8" ht="22.8" x14ac:dyDescent="0.3">
      <c r="B2369" s="550" t="s">
        <v>5190</v>
      </c>
      <c r="C2369" s="551" t="s">
        <v>5191</v>
      </c>
      <c r="D2369" s="552" t="s">
        <v>539</v>
      </c>
      <c r="E2369" s="552" t="s">
        <v>297</v>
      </c>
      <c r="F2369" s="572">
        <v>4225</v>
      </c>
      <c r="G2369" s="572">
        <v>3550</v>
      </c>
      <c r="H2369" s="561">
        <v>0.19</v>
      </c>
    </row>
    <row r="2370" spans="2:8" x14ac:dyDescent="0.3">
      <c r="B2370" s="550" t="s">
        <v>5192</v>
      </c>
      <c r="C2370" s="551" t="s">
        <v>5193</v>
      </c>
      <c r="D2370" s="552" t="s">
        <v>539</v>
      </c>
      <c r="E2370" s="552" t="s">
        <v>297</v>
      </c>
      <c r="F2370" s="572">
        <v>84495</v>
      </c>
      <c r="G2370" s="572">
        <v>71004</v>
      </c>
      <c r="H2370" s="561">
        <v>0.19</v>
      </c>
    </row>
    <row r="2371" spans="2:8" x14ac:dyDescent="0.3">
      <c r="B2371" s="550" t="s">
        <v>5194</v>
      </c>
      <c r="C2371" s="551" t="s">
        <v>5195</v>
      </c>
      <c r="D2371" s="552" t="s">
        <v>539</v>
      </c>
      <c r="E2371" s="552" t="s">
        <v>298</v>
      </c>
      <c r="F2371" s="572">
        <v>38023</v>
      </c>
      <c r="G2371" s="572">
        <v>31952</v>
      </c>
      <c r="H2371" s="561">
        <v>0.19</v>
      </c>
    </row>
    <row r="2372" spans="2:8" x14ac:dyDescent="0.3">
      <c r="B2372" s="550" t="s">
        <v>5196</v>
      </c>
      <c r="C2372" s="551" t="s">
        <v>5197</v>
      </c>
      <c r="D2372" s="552" t="s">
        <v>539</v>
      </c>
      <c r="E2372" s="552" t="s">
        <v>298</v>
      </c>
      <c r="F2372" s="572">
        <v>28517</v>
      </c>
      <c r="G2372" s="572">
        <v>23964</v>
      </c>
      <c r="H2372" s="561">
        <v>0.19</v>
      </c>
    </row>
    <row r="2373" spans="2:8" ht="22.8" x14ac:dyDescent="0.3">
      <c r="B2373" s="550" t="s">
        <v>5198</v>
      </c>
      <c r="C2373" s="551" t="s">
        <v>5199</v>
      </c>
      <c r="D2373" s="552" t="s">
        <v>539</v>
      </c>
      <c r="E2373" s="552" t="s">
        <v>297</v>
      </c>
      <c r="F2373" s="572">
        <v>918893</v>
      </c>
      <c r="G2373" s="572">
        <v>772179</v>
      </c>
      <c r="H2373" s="561">
        <v>0.19</v>
      </c>
    </row>
    <row r="2374" spans="2:8" x14ac:dyDescent="0.3">
      <c r="B2374" s="550" t="s">
        <v>5200</v>
      </c>
      <c r="C2374" s="551" t="s">
        <v>5201</v>
      </c>
      <c r="D2374" s="552" t="s">
        <v>539</v>
      </c>
      <c r="E2374" s="552" t="s">
        <v>298</v>
      </c>
      <c r="F2374" s="572">
        <v>4435</v>
      </c>
      <c r="G2374" s="572">
        <v>3727</v>
      </c>
      <c r="H2374" s="561">
        <v>0.19</v>
      </c>
    </row>
    <row r="2375" spans="2:8" x14ac:dyDescent="0.3">
      <c r="B2375" s="550" t="s">
        <v>5202</v>
      </c>
      <c r="C2375" s="551" t="s">
        <v>5203</v>
      </c>
      <c r="D2375" s="552" t="s">
        <v>539</v>
      </c>
      <c r="E2375" s="552" t="s">
        <v>297</v>
      </c>
      <c r="F2375" s="572">
        <v>15826</v>
      </c>
      <c r="G2375" s="572">
        <v>13299</v>
      </c>
      <c r="H2375" s="561">
        <v>0.19</v>
      </c>
    </row>
    <row r="2376" spans="2:8" x14ac:dyDescent="0.3">
      <c r="B2376" s="550" t="s">
        <v>5204</v>
      </c>
      <c r="C2376" s="551" t="s">
        <v>5205</v>
      </c>
      <c r="D2376" s="552" t="s">
        <v>539</v>
      </c>
      <c r="E2376" s="552" t="s">
        <v>297</v>
      </c>
      <c r="F2376" s="572">
        <v>37755</v>
      </c>
      <c r="G2376" s="572">
        <v>31727</v>
      </c>
      <c r="H2376" s="561">
        <v>0.19</v>
      </c>
    </row>
    <row r="2377" spans="2:8" x14ac:dyDescent="0.3">
      <c r="B2377" s="550" t="s">
        <v>5206</v>
      </c>
      <c r="C2377" s="551" t="s">
        <v>5207</v>
      </c>
      <c r="D2377" s="552" t="s">
        <v>539</v>
      </c>
      <c r="E2377" s="552" t="s">
        <v>297</v>
      </c>
      <c r="F2377" s="572">
        <v>6151</v>
      </c>
      <c r="G2377" s="572">
        <v>5169</v>
      </c>
      <c r="H2377" s="561">
        <v>0.19</v>
      </c>
    </row>
    <row r="2378" spans="2:8" x14ac:dyDescent="0.3">
      <c r="B2378" s="550" t="s">
        <v>5208</v>
      </c>
      <c r="C2378" s="551" t="s">
        <v>5209</v>
      </c>
      <c r="D2378" s="552" t="s">
        <v>539</v>
      </c>
      <c r="E2378" s="552" t="s">
        <v>297</v>
      </c>
      <c r="F2378" s="572">
        <v>16160</v>
      </c>
      <c r="G2378" s="572">
        <v>13580</v>
      </c>
      <c r="H2378" s="561">
        <v>0.19</v>
      </c>
    </row>
    <row r="2379" spans="2:8" x14ac:dyDescent="0.3">
      <c r="B2379" s="550" t="s">
        <v>5210</v>
      </c>
      <c r="C2379" s="551" t="s">
        <v>5211</v>
      </c>
      <c r="D2379" s="552" t="s">
        <v>539</v>
      </c>
      <c r="E2379" s="552" t="s">
        <v>298</v>
      </c>
      <c r="F2379" s="572">
        <v>297742</v>
      </c>
      <c r="G2379" s="572">
        <v>250203</v>
      </c>
      <c r="H2379" s="561">
        <v>0.19</v>
      </c>
    </row>
    <row r="2380" spans="2:8" x14ac:dyDescent="0.3">
      <c r="B2380" s="550" t="s">
        <v>5212</v>
      </c>
      <c r="C2380" s="551" t="s">
        <v>5213</v>
      </c>
      <c r="D2380" s="552" t="s">
        <v>539</v>
      </c>
      <c r="E2380" s="552" t="s">
        <v>297</v>
      </c>
      <c r="F2380" s="572">
        <v>51753</v>
      </c>
      <c r="G2380" s="572">
        <v>43490</v>
      </c>
      <c r="H2380" s="561">
        <v>0.19</v>
      </c>
    </row>
    <row r="2381" spans="2:8" x14ac:dyDescent="0.3">
      <c r="B2381" s="550" t="s">
        <v>5214</v>
      </c>
      <c r="C2381" s="551" t="s">
        <v>5215</v>
      </c>
      <c r="D2381" s="552" t="s">
        <v>539</v>
      </c>
      <c r="E2381" s="552" t="s">
        <v>298</v>
      </c>
      <c r="F2381" s="572">
        <v>596753</v>
      </c>
      <c r="G2381" s="572">
        <v>501473</v>
      </c>
      <c r="H2381" s="561">
        <v>0.19</v>
      </c>
    </row>
    <row r="2382" spans="2:8" x14ac:dyDescent="0.3">
      <c r="B2382" s="550" t="s">
        <v>5216</v>
      </c>
      <c r="C2382" s="551" t="s">
        <v>5217</v>
      </c>
      <c r="D2382" s="552" t="s">
        <v>539</v>
      </c>
      <c r="E2382" s="552" t="s">
        <v>297</v>
      </c>
      <c r="F2382" s="572">
        <v>73934</v>
      </c>
      <c r="G2382" s="572">
        <v>62129</v>
      </c>
      <c r="H2382" s="561">
        <v>0.19</v>
      </c>
    </row>
    <row r="2383" spans="2:8" x14ac:dyDescent="0.3">
      <c r="B2383" s="550" t="s">
        <v>5218</v>
      </c>
      <c r="C2383" s="551" t="s">
        <v>5219</v>
      </c>
      <c r="D2383" s="552" t="s">
        <v>539</v>
      </c>
      <c r="E2383" s="552" t="s">
        <v>298</v>
      </c>
      <c r="F2383" s="572">
        <v>580909</v>
      </c>
      <c r="G2383" s="572">
        <v>488159</v>
      </c>
      <c r="H2383" s="561">
        <v>0.19</v>
      </c>
    </row>
    <row r="2384" spans="2:8" x14ac:dyDescent="0.3">
      <c r="B2384" s="550" t="s">
        <v>5220</v>
      </c>
      <c r="C2384" s="551" t="s">
        <v>5221</v>
      </c>
      <c r="D2384" s="552" t="s">
        <v>539</v>
      </c>
      <c r="E2384" s="552" t="s">
        <v>298</v>
      </c>
      <c r="F2384" s="572">
        <v>10351</v>
      </c>
      <c r="G2384" s="572">
        <v>8698</v>
      </c>
      <c r="H2384" s="561">
        <v>0.19</v>
      </c>
    </row>
    <row r="2385" spans="2:8" x14ac:dyDescent="0.3">
      <c r="B2385" s="550" t="s">
        <v>5222</v>
      </c>
      <c r="C2385" s="551" t="s">
        <v>5223</v>
      </c>
      <c r="D2385" s="552" t="s">
        <v>539</v>
      </c>
      <c r="E2385" s="552" t="s">
        <v>298</v>
      </c>
      <c r="F2385" s="572">
        <v>448885</v>
      </c>
      <c r="G2385" s="572">
        <v>377214</v>
      </c>
      <c r="H2385" s="561">
        <v>0.19</v>
      </c>
    </row>
    <row r="2386" spans="2:8" x14ac:dyDescent="0.3">
      <c r="B2386" s="550" t="s">
        <v>5224</v>
      </c>
      <c r="C2386" s="551" t="s">
        <v>5225</v>
      </c>
      <c r="D2386" s="552" t="s">
        <v>539</v>
      </c>
      <c r="E2386" s="552" t="s">
        <v>297</v>
      </c>
      <c r="F2386" s="572">
        <v>69639</v>
      </c>
      <c r="G2386" s="572">
        <v>58520</v>
      </c>
      <c r="H2386" s="561">
        <v>0.19</v>
      </c>
    </row>
    <row r="2387" spans="2:8" x14ac:dyDescent="0.3">
      <c r="B2387" s="550" t="s">
        <v>5226</v>
      </c>
      <c r="C2387" s="551" t="s">
        <v>5227</v>
      </c>
      <c r="D2387" s="552" t="s">
        <v>539</v>
      </c>
      <c r="E2387" s="552" t="s">
        <v>297</v>
      </c>
      <c r="F2387" s="572">
        <v>100197</v>
      </c>
      <c r="G2387" s="572">
        <v>84199</v>
      </c>
      <c r="H2387" s="561">
        <v>0.19</v>
      </c>
    </row>
    <row r="2388" spans="2:8" x14ac:dyDescent="0.3">
      <c r="B2388" s="550" t="s">
        <v>5228</v>
      </c>
      <c r="C2388" s="551" t="s">
        <v>5229</v>
      </c>
      <c r="D2388" s="552" t="s">
        <v>539</v>
      </c>
      <c r="E2388" s="552" t="s">
        <v>297</v>
      </c>
      <c r="F2388" s="572">
        <v>128857</v>
      </c>
      <c r="G2388" s="572">
        <v>108283</v>
      </c>
      <c r="H2388" s="561">
        <v>0.19</v>
      </c>
    </row>
    <row r="2389" spans="2:8" x14ac:dyDescent="0.3">
      <c r="B2389" s="550" t="s">
        <v>5230</v>
      </c>
      <c r="C2389" s="551" t="s">
        <v>5231</v>
      </c>
      <c r="D2389" s="552" t="s">
        <v>539</v>
      </c>
      <c r="E2389" s="552" t="s">
        <v>297</v>
      </c>
      <c r="F2389" s="572">
        <v>160542</v>
      </c>
      <c r="G2389" s="572">
        <v>134909</v>
      </c>
      <c r="H2389" s="561">
        <v>0.19</v>
      </c>
    </row>
    <row r="2390" spans="2:8" x14ac:dyDescent="0.3">
      <c r="B2390" s="550" t="s">
        <v>5232</v>
      </c>
      <c r="C2390" s="551" t="s">
        <v>5233</v>
      </c>
      <c r="D2390" s="552" t="s">
        <v>539</v>
      </c>
      <c r="E2390" s="552" t="s">
        <v>297</v>
      </c>
      <c r="F2390" s="572">
        <v>181665</v>
      </c>
      <c r="G2390" s="572">
        <v>152660</v>
      </c>
      <c r="H2390" s="561">
        <v>0.19</v>
      </c>
    </row>
    <row r="2391" spans="2:8" x14ac:dyDescent="0.3">
      <c r="B2391" s="550" t="s">
        <v>5234</v>
      </c>
      <c r="C2391" s="551" t="s">
        <v>5235</v>
      </c>
      <c r="D2391" s="552" t="s">
        <v>539</v>
      </c>
      <c r="E2391" s="552" t="s">
        <v>297</v>
      </c>
      <c r="F2391" s="572">
        <v>227083</v>
      </c>
      <c r="G2391" s="572">
        <v>190826</v>
      </c>
      <c r="H2391" s="561">
        <v>0.19</v>
      </c>
    </row>
    <row r="2392" spans="2:8" x14ac:dyDescent="0.3">
      <c r="B2392" s="550" t="s">
        <v>5236</v>
      </c>
      <c r="C2392" s="551" t="s">
        <v>5237</v>
      </c>
      <c r="D2392" s="552" t="s">
        <v>539</v>
      </c>
      <c r="E2392" s="552" t="s">
        <v>297</v>
      </c>
      <c r="F2392" s="572">
        <v>15712</v>
      </c>
      <c r="G2392" s="572">
        <v>13203</v>
      </c>
      <c r="H2392" s="561">
        <v>0.19</v>
      </c>
    </row>
    <row r="2393" spans="2:8" x14ac:dyDescent="0.3">
      <c r="B2393" s="550" t="s">
        <v>5238</v>
      </c>
      <c r="C2393" s="551" t="s">
        <v>5239</v>
      </c>
      <c r="D2393" s="552" t="s">
        <v>539</v>
      </c>
      <c r="E2393" s="552" t="s">
        <v>297</v>
      </c>
      <c r="F2393" s="572">
        <v>24291</v>
      </c>
      <c r="G2393" s="572">
        <v>20413</v>
      </c>
      <c r="H2393" s="561">
        <v>0.19</v>
      </c>
    </row>
    <row r="2394" spans="2:8" x14ac:dyDescent="0.3">
      <c r="B2394" s="550" t="s">
        <v>5240</v>
      </c>
      <c r="C2394" s="551" t="s">
        <v>5241</v>
      </c>
      <c r="D2394" s="552" t="s">
        <v>539</v>
      </c>
      <c r="E2394" s="552" t="s">
        <v>298</v>
      </c>
      <c r="F2394" s="572">
        <v>323196</v>
      </c>
      <c r="G2394" s="572">
        <v>271593</v>
      </c>
      <c r="H2394" s="561">
        <v>0.19</v>
      </c>
    </row>
    <row r="2395" spans="2:8" x14ac:dyDescent="0.3">
      <c r="B2395" s="550" t="s">
        <v>5242</v>
      </c>
      <c r="C2395" s="551" t="s">
        <v>5243</v>
      </c>
      <c r="D2395" s="552" t="s">
        <v>539</v>
      </c>
      <c r="E2395" s="552" t="s">
        <v>481</v>
      </c>
      <c r="F2395" s="572">
        <v>1003390</v>
      </c>
      <c r="G2395" s="572">
        <v>843185</v>
      </c>
      <c r="H2395" s="561">
        <v>0.19</v>
      </c>
    </row>
    <row r="2396" spans="2:8" x14ac:dyDescent="0.3">
      <c r="B2396" s="550" t="s">
        <v>5244</v>
      </c>
      <c r="C2396" s="551" t="s">
        <v>5245</v>
      </c>
      <c r="D2396" s="552" t="s">
        <v>539</v>
      </c>
      <c r="E2396" s="552" t="s">
        <v>297</v>
      </c>
      <c r="F2396" s="572">
        <v>602033</v>
      </c>
      <c r="G2396" s="572">
        <v>505910</v>
      </c>
      <c r="H2396" s="561">
        <v>0.19</v>
      </c>
    </row>
    <row r="2397" spans="2:8" x14ac:dyDescent="0.3">
      <c r="B2397" s="550" t="s">
        <v>5246</v>
      </c>
      <c r="C2397" s="551" t="s">
        <v>5247</v>
      </c>
      <c r="D2397" s="552" t="s">
        <v>539</v>
      </c>
      <c r="E2397" s="552" t="s">
        <v>298</v>
      </c>
      <c r="F2397" s="572">
        <v>1167102</v>
      </c>
      <c r="G2397" s="572">
        <v>980758</v>
      </c>
      <c r="H2397" s="561">
        <v>0.19</v>
      </c>
    </row>
    <row r="2398" spans="2:8" x14ac:dyDescent="0.3">
      <c r="B2398" s="550" t="s">
        <v>5248</v>
      </c>
      <c r="C2398" s="551" t="s">
        <v>5249</v>
      </c>
      <c r="D2398" s="552" t="s">
        <v>539</v>
      </c>
      <c r="E2398" s="552" t="s">
        <v>298</v>
      </c>
      <c r="F2398" s="572">
        <v>369670</v>
      </c>
      <c r="G2398" s="572">
        <v>310647</v>
      </c>
      <c r="H2398" s="561">
        <v>0.19</v>
      </c>
    </row>
    <row r="2399" spans="2:8" x14ac:dyDescent="0.3">
      <c r="B2399" s="550" t="s">
        <v>5250</v>
      </c>
      <c r="C2399" s="551" t="s">
        <v>5251</v>
      </c>
      <c r="D2399" s="552" t="s">
        <v>539</v>
      </c>
      <c r="E2399" s="552" t="s">
        <v>298</v>
      </c>
      <c r="F2399" s="572">
        <v>79215</v>
      </c>
      <c r="G2399" s="572">
        <v>66567</v>
      </c>
      <c r="H2399" s="561">
        <v>0.19</v>
      </c>
    </row>
    <row r="2400" spans="2:8" ht="22.8" x14ac:dyDescent="0.3">
      <c r="B2400" s="550" t="s">
        <v>5252</v>
      </c>
      <c r="C2400" s="551" t="s">
        <v>5253</v>
      </c>
      <c r="D2400" s="552" t="s">
        <v>539</v>
      </c>
      <c r="E2400" s="552" t="s">
        <v>298</v>
      </c>
      <c r="F2400" s="572">
        <v>11406959</v>
      </c>
      <c r="G2400" s="572">
        <v>9585680</v>
      </c>
      <c r="H2400" s="561">
        <v>0.19</v>
      </c>
    </row>
    <row r="2401" spans="2:8" ht="22.8" x14ac:dyDescent="0.3">
      <c r="B2401" s="550" t="s">
        <v>5254</v>
      </c>
      <c r="C2401" s="551" t="s">
        <v>5255</v>
      </c>
      <c r="D2401" s="552" t="s">
        <v>539</v>
      </c>
      <c r="E2401" s="552" t="s">
        <v>298</v>
      </c>
      <c r="F2401" s="572">
        <v>1056200</v>
      </c>
      <c r="G2401" s="572">
        <v>887563</v>
      </c>
      <c r="H2401" s="561">
        <v>0.19</v>
      </c>
    </row>
    <row r="2402" spans="2:8" ht="22.8" x14ac:dyDescent="0.3">
      <c r="B2402" s="550" t="s">
        <v>5256</v>
      </c>
      <c r="C2402" s="551" t="s">
        <v>5257</v>
      </c>
      <c r="D2402" s="552" t="s">
        <v>539</v>
      </c>
      <c r="E2402" s="552" t="s">
        <v>298</v>
      </c>
      <c r="F2402" s="572">
        <v>475290</v>
      </c>
      <c r="G2402" s="572">
        <v>399403</v>
      </c>
      <c r="H2402" s="561">
        <v>0.19</v>
      </c>
    </row>
    <row r="2403" spans="2:8" ht="22.8" x14ac:dyDescent="0.3">
      <c r="B2403" s="550" t="s">
        <v>5258</v>
      </c>
      <c r="C2403" s="551" t="s">
        <v>5259</v>
      </c>
      <c r="D2403" s="552" t="s">
        <v>539</v>
      </c>
      <c r="E2403" s="552" t="s">
        <v>4201</v>
      </c>
      <c r="F2403" s="572">
        <v>739340</v>
      </c>
      <c r="G2403" s="572">
        <v>621294</v>
      </c>
      <c r="H2403" s="561">
        <v>0.19</v>
      </c>
    </row>
    <row r="2404" spans="2:8" ht="22.8" x14ac:dyDescent="0.3">
      <c r="B2404" s="550" t="s">
        <v>5260</v>
      </c>
      <c r="C2404" s="551" t="s">
        <v>5261</v>
      </c>
      <c r="D2404" s="552" t="s">
        <v>539</v>
      </c>
      <c r="E2404" s="552" t="s">
        <v>298</v>
      </c>
      <c r="F2404" s="572">
        <v>1267439</v>
      </c>
      <c r="G2404" s="572">
        <v>1065075</v>
      </c>
      <c r="H2404" s="561">
        <v>0.19</v>
      </c>
    </row>
    <row r="2405" spans="2:8" x14ac:dyDescent="0.3">
      <c r="B2405" s="550" t="s">
        <v>5262</v>
      </c>
      <c r="C2405" s="551" t="s">
        <v>5263</v>
      </c>
      <c r="D2405" s="552" t="s">
        <v>539</v>
      </c>
      <c r="E2405" s="552" t="s">
        <v>297</v>
      </c>
      <c r="F2405" s="572">
        <v>823836</v>
      </c>
      <c r="G2405" s="572">
        <v>692299</v>
      </c>
      <c r="H2405" s="561">
        <v>0.19</v>
      </c>
    </row>
    <row r="2406" spans="2:8" x14ac:dyDescent="0.3">
      <c r="B2406" s="550" t="s">
        <v>5264</v>
      </c>
      <c r="C2406" s="551" t="s">
        <v>5265</v>
      </c>
      <c r="D2406" s="552" t="s">
        <v>539</v>
      </c>
      <c r="E2406" s="552" t="s">
        <v>298</v>
      </c>
      <c r="F2406" s="572">
        <v>2482070</v>
      </c>
      <c r="G2406" s="572">
        <v>2085773</v>
      </c>
      <c r="H2406" s="561">
        <v>0.19</v>
      </c>
    </row>
    <row r="2407" spans="2:8" ht="22.8" x14ac:dyDescent="0.3">
      <c r="B2407" s="550" t="s">
        <v>5266</v>
      </c>
      <c r="C2407" s="551" t="s">
        <v>5267</v>
      </c>
      <c r="D2407" s="552" t="s">
        <v>539</v>
      </c>
      <c r="E2407" s="552" t="s">
        <v>298</v>
      </c>
      <c r="F2407" s="572">
        <v>86608400</v>
      </c>
      <c r="G2407" s="572">
        <v>72780168</v>
      </c>
      <c r="H2407" s="561">
        <v>0.19</v>
      </c>
    </row>
    <row r="2408" spans="2:8" x14ac:dyDescent="0.3">
      <c r="B2408" s="550" t="s">
        <v>5268</v>
      </c>
      <c r="C2408" s="551" t="s">
        <v>5269</v>
      </c>
      <c r="D2408" s="552" t="s">
        <v>539</v>
      </c>
      <c r="E2408" s="552" t="s">
        <v>298</v>
      </c>
      <c r="F2408" s="572">
        <v>823836</v>
      </c>
      <c r="G2408" s="572">
        <v>692299</v>
      </c>
      <c r="H2408" s="561">
        <v>0.19</v>
      </c>
    </row>
    <row r="2409" spans="2:8" x14ac:dyDescent="0.3">
      <c r="B2409" s="550" t="s">
        <v>5270</v>
      </c>
      <c r="C2409" s="551" t="s">
        <v>5271</v>
      </c>
      <c r="D2409" s="552" t="s">
        <v>539</v>
      </c>
      <c r="E2409" s="552" t="s">
        <v>298</v>
      </c>
      <c r="F2409" s="572">
        <v>8132740</v>
      </c>
      <c r="G2409" s="572">
        <v>6834235</v>
      </c>
      <c r="H2409" s="561">
        <v>0.19</v>
      </c>
    </row>
    <row r="2410" spans="2:8" x14ac:dyDescent="0.3">
      <c r="B2410" s="550" t="s">
        <v>5272</v>
      </c>
      <c r="C2410" s="551" t="s">
        <v>5273</v>
      </c>
      <c r="D2410" s="552" t="s">
        <v>539</v>
      </c>
      <c r="E2410" s="552" t="s">
        <v>298</v>
      </c>
      <c r="F2410" s="572">
        <v>1584299</v>
      </c>
      <c r="G2410" s="572">
        <v>1331344</v>
      </c>
      <c r="H2410" s="561">
        <v>0.19</v>
      </c>
    </row>
    <row r="2411" spans="2:8" x14ac:dyDescent="0.3">
      <c r="B2411" s="550" t="s">
        <v>5274</v>
      </c>
      <c r="C2411" s="551" t="s">
        <v>5275</v>
      </c>
      <c r="D2411" s="552" t="s">
        <v>539</v>
      </c>
      <c r="E2411" s="552" t="s">
        <v>297</v>
      </c>
      <c r="F2411" s="572">
        <v>1056200</v>
      </c>
      <c r="G2411" s="572">
        <v>887563</v>
      </c>
      <c r="H2411" s="561">
        <v>0.19</v>
      </c>
    </row>
    <row r="2412" spans="2:8" x14ac:dyDescent="0.3">
      <c r="B2412" s="550" t="s">
        <v>5276</v>
      </c>
      <c r="C2412" s="551" t="s">
        <v>5277</v>
      </c>
      <c r="D2412" s="552" t="s">
        <v>539</v>
      </c>
      <c r="E2412" s="552" t="s">
        <v>298</v>
      </c>
      <c r="F2412" s="572">
        <v>707654</v>
      </c>
      <c r="G2412" s="572">
        <v>594667</v>
      </c>
      <c r="H2412" s="561">
        <v>0.19</v>
      </c>
    </row>
    <row r="2413" spans="2:8" x14ac:dyDescent="0.3">
      <c r="B2413" s="550" t="s">
        <v>5278</v>
      </c>
      <c r="C2413" s="551" t="s">
        <v>329</v>
      </c>
      <c r="D2413" s="552" t="s">
        <v>5279</v>
      </c>
      <c r="E2413" s="552" t="s">
        <v>298</v>
      </c>
      <c r="F2413" s="572">
        <v>2679</v>
      </c>
      <c r="G2413" s="572">
        <v>2251</v>
      </c>
      <c r="H2413" s="561">
        <v>0.19</v>
      </c>
    </row>
    <row r="2414" spans="2:8" x14ac:dyDescent="0.3">
      <c r="B2414" s="550" t="s">
        <v>5280</v>
      </c>
      <c r="C2414" s="551" t="s">
        <v>296</v>
      </c>
      <c r="D2414" s="552" t="s">
        <v>5279</v>
      </c>
      <c r="E2414" s="552" t="s">
        <v>298</v>
      </c>
      <c r="F2414" s="572">
        <v>2679</v>
      </c>
      <c r="G2414" s="572">
        <v>2251</v>
      </c>
      <c r="H2414" s="561">
        <v>0.19</v>
      </c>
    </row>
    <row r="2415" spans="2:8" ht="22.8" x14ac:dyDescent="0.3">
      <c r="B2415" s="550" t="s">
        <v>5281</v>
      </c>
      <c r="C2415" s="551" t="s">
        <v>5282</v>
      </c>
      <c r="D2415" s="552" t="s">
        <v>5283</v>
      </c>
      <c r="E2415" s="552" t="s">
        <v>298</v>
      </c>
      <c r="F2415" s="572">
        <v>7665</v>
      </c>
      <c r="G2415" s="572">
        <v>6441</v>
      </c>
      <c r="H2415" s="561">
        <v>0.19</v>
      </c>
    </row>
    <row r="2416" spans="2:8" x14ac:dyDescent="0.3">
      <c r="B2416" s="550" t="s">
        <v>5284</v>
      </c>
      <c r="C2416" s="551" t="s">
        <v>5285</v>
      </c>
      <c r="D2416" s="552" t="s">
        <v>5283</v>
      </c>
      <c r="E2416" s="552" t="s">
        <v>303</v>
      </c>
      <c r="F2416" s="572">
        <v>146156</v>
      </c>
      <c r="G2416" s="572">
        <v>122820</v>
      </c>
      <c r="H2416" s="561">
        <v>0.19</v>
      </c>
    </row>
    <row r="2417" spans="2:8" x14ac:dyDescent="0.3">
      <c r="B2417" s="550" t="s">
        <v>5286</v>
      </c>
      <c r="C2417" s="551" t="s">
        <v>5287</v>
      </c>
      <c r="D2417" s="552" t="s">
        <v>5283</v>
      </c>
      <c r="E2417" s="552" t="s">
        <v>303</v>
      </c>
      <c r="F2417" s="572">
        <v>65769</v>
      </c>
      <c r="G2417" s="572">
        <v>55268</v>
      </c>
      <c r="H2417" s="561">
        <v>0.19</v>
      </c>
    </row>
    <row r="2418" spans="2:8" x14ac:dyDescent="0.3">
      <c r="B2418" s="550" t="s">
        <v>5288</v>
      </c>
      <c r="C2418" s="551" t="s">
        <v>5289</v>
      </c>
      <c r="D2418" s="552" t="s">
        <v>5283</v>
      </c>
      <c r="E2418" s="552" t="s">
        <v>303</v>
      </c>
      <c r="F2418" s="572">
        <v>75999</v>
      </c>
      <c r="G2418" s="572">
        <v>63865</v>
      </c>
      <c r="H2418" s="561">
        <v>0.19</v>
      </c>
    </row>
    <row r="2419" spans="2:8" x14ac:dyDescent="0.3">
      <c r="B2419" s="550" t="s">
        <v>5290</v>
      </c>
      <c r="C2419" s="551" t="s">
        <v>5291</v>
      </c>
      <c r="D2419" s="552" t="s">
        <v>5283</v>
      </c>
      <c r="E2419" s="552" t="s">
        <v>303</v>
      </c>
      <c r="F2419" s="572">
        <v>116923</v>
      </c>
      <c r="G2419" s="572">
        <v>98255</v>
      </c>
      <c r="H2419" s="561">
        <v>0.19</v>
      </c>
    </row>
    <row r="2420" spans="2:8" ht="22.8" x14ac:dyDescent="0.3">
      <c r="B2420" s="550" t="s">
        <v>5292</v>
      </c>
      <c r="C2420" s="551" t="s">
        <v>5293</v>
      </c>
      <c r="D2420" s="552" t="s">
        <v>5283</v>
      </c>
      <c r="E2420" s="552" t="s">
        <v>303</v>
      </c>
      <c r="F2420" s="572">
        <v>78923</v>
      </c>
      <c r="G2420" s="572">
        <v>66322</v>
      </c>
      <c r="H2420" s="561">
        <v>0.19</v>
      </c>
    </row>
    <row r="2421" spans="2:8" x14ac:dyDescent="0.3">
      <c r="B2421" s="550" t="s">
        <v>5294</v>
      </c>
      <c r="C2421" s="551" t="s">
        <v>69</v>
      </c>
      <c r="D2421" s="552" t="s">
        <v>5283</v>
      </c>
      <c r="E2421" s="552" t="s">
        <v>303</v>
      </c>
      <c r="F2421" s="572">
        <v>80383</v>
      </c>
      <c r="G2421" s="572">
        <v>67549</v>
      </c>
      <c r="H2421" s="561">
        <v>0.19</v>
      </c>
    </row>
    <row r="2422" spans="2:8" x14ac:dyDescent="0.3">
      <c r="B2422" s="550" t="s">
        <v>5295</v>
      </c>
      <c r="C2422" s="551" t="s">
        <v>133</v>
      </c>
      <c r="D2422" s="552" t="s">
        <v>5283</v>
      </c>
      <c r="E2422" s="552" t="s">
        <v>300</v>
      </c>
      <c r="F2422" s="572">
        <v>51152</v>
      </c>
      <c r="G2422" s="572">
        <v>42985</v>
      </c>
      <c r="H2422" s="561">
        <v>0.19</v>
      </c>
    </row>
    <row r="2423" spans="2:8" x14ac:dyDescent="0.3">
      <c r="B2423" s="550" t="s">
        <v>5296</v>
      </c>
      <c r="C2423" s="551" t="s">
        <v>5297</v>
      </c>
      <c r="D2423" s="552" t="s">
        <v>5283</v>
      </c>
      <c r="E2423" s="552" t="s">
        <v>300</v>
      </c>
      <c r="F2423" s="572">
        <v>32151</v>
      </c>
      <c r="G2423" s="572">
        <v>27018</v>
      </c>
      <c r="H2423" s="561">
        <v>0.19</v>
      </c>
    </row>
    <row r="2424" spans="2:8" x14ac:dyDescent="0.3">
      <c r="B2424" s="550" t="s">
        <v>5298</v>
      </c>
      <c r="C2424" s="551" t="s">
        <v>5299</v>
      </c>
      <c r="D2424" s="552" t="s">
        <v>5283</v>
      </c>
      <c r="E2424" s="552" t="s">
        <v>300</v>
      </c>
      <c r="F2424" s="572">
        <v>365390</v>
      </c>
      <c r="G2424" s="572">
        <v>307050</v>
      </c>
      <c r="H2424" s="561">
        <v>0.19</v>
      </c>
    </row>
    <row r="2425" spans="2:8" x14ac:dyDescent="0.3">
      <c r="B2425" s="550" t="s">
        <v>5300</v>
      </c>
      <c r="C2425" s="551" t="s">
        <v>5301</v>
      </c>
      <c r="D2425" s="552" t="s">
        <v>5283</v>
      </c>
      <c r="E2425" s="552" t="s">
        <v>300</v>
      </c>
      <c r="F2425" s="572">
        <v>51152</v>
      </c>
      <c r="G2425" s="572">
        <v>42985</v>
      </c>
      <c r="H2425" s="561">
        <v>0.19</v>
      </c>
    </row>
    <row r="2426" spans="2:8" x14ac:dyDescent="0.3">
      <c r="B2426" s="550" t="s">
        <v>5302</v>
      </c>
      <c r="C2426" s="551" t="s">
        <v>52</v>
      </c>
      <c r="D2426" s="552" t="s">
        <v>5283</v>
      </c>
      <c r="E2426" s="552" t="s">
        <v>300</v>
      </c>
      <c r="F2426" s="572">
        <v>138578</v>
      </c>
      <c r="G2426" s="572">
        <v>116452</v>
      </c>
      <c r="H2426" s="561">
        <v>0.19</v>
      </c>
    </row>
    <row r="2427" spans="2:8" x14ac:dyDescent="0.3">
      <c r="B2427" s="550" t="s">
        <v>5303</v>
      </c>
      <c r="C2427" s="551" t="s">
        <v>5304</v>
      </c>
      <c r="D2427" s="552" t="s">
        <v>5283</v>
      </c>
      <c r="E2427" s="552" t="s">
        <v>300</v>
      </c>
      <c r="F2427" s="572">
        <v>3215075</v>
      </c>
      <c r="G2427" s="572">
        <v>2701744</v>
      </c>
      <c r="H2427" s="561">
        <v>0.19</v>
      </c>
    </row>
    <row r="2428" spans="2:8" x14ac:dyDescent="0.3">
      <c r="B2428" s="550" t="s">
        <v>5305</v>
      </c>
      <c r="C2428" s="551" t="s">
        <v>5306</v>
      </c>
      <c r="D2428" s="552" t="s">
        <v>5283</v>
      </c>
      <c r="E2428" s="552" t="s">
        <v>300</v>
      </c>
      <c r="F2428" s="572">
        <v>36538</v>
      </c>
      <c r="G2428" s="572">
        <v>30704</v>
      </c>
      <c r="H2428" s="561">
        <v>0.19</v>
      </c>
    </row>
    <row r="2429" spans="2:8" x14ac:dyDescent="0.3">
      <c r="B2429" s="550" t="s">
        <v>5307</v>
      </c>
      <c r="C2429" s="551" t="s">
        <v>5308</v>
      </c>
      <c r="D2429" s="552" t="s">
        <v>5283</v>
      </c>
      <c r="E2429" s="552" t="s">
        <v>303</v>
      </c>
      <c r="F2429" s="572">
        <v>225054</v>
      </c>
      <c r="G2429" s="572">
        <v>189121</v>
      </c>
      <c r="H2429" s="561">
        <v>0.19</v>
      </c>
    </row>
    <row r="2430" spans="2:8" x14ac:dyDescent="0.3">
      <c r="B2430" s="550" t="s">
        <v>5309</v>
      </c>
      <c r="C2430" s="551" t="s">
        <v>100</v>
      </c>
      <c r="D2430" s="552" t="s">
        <v>5283</v>
      </c>
      <c r="E2430" s="552" t="s">
        <v>300</v>
      </c>
      <c r="F2430" s="572">
        <v>80383</v>
      </c>
      <c r="G2430" s="572">
        <v>67549</v>
      </c>
      <c r="H2430" s="561">
        <v>0.19</v>
      </c>
    </row>
    <row r="2431" spans="2:8" ht="22.8" x14ac:dyDescent="0.3">
      <c r="B2431" s="550" t="s">
        <v>5310</v>
      </c>
      <c r="C2431" s="551" t="s">
        <v>5311</v>
      </c>
      <c r="D2431" s="552" t="s">
        <v>5283</v>
      </c>
      <c r="E2431" s="552" t="s">
        <v>481</v>
      </c>
      <c r="F2431" s="572">
        <v>23889</v>
      </c>
      <c r="G2431" s="572">
        <v>20075</v>
      </c>
      <c r="H2431" s="561">
        <v>0.19</v>
      </c>
    </row>
    <row r="2432" spans="2:8" x14ac:dyDescent="0.3">
      <c r="B2432" s="550" t="s">
        <v>5312</v>
      </c>
      <c r="C2432" s="551" t="s">
        <v>5313</v>
      </c>
      <c r="D2432" s="552" t="s">
        <v>5283</v>
      </c>
      <c r="E2432" s="552" t="s">
        <v>303</v>
      </c>
      <c r="F2432" s="572">
        <v>225054</v>
      </c>
      <c r="G2432" s="572">
        <v>189121</v>
      </c>
      <c r="H2432" s="561">
        <v>0.19</v>
      </c>
    </row>
    <row r="2433" spans="2:8" x14ac:dyDescent="0.3">
      <c r="B2433" s="550" t="s">
        <v>5314</v>
      </c>
      <c r="C2433" s="551" t="s">
        <v>5315</v>
      </c>
      <c r="D2433" s="552" t="s">
        <v>5283</v>
      </c>
      <c r="E2433" s="552" t="s">
        <v>300</v>
      </c>
      <c r="F2433" s="572">
        <v>15345</v>
      </c>
      <c r="G2433" s="572">
        <v>12895</v>
      </c>
      <c r="H2433" s="561">
        <v>0.19</v>
      </c>
    </row>
    <row r="2434" spans="2:8" x14ac:dyDescent="0.3">
      <c r="B2434" s="550" t="s">
        <v>5316</v>
      </c>
      <c r="C2434" s="551" t="s">
        <v>5317</v>
      </c>
      <c r="D2434" s="552" t="s">
        <v>5283</v>
      </c>
      <c r="E2434" s="552" t="s">
        <v>303</v>
      </c>
      <c r="F2434" s="572">
        <v>153465</v>
      </c>
      <c r="G2434" s="572">
        <v>128962</v>
      </c>
      <c r="H2434" s="561">
        <v>0.19</v>
      </c>
    </row>
    <row r="2435" spans="2:8" x14ac:dyDescent="0.3">
      <c r="B2435" s="550" t="s">
        <v>5318</v>
      </c>
      <c r="C2435" s="551" t="s">
        <v>101</v>
      </c>
      <c r="D2435" s="552" t="s">
        <v>5283</v>
      </c>
      <c r="E2435" s="552" t="s">
        <v>300</v>
      </c>
      <c r="F2435" s="572">
        <v>54867</v>
      </c>
      <c r="G2435" s="572">
        <v>46107</v>
      </c>
      <c r="H2435" s="561">
        <v>0.19</v>
      </c>
    </row>
    <row r="2436" spans="2:8" x14ac:dyDescent="0.3">
      <c r="B2436" s="550" t="s">
        <v>5319</v>
      </c>
      <c r="C2436" s="551" t="s">
        <v>5320</v>
      </c>
      <c r="D2436" s="552" t="s">
        <v>5283</v>
      </c>
      <c r="E2436" s="552" t="s">
        <v>303</v>
      </c>
      <c r="F2436" s="572">
        <v>124231</v>
      </c>
      <c r="G2436" s="572">
        <v>104396</v>
      </c>
      <c r="H2436" s="561">
        <v>0.19</v>
      </c>
    </row>
    <row r="2437" spans="2:8" x14ac:dyDescent="0.3">
      <c r="B2437" s="550" t="s">
        <v>5321</v>
      </c>
      <c r="C2437" s="551" t="s">
        <v>5322</v>
      </c>
      <c r="D2437" s="552" t="s">
        <v>5283</v>
      </c>
      <c r="E2437" s="552" t="s">
        <v>300</v>
      </c>
      <c r="F2437" s="572">
        <v>47060</v>
      </c>
      <c r="G2437" s="572">
        <v>39546</v>
      </c>
      <c r="H2437" s="561">
        <v>0.19</v>
      </c>
    </row>
    <row r="2438" spans="2:8" x14ac:dyDescent="0.3">
      <c r="B2438" s="564" t="s">
        <v>5323</v>
      </c>
      <c r="C2438" s="565" t="s">
        <v>31</v>
      </c>
      <c r="D2438" s="566" t="s">
        <v>5283</v>
      </c>
      <c r="E2438" s="566" t="s">
        <v>304</v>
      </c>
      <c r="F2438" s="573">
        <v>124723</v>
      </c>
      <c r="G2438" s="573">
        <v>104809</v>
      </c>
      <c r="H2438" s="567">
        <v>0.19</v>
      </c>
    </row>
    <row r="2439" spans="2:8" x14ac:dyDescent="0.3">
      <c r="B2439" s="550" t="s">
        <v>5324</v>
      </c>
      <c r="C2439" s="551" t="s">
        <v>5325</v>
      </c>
      <c r="D2439" s="552" t="s">
        <v>5283</v>
      </c>
      <c r="E2439" s="552" t="s">
        <v>304</v>
      </c>
      <c r="F2439" s="572">
        <v>66517</v>
      </c>
      <c r="G2439" s="572">
        <v>55897</v>
      </c>
      <c r="H2439" s="561">
        <v>0.19</v>
      </c>
    </row>
    <row r="2440" spans="2:8" x14ac:dyDescent="0.3">
      <c r="B2440" s="550" t="s">
        <v>5326</v>
      </c>
      <c r="C2440" s="551" t="s">
        <v>5327</v>
      </c>
      <c r="D2440" s="552" t="s">
        <v>5283</v>
      </c>
      <c r="E2440" s="552" t="s">
        <v>481</v>
      </c>
      <c r="F2440" s="572">
        <v>42384</v>
      </c>
      <c r="G2440" s="572">
        <v>35617</v>
      </c>
      <c r="H2440" s="561">
        <v>0.19</v>
      </c>
    </row>
    <row r="2441" spans="2:8" x14ac:dyDescent="0.3">
      <c r="B2441" s="550" t="s">
        <v>5328</v>
      </c>
      <c r="C2441" s="551" t="s">
        <v>3755</v>
      </c>
      <c r="D2441" s="552" t="s">
        <v>5283</v>
      </c>
      <c r="E2441" s="552" t="s">
        <v>304</v>
      </c>
      <c r="F2441" s="572">
        <v>175387</v>
      </c>
      <c r="G2441" s="572">
        <v>147384</v>
      </c>
      <c r="H2441" s="561">
        <v>0.19</v>
      </c>
    </row>
    <row r="2442" spans="2:8" x14ac:dyDescent="0.3">
      <c r="B2442" s="550" t="s">
        <v>5329</v>
      </c>
      <c r="C2442" s="551" t="s">
        <v>5330</v>
      </c>
      <c r="D2442" s="552" t="s">
        <v>5283</v>
      </c>
      <c r="E2442" s="552" t="s">
        <v>304</v>
      </c>
      <c r="F2442" s="572">
        <v>96453</v>
      </c>
      <c r="G2442" s="572">
        <v>81053</v>
      </c>
      <c r="H2442" s="561">
        <v>0.19</v>
      </c>
    </row>
    <row r="2443" spans="2:8" x14ac:dyDescent="0.3">
      <c r="B2443" s="550" t="s">
        <v>5331</v>
      </c>
      <c r="C2443" s="551" t="s">
        <v>54</v>
      </c>
      <c r="D2443" s="552" t="s">
        <v>5283</v>
      </c>
      <c r="E2443" s="552" t="s">
        <v>303</v>
      </c>
      <c r="F2443" s="572">
        <v>2924</v>
      </c>
      <c r="G2443" s="572">
        <v>2457</v>
      </c>
      <c r="H2443" s="561">
        <v>0.19</v>
      </c>
    </row>
    <row r="2444" spans="2:8" x14ac:dyDescent="0.3">
      <c r="B2444" s="550" t="s">
        <v>5332</v>
      </c>
      <c r="C2444" s="551" t="s">
        <v>5333</v>
      </c>
      <c r="D2444" s="552" t="s">
        <v>5283</v>
      </c>
      <c r="E2444" s="552" t="s">
        <v>303</v>
      </c>
      <c r="F2444" s="572">
        <v>31180</v>
      </c>
      <c r="G2444" s="572">
        <v>26202</v>
      </c>
      <c r="H2444" s="561">
        <v>0.19</v>
      </c>
    </row>
    <row r="2445" spans="2:8" x14ac:dyDescent="0.3">
      <c r="B2445" s="550" t="s">
        <v>5334</v>
      </c>
      <c r="C2445" s="551" t="s">
        <v>5335</v>
      </c>
      <c r="D2445" s="552" t="s">
        <v>5283</v>
      </c>
      <c r="E2445" s="552" t="s">
        <v>298</v>
      </c>
      <c r="F2445" s="572">
        <v>176666</v>
      </c>
      <c r="G2445" s="572">
        <v>148459</v>
      </c>
      <c r="H2445" s="561">
        <v>0.19</v>
      </c>
    </row>
    <row r="2446" spans="2:8" x14ac:dyDescent="0.3">
      <c r="B2446" s="550" t="s">
        <v>5336</v>
      </c>
      <c r="C2446" s="551" t="s">
        <v>5337</v>
      </c>
      <c r="D2446" s="552" t="s">
        <v>5283</v>
      </c>
      <c r="E2446" s="552" t="s">
        <v>300</v>
      </c>
      <c r="F2446" s="572">
        <v>83590</v>
      </c>
      <c r="G2446" s="572">
        <v>70244</v>
      </c>
      <c r="H2446" s="561">
        <v>0.19</v>
      </c>
    </row>
    <row r="2447" spans="2:8" x14ac:dyDescent="0.3">
      <c r="B2447" s="550" t="s">
        <v>5338</v>
      </c>
      <c r="C2447" s="551" t="s">
        <v>5339</v>
      </c>
      <c r="D2447" s="552" t="s">
        <v>5283</v>
      </c>
      <c r="E2447" s="552" t="s">
        <v>300</v>
      </c>
      <c r="F2447" s="572">
        <v>219235</v>
      </c>
      <c r="G2447" s="572">
        <v>184231</v>
      </c>
      <c r="H2447" s="561">
        <v>0.19</v>
      </c>
    </row>
    <row r="2448" spans="2:8" x14ac:dyDescent="0.3">
      <c r="B2448" s="550" t="s">
        <v>5340</v>
      </c>
      <c r="C2448" s="551" t="s">
        <v>5341</v>
      </c>
      <c r="D2448" s="552" t="s">
        <v>5283</v>
      </c>
      <c r="E2448" s="552" t="s">
        <v>300</v>
      </c>
      <c r="F2448" s="572">
        <v>2078710</v>
      </c>
      <c r="G2448" s="572">
        <v>1746815</v>
      </c>
      <c r="H2448" s="561">
        <v>0.19</v>
      </c>
    </row>
    <row r="2449" spans="2:8" x14ac:dyDescent="0.3">
      <c r="B2449" s="550" t="s">
        <v>5342</v>
      </c>
      <c r="C2449" s="551" t="s">
        <v>5343</v>
      </c>
      <c r="D2449" s="552" t="s">
        <v>5283</v>
      </c>
      <c r="E2449" s="552" t="s">
        <v>300</v>
      </c>
      <c r="F2449" s="572">
        <v>362</v>
      </c>
      <c r="G2449" s="572">
        <v>304</v>
      </c>
      <c r="H2449" s="561">
        <v>0.19</v>
      </c>
    </row>
    <row r="2450" spans="2:8" x14ac:dyDescent="0.3">
      <c r="B2450" s="550" t="s">
        <v>5344</v>
      </c>
      <c r="C2450" s="551" t="s">
        <v>5345</v>
      </c>
      <c r="D2450" s="552" t="s">
        <v>5283</v>
      </c>
      <c r="E2450" s="552" t="s">
        <v>300</v>
      </c>
      <c r="F2450" s="572">
        <v>51152</v>
      </c>
      <c r="G2450" s="572">
        <v>42985</v>
      </c>
      <c r="H2450" s="561">
        <v>0.19</v>
      </c>
    </row>
    <row r="2451" spans="2:8" x14ac:dyDescent="0.3">
      <c r="B2451" s="550" t="s">
        <v>5346</v>
      </c>
      <c r="C2451" s="551" t="s">
        <v>72</v>
      </c>
      <c r="D2451" s="552" t="s">
        <v>5283</v>
      </c>
      <c r="E2451" s="552" t="s">
        <v>300</v>
      </c>
      <c r="F2451" s="572">
        <v>51152</v>
      </c>
      <c r="G2451" s="572">
        <v>42985</v>
      </c>
      <c r="H2451" s="561">
        <v>0.19</v>
      </c>
    </row>
    <row r="2452" spans="2:8" ht="22.8" x14ac:dyDescent="0.3">
      <c r="B2452" s="550" t="s">
        <v>5347</v>
      </c>
      <c r="C2452" s="551" t="s">
        <v>5348</v>
      </c>
      <c r="D2452" s="552" t="s">
        <v>5283</v>
      </c>
      <c r="E2452" s="552" t="s">
        <v>5349</v>
      </c>
      <c r="F2452" s="572">
        <v>36538</v>
      </c>
      <c r="G2452" s="572">
        <v>30704</v>
      </c>
      <c r="H2452" s="561">
        <v>0.19</v>
      </c>
    </row>
    <row r="2453" spans="2:8" x14ac:dyDescent="0.3">
      <c r="B2453" s="550" t="s">
        <v>5350</v>
      </c>
      <c r="C2453" s="551" t="s">
        <v>5351</v>
      </c>
      <c r="D2453" s="552" t="s">
        <v>5283</v>
      </c>
      <c r="E2453" s="552" t="s">
        <v>562</v>
      </c>
      <c r="F2453" s="572">
        <v>2079</v>
      </c>
      <c r="G2453" s="572">
        <v>1747</v>
      </c>
      <c r="H2453" s="561">
        <v>0.19</v>
      </c>
    </row>
    <row r="2454" spans="2:8" x14ac:dyDescent="0.3">
      <c r="B2454" s="550" t="s">
        <v>5352</v>
      </c>
      <c r="C2454" s="551" t="s">
        <v>5353</v>
      </c>
      <c r="D2454" s="552" t="s">
        <v>5283</v>
      </c>
      <c r="E2454" s="552" t="s">
        <v>562</v>
      </c>
      <c r="F2454" s="572">
        <v>13858</v>
      </c>
      <c r="G2454" s="572">
        <v>11645</v>
      </c>
      <c r="H2454" s="561">
        <v>0.19</v>
      </c>
    </row>
    <row r="2455" spans="2:8" x14ac:dyDescent="0.3">
      <c r="B2455" s="550" t="s">
        <v>5354</v>
      </c>
      <c r="C2455" s="551" t="s">
        <v>5355</v>
      </c>
      <c r="D2455" s="552" t="s">
        <v>5283</v>
      </c>
      <c r="E2455" s="552" t="s">
        <v>298</v>
      </c>
      <c r="F2455" s="572">
        <v>34643</v>
      </c>
      <c r="G2455" s="572">
        <v>29112</v>
      </c>
      <c r="H2455" s="561">
        <v>0.19</v>
      </c>
    </row>
    <row r="2456" spans="2:8" ht="22.8" x14ac:dyDescent="0.3">
      <c r="B2456" s="550" t="s">
        <v>5356</v>
      </c>
      <c r="C2456" s="551" t="s">
        <v>5357</v>
      </c>
      <c r="D2456" s="552" t="s">
        <v>5283</v>
      </c>
      <c r="E2456" s="552" t="s">
        <v>298</v>
      </c>
      <c r="F2456" s="572">
        <v>3046</v>
      </c>
      <c r="G2456" s="572">
        <v>2560</v>
      </c>
      <c r="H2456" s="561">
        <v>0.19</v>
      </c>
    </row>
    <row r="2457" spans="2:8" x14ac:dyDescent="0.3">
      <c r="B2457" s="550" t="s">
        <v>5358</v>
      </c>
      <c r="C2457" s="551" t="s">
        <v>5359</v>
      </c>
      <c r="D2457" s="552" t="s">
        <v>5283</v>
      </c>
      <c r="E2457" s="552" t="s">
        <v>303</v>
      </c>
      <c r="F2457" s="572">
        <v>122989</v>
      </c>
      <c r="G2457" s="572">
        <v>103352</v>
      </c>
      <c r="H2457" s="561">
        <v>0.19</v>
      </c>
    </row>
    <row r="2458" spans="2:8" x14ac:dyDescent="0.3">
      <c r="B2458" s="550" t="s">
        <v>5360</v>
      </c>
      <c r="C2458" s="551" t="s">
        <v>5361</v>
      </c>
      <c r="D2458" s="552" t="s">
        <v>5283</v>
      </c>
      <c r="E2458" s="552" t="s">
        <v>300</v>
      </c>
      <c r="F2458" s="572">
        <v>58677</v>
      </c>
      <c r="G2458" s="572">
        <v>49308</v>
      </c>
      <c r="H2458" s="561">
        <v>0.19</v>
      </c>
    </row>
    <row r="2459" spans="2:8" x14ac:dyDescent="0.3">
      <c r="B2459" s="550" t="s">
        <v>5362</v>
      </c>
      <c r="C2459" s="551" t="s">
        <v>5363</v>
      </c>
      <c r="D2459" s="552" t="s">
        <v>5283</v>
      </c>
      <c r="E2459" s="552" t="s">
        <v>303</v>
      </c>
      <c r="F2459" s="572">
        <v>225054</v>
      </c>
      <c r="G2459" s="572">
        <v>189121</v>
      </c>
      <c r="H2459" s="561">
        <v>0.19</v>
      </c>
    </row>
    <row r="2460" spans="2:8" x14ac:dyDescent="0.3">
      <c r="B2460" s="550" t="s">
        <v>5364</v>
      </c>
      <c r="C2460" s="551" t="s">
        <v>5365</v>
      </c>
      <c r="D2460" s="552" t="s">
        <v>5283</v>
      </c>
      <c r="E2460" s="552" t="s">
        <v>303</v>
      </c>
      <c r="F2460" s="572">
        <v>80383</v>
      </c>
      <c r="G2460" s="572">
        <v>67549</v>
      </c>
      <c r="H2460" s="561">
        <v>0.19</v>
      </c>
    </row>
    <row r="2461" spans="2:8" x14ac:dyDescent="0.3">
      <c r="B2461" s="550" t="s">
        <v>5366</v>
      </c>
      <c r="C2461" s="551" t="s">
        <v>78</v>
      </c>
      <c r="D2461" s="552" t="s">
        <v>5283</v>
      </c>
      <c r="E2461" s="552" t="s">
        <v>300</v>
      </c>
      <c r="F2461" s="572">
        <v>45733</v>
      </c>
      <c r="G2461" s="572">
        <v>38431</v>
      </c>
      <c r="H2461" s="561">
        <v>0.19</v>
      </c>
    </row>
    <row r="2462" spans="2:8" x14ac:dyDescent="0.3">
      <c r="B2462" s="550" t="s">
        <v>5367</v>
      </c>
      <c r="C2462" s="551" t="s">
        <v>5368</v>
      </c>
      <c r="D2462" s="552" t="s">
        <v>5283</v>
      </c>
      <c r="E2462" s="552" t="s">
        <v>300</v>
      </c>
      <c r="F2462" s="572">
        <v>49888</v>
      </c>
      <c r="G2462" s="572">
        <v>41923</v>
      </c>
      <c r="H2462" s="561">
        <v>0.19</v>
      </c>
    </row>
    <row r="2463" spans="2:8" x14ac:dyDescent="0.3">
      <c r="B2463" s="550" t="s">
        <v>5369</v>
      </c>
      <c r="C2463" s="551" t="s">
        <v>5370</v>
      </c>
      <c r="D2463" s="552" t="s">
        <v>5283</v>
      </c>
      <c r="E2463" s="552" t="s">
        <v>303</v>
      </c>
      <c r="F2463" s="572">
        <v>225054</v>
      </c>
      <c r="G2463" s="572">
        <v>189121</v>
      </c>
      <c r="H2463" s="561">
        <v>0.19</v>
      </c>
    </row>
    <row r="2464" spans="2:8" x14ac:dyDescent="0.3">
      <c r="B2464" s="550" t="s">
        <v>5371</v>
      </c>
      <c r="C2464" s="551" t="s">
        <v>5372</v>
      </c>
      <c r="D2464" s="552" t="s">
        <v>5283</v>
      </c>
      <c r="E2464" s="552" t="s">
        <v>303</v>
      </c>
      <c r="F2464" s="572">
        <v>225054</v>
      </c>
      <c r="G2464" s="572">
        <v>189121</v>
      </c>
      <c r="H2464" s="561">
        <v>0.19</v>
      </c>
    </row>
    <row r="2465" spans="2:8" x14ac:dyDescent="0.3">
      <c r="B2465" s="550" t="s">
        <v>5373</v>
      </c>
      <c r="C2465" s="551" t="s">
        <v>5374</v>
      </c>
      <c r="D2465" s="552" t="s">
        <v>5283</v>
      </c>
      <c r="E2465" s="552" t="s">
        <v>303</v>
      </c>
      <c r="F2465" s="572">
        <v>128601</v>
      </c>
      <c r="G2465" s="572">
        <v>108068</v>
      </c>
      <c r="H2465" s="561">
        <v>0.19</v>
      </c>
    </row>
    <row r="2466" spans="2:8" x14ac:dyDescent="0.3">
      <c r="B2466" s="550" t="s">
        <v>5375</v>
      </c>
      <c r="C2466" s="551" t="s">
        <v>284</v>
      </c>
      <c r="D2466" s="552" t="s">
        <v>5283</v>
      </c>
      <c r="E2466" s="552" t="s">
        <v>303</v>
      </c>
      <c r="F2466" s="572">
        <v>6237</v>
      </c>
      <c r="G2466" s="572">
        <v>5241</v>
      </c>
      <c r="H2466" s="561">
        <v>0.19</v>
      </c>
    </row>
    <row r="2467" spans="2:8" x14ac:dyDescent="0.3">
      <c r="B2467" s="550" t="s">
        <v>5376</v>
      </c>
      <c r="C2467" s="551" t="s">
        <v>5377</v>
      </c>
      <c r="D2467" s="552" t="s">
        <v>5283</v>
      </c>
      <c r="E2467" s="552" t="s">
        <v>135</v>
      </c>
      <c r="F2467" s="572">
        <v>5818</v>
      </c>
      <c r="G2467" s="572">
        <v>4889</v>
      </c>
      <c r="H2467" s="561">
        <v>0.19</v>
      </c>
    </row>
    <row r="2468" spans="2:8" x14ac:dyDescent="0.3">
      <c r="B2468" s="550" t="s">
        <v>5378</v>
      </c>
      <c r="C2468" s="551" t="s">
        <v>5379</v>
      </c>
      <c r="D2468" s="552" t="s">
        <v>5283</v>
      </c>
      <c r="E2468" s="552" t="s">
        <v>303</v>
      </c>
      <c r="F2468" s="572">
        <v>1281869</v>
      </c>
      <c r="G2468" s="572">
        <v>1077201</v>
      </c>
      <c r="H2468" s="561">
        <v>0.19</v>
      </c>
    </row>
    <row r="2469" spans="2:8" x14ac:dyDescent="0.3">
      <c r="B2469" s="550" t="s">
        <v>5380</v>
      </c>
      <c r="C2469" s="551" t="s">
        <v>5381</v>
      </c>
      <c r="D2469" s="552" t="s">
        <v>5283</v>
      </c>
      <c r="E2469" s="552" t="s">
        <v>303</v>
      </c>
      <c r="F2469" s="572">
        <v>568181</v>
      </c>
      <c r="G2469" s="572">
        <v>477463</v>
      </c>
      <c r="H2469" s="561">
        <v>0.19</v>
      </c>
    </row>
    <row r="2470" spans="2:8" x14ac:dyDescent="0.3">
      <c r="B2470" s="550" t="s">
        <v>5382</v>
      </c>
      <c r="C2470" s="551" t="s">
        <v>5383</v>
      </c>
      <c r="D2470" s="552" t="s">
        <v>5283</v>
      </c>
      <c r="E2470" s="552" t="s">
        <v>303</v>
      </c>
      <c r="F2470" s="572">
        <v>64855</v>
      </c>
      <c r="G2470" s="572">
        <v>54500</v>
      </c>
      <c r="H2470" s="561">
        <v>0.19</v>
      </c>
    </row>
    <row r="2471" spans="2:8" x14ac:dyDescent="0.3">
      <c r="B2471" s="550" t="s">
        <v>5384</v>
      </c>
      <c r="C2471" s="551" t="s">
        <v>5385</v>
      </c>
      <c r="D2471" s="552" t="s">
        <v>5283</v>
      </c>
      <c r="E2471" s="552" t="s">
        <v>481</v>
      </c>
      <c r="F2471" s="572">
        <v>1602</v>
      </c>
      <c r="G2471" s="572">
        <v>1346</v>
      </c>
      <c r="H2471" s="561">
        <v>0.19</v>
      </c>
    </row>
    <row r="2472" spans="2:8" ht="22.8" x14ac:dyDescent="0.3">
      <c r="B2472" s="550" t="s">
        <v>5386</v>
      </c>
      <c r="C2472" s="551" t="s">
        <v>5387</v>
      </c>
      <c r="D2472" s="552" t="s">
        <v>5283</v>
      </c>
      <c r="E2472" s="552" t="s">
        <v>298</v>
      </c>
      <c r="F2472" s="572">
        <v>346453</v>
      </c>
      <c r="G2472" s="572">
        <v>291137</v>
      </c>
      <c r="H2472" s="561">
        <v>0.19</v>
      </c>
    </row>
    <row r="2473" spans="2:8" x14ac:dyDescent="0.3">
      <c r="B2473" s="550" t="s">
        <v>5388</v>
      </c>
      <c r="C2473" s="551" t="s">
        <v>5389</v>
      </c>
      <c r="D2473" s="552" t="s">
        <v>5283</v>
      </c>
      <c r="E2473" s="552" t="s">
        <v>303</v>
      </c>
      <c r="F2473" s="572">
        <v>34643</v>
      </c>
      <c r="G2473" s="572">
        <v>29112</v>
      </c>
      <c r="H2473" s="561">
        <v>0.19</v>
      </c>
    </row>
    <row r="2474" spans="2:8" x14ac:dyDescent="0.3">
      <c r="B2474" s="550" t="s">
        <v>5390</v>
      </c>
      <c r="C2474" s="551" t="s">
        <v>5391</v>
      </c>
      <c r="D2474" s="552" t="s">
        <v>5283</v>
      </c>
      <c r="E2474" s="552" t="s">
        <v>303</v>
      </c>
      <c r="F2474" s="572">
        <v>6061</v>
      </c>
      <c r="G2474" s="572">
        <v>5093</v>
      </c>
      <c r="H2474" s="561">
        <v>0.19</v>
      </c>
    </row>
    <row r="2475" spans="2:8" x14ac:dyDescent="0.3">
      <c r="B2475" s="550" t="s">
        <v>5392</v>
      </c>
      <c r="C2475" s="551" t="s">
        <v>5393</v>
      </c>
      <c r="D2475" s="552" t="s">
        <v>5283</v>
      </c>
      <c r="E2475" s="552" t="s">
        <v>303</v>
      </c>
      <c r="F2475" s="572">
        <v>62361</v>
      </c>
      <c r="G2475" s="572">
        <v>52404</v>
      </c>
      <c r="H2475" s="561">
        <v>0.19</v>
      </c>
    </row>
    <row r="2476" spans="2:8" x14ac:dyDescent="0.3">
      <c r="B2476" s="550" t="s">
        <v>5394</v>
      </c>
      <c r="C2476" s="551" t="s">
        <v>5395</v>
      </c>
      <c r="D2476" s="552" t="s">
        <v>5283</v>
      </c>
      <c r="E2476" s="552" t="s">
        <v>303</v>
      </c>
      <c r="F2476" s="572">
        <v>41575</v>
      </c>
      <c r="G2476" s="572">
        <v>34937</v>
      </c>
      <c r="H2476" s="561">
        <v>0.19</v>
      </c>
    </row>
    <row r="2477" spans="2:8" x14ac:dyDescent="0.3">
      <c r="B2477" s="550" t="s">
        <v>5396</v>
      </c>
      <c r="C2477" s="551" t="s">
        <v>5397</v>
      </c>
      <c r="D2477" s="552" t="s">
        <v>5283</v>
      </c>
      <c r="E2477" s="552" t="s">
        <v>298</v>
      </c>
      <c r="F2477" s="572">
        <v>8315</v>
      </c>
      <c r="G2477" s="572">
        <v>6987</v>
      </c>
      <c r="H2477" s="561">
        <v>0.19</v>
      </c>
    </row>
    <row r="2478" spans="2:8" ht="22.8" x14ac:dyDescent="0.3">
      <c r="B2478" s="550" t="s">
        <v>5398</v>
      </c>
      <c r="C2478" s="551" t="s">
        <v>5399</v>
      </c>
      <c r="D2478" s="552" t="s">
        <v>5283</v>
      </c>
      <c r="E2478" s="552" t="s">
        <v>298</v>
      </c>
      <c r="F2478" s="572">
        <v>415741</v>
      </c>
      <c r="G2478" s="572">
        <v>349362</v>
      </c>
      <c r="H2478" s="561">
        <v>0.19</v>
      </c>
    </row>
    <row r="2479" spans="2:8" x14ac:dyDescent="0.3">
      <c r="B2479" s="550" t="s">
        <v>5400</v>
      </c>
      <c r="C2479" s="551" t="s">
        <v>5401</v>
      </c>
      <c r="D2479" s="552" t="s">
        <v>5283</v>
      </c>
      <c r="E2479" s="552" t="s">
        <v>562</v>
      </c>
      <c r="F2479" s="572">
        <v>13164</v>
      </c>
      <c r="G2479" s="572">
        <v>11062</v>
      </c>
      <c r="H2479" s="561">
        <v>0.19</v>
      </c>
    </row>
    <row r="2480" spans="2:8" x14ac:dyDescent="0.3">
      <c r="B2480" s="550" t="s">
        <v>5402</v>
      </c>
      <c r="C2480" s="551" t="s">
        <v>5403</v>
      </c>
      <c r="D2480" s="552" t="s">
        <v>5283</v>
      </c>
      <c r="E2480" s="552" t="s">
        <v>298</v>
      </c>
      <c r="F2480" s="572">
        <v>271341</v>
      </c>
      <c r="G2480" s="572">
        <v>228018</v>
      </c>
      <c r="H2480" s="561">
        <v>0.19</v>
      </c>
    </row>
    <row r="2481" spans="2:8" x14ac:dyDescent="0.3">
      <c r="B2481" s="550" t="s">
        <v>5404</v>
      </c>
      <c r="C2481" s="551" t="s">
        <v>5405</v>
      </c>
      <c r="D2481" s="552" t="s">
        <v>5283</v>
      </c>
      <c r="E2481" s="552" t="s">
        <v>298</v>
      </c>
      <c r="F2481" s="572">
        <v>173226</v>
      </c>
      <c r="G2481" s="572">
        <v>145568</v>
      </c>
      <c r="H2481" s="561">
        <v>0.19</v>
      </c>
    </row>
    <row r="2482" spans="2:8" x14ac:dyDescent="0.3">
      <c r="B2482" s="550" t="s">
        <v>5406</v>
      </c>
      <c r="C2482" s="551" t="s">
        <v>5407</v>
      </c>
      <c r="D2482" s="552" t="s">
        <v>5283</v>
      </c>
      <c r="E2482" s="552" t="s">
        <v>298</v>
      </c>
      <c r="F2482" s="572">
        <v>21895</v>
      </c>
      <c r="G2482" s="572">
        <v>18399</v>
      </c>
      <c r="H2482" s="561">
        <v>0.19</v>
      </c>
    </row>
    <row r="2483" spans="2:8" x14ac:dyDescent="0.3">
      <c r="B2483" s="550" t="s">
        <v>5408</v>
      </c>
      <c r="C2483" s="551" t="s">
        <v>5409</v>
      </c>
      <c r="D2483" s="552" t="s">
        <v>5283</v>
      </c>
      <c r="E2483" s="552" t="s">
        <v>303</v>
      </c>
      <c r="F2483" s="572">
        <v>10395</v>
      </c>
      <c r="G2483" s="572">
        <v>8735</v>
      </c>
      <c r="H2483" s="561">
        <v>0.19</v>
      </c>
    </row>
    <row r="2484" spans="2:8" x14ac:dyDescent="0.3">
      <c r="B2484" s="550" t="s">
        <v>5410</v>
      </c>
      <c r="C2484" s="551" t="s">
        <v>5411</v>
      </c>
      <c r="D2484" s="552" t="s">
        <v>5283</v>
      </c>
      <c r="E2484" s="552" t="s">
        <v>298</v>
      </c>
      <c r="F2484" s="572">
        <v>180152</v>
      </c>
      <c r="G2484" s="572">
        <v>151388</v>
      </c>
      <c r="H2484" s="561">
        <v>0.19</v>
      </c>
    </row>
    <row r="2485" spans="2:8" x14ac:dyDescent="0.3">
      <c r="B2485" s="550" t="s">
        <v>5412</v>
      </c>
      <c r="C2485" s="551" t="s">
        <v>5413</v>
      </c>
      <c r="D2485" s="552" t="s">
        <v>5283</v>
      </c>
      <c r="E2485" s="552" t="s">
        <v>304</v>
      </c>
      <c r="F2485" s="572">
        <v>831484</v>
      </c>
      <c r="G2485" s="572">
        <v>698726</v>
      </c>
      <c r="H2485" s="561">
        <v>0.19</v>
      </c>
    </row>
    <row r="2486" spans="2:8" x14ac:dyDescent="0.3">
      <c r="B2486" s="550" t="s">
        <v>5414</v>
      </c>
      <c r="C2486" s="551" t="s">
        <v>5415</v>
      </c>
      <c r="D2486" s="552" t="s">
        <v>5283</v>
      </c>
      <c r="E2486" s="552" t="s">
        <v>304</v>
      </c>
      <c r="F2486" s="572">
        <v>57871</v>
      </c>
      <c r="G2486" s="572">
        <v>48631</v>
      </c>
      <c r="H2486" s="561">
        <v>0.19</v>
      </c>
    </row>
    <row r="2487" spans="2:8" x14ac:dyDescent="0.3">
      <c r="B2487" s="550" t="s">
        <v>5416</v>
      </c>
      <c r="C2487" s="551" t="s">
        <v>5417</v>
      </c>
      <c r="D2487" s="552" t="s">
        <v>5283</v>
      </c>
      <c r="E2487" s="552" t="s">
        <v>300</v>
      </c>
      <c r="F2487" s="572">
        <v>46617</v>
      </c>
      <c r="G2487" s="572">
        <v>39174</v>
      </c>
      <c r="H2487" s="561">
        <v>0.19</v>
      </c>
    </row>
    <row r="2488" spans="2:8" x14ac:dyDescent="0.3">
      <c r="B2488" s="550" t="s">
        <v>5418</v>
      </c>
      <c r="C2488" s="551" t="s">
        <v>5419</v>
      </c>
      <c r="D2488" s="552" t="s">
        <v>5283</v>
      </c>
      <c r="E2488" s="552" t="s">
        <v>300</v>
      </c>
      <c r="F2488" s="572">
        <v>46617</v>
      </c>
      <c r="G2488" s="572">
        <v>39174</v>
      </c>
      <c r="H2488" s="561">
        <v>0.19</v>
      </c>
    </row>
    <row r="2489" spans="2:8" x14ac:dyDescent="0.3">
      <c r="B2489" s="550" t="s">
        <v>5420</v>
      </c>
      <c r="C2489" s="551" t="s">
        <v>5421</v>
      </c>
      <c r="D2489" s="552" t="s">
        <v>5283</v>
      </c>
      <c r="E2489" s="552" t="s">
        <v>300</v>
      </c>
      <c r="F2489" s="572">
        <v>46617</v>
      </c>
      <c r="G2489" s="572">
        <v>39174</v>
      </c>
      <c r="H2489" s="561">
        <v>0.19</v>
      </c>
    </row>
    <row r="2490" spans="2:8" x14ac:dyDescent="0.3">
      <c r="B2490" s="550" t="s">
        <v>5422</v>
      </c>
      <c r="C2490" s="551" t="s">
        <v>5423</v>
      </c>
      <c r="D2490" s="552" t="s">
        <v>5283</v>
      </c>
      <c r="E2490" s="552" t="s">
        <v>300</v>
      </c>
      <c r="F2490" s="572">
        <v>43404</v>
      </c>
      <c r="G2490" s="572">
        <v>36474</v>
      </c>
      <c r="H2490" s="561">
        <v>0.19</v>
      </c>
    </row>
    <row r="2491" spans="2:8" x14ac:dyDescent="0.3">
      <c r="B2491" s="550" t="s">
        <v>5424</v>
      </c>
      <c r="C2491" s="551" t="s">
        <v>5425</v>
      </c>
      <c r="D2491" s="552" t="s">
        <v>5283</v>
      </c>
      <c r="E2491" s="552" t="s">
        <v>303</v>
      </c>
      <c r="F2491" s="572">
        <v>160754</v>
      </c>
      <c r="G2491" s="572">
        <v>135087</v>
      </c>
      <c r="H2491" s="561">
        <v>0.19</v>
      </c>
    </row>
    <row r="2492" spans="2:8" x14ac:dyDescent="0.3">
      <c r="B2492" s="550" t="s">
        <v>5426</v>
      </c>
      <c r="C2492" s="551" t="s">
        <v>5427</v>
      </c>
      <c r="D2492" s="552" t="s">
        <v>5283</v>
      </c>
      <c r="E2492" s="552" t="s">
        <v>303</v>
      </c>
      <c r="F2492" s="572">
        <v>48225</v>
      </c>
      <c r="G2492" s="572">
        <v>40525</v>
      </c>
      <c r="H2492" s="561">
        <v>0.19</v>
      </c>
    </row>
    <row r="2493" spans="2:8" x14ac:dyDescent="0.3">
      <c r="B2493" s="550" t="s">
        <v>5428</v>
      </c>
      <c r="C2493" s="551" t="s">
        <v>5429</v>
      </c>
      <c r="D2493" s="552" t="s">
        <v>5283</v>
      </c>
      <c r="E2493" s="552" t="s">
        <v>300</v>
      </c>
      <c r="F2493" s="572">
        <v>2411</v>
      </c>
      <c r="G2493" s="572">
        <v>2026</v>
      </c>
      <c r="H2493" s="561">
        <v>0.19</v>
      </c>
    </row>
    <row r="2494" spans="2:8" x14ac:dyDescent="0.3">
      <c r="B2494" s="550" t="s">
        <v>5430</v>
      </c>
      <c r="C2494" s="551" t="s">
        <v>5431</v>
      </c>
      <c r="D2494" s="552" t="s">
        <v>5283</v>
      </c>
      <c r="E2494" s="552" t="s">
        <v>481</v>
      </c>
      <c r="F2494" s="572">
        <v>24114</v>
      </c>
      <c r="G2494" s="572">
        <v>20264</v>
      </c>
      <c r="H2494" s="561">
        <v>0.19</v>
      </c>
    </row>
    <row r="2495" spans="2:8" x14ac:dyDescent="0.3">
      <c r="B2495" s="550" t="s">
        <v>5432</v>
      </c>
      <c r="C2495" s="551" t="s">
        <v>5433</v>
      </c>
      <c r="D2495" s="552" t="s">
        <v>5283</v>
      </c>
      <c r="E2495" s="552" t="s">
        <v>304</v>
      </c>
      <c r="F2495" s="572">
        <v>208979</v>
      </c>
      <c r="G2495" s="572">
        <v>175613</v>
      </c>
      <c r="H2495" s="561">
        <v>0.19</v>
      </c>
    </row>
    <row r="2496" spans="2:8" x14ac:dyDescent="0.3">
      <c r="B2496" s="550" t="s">
        <v>5434</v>
      </c>
      <c r="C2496" s="551" t="s">
        <v>5435</v>
      </c>
      <c r="D2496" s="552" t="s">
        <v>5283</v>
      </c>
      <c r="E2496" s="552" t="s">
        <v>300</v>
      </c>
      <c r="F2496" s="572">
        <v>40190</v>
      </c>
      <c r="G2496" s="572">
        <v>33773</v>
      </c>
      <c r="H2496" s="561">
        <v>0.19</v>
      </c>
    </row>
    <row r="2497" spans="2:8" x14ac:dyDescent="0.3">
      <c r="B2497" s="550" t="s">
        <v>5436</v>
      </c>
      <c r="C2497" s="551" t="s">
        <v>5437</v>
      </c>
      <c r="D2497" s="552" t="s">
        <v>5283</v>
      </c>
      <c r="E2497" s="552" t="s">
        <v>300</v>
      </c>
      <c r="F2497" s="572">
        <v>40190</v>
      </c>
      <c r="G2497" s="572">
        <v>33773</v>
      </c>
      <c r="H2497" s="561">
        <v>0.19</v>
      </c>
    </row>
    <row r="2498" spans="2:8" x14ac:dyDescent="0.3">
      <c r="B2498" s="550" t="s">
        <v>5438</v>
      </c>
      <c r="C2498" s="551" t="s">
        <v>5439</v>
      </c>
      <c r="D2498" s="552" t="s">
        <v>5283</v>
      </c>
      <c r="E2498" s="552" t="s">
        <v>300</v>
      </c>
      <c r="F2498" s="572">
        <v>168791</v>
      </c>
      <c r="G2498" s="572">
        <v>141841</v>
      </c>
      <c r="H2498" s="561">
        <v>0.19</v>
      </c>
    </row>
    <row r="2499" spans="2:8" x14ac:dyDescent="0.3">
      <c r="B2499" s="550" t="s">
        <v>5440</v>
      </c>
      <c r="C2499" s="551" t="s">
        <v>5441</v>
      </c>
      <c r="D2499" s="552" t="s">
        <v>5283</v>
      </c>
      <c r="E2499" s="552" t="s">
        <v>304</v>
      </c>
      <c r="F2499" s="572">
        <v>843956</v>
      </c>
      <c r="G2499" s="572">
        <v>709207</v>
      </c>
      <c r="H2499" s="561">
        <v>0.19</v>
      </c>
    </row>
    <row r="2500" spans="2:8" x14ac:dyDescent="0.3">
      <c r="B2500" s="550" t="s">
        <v>5442</v>
      </c>
      <c r="C2500" s="551" t="s">
        <v>120</v>
      </c>
      <c r="D2500" s="552" t="s">
        <v>5283</v>
      </c>
      <c r="E2500" s="552" t="s">
        <v>300</v>
      </c>
      <c r="F2500" s="572">
        <v>41796</v>
      </c>
      <c r="G2500" s="572">
        <v>35123</v>
      </c>
      <c r="H2500" s="561">
        <v>0.19</v>
      </c>
    </row>
    <row r="2501" spans="2:8" x14ac:dyDescent="0.3">
      <c r="B2501" s="550" t="s">
        <v>5443</v>
      </c>
      <c r="C2501" s="551" t="s">
        <v>5444</v>
      </c>
      <c r="D2501" s="552" t="s">
        <v>5283</v>
      </c>
      <c r="E2501" s="552" t="s">
        <v>298</v>
      </c>
      <c r="F2501" s="572">
        <v>3215</v>
      </c>
      <c r="G2501" s="572">
        <v>2702</v>
      </c>
      <c r="H2501" s="561">
        <v>0.19</v>
      </c>
    </row>
    <row r="2502" spans="2:8" x14ac:dyDescent="0.3">
      <c r="B2502" s="550" t="s">
        <v>5445</v>
      </c>
      <c r="C2502" s="551" t="s">
        <v>5446</v>
      </c>
      <c r="D2502" s="552" t="s">
        <v>5283</v>
      </c>
      <c r="E2502" s="552" t="s">
        <v>298</v>
      </c>
      <c r="F2502" s="572">
        <v>944</v>
      </c>
      <c r="G2502" s="572">
        <v>944</v>
      </c>
      <c r="H2502" s="561">
        <v>0</v>
      </c>
    </row>
    <row r="2503" spans="2:8" x14ac:dyDescent="0.3">
      <c r="B2503" s="550" t="s">
        <v>5447</v>
      </c>
      <c r="C2503" s="551" t="s">
        <v>5448</v>
      </c>
      <c r="D2503" s="552" t="s">
        <v>5283</v>
      </c>
      <c r="E2503" s="552" t="s">
        <v>303</v>
      </c>
      <c r="F2503" s="572">
        <v>96453</v>
      </c>
      <c r="G2503" s="572">
        <v>81053</v>
      </c>
      <c r="H2503" s="561">
        <v>0.19</v>
      </c>
    </row>
    <row r="2504" spans="2:8" x14ac:dyDescent="0.3">
      <c r="B2504" s="550" t="s">
        <v>5449</v>
      </c>
      <c r="C2504" s="551" t="s">
        <v>5450</v>
      </c>
      <c r="D2504" s="552" t="s">
        <v>5283</v>
      </c>
      <c r="E2504" s="552" t="s">
        <v>300</v>
      </c>
      <c r="F2504" s="572">
        <v>24114</v>
      </c>
      <c r="G2504" s="572">
        <v>20264</v>
      </c>
      <c r="H2504" s="561">
        <v>0.19</v>
      </c>
    </row>
    <row r="2505" spans="2:8" x14ac:dyDescent="0.3">
      <c r="B2505" s="550" t="s">
        <v>5451</v>
      </c>
      <c r="C2505" s="551" t="s">
        <v>5452</v>
      </c>
      <c r="D2505" s="552" t="s">
        <v>5283</v>
      </c>
      <c r="E2505" s="552" t="s">
        <v>300</v>
      </c>
      <c r="F2505" s="572">
        <v>40190</v>
      </c>
      <c r="G2505" s="572">
        <v>33773</v>
      </c>
      <c r="H2505" s="561">
        <v>0.19</v>
      </c>
    </row>
    <row r="2506" spans="2:8" x14ac:dyDescent="0.3">
      <c r="B2506" s="550" t="s">
        <v>5453</v>
      </c>
      <c r="C2506" s="551" t="s">
        <v>5454</v>
      </c>
      <c r="D2506" s="552" t="s">
        <v>5283</v>
      </c>
      <c r="E2506" s="552" t="s">
        <v>300</v>
      </c>
      <c r="F2506" s="572">
        <v>40190</v>
      </c>
      <c r="G2506" s="572">
        <v>33773</v>
      </c>
      <c r="H2506" s="561">
        <v>0.19</v>
      </c>
    </row>
    <row r="2507" spans="2:8" x14ac:dyDescent="0.3">
      <c r="B2507" s="550" t="s">
        <v>5455</v>
      </c>
      <c r="C2507" s="551" t="s">
        <v>5456</v>
      </c>
      <c r="D2507" s="552" t="s">
        <v>5283</v>
      </c>
      <c r="E2507" s="552" t="s">
        <v>300</v>
      </c>
      <c r="F2507" s="572">
        <v>99</v>
      </c>
      <c r="G2507" s="572">
        <v>83</v>
      </c>
      <c r="H2507" s="561">
        <v>0.19</v>
      </c>
    </row>
    <row r="2508" spans="2:8" x14ac:dyDescent="0.3">
      <c r="B2508" s="550" t="s">
        <v>5457</v>
      </c>
      <c r="C2508" s="551" t="s">
        <v>5458</v>
      </c>
      <c r="D2508" s="552" t="s">
        <v>5283</v>
      </c>
      <c r="E2508" s="552" t="s">
        <v>300</v>
      </c>
      <c r="F2508" s="572">
        <v>130</v>
      </c>
      <c r="G2508" s="572">
        <v>109</v>
      </c>
      <c r="H2508" s="561">
        <v>0.19</v>
      </c>
    </row>
    <row r="2509" spans="2:8" x14ac:dyDescent="0.3">
      <c r="B2509" s="550" t="s">
        <v>5459</v>
      </c>
      <c r="C2509" s="551" t="s">
        <v>5460</v>
      </c>
      <c r="D2509" s="552" t="s">
        <v>5283</v>
      </c>
      <c r="E2509" s="552" t="s">
        <v>302</v>
      </c>
      <c r="F2509" s="572">
        <v>51199</v>
      </c>
      <c r="G2509" s="572">
        <v>43024</v>
      </c>
      <c r="H2509" s="561">
        <v>0.19</v>
      </c>
    </row>
    <row r="2510" spans="2:8" x14ac:dyDescent="0.3">
      <c r="B2510" s="550" t="s">
        <v>5461</v>
      </c>
      <c r="C2510" s="551" t="s">
        <v>5462</v>
      </c>
      <c r="D2510" s="552" t="s">
        <v>5283</v>
      </c>
      <c r="E2510" s="552" t="s">
        <v>302</v>
      </c>
      <c r="F2510" s="572">
        <v>50015</v>
      </c>
      <c r="G2510" s="572">
        <v>42029</v>
      </c>
      <c r="H2510" s="561">
        <v>0.19</v>
      </c>
    </row>
    <row r="2511" spans="2:8" x14ac:dyDescent="0.3">
      <c r="B2511" s="550" t="s">
        <v>5463</v>
      </c>
      <c r="C2511" s="551" t="s">
        <v>5464</v>
      </c>
      <c r="D2511" s="552" t="s">
        <v>5283</v>
      </c>
      <c r="E2511" s="552" t="s">
        <v>302</v>
      </c>
      <c r="F2511" s="572">
        <v>49505</v>
      </c>
      <c r="G2511" s="572">
        <v>41601</v>
      </c>
      <c r="H2511" s="561">
        <v>0.19</v>
      </c>
    </row>
    <row r="2512" spans="2:8" x14ac:dyDescent="0.3">
      <c r="B2512" s="550" t="s">
        <v>5465</v>
      </c>
      <c r="C2512" s="551" t="s">
        <v>5466</v>
      </c>
      <c r="D2512" s="552" t="s">
        <v>5283</v>
      </c>
      <c r="E2512" s="552" t="s">
        <v>302</v>
      </c>
      <c r="F2512" s="572">
        <v>49335</v>
      </c>
      <c r="G2512" s="572">
        <v>41458</v>
      </c>
      <c r="H2512" s="561">
        <v>0.19</v>
      </c>
    </row>
    <row r="2513" spans="2:8" x14ac:dyDescent="0.3">
      <c r="B2513" s="550" t="s">
        <v>5467</v>
      </c>
      <c r="C2513" s="551" t="s">
        <v>5468</v>
      </c>
      <c r="D2513" s="552" t="s">
        <v>5283</v>
      </c>
      <c r="E2513" s="552" t="s">
        <v>300</v>
      </c>
      <c r="F2513" s="572">
        <v>162</v>
      </c>
      <c r="G2513" s="572">
        <v>136</v>
      </c>
      <c r="H2513" s="561">
        <v>0.19</v>
      </c>
    </row>
    <row r="2514" spans="2:8" x14ac:dyDescent="0.3">
      <c r="B2514" s="550" t="s">
        <v>5469</v>
      </c>
      <c r="C2514" s="551" t="s">
        <v>5470</v>
      </c>
      <c r="D2514" s="552" t="s">
        <v>5283</v>
      </c>
      <c r="E2514" s="552" t="s">
        <v>3577</v>
      </c>
      <c r="F2514" s="572">
        <v>7616</v>
      </c>
      <c r="G2514" s="572">
        <v>6400</v>
      </c>
      <c r="H2514" s="561">
        <v>0.19</v>
      </c>
    </row>
    <row r="2515" spans="2:8" x14ac:dyDescent="0.3">
      <c r="B2515" s="550" t="s">
        <v>5471</v>
      </c>
      <c r="C2515" s="551" t="s">
        <v>5472</v>
      </c>
      <c r="D2515" s="552" t="s">
        <v>5283</v>
      </c>
      <c r="E2515" s="552" t="s">
        <v>3577</v>
      </c>
      <c r="F2515" s="572">
        <v>8301</v>
      </c>
      <c r="G2515" s="572">
        <v>6976</v>
      </c>
      <c r="H2515" s="561">
        <v>0.19</v>
      </c>
    </row>
    <row r="2516" spans="2:8" x14ac:dyDescent="0.3">
      <c r="B2516" s="550" t="s">
        <v>5473</v>
      </c>
      <c r="C2516" s="551" t="s">
        <v>5474</v>
      </c>
      <c r="D2516" s="552" t="s">
        <v>5283</v>
      </c>
      <c r="E2516" s="552" t="s">
        <v>3577</v>
      </c>
      <c r="F2516" s="572">
        <v>7998</v>
      </c>
      <c r="G2516" s="572">
        <v>6721</v>
      </c>
      <c r="H2516" s="561">
        <v>0.19</v>
      </c>
    </row>
    <row r="2517" spans="2:8" x14ac:dyDescent="0.3">
      <c r="B2517" s="550" t="s">
        <v>5475</v>
      </c>
      <c r="C2517" s="551" t="s">
        <v>5476</v>
      </c>
      <c r="D2517" s="552" t="s">
        <v>5283</v>
      </c>
      <c r="E2517" s="552" t="s">
        <v>300</v>
      </c>
      <c r="F2517" s="572">
        <v>1583</v>
      </c>
      <c r="G2517" s="572">
        <v>1330</v>
      </c>
      <c r="H2517" s="561">
        <v>0.19</v>
      </c>
    </row>
    <row r="2518" spans="2:8" ht="22.8" x14ac:dyDescent="0.3">
      <c r="B2518" s="550" t="s">
        <v>5477</v>
      </c>
      <c r="C2518" s="551" t="s">
        <v>113</v>
      </c>
      <c r="D2518" s="552" t="s">
        <v>5283</v>
      </c>
      <c r="E2518" s="552" t="s">
        <v>300</v>
      </c>
      <c r="F2518" s="572">
        <v>374</v>
      </c>
      <c r="G2518" s="572">
        <v>314</v>
      </c>
      <c r="H2518" s="561">
        <v>0.19</v>
      </c>
    </row>
    <row r="2519" spans="2:8" x14ac:dyDescent="0.3">
      <c r="B2519" s="550" t="s">
        <v>5478</v>
      </c>
      <c r="C2519" s="551" t="s">
        <v>5479</v>
      </c>
      <c r="D2519" s="552" t="s">
        <v>5283</v>
      </c>
      <c r="E2519" s="552" t="s">
        <v>300</v>
      </c>
      <c r="F2519" s="572">
        <v>109</v>
      </c>
      <c r="G2519" s="572">
        <v>92</v>
      </c>
      <c r="H2519" s="561">
        <v>0.19</v>
      </c>
    </row>
    <row r="2520" spans="2:8" x14ac:dyDescent="0.3">
      <c r="B2520" s="550" t="s">
        <v>5480</v>
      </c>
      <c r="C2520" s="551" t="s">
        <v>5481</v>
      </c>
      <c r="D2520" s="552" t="s">
        <v>5283</v>
      </c>
      <c r="E2520" s="552" t="s">
        <v>300</v>
      </c>
      <c r="F2520" s="572">
        <v>140</v>
      </c>
      <c r="G2520" s="572">
        <v>118</v>
      </c>
      <c r="H2520" s="561">
        <v>0.19</v>
      </c>
    </row>
    <row r="2521" spans="2:8" x14ac:dyDescent="0.3">
      <c r="B2521" s="550" t="s">
        <v>5482</v>
      </c>
      <c r="C2521" s="551" t="s">
        <v>5483</v>
      </c>
      <c r="D2521" s="552" t="s">
        <v>5283</v>
      </c>
      <c r="E2521" s="552" t="s">
        <v>300</v>
      </c>
      <c r="F2521" s="572">
        <v>218</v>
      </c>
      <c r="G2521" s="572">
        <v>183</v>
      </c>
      <c r="H2521" s="561">
        <v>0.19</v>
      </c>
    </row>
    <row r="2522" spans="2:8" x14ac:dyDescent="0.3">
      <c r="B2522" s="550" t="s">
        <v>5484</v>
      </c>
      <c r="C2522" s="551" t="s">
        <v>5485</v>
      </c>
      <c r="D2522" s="552" t="s">
        <v>5283</v>
      </c>
      <c r="E2522" s="552" t="s">
        <v>300</v>
      </c>
      <c r="F2522" s="572">
        <v>182</v>
      </c>
      <c r="G2522" s="572">
        <v>153</v>
      </c>
      <c r="H2522" s="561">
        <v>0.19</v>
      </c>
    </row>
    <row r="2523" spans="2:8" x14ac:dyDescent="0.3">
      <c r="B2523" s="550" t="s">
        <v>5486</v>
      </c>
      <c r="C2523" s="551" t="s">
        <v>5487</v>
      </c>
      <c r="D2523" s="552" t="s">
        <v>5283</v>
      </c>
      <c r="E2523" s="552" t="s">
        <v>302</v>
      </c>
      <c r="F2523" s="572">
        <v>8187</v>
      </c>
      <c r="G2523" s="572">
        <v>6880</v>
      </c>
      <c r="H2523" s="561">
        <v>0.19</v>
      </c>
    </row>
    <row r="2524" spans="2:8" x14ac:dyDescent="0.3">
      <c r="B2524" s="550" t="s">
        <v>5488</v>
      </c>
      <c r="C2524" s="551" t="s">
        <v>5489</v>
      </c>
      <c r="D2524" s="552" t="s">
        <v>5283</v>
      </c>
      <c r="E2524" s="552" t="s">
        <v>298</v>
      </c>
      <c r="F2524" s="572">
        <v>13816</v>
      </c>
      <c r="G2524" s="572">
        <v>11610</v>
      </c>
      <c r="H2524" s="561">
        <v>0.19</v>
      </c>
    </row>
    <row r="2525" spans="2:8" x14ac:dyDescent="0.3">
      <c r="B2525" s="550" t="s">
        <v>5490</v>
      </c>
      <c r="C2525" s="551" t="s">
        <v>48</v>
      </c>
      <c r="D2525" s="552" t="s">
        <v>5283</v>
      </c>
      <c r="E2525" s="552" t="s">
        <v>298</v>
      </c>
      <c r="F2525" s="572">
        <v>4384</v>
      </c>
      <c r="G2525" s="572">
        <v>3684</v>
      </c>
      <c r="H2525" s="561">
        <v>0.19</v>
      </c>
    </row>
    <row r="2526" spans="2:8" x14ac:dyDescent="0.3">
      <c r="B2526" s="550" t="s">
        <v>5491</v>
      </c>
      <c r="C2526" s="551" t="s">
        <v>5492</v>
      </c>
      <c r="D2526" s="552" t="s">
        <v>5283</v>
      </c>
      <c r="E2526" s="552" t="s">
        <v>298</v>
      </c>
      <c r="F2526" s="572">
        <v>1385</v>
      </c>
      <c r="G2526" s="572">
        <v>1164</v>
      </c>
      <c r="H2526" s="561">
        <v>0.19</v>
      </c>
    </row>
    <row r="2527" spans="2:8" ht="22.8" x14ac:dyDescent="0.3">
      <c r="B2527" s="550" t="s">
        <v>5493</v>
      </c>
      <c r="C2527" s="551" t="s">
        <v>5494</v>
      </c>
      <c r="D2527" s="552" t="s">
        <v>5283</v>
      </c>
      <c r="E2527" s="552" t="s">
        <v>300</v>
      </c>
      <c r="F2527" s="572">
        <v>2911</v>
      </c>
      <c r="G2527" s="572">
        <v>2446</v>
      </c>
      <c r="H2527" s="561">
        <v>0.19</v>
      </c>
    </row>
    <row r="2528" spans="2:8" x14ac:dyDescent="0.3">
      <c r="B2528" s="550" t="s">
        <v>5495</v>
      </c>
      <c r="C2528" s="551" t="s">
        <v>5496</v>
      </c>
      <c r="D2528" s="552" t="s">
        <v>5283</v>
      </c>
      <c r="E2528" s="552" t="s">
        <v>300</v>
      </c>
      <c r="F2528" s="572">
        <v>19290</v>
      </c>
      <c r="G2528" s="572">
        <v>16210</v>
      </c>
      <c r="H2528" s="561">
        <v>0.19</v>
      </c>
    </row>
    <row r="2529" spans="2:8" x14ac:dyDescent="0.3">
      <c r="B2529" s="550" t="s">
        <v>5497</v>
      </c>
      <c r="C2529" s="551" t="s">
        <v>5498</v>
      </c>
      <c r="D2529" s="552" t="s">
        <v>5283</v>
      </c>
      <c r="E2529" s="552" t="s">
        <v>298</v>
      </c>
      <c r="F2529" s="572">
        <v>137196</v>
      </c>
      <c r="G2529" s="572">
        <v>115291</v>
      </c>
      <c r="H2529" s="561">
        <v>0.19</v>
      </c>
    </row>
    <row r="2530" spans="2:8" x14ac:dyDescent="0.3">
      <c r="B2530" s="550" t="s">
        <v>5499</v>
      </c>
      <c r="C2530" s="551" t="s">
        <v>5500</v>
      </c>
      <c r="D2530" s="552" t="s">
        <v>5283</v>
      </c>
      <c r="E2530" s="552" t="s">
        <v>298</v>
      </c>
      <c r="F2530" s="572">
        <v>3880263</v>
      </c>
      <c r="G2530" s="572">
        <v>3260725</v>
      </c>
      <c r="H2530" s="561">
        <v>0.19</v>
      </c>
    </row>
    <row r="2531" spans="2:8" x14ac:dyDescent="0.3">
      <c r="B2531" s="550" t="s">
        <v>5501</v>
      </c>
      <c r="C2531" s="551" t="s">
        <v>5502</v>
      </c>
      <c r="D2531" s="552" t="s">
        <v>5283</v>
      </c>
      <c r="E2531" s="552" t="s">
        <v>300</v>
      </c>
      <c r="F2531" s="572">
        <v>162</v>
      </c>
      <c r="G2531" s="572">
        <v>136</v>
      </c>
      <c r="H2531" s="561">
        <v>0.19</v>
      </c>
    </row>
    <row r="2532" spans="2:8" x14ac:dyDescent="0.3">
      <c r="B2532" s="550" t="s">
        <v>5503</v>
      </c>
      <c r="C2532" s="551" t="s">
        <v>5504</v>
      </c>
      <c r="D2532" s="552" t="s">
        <v>5283</v>
      </c>
      <c r="E2532" s="552" t="s">
        <v>298</v>
      </c>
      <c r="F2532" s="572">
        <v>38801</v>
      </c>
      <c r="G2532" s="572">
        <v>32606</v>
      </c>
      <c r="H2532" s="561">
        <v>0.19</v>
      </c>
    </row>
    <row r="2533" spans="2:8" x14ac:dyDescent="0.3">
      <c r="B2533" s="550" t="s">
        <v>5505</v>
      </c>
      <c r="C2533" s="551" t="s">
        <v>5506</v>
      </c>
      <c r="D2533" s="552" t="s">
        <v>5283</v>
      </c>
      <c r="E2533" s="552" t="s">
        <v>298</v>
      </c>
      <c r="F2533" s="572">
        <v>128879</v>
      </c>
      <c r="G2533" s="572">
        <v>108302</v>
      </c>
      <c r="H2533" s="561">
        <v>0.19</v>
      </c>
    </row>
    <row r="2534" spans="2:8" x14ac:dyDescent="0.3">
      <c r="B2534" s="550" t="s">
        <v>5507</v>
      </c>
      <c r="C2534" s="551" t="s">
        <v>5508</v>
      </c>
      <c r="D2534" s="552" t="s">
        <v>5283</v>
      </c>
      <c r="E2534" s="552" t="s">
        <v>298</v>
      </c>
      <c r="F2534" s="572">
        <v>33760</v>
      </c>
      <c r="G2534" s="572">
        <v>28370</v>
      </c>
      <c r="H2534" s="561">
        <v>0.19</v>
      </c>
    </row>
    <row r="2535" spans="2:8" x14ac:dyDescent="0.3">
      <c r="B2535" s="550" t="s">
        <v>5509</v>
      </c>
      <c r="C2535" s="551" t="s">
        <v>5510</v>
      </c>
      <c r="D2535" s="552" t="s">
        <v>5283</v>
      </c>
      <c r="E2535" s="552" t="s">
        <v>298</v>
      </c>
      <c r="F2535" s="572">
        <v>289356</v>
      </c>
      <c r="G2535" s="572">
        <v>243156</v>
      </c>
      <c r="H2535" s="561">
        <v>0.19</v>
      </c>
    </row>
    <row r="2536" spans="2:8" x14ac:dyDescent="0.3">
      <c r="B2536" s="550" t="s">
        <v>5511</v>
      </c>
      <c r="C2536" s="551" t="s">
        <v>5512</v>
      </c>
      <c r="D2536" s="552" t="s">
        <v>5283</v>
      </c>
      <c r="E2536" s="552" t="s">
        <v>298</v>
      </c>
      <c r="F2536" s="572">
        <v>19290</v>
      </c>
      <c r="G2536" s="572">
        <v>16210</v>
      </c>
      <c r="H2536" s="561">
        <v>0.19</v>
      </c>
    </row>
    <row r="2537" spans="2:8" x14ac:dyDescent="0.3">
      <c r="B2537" s="550" t="s">
        <v>5513</v>
      </c>
      <c r="C2537" s="551" t="s">
        <v>5514</v>
      </c>
      <c r="D2537" s="552" t="s">
        <v>5283</v>
      </c>
      <c r="E2537" s="552" t="s">
        <v>562</v>
      </c>
      <c r="F2537" s="572">
        <v>40190</v>
      </c>
      <c r="G2537" s="572">
        <v>33773</v>
      </c>
      <c r="H2537" s="561">
        <v>0.19</v>
      </c>
    </row>
    <row r="2538" spans="2:8" x14ac:dyDescent="0.3">
      <c r="B2538" s="550" t="s">
        <v>5515</v>
      </c>
      <c r="C2538" s="551" t="s">
        <v>5516</v>
      </c>
      <c r="D2538" s="552" t="s">
        <v>5283</v>
      </c>
      <c r="E2538" s="552" t="s">
        <v>298</v>
      </c>
      <c r="F2538" s="572">
        <v>120565</v>
      </c>
      <c r="G2538" s="572">
        <v>101315</v>
      </c>
      <c r="H2538" s="561">
        <v>0.19</v>
      </c>
    </row>
    <row r="2539" spans="2:8" x14ac:dyDescent="0.3">
      <c r="B2539" s="550" t="s">
        <v>5517</v>
      </c>
      <c r="C2539" s="551" t="s">
        <v>5518</v>
      </c>
      <c r="D2539" s="552" t="s">
        <v>5283</v>
      </c>
      <c r="E2539" s="552" t="s">
        <v>298</v>
      </c>
      <c r="F2539" s="572">
        <v>32151</v>
      </c>
      <c r="G2539" s="572">
        <v>27018</v>
      </c>
      <c r="H2539" s="561">
        <v>0.19</v>
      </c>
    </row>
    <row r="2540" spans="2:8" x14ac:dyDescent="0.3">
      <c r="B2540" s="550" t="s">
        <v>5519</v>
      </c>
      <c r="C2540" s="551" t="s">
        <v>5520</v>
      </c>
      <c r="D2540" s="552" t="s">
        <v>5283</v>
      </c>
      <c r="E2540" s="552" t="s">
        <v>298</v>
      </c>
      <c r="F2540" s="572">
        <v>40190</v>
      </c>
      <c r="G2540" s="572">
        <v>33773</v>
      </c>
      <c r="H2540" s="561">
        <v>0.19</v>
      </c>
    </row>
    <row r="2541" spans="2:8" x14ac:dyDescent="0.3">
      <c r="B2541" s="550" t="s">
        <v>5521</v>
      </c>
      <c r="C2541" s="551" t="s">
        <v>5522</v>
      </c>
      <c r="D2541" s="552" t="s">
        <v>5283</v>
      </c>
      <c r="E2541" s="552" t="s">
        <v>3577</v>
      </c>
      <c r="F2541" s="572">
        <v>255773</v>
      </c>
      <c r="G2541" s="572">
        <v>214935</v>
      </c>
      <c r="H2541" s="561">
        <v>0.19</v>
      </c>
    </row>
    <row r="2542" spans="2:8" x14ac:dyDescent="0.3">
      <c r="B2542" s="550" t="s">
        <v>5523</v>
      </c>
      <c r="C2542" s="551" t="s">
        <v>5524</v>
      </c>
      <c r="D2542" s="552" t="s">
        <v>5283</v>
      </c>
      <c r="E2542" s="552" t="s">
        <v>3577</v>
      </c>
      <c r="F2542" s="572">
        <v>350775</v>
      </c>
      <c r="G2542" s="572">
        <v>294769</v>
      </c>
      <c r="H2542" s="561">
        <v>0.19</v>
      </c>
    </row>
    <row r="2543" spans="2:8" x14ac:dyDescent="0.3">
      <c r="B2543" s="550" t="s">
        <v>5525</v>
      </c>
      <c r="C2543" s="551" t="s">
        <v>5526</v>
      </c>
      <c r="D2543" s="552" t="s">
        <v>5283</v>
      </c>
      <c r="E2543" s="552" t="s">
        <v>303</v>
      </c>
      <c r="F2543" s="572">
        <v>144573</v>
      </c>
      <c r="G2543" s="572">
        <v>121490</v>
      </c>
      <c r="H2543" s="561">
        <v>0.19</v>
      </c>
    </row>
    <row r="2544" spans="2:8" x14ac:dyDescent="0.3">
      <c r="B2544" s="550" t="s">
        <v>5527</v>
      </c>
      <c r="C2544" s="551" t="s">
        <v>5528</v>
      </c>
      <c r="D2544" s="552" t="s">
        <v>5283</v>
      </c>
      <c r="E2544" s="552" t="s">
        <v>300</v>
      </c>
      <c r="F2544" s="572">
        <v>321962</v>
      </c>
      <c r="G2544" s="572">
        <v>318774</v>
      </c>
      <c r="H2544" s="561">
        <v>0.01</v>
      </c>
    </row>
    <row r="2545" spans="2:8" x14ac:dyDescent="0.3">
      <c r="B2545" s="550" t="s">
        <v>5529</v>
      </c>
      <c r="C2545" s="551" t="s">
        <v>30</v>
      </c>
      <c r="D2545" s="552" t="s">
        <v>5530</v>
      </c>
      <c r="E2545" s="552" t="s">
        <v>303</v>
      </c>
      <c r="F2545" s="572">
        <v>18395</v>
      </c>
      <c r="G2545" s="572">
        <v>18395</v>
      </c>
      <c r="H2545" s="561"/>
    </row>
    <row r="2546" spans="2:8" x14ac:dyDescent="0.3">
      <c r="B2546" s="550" t="s">
        <v>5531</v>
      </c>
      <c r="C2546" s="551" t="s">
        <v>405</v>
      </c>
      <c r="D2546" s="552" t="s">
        <v>5530</v>
      </c>
      <c r="E2546" s="552" t="s">
        <v>303</v>
      </c>
      <c r="F2546" s="572">
        <v>20232</v>
      </c>
      <c r="G2546" s="572">
        <v>20232</v>
      </c>
      <c r="H2546" s="561"/>
    </row>
    <row r="2547" spans="2:8" x14ac:dyDescent="0.3">
      <c r="B2547" s="550" t="s">
        <v>5532</v>
      </c>
      <c r="C2547" s="551" t="s">
        <v>407</v>
      </c>
      <c r="D2547" s="552" t="s">
        <v>5530</v>
      </c>
      <c r="E2547" s="552" t="s">
        <v>303</v>
      </c>
      <c r="F2547" s="572">
        <v>21154</v>
      </c>
      <c r="G2547" s="572">
        <v>21154</v>
      </c>
      <c r="H2547" s="561"/>
    </row>
    <row r="2548" spans="2:8" x14ac:dyDescent="0.3">
      <c r="B2548" s="550" t="s">
        <v>5533</v>
      </c>
      <c r="C2548" s="551" t="s">
        <v>409</v>
      </c>
      <c r="D2548" s="552" t="s">
        <v>5530</v>
      </c>
      <c r="E2548" s="552" t="s">
        <v>303</v>
      </c>
      <c r="F2548" s="572">
        <v>21154</v>
      </c>
      <c r="G2548" s="572">
        <v>21154</v>
      </c>
      <c r="H2548" s="561"/>
    </row>
    <row r="2549" spans="2:8" x14ac:dyDescent="0.3">
      <c r="B2549" s="550" t="s">
        <v>5534</v>
      </c>
      <c r="C2549" s="551" t="s">
        <v>411</v>
      </c>
      <c r="D2549" s="552" t="s">
        <v>5530</v>
      </c>
      <c r="E2549" s="552" t="s">
        <v>303</v>
      </c>
      <c r="F2549" s="572">
        <v>20602</v>
      </c>
      <c r="G2549" s="572">
        <v>20602</v>
      </c>
      <c r="H2549" s="561"/>
    </row>
    <row r="2550" spans="2:8" x14ac:dyDescent="0.3">
      <c r="B2550" s="550" t="s">
        <v>5535</v>
      </c>
      <c r="C2550" s="551" t="s">
        <v>5536</v>
      </c>
      <c r="D2550" s="552" t="s">
        <v>5530</v>
      </c>
      <c r="E2550" s="552" t="s">
        <v>303</v>
      </c>
      <c r="F2550" s="572">
        <v>26095</v>
      </c>
      <c r="G2550" s="572">
        <v>26095</v>
      </c>
      <c r="H2550" s="561"/>
    </row>
    <row r="2551" spans="2:8" x14ac:dyDescent="0.3">
      <c r="B2551" s="550" t="s">
        <v>5537</v>
      </c>
      <c r="C2551" s="551" t="s">
        <v>415</v>
      </c>
      <c r="D2551" s="552" t="s">
        <v>5530</v>
      </c>
      <c r="E2551" s="552" t="s">
        <v>303</v>
      </c>
      <c r="F2551" s="572">
        <v>39955</v>
      </c>
      <c r="G2551" s="572">
        <v>39955</v>
      </c>
      <c r="H2551" s="561"/>
    </row>
    <row r="2552" spans="2:8" x14ac:dyDescent="0.3">
      <c r="B2552" s="550" t="s">
        <v>5538</v>
      </c>
      <c r="C2552" s="551" t="s">
        <v>55</v>
      </c>
      <c r="D2552" s="552" t="s">
        <v>5530</v>
      </c>
      <c r="E2552" s="552" t="s">
        <v>303</v>
      </c>
      <c r="F2552" s="572">
        <v>25470</v>
      </c>
      <c r="G2552" s="572">
        <v>25470</v>
      </c>
      <c r="H2552" s="561"/>
    </row>
    <row r="2553" spans="2:8" x14ac:dyDescent="0.3">
      <c r="B2553" s="550" t="s">
        <v>5539</v>
      </c>
      <c r="C2553" s="551" t="s">
        <v>418</v>
      </c>
      <c r="D2553" s="552" t="s">
        <v>5530</v>
      </c>
      <c r="E2553" s="552" t="s">
        <v>303</v>
      </c>
      <c r="F2553" s="572">
        <v>28013</v>
      </c>
      <c r="G2553" s="572">
        <v>28013</v>
      </c>
      <c r="H2553" s="561"/>
    </row>
    <row r="2554" spans="2:8" x14ac:dyDescent="0.3">
      <c r="B2554" s="550" t="s">
        <v>5540</v>
      </c>
      <c r="C2554" s="551" t="s">
        <v>420</v>
      </c>
      <c r="D2554" s="552" t="s">
        <v>5530</v>
      </c>
      <c r="E2554" s="552" t="s">
        <v>303</v>
      </c>
      <c r="F2554" s="572">
        <v>29290</v>
      </c>
      <c r="G2554" s="572">
        <v>29290</v>
      </c>
      <c r="H2554" s="561"/>
    </row>
    <row r="2555" spans="2:8" x14ac:dyDescent="0.3">
      <c r="B2555" s="550" t="s">
        <v>5541</v>
      </c>
      <c r="C2555" s="551" t="s">
        <v>422</v>
      </c>
      <c r="D2555" s="552" t="s">
        <v>5530</v>
      </c>
      <c r="E2555" s="552" t="s">
        <v>303</v>
      </c>
      <c r="F2555" s="572">
        <v>29290</v>
      </c>
      <c r="G2555" s="572">
        <v>29290</v>
      </c>
      <c r="H2555" s="561"/>
    </row>
    <row r="2556" spans="2:8" x14ac:dyDescent="0.3">
      <c r="B2556" s="550" t="s">
        <v>5542</v>
      </c>
      <c r="C2556" s="551" t="s">
        <v>424</v>
      </c>
      <c r="D2556" s="552" t="s">
        <v>5530</v>
      </c>
      <c r="E2556" s="552" t="s">
        <v>303</v>
      </c>
      <c r="F2556" s="572">
        <v>28526</v>
      </c>
      <c r="G2556" s="572">
        <v>28526</v>
      </c>
      <c r="H2556" s="561"/>
    </row>
    <row r="2557" spans="2:8" x14ac:dyDescent="0.3">
      <c r="B2557" s="550" t="s">
        <v>5543</v>
      </c>
      <c r="C2557" s="551" t="s">
        <v>426</v>
      </c>
      <c r="D2557" s="552" t="s">
        <v>5530</v>
      </c>
      <c r="E2557" s="552" t="s">
        <v>303</v>
      </c>
      <c r="F2557" s="572">
        <v>36707</v>
      </c>
      <c r="G2557" s="572">
        <v>36707</v>
      </c>
      <c r="H2557" s="561"/>
    </row>
    <row r="2558" spans="2:8" x14ac:dyDescent="0.3">
      <c r="B2558" s="550" t="s">
        <v>5544</v>
      </c>
      <c r="C2558" s="551" t="s">
        <v>428</v>
      </c>
      <c r="D2558" s="552" t="s">
        <v>5530</v>
      </c>
      <c r="E2558" s="552" t="s">
        <v>303</v>
      </c>
      <c r="F2558" s="572">
        <v>54104</v>
      </c>
      <c r="G2558" s="572">
        <v>54104</v>
      </c>
      <c r="H2558" s="561"/>
    </row>
    <row r="2559" spans="2:8" x14ac:dyDescent="0.3">
      <c r="B2559" s="550" t="s">
        <v>5545</v>
      </c>
      <c r="C2559" s="551" t="s">
        <v>75</v>
      </c>
      <c r="D2559" s="552" t="s">
        <v>5530</v>
      </c>
      <c r="E2559" s="552" t="s">
        <v>303</v>
      </c>
      <c r="F2559" s="572">
        <v>32545</v>
      </c>
      <c r="G2559" s="572">
        <v>32545</v>
      </c>
      <c r="H2559" s="561"/>
    </row>
    <row r="2560" spans="2:8" x14ac:dyDescent="0.3">
      <c r="B2560" s="550" t="s">
        <v>5546</v>
      </c>
      <c r="C2560" s="551" t="s">
        <v>431</v>
      </c>
      <c r="D2560" s="552" t="s">
        <v>5530</v>
      </c>
      <c r="E2560" s="552" t="s">
        <v>303</v>
      </c>
      <c r="F2560" s="572">
        <v>35794</v>
      </c>
      <c r="G2560" s="572">
        <v>35794</v>
      </c>
      <c r="H2560" s="561"/>
    </row>
    <row r="2561" spans="2:8" x14ac:dyDescent="0.3">
      <c r="B2561" s="550" t="s">
        <v>5547</v>
      </c>
      <c r="C2561" s="551" t="s">
        <v>433</v>
      </c>
      <c r="D2561" s="552" t="s">
        <v>5530</v>
      </c>
      <c r="E2561" s="552" t="s">
        <v>303</v>
      </c>
      <c r="F2561" s="572">
        <v>37426</v>
      </c>
      <c r="G2561" s="572">
        <v>37426</v>
      </c>
      <c r="H2561" s="561"/>
    </row>
    <row r="2562" spans="2:8" x14ac:dyDescent="0.3">
      <c r="B2562" s="550" t="s">
        <v>5548</v>
      </c>
      <c r="C2562" s="551" t="s">
        <v>435</v>
      </c>
      <c r="D2562" s="552" t="s">
        <v>5530</v>
      </c>
      <c r="E2562" s="552" t="s">
        <v>303</v>
      </c>
      <c r="F2562" s="572">
        <v>37426</v>
      </c>
      <c r="G2562" s="572">
        <v>37426</v>
      </c>
      <c r="H2562" s="561"/>
    </row>
    <row r="2563" spans="2:8" x14ac:dyDescent="0.3">
      <c r="B2563" s="550" t="s">
        <v>5549</v>
      </c>
      <c r="C2563" s="551" t="s">
        <v>437</v>
      </c>
      <c r="D2563" s="552" t="s">
        <v>5530</v>
      </c>
      <c r="E2563" s="552" t="s">
        <v>303</v>
      </c>
      <c r="F2563" s="572">
        <v>36450</v>
      </c>
      <c r="G2563" s="572">
        <v>36450</v>
      </c>
      <c r="H2563" s="561"/>
    </row>
    <row r="2564" spans="2:8" x14ac:dyDescent="0.3">
      <c r="B2564" s="550" t="s">
        <v>5550</v>
      </c>
      <c r="C2564" s="551" t="s">
        <v>439</v>
      </c>
      <c r="D2564" s="552" t="s">
        <v>5530</v>
      </c>
      <c r="E2564" s="552" t="s">
        <v>303</v>
      </c>
      <c r="F2564" s="572">
        <v>47319</v>
      </c>
      <c r="G2564" s="572">
        <v>47319</v>
      </c>
      <c r="H2564" s="561"/>
    </row>
    <row r="2565" spans="2:8" x14ac:dyDescent="0.3">
      <c r="B2565" s="550" t="s">
        <v>5551</v>
      </c>
      <c r="C2565" s="551" t="s">
        <v>441</v>
      </c>
      <c r="D2565" s="552" t="s">
        <v>5530</v>
      </c>
      <c r="E2565" s="552" t="s">
        <v>303</v>
      </c>
      <c r="F2565" s="572">
        <v>68253</v>
      </c>
      <c r="G2565" s="572">
        <v>68253</v>
      </c>
      <c r="H2565" s="561"/>
    </row>
    <row r="2566" spans="2:8" x14ac:dyDescent="0.3">
      <c r="B2566" s="550" t="s">
        <v>5552</v>
      </c>
      <c r="C2566" s="551" t="s">
        <v>68</v>
      </c>
      <c r="D2566" s="552" t="s">
        <v>5530</v>
      </c>
      <c r="E2566" s="552" t="s">
        <v>303</v>
      </c>
      <c r="F2566" s="572">
        <v>39620</v>
      </c>
      <c r="G2566" s="572">
        <v>39620</v>
      </c>
      <c r="H2566" s="561"/>
    </row>
    <row r="2567" spans="2:8" x14ac:dyDescent="0.3">
      <c r="B2567" s="550" t="s">
        <v>5553</v>
      </c>
      <c r="C2567" s="551" t="s">
        <v>444</v>
      </c>
      <c r="D2567" s="552" t="s">
        <v>5530</v>
      </c>
      <c r="E2567" s="552" t="s">
        <v>303</v>
      </c>
      <c r="F2567" s="572">
        <v>43575</v>
      </c>
      <c r="G2567" s="572">
        <v>43575</v>
      </c>
      <c r="H2567" s="561"/>
    </row>
    <row r="2568" spans="2:8" x14ac:dyDescent="0.3">
      <c r="B2568" s="550" t="s">
        <v>5554</v>
      </c>
      <c r="C2568" s="551" t="s">
        <v>446</v>
      </c>
      <c r="D2568" s="552" t="s">
        <v>5530</v>
      </c>
      <c r="E2568" s="552" t="s">
        <v>303</v>
      </c>
      <c r="F2568" s="572">
        <v>45562</v>
      </c>
      <c r="G2568" s="572">
        <v>45562</v>
      </c>
      <c r="H2568" s="561"/>
    </row>
    <row r="2569" spans="2:8" x14ac:dyDescent="0.3">
      <c r="B2569" s="550" t="s">
        <v>5555</v>
      </c>
      <c r="C2569" s="551" t="s">
        <v>448</v>
      </c>
      <c r="D2569" s="552" t="s">
        <v>5530</v>
      </c>
      <c r="E2569" s="552" t="s">
        <v>303</v>
      </c>
      <c r="F2569" s="572">
        <v>45562</v>
      </c>
      <c r="G2569" s="572">
        <v>45562</v>
      </c>
      <c r="H2569" s="561"/>
    </row>
    <row r="2570" spans="2:8" x14ac:dyDescent="0.3">
      <c r="B2570" s="550" t="s">
        <v>5556</v>
      </c>
      <c r="C2570" s="551" t="s">
        <v>450</v>
      </c>
      <c r="D2570" s="552" t="s">
        <v>5530</v>
      </c>
      <c r="E2570" s="552" t="s">
        <v>303</v>
      </c>
      <c r="F2570" s="572">
        <v>44374</v>
      </c>
      <c r="G2570" s="572">
        <v>44374</v>
      </c>
      <c r="H2570" s="561"/>
    </row>
    <row r="2571" spans="2:8" x14ac:dyDescent="0.3">
      <c r="B2571" s="550" t="s">
        <v>5557</v>
      </c>
      <c r="C2571" s="551" t="s">
        <v>452</v>
      </c>
      <c r="D2571" s="552" t="s">
        <v>5530</v>
      </c>
      <c r="E2571" s="552" t="s">
        <v>303</v>
      </c>
      <c r="F2571" s="572">
        <v>57931</v>
      </c>
      <c r="G2571" s="572">
        <v>57931</v>
      </c>
      <c r="H2571" s="561"/>
    </row>
    <row r="2572" spans="2:8" x14ac:dyDescent="0.3">
      <c r="B2572" s="550" t="s">
        <v>5558</v>
      </c>
      <c r="C2572" s="551" t="s">
        <v>454</v>
      </c>
      <c r="D2572" s="552" t="s">
        <v>5530</v>
      </c>
      <c r="E2572" s="552" t="s">
        <v>303</v>
      </c>
      <c r="F2572" s="572">
        <v>82402</v>
      </c>
      <c r="G2572" s="572">
        <v>82402</v>
      </c>
      <c r="H2572" s="561"/>
    </row>
    <row r="2573" spans="2:8" x14ac:dyDescent="0.3">
      <c r="B2573" s="550" t="s">
        <v>5559</v>
      </c>
      <c r="C2573" s="551" t="s">
        <v>73</v>
      </c>
      <c r="D2573" s="552" t="s">
        <v>5530</v>
      </c>
      <c r="E2573" s="552" t="s">
        <v>303</v>
      </c>
      <c r="F2573" s="572">
        <v>46695</v>
      </c>
      <c r="G2573" s="572">
        <v>46695</v>
      </c>
      <c r="H2573" s="561"/>
    </row>
    <row r="2574" spans="2:8" x14ac:dyDescent="0.3">
      <c r="B2574" s="550" t="s">
        <v>5560</v>
      </c>
      <c r="C2574" s="551" t="s">
        <v>457</v>
      </c>
      <c r="D2574" s="552" t="s">
        <v>5530</v>
      </c>
      <c r="E2574" s="552" t="s">
        <v>303</v>
      </c>
      <c r="F2574" s="572">
        <v>51356</v>
      </c>
      <c r="G2574" s="572">
        <v>51356</v>
      </c>
      <c r="H2574" s="561"/>
    </row>
    <row r="2575" spans="2:8" x14ac:dyDescent="0.3">
      <c r="B2575" s="550" t="s">
        <v>5561</v>
      </c>
      <c r="C2575" s="551" t="s">
        <v>459</v>
      </c>
      <c r="D2575" s="552" t="s">
        <v>5530</v>
      </c>
      <c r="E2575" s="552" t="s">
        <v>303</v>
      </c>
      <c r="F2575" s="572">
        <v>53698</v>
      </c>
      <c r="G2575" s="572">
        <v>53698</v>
      </c>
      <c r="H2575" s="561"/>
    </row>
    <row r="2576" spans="2:8" x14ac:dyDescent="0.3">
      <c r="B2576" s="550" t="s">
        <v>5562</v>
      </c>
      <c r="C2576" s="551" t="s">
        <v>461</v>
      </c>
      <c r="D2576" s="552" t="s">
        <v>5530</v>
      </c>
      <c r="E2576" s="552" t="s">
        <v>303</v>
      </c>
      <c r="F2576" s="572">
        <v>53698</v>
      </c>
      <c r="G2576" s="572">
        <v>53698</v>
      </c>
      <c r="H2576" s="561"/>
    </row>
    <row r="2577" spans="2:8" x14ac:dyDescent="0.3">
      <c r="B2577" s="550" t="s">
        <v>5563</v>
      </c>
      <c r="C2577" s="551" t="s">
        <v>463</v>
      </c>
      <c r="D2577" s="552" t="s">
        <v>5530</v>
      </c>
      <c r="E2577" s="552" t="s">
        <v>303</v>
      </c>
      <c r="F2577" s="572">
        <v>52298</v>
      </c>
      <c r="G2577" s="572">
        <v>52298</v>
      </c>
      <c r="H2577" s="561"/>
    </row>
    <row r="2578" spans="2:8" x14ac:dyDescent="0.3">
      <c r="B2578" s="550" t="s">
        <v>5564</v>
      </c>
      <c r="C2578" s="551" t="s">
        <v>465</v>
      </c>
      <c r="D2578" s="552" t="s">
        <v>5530</v>
      </c>
      <c r="E2578" s="552" t="s">
        <v>303</v>
      </c>
      <c r="F2578" s="572">
        <v>68543</v>
      </c>
      <c r="G2578" s="572">
        <v>68543</v>
      </c>
      <c r="H2578" s="561"/>
    </row>
    <row r="2579" spans="2:8" x14ac:dyDescent="0.3">
      <c r="B2579" s="550" t="s">
        <v>5565</v>
      </c>
      <c r="C2579" s="551" t="s">
        <v>467</v>
      </c>
      <c r="D2579" s="552" t="s">
        <v>5530</v>
      </c>
      <c r="E2579" s="552" t="s">
        <v>303</v>
      </c>
      <c r="F2579" s="572">
        <v>96551</v>
      </c>
      <c r="G2579" s="572">
        <v>96551</v>
      </c>
      <c r="H2579" s="561"/>
    </row>
    <row r="2580" spans="2:8" x14ac:dyDescent="0.3">
      <c r="B2580" s="550" t="s">
        <v>5566</v>
      </c>
      <c r="C2580" s="551" t="s">
        <v>279</v>
      </c>
      <c r="D2580" s="552" t="s">
        <v>5530</v>
      </c>
      <c r="E2580" s="552" t="s">
        <v>303</v>
      </c>
      <c r="F2580" s="572">
        <v>53770</v>
      </c>
      <c r="G2580" s="572">
        <v>53770</v>
      </c>
      <c r="H2580" s="561"/>
    </row>
    <row r="2581" spans="2:8" x14ac:dyDescent="0.3">
      <c r="B2581" s="550" t="s">
        <v>5567</v>
      </c>
      <c r="C2581" s="551" t="s">
        <v>470</v>
      </c>
      <c r="D2581" s="552" t="s">
        <v>5530</v>
      </c>
      <c r="E2581" s="552" t="s">
        <v>303</v>
      </c>
      <c r="F2581" s="572">
        <v>59137</v>
      </c>
      <c r="G2581" s="572">
        <v>59137</v>
      </c>
      <c r="H2581" s="561"/>
    </row>
    <row r="2582" spans="2:8" x14ac:dyDescent="0.3">
      <c r="B2582" s="550" t="s">
        <v>5568</v>
      </c>
      <c r="C2582" s="551" t="s">
        <v>472</v>
      </c>
      <c r="D2582" s="552" t="s">
        <v>5530</v>
      </c>
      <c r="E2582" s="552" t="s">
        <v>303</v>
      </c>
      <c r="F2582" s="572">
        <v>61834</v>
      </c>
      <c r="G2582" s="572">
        <v>61834</v>
      </c>
      <c r="H2582" s="561"/>
    </row>
    <row r="2583" spans="2:8" x14ac:dyDescent="0.3">
      <c r="B2583" s="550" t="s">
        <v>5569</v>
      </c>
      <c r="C2583" s="551" t="s">
        <v>474</v>
      </c>
      <c r="D2583" s="552" t="s">
        <v>5530</v>
      </c>
      <c r="E2583" s="552" t="s">
        <v>303</v>
      </c>
      <c r="F2583" s="572">
        <v>61834</v>
      </c>
      <c r="G2583" s="572">
        <v>61834</v>
      </c>
      <c r="H2583" s="561"/>
    </row>
    <row r="2584" spans="2:8" x14ac:dyDescent="0.3">
      <c r="B2584" s="550" t="s">
        <v>5570</v>
      </c>
      <c r="C2584" s="551" t="s">
        <v>476</v>
      </c>
      <c r="D2584" s="552" t="s">
        <v>5530</v>
      </c>
      <c r="E2584" s="552" t="s">
        <v>303</v>
      </c>
      <c r="F2584" s="572">
        <v>60222</v>
      </c>
      <c r="G2584" s="572">
        <v>60222</v>
      </c>
      <c r="H2584" s="561"/>
    </row>
    <row r="2585" spans="2:8" x14ac:dyDescent="0.3">
      <c r="B2585" s="550" t="s">
        <v>5571</v>
      </c>
      <c r="C2585" s="551" t="s">
        <v>478</v>
      </c>
      <c r="D2585" s="552" t="s">
        <v>5530</v>
      </c>
      <c r="E2585" s="552" t="s">
        <v>303</v>
      </c>
      <c r="F2585" s="572">
        <v>79155</v>
      </c>
      <c r="G2585" s="572">
        <v>79155</v>
      </c>
      <c r="H2585" s="561"/>
    </row>
    <row r="2586" spans="2:8" x14ac:dyDescent="0.3">
      <c r="B2586" s="550" t="s">
        <v>5572</v>
      </c>
      <c r="C2586" s="551" t="s">
        <v>480</v>
      </c>
      <c r="D2586" s="552" t="s">
        <v>5530</v>
      </c>
      <c r="E2586" s="552" t="s">
        <v>303</v>
      </c>
      <c r="F2586" s="572">
        <v>110700</v>
      </c>
      <c r="G2586" s="572">
        <v>110700</v>
      </c>
      <c r="H2586" s="561"/>
    </row>
    <row r="2587" spans="2:8" x14ac:dyDescent="0.3">
      <c r="B2587" s="550" t="s">
        <v>5573</v>
      </c>
      <c r="C2587" s="551" t="s">
        <v>5574</v>
      </c>
      <c r="D2587" s="552" t="s">
        <v>5530</v>
      </c>
      <c r="E2587" s="552" t="s">
        <v>303</v>
      </c>
      <c r="F2587" s="572">
        <v>7075</v>
      </c>
      <c r="G2587" s="572">
        <v>7075</v>
      </c>
      <c r="H2587" s="561"/>
    </row>
    <row r="2588" spans="2:8" x14ac:dyDescent="0.3">
      <c r="B2588" s="550" t="s">
        <v>5575</v>
      </c>
      <c r="C2588" s="551" t="s">
        <v>5576</v>
      </c>
      <c r="D2588" s="552" t="s">
        <v>5530</v>
      </c>
      <c r="E2588" s="552" t="s">
        <v>303</v>
      </c>
      <c r="F2588" s="572">
        <v>14150</v>
      </c>
      <c r="G2588" s="572">
        <v>14150</v>
      </c>
      <c r="H2588" s="561"/>
    </row>
    <row r="2589" spans="2:8" x14ac:dyDescent="0.3">
      <c r="B2589" s="550" t="s">
        <v>5577</v>
      </c>
      <c r="C2589" s="551" t="s">
        <v>5578</v>
      </c>
      <c r="D2589" s="552" t="s">
        <v>5530</v>
      </c>
      <c r="E2589" s="552" t="s">
        <v>303</v>
      </c>
      <c r="F2589" s="572">
        <v>20853</v>
      </c>
      <c r="G2589" s="572">
        <v>20853</v>
      </c>
      <c r="H2589" s="561"/>
    </row>
    <row r="2590" spans="2:8" x14ac:dyDescent="0.3">
      <c r="B2590" s="550" t="s">
        <v>5579</v>
      </c>
      <c r="C2590" s="551" t="s">
        <v>5580</v>
      </c>
      <c r="D2590" s="552" t="s">
        <v>5530</v>
      </c>
      <c r="E2590" s="552" t="s">
        <v>300</v>
      </c>
      <c r="F2590" s="572">
        <v>102001</v>
      </c>
      <c r="G2590" s="572">
        <v>102001</v>
      </c>
      <c r="H2590" s="561"/>
    </row>
    <row r="2591" spans="2:8" x14ac:dyDescent="0.3">
      <c r="B2591" s="550" t="s">
        <v>5581</v>
      </c>
      <c r="C2591" s="551" t="s">
        <v>5582</v>
      </c>
      <c r="D2591" s="552" t="s">
        <v>5530</v>
      </c>
      <c r="E2591" s="552" t="s">
        <v>300</v>
      </c>
      <c r="F2591" s="572">
        <v>77370</v>
      </c>
      <c r="G2591" s="572">
        <v>77370</v>
      </c>
      <c r="H2591" s="561"/>
    </row>
    <row r="2592" spans="2:8" ht="22.8" x14ac:dyDescent="0.3">
      <c r="B2592" s="550" t="s">
        <v>5583</v>
      </c>
      <c r="C2592" s="551" t="s">
        <v>5584</v>
      </c>
      <c r="D2592" s="552" t="s">
        <v>5530</v>
      </c>
      <c r="E2592" s="552" t="s">
        <v>300</v>
      </c>
      <c r="F2592" s="572">
        <v>28298</v>
      </c>
      <c r="G2592" s="572">
        <v>28298</v>
      </c>
      <c r="H2592" s="561"/>
    </row>
    <row r="2593" spans="2:8" x14ac:dyDescent="0.3">
      <c r="B2593" s="550" t="s">
        <v>5585</v>
      </c>
      <c r="C2593" s="551" t="s">
        <v>5586</v>
      </c>
      <c r="D2593" s="552" t="s">
        <v>5587</v>
      </c>
      <c r="E2593" s="552" t="s">
        <v>303</v>
      </c>
      <c r="F2593" s="572">
        <v>11320</v>
      </c>
      <c r="G2593" s="572">
        <v>11320</v>
      </c>
      <c r="H2593" s="561"/>
    </row>
    <row r="2594" spans="2:8" x14ac:dyDescent="0.3">
      <c r="B2594" s="550" t="s">
        <v>5588</v>
      </c>
      <c r="C2594" s="551" t="s">
        <v>5589</v>
      </c>
      <c r="D2594" s="552" t="s">
        <v>5587</v>
      </c>
      <c r="E2594" s="552" t="s">
        <v>303</v>
      </c>
      <c r="F2594" s="572">
        <v>12451</v>
      </c>
      <c r="G2594" s="572">
        <v>12451</v>
      </c>
      <c r="H2594" s="561"/>
    </row>
    <row r="2595" spans="2:8" x14ac:dyDescent="0.3">
      <c r="B2595" s="550" t="s">
        <v>5590</v>
      </c>
      <c r="C2595" s="551" t="s">
        <v>5591</v>
      </c>
      <c r="D2595" s="552" t="s">
        <v>5587</v>
      </c>
      <c r="E2595" s="552" t="s">
        <v>303</v>
      </c>
      <c r="F2595" s="572">
        <v>13018</v>
      </c>
      <c r="G2595" s="572">
        <v>13018</v>
      </c>
      <c r="H2595" s="561"/>
    </row>
    <row r="2596" spans="2:8" x14ac:dyDescent="0.3">
      <c r="B2596" s="550" t="s">
        <v>5592</v>
      </c>
      <c r="C2596" s="551" t="s">
        <v>5593</v>
      </c>
      <c r="D2596" s="552" t="s">
        <v>5587</v>
      </c>
      <c r="E2596" s="552" t="s">
        <v>303</v>
      </c>
      <c r="F2596" s="572">
        <v>13018</v>
      </c>
      <c r="G2596" s="572">
        <v>13018</v>
      </c>
      <c r="H2596" s="561"/>
    </row>
    <row r="2597" spans="2:8" x14ac:dyDescent="0.3">
      <c r="B2597" s="550" t="s">
        <v>5594</v>
      </c>
      <c r="C2597" s="551" t="s">
        <v>5595</v>
      </c>
      <c r="D2597" s="552" t="s">
        <v>5587</v>
      </c>
      <c r="E2597" s="552" t="s">
        <v>303</v>
      </c>
      <c r="F2597" s="572">
        <v>12678</v>
      </c>
      <c r="G2597" s="572">
        <v>12678</v>
      </c>
      <c r="H2597" s="561"/>
    </row>
    <row r="2598" spans="2:8" x14ac:dyDescent="0.3">
      <c r="B2598" s="550" t="s">
        <v>5596</v>
      </c>
      <c r="C2598" s="551" t="s">
        <v>5597</v>
      </c>
      <c r="D2598" s="552" t="s">
        <v>5587</v>
      </c>
      <c r="E2598" s="552" t="s">
        <v>303</v>
      </c>
      <c r="F2598" s="572">
        <v>15483</v>
      </c>
      <c r="G2598" s="572">
        <v>15483</v>
      </c>
      <c r="H2598" s="561"/>
    </row>
    <row r="2599" spans="2:8" x14ac:dyDescent="0.3">
      <c r="B2599" s="550" t="s">
        <v>5598</v>
      </c>
      <c r="C2599" s="551" t="s">
        <v>5599</v>
      </c>
      <c r="D2599" s="552" t="s">
        <v>5587</v>
      </c>
      <c r="E2599" s="552" t="s">
        <v>303</v>
      </c>
      <c r="F2599" s="572">
        <v>25806</v>
      </c>
      <c r="G2599" s="572">
        <v>25806</v>
      </c>
      <c r="H2599" s="561"/>
    </row>
    <row r="2600" spans="2:8" x14ac:dyDescent="0.3">
      <c r="B2600" s="550" t="s">
        <v>5600</v>
      </c>
      <c r="C2600" s="551" t="s">
        <v>5574</v>
      </c>
      <c r="D2600" s="552" t="s">
        <v>5587</v>
      </c>
      <c r="E2600" s="552" t="s">
        <v>303</v>
      </c>
      <c r="F2600" s="572">
        <v>7075</v>
      </c>
      <c r="G2600" s="572">
        <v>7075</v>
      </c>
      <c r="H2600" s="561"/>
    </row>
    <row r="2601" spans="2:8" x14ac:dyDescent="0.3">
      <c r="B2601" s="550" t="s">
        <v>5601</v>
      </c>
      <c r="C2601" s="551" t="s">
        <v>5602</v>
      </c>
      <c r="D2601" s="552" t="s">
        <v>5587</v>
      </c>
      <c r="E2601" s="552" t="s">
        <v>303</v>
      </c>
      <c r="F2601" s="572">
        <v>7781</v>
      </c>
      <c r="G2601" s="572">
        <v>7781</v>
      </c>
      <c r="H2601" s="561"/>
    </row>
    <row r="2602" spans="2:8" x14ac:dyDescent="0.3">
      <c r="B2602" s="550" t="s">
        <v>5603</v>
      </c>
      <c r="C2602" s="551" t="s">
        <v>5604</v>
      </c>
      <c r="D2602" s="552" t="s">
        <v>5587</v>
      </c>
      <c r="E2602" s="552" t="s">
        <v>303</v>
      </c>
      <c r="F2602" s="572">
        <v>8136</v>
      </c>
      <c r="G2602" s="572">
        <v>8136</v>
      </c>
      <c r="H2602" s="561"/>
    </row>
    <row r="2603" spans="2:8" x14ac:dyDescent="0.3">
      <c r="B2603" s="550" t="s">
        <v>5605</v>
      </c>
      <c r="C2603" s="551" t="s">
        <v>5606</v>
      </c>
      <c r="D2603" s="552" t="s">
        <v>5587</v>
      </c>
      <c r="E2603" s="552" t="s">
        <v>303</v>
      </c>
      <c r="F2603" s="572">
        <v>8136</v>
      </c>
      <c r="G2603" s="572">
        <v>8136</v>
      </c>
      <c r="H2603" s="561"/>
    </row>
    <row r="2604" spans="2:8" x14ac:dyDescent="0.3">
      <c r="B2604" s="550" t="s">
        <v>5607</v>
      </c>
      <c r="C2604" s="551" t="s">
        <v>5608</v>
      </c>
      <c r="D2604" s="552" t="s">
        <v>5587</v>
      </c>
      <c r="E2604" s="552" t="s">
        <v>303</v>
      </c>
      <c r="F2604" s="572">
        <v>7924</v>
      </c>
      <c r="G2604" s="572">
        <v>7924</v>
      </c>
      <c r="H2604" s="561"/>
    </row>
    <row r="2605" spans="2:8" x14ac:dyDescent="0.3">
      <c r="B2605" s="550" t="s">
        <v>5609</v>
      </c>
      <c r="C2605" s="551" t="s">
        <v>5610</v>
      </c>
      <c r="D2605" s="552" t="s">
        <v>5587</v>
      </c>
      <c r="E2605" s="552" t="s">
        <v>303</v>
      </c>
      <c r="F2605" s="572">
        <v>10612</v>
      </c>
      <c r="G2605" s="572">
        <v>10612</v>
      </c>
      <c r="H2605" s="561"/>
    </row>
    <row r="2606" spans="2:8" x14ac:dyDescent="0.3">
      <c r="B2606" s="550" t="s">
        <v>5611</v>
      </c>
      <c r="C2606" s="551" t="s">
        <v>5612</v>
      </c>
      <c r="D2606" s="552" t="s">
        <v>5587</v>
      </c>
      <c r="E2606" s="552" t="s">
        <v>303</v>
      </c>
      <c r="F2606" s="572">
        <v>14149</v>
      </c>
      <c r="G2606" s="572">
        <v>14149</v>
      </c>
      <c r="H2606" s="561"/>
    </row>
    <row r="2607" spans="2:8" x14ac:dyDescent="0.3">
      <c r="B2607" s="550" t="s">
        <v>5613</v>
      </c>
      <c r="C2607" s="551" t="s">
        <v>5614</v>
      </c>
      <c r="D2607" s="552" t="s">
        <v>5587</v>
      </c>
      <c r="E2607" s="552" t="s">
        <v>303</v>
      </c>
      <c r="F2607" s="572">
        <v>0</v>
      </c>
      <c r="G2607" s="572">
        <v>0</v>
      </c>
      <c r="H2607" s="561"/>
    </row>
    <row r="2608" spans="2:8" x14ac:dyDescent="0.3">
      <c r="B2608" s="550" t="s">
        <v>5615</v>
      </c>
      <c r="C2608" s="551" t="s">
        <v>5616</v>
      </c>
      <c r="D2608" s="552" t="s">
        <v>5587</v>
      </c>
      <c r="E2608" s="552" t="s">
        <v>303</v>
      </c>
      <c r="F2608" s="572">
        <v>13778</v>
      </c>
      <c r="G2608" s="572">
        <v>13778</v>
      </c>
      <c r="H2608" s="561"/>
    </row>
    <row r="2609" spans="2:8" x14ac:dyDescent="0.3">
      <c r="B2609" s="550" t="s">
        <v>5617</v>
      </c>
      <c r="C2609" s="551" t="s">
        <v>5618</v>
      </c>
      <c r="D2609" s="552" t="s">
        <v>5587</v>
      </c>
      <c r="E2609" s="552" t="s">
        <v>300</v>
      </c>
      <c r="F2609" s="572">
        <v>102001</v>
      </c>
      <c r="G2609" s="572">
        <v>102001</v>
      </c>
      <c r="H2609" s="561"/>
    </row>
    <row r="2610" spans="2:8" x14ac:dyDescent="0.3">
      <c r="B2610" s="550" t="s">
        <v>5619</v>
      </c>
      <c r="C2610" s="551" t="s">
        <v>5620</v>
      </c>
      <c r="D2610" s="552" t="s">
        <v>5587</v>
      </c>
      <c r="E2610" s="552" t="s">
        <v>300</v>
      </c>
      <c r="F2610" s="572">
        <v>5906</v>
      </c>
      <c r="G2610" s="572">
        <v>5906</v>
      </c>
      <c r="H2610" s="561"/>
    </row>
    <row r="2611" spans="2:8" x14ac:dyDescent="0.3">
      <c r="B2611" s="550" t="s">
        <v>5621</v>
      </c>
      <c r="C2611" s="551" t="s">
        <v>5622</v>
      </c>
      <c r="D2611" s="552" t="s">
        <v>5587</v>
      </c>
      <c r="E2611" s="552" t="s">
        <v>298</v>
      </c>
      <c r="F2611" s="572">
        <v>77370</v>
      </c>
      <c r="G2611" s="572">
        <v>77370</v>
      </c>
      <c r="H2611" s="561"/>
    </row>
    <row r="2612" spans="2:8" x14ac:dyDescent="0.3">
      <c r="B2612" s="550" t="s">
        <v>5623</v>
      </c>
      <c r="C2612" s="551" t="s">
        <v>5582</v>
      </c>
      <c r="D2612" s="552" t="s">
        <v>5587</v>
      </c>
      <c r="E2612" s="552" t="s">
        <v>300</v>
      </c>
      <c r="F2612" s="572">
        <v>77370</v>
      </c>
      <c r="G2612" s="572">
        <v>77370</v>
      </c>
      <c r="H2612" s="561"/>
    </row>
    <row r="2613" spans="2:8" ht="22.8" x14ac:dyDescent="0.3">
      <c r="B2613" s="550" t="s">
        <v>5624</v>
      </c>
      <c r="C2613" s="551" t="s">
        <v>5625</v>
      </c>
      <c r="D2613" s="552" t="s">
        <v>5587</v>
      </c>
      <c r="E2613" s="552" t="s">
        <v>300</v>
      </c>
      <c r="F2613" s="572">
        <v>28298</v>
      </c>
      <c r="G2613" s="572">
        <v>28298</v>
      </c>
      <c r="H2613" s="561"/>
    </row>
    <row r="2614" spans="2:8" ht="22.8" x14ac:dyDescent="0.3">
      <c r="B2614" s="550" t="s">
        <v>5626</v>
      </c>
      <c r="C2614" s="551" t="s">
        <v>5584</v>
      </c>
      <c r="D2614" s="552" t="s">
        <v>5587</v>
      </c>
      <c r="E2614" s="552" t="s">
        <v>300</v>
      </c>
      <c r="F2614" s="572">
        <v>28298</v>
      </c>
      <c r="G2614" s="572">
        <v>28298</v>
      </c>
      <c r="H2614" s="561"/>
    </row>
    <row r="2615" spans="2:8" x14ac:dyDescent="0.3">
      <c r="B2615" s="550" t="s">
        <v>5627</v>
      </c>
      <c r="C2615" s="551" t="s">
        <v>5628</v>
      </c>
      <c r="D2615" s="552" t="s">
        <v>5629</v>
      </c>
      <c r="E2615" s="552" t="s">
        <v>135</v>
      </c>
      <c r="F2615" s="572">
        <v>5608</v>
      </c>
      <c r="G2615" s="572">
        <v>5608</v>
      </c>
      <c r="H2615" s="561"/>
    </row>
    <row r="2616" spans="2:8" x14ac:dyDescent="0.3">
      <c r="B2616" s="550" t="s">
        <v>5630</v>
      </c>
      <c r="C2616" s="551" t="s">
        <v>484</v>
      </c>
      <c r="D2616" s="552" t="s">
        <v>5629</v>
      </c>
      <c r="E2616" s="552" t="s">
        <v>481</v>
      </c>
      <c r="F2616" s="572">
        <v>347282</v>
      </c>
      <c r="G2616" s="572">
        <v>347282</v>
      </c>
      <c r="H2616" s="561"/>
    </row>
    <row r="2617" spans="2:8" x14ac:dyDescent="0.3">
      <c r="B2617" s="550" t="s">
        <v>5631</v>
      </c>
      <c r="C2617" s="551" t="s">
        <v>5632</v>
      </c>
      <c r="D2617" s="552" t="s">
        <v>5629</v>
      </c>
      <c r="E2617" s="552" t="s">
        <v>481</v>
      </c>
      <c r="F2617" s="572">
        <v>357970</v>
      </c>
      <c r="G2617" s="572">
        <v>357970</v>
      </c>
      <c r="H2617" s="561"/>
    </row>
    <row r="2618" spans="2:8" x14ac:dyDescent="0.3">
      <c r="B2618" s="550" t="s">
        <v>5633</v>
      </c>
      <c r="C2618" s="551" t="s">
        <v>51</v>
      </c>
      <c r="D2618" s="552" t="s">
        <v>5629</v>
      </c>
      <c r="E2618" s="552" t="s">
        <v>481</v>
      </c>
      <c r="F2618" s="572">
        <v>402934</v>
      </c>
      <c r="G2618" s="572">
        <v>402934</v>
      </c>
      <c r="H2618" s="561"/>
    </row>
    <row r="2619" spans="2:8" x14ac:dyDescent="0.3">
      <c r="B2619" s="550" t="s">
        <v>5634</v>
      </c>
      <c r="C2619" s="551" t="s">
        <v>116</v>
      </c>
      <c r="D2619" s="552" t="s">
        <v>5629</v>
      </c>
      <c r="E2619" s="552" t="s">
        <v>481</v>
      </c>
      <c r="F2619" s="572">
        <v>446111</v>
      </c>
      <c r="G2619" s="572">
        <v>446111</v>
      </c>
      <c r="H2619" s="561"/>
    </row>
    <row r="2620" spans="2:8" x14ac:dyDescent="0.3">
      <c r="B2620" s="550" t="s">
        <v>5635</v>
      </c>
      <c r="C2620" s="551" t="s">
        <v>495</v>
      </c>
      <c r="D2620" s="552" t="s">
        <v>5629</v>
      </c>
      <c r="E2620" s="552" t="s">
        <v>481</v>
      </c>
      <c r="F2620" s="572">
        <v>486393</v>
      </c>
      <c r="G2620" s="572">
        <v>486393</v>
      </c>
      <c r="H2620" s="561"/>
    </row>
    <row r="2621" spans="2:8" x14ac:dyDescent="0.3">
      <c r="B2621" s="550" t="s">
        <v>5636</v>
      </c>
      <c r="C2621" s="551" t="s">
        <v>497</v>
      </c>
      <c r="D2621" s="552" t="s">
        <v>5629</v>
      </c>
      <c r="E2621" s="552" t="s">
        <v>481</v>
      </c>
      <c r="F2621" s="572">
        <v>501331</v>
      </c>
      <c r="G2621" s="572">
        <v>501331</v>
      </c>
      <c r="H2621" s="561"/>
    </row>
    <row r="2622" spans="2:8" x14ac:dyDescent="0.3">
      <c r="B2622" s="550" t="s">
        <v>5637</v>
      </c>
      <c r="C2622" s="551" t="s">
        <v>501</v>
      </c>
      <c r="D2622" s="552" t="s">
        <v>5629</v>
      </c>
      <c r="E2622" s="552" t="s">
        <v>481</v>
      </c>
      <c r="F2622" s="572">
        <v>366035</v>
      </c>
      <c r="G2622" s="572">
        <v>366035</v>
      </c>
      <c r="H2622" s="561"/>
    </row>
    <row r="2623" spans="2:8" x14ac:dyDescent="0.3">
      <c r="B2623" s="550" t="s">
        <v>5638</v>
      </c>
      <c r="C2623" s="551" t="s">
        <v>504</v>
      </c>
      <c r="D2623" s="552" t="s">
        <v>5629</v>
      </c>
      <c r="E2623" s="552" t="s">
        <v>481</v>
      </c>
      <c r="F2623" s="572">
        <v>376723</v>
      </c>
      <c r="G2623" s="572">
        <v>376723</v>
      </c>
      <c r="H2623" s="561"/>
    </row>
    <row r="2624" spans="2:8" x14ac:dyDescent="0.3">
      <c r="B2624" s="550" t="s">
        <v>5639</v>
      </c>
      <c r="C2624" s="551" t="s">
        <v>506</v>
      </c>
      <c r="D2624" s="552" t="s">
        <v>5629</v>
      </c>
      <c r="E2624" s="552" t="s">
        <v>481</v>
      </c>
      <c r="F2624" s="572">
        <v>421687</v>
      </c>
      <c r="G2624" s="572">
        <v>421687</v>
      </c>
      <c r="H2624" s="561"/>
    </row>
    <row r="2625" spans="2:8" x14ac:dyDescent="0.3">
      <c r="B2625" s="550" t="s">
        <v>5640</v>
      </c>
      <c r="C2625" s="551" t="s">
        <v>508</v>
      </c>
      <c r="D2625" s="552" t="s">
        <v>5629</v>
      </c>
      <c r="E2625" s="552" t="s">
        <v>481</v>
      </c>
      <c r="F2625" s="572">
        <v>464864</v>
      </c>
      <c r="G2625" s="572">
        <v>464864</v>
      </c>
      <c r="H2625" s="561"/>
    </row>
    <row r="2626" spans="2:8" x14ac:dyDescent="0.3">
      <c r="B2626" s="550" t="s">
        <v>5641</v>
      </c>
      <c r="C2626" s="551" t="s">
        <v>510</v>
      </c>
      <c r="D2626" s="552" t="s">
        <v>5629</v>
      </c>
      <c r="E2626" s="552" t="s">
        <v>481</v>
      </c>
      <c r="F2626" s="572">
        <v>505146</v>
      </c>
      <c r="G2626" s="572">
        <v>505146</v>
      </c>
      <c r="H2626" s="561"/>
    </row>
    <row r="2627" spans="2:8" x14ac:dyDescent="0.3">
      <c r="B2627" s="550" t="s">
        <v>5642</v>
      </c>
      <c r="C2627" s="551" t="s">
        <v>512</v>
      </c>
      <c r="D2627" s="552" t="s">
        <v>5629</v>
      </c>
      <c r="E2627" s="552" t="s">
        <v>481</v>
      </c>
      <c r="F2627" s="572">
        <v>520084</v>
      </c>
      <c r="G2627" s="572">
        <v>520084</v>
      </c>
      <c r="H2627" s="561"/>
    </row>
    <row r="2628" spans="2:8" x14ac:dyDescent="0.3">
      <c r="B2628" s="550" t="s">
        <v>5643</v>
      </c>
      <c r="C2628" s="551" t="s">
        <v>528</v>
      </c>
      <c r="D2628" s="552" t="s">
        <v>5629</v>
      </c>
      <c r="E2628" s="552" t="s">
        <v>481</v>
      </c>
      <c r="F2628" s="572">
        <v>452337</v>
      </c>
      <c r="G2628" s="572">
        <v>452337</v>
      </c>
      <c r="H2628" s="561"/>
    </row>
    <row r="2629" spans="2:8" x14ac:dyDescent="0.3">
      <c r="B2629" s="550" t="s">
        <v>5644</v>
      </c>
      <c r="C2629" s="551" t="s">
        <v>106</v>
      </c>
      <c r="D2629" s="552" t="s">
        <v>5629</v>
      </c>
      <c r="E2629" s="552" t="s">
        <v>481</v>
      </c>
      <c r="F2629" s="572">
        <v>459927</v>
      </c>
      <c r="G2629" s="572">
        <v>459927</v>
      </c>
      <c r="H2629" s="561"/>
    </row>
    <row r="2630" spans="2:8" x14ac:dyDescent="0.3">
      <c r="B2630" s="550" t="s">
        <v>5645</v>
      </c>
      <c r="C2630" s="551" t="s">
        <v>517</v>
      </c>
      <c r="D2630" s="552" t="s">
        <v>5629</v>
      </c>
      <c r="E2630" s="552" t="s">
        <v>481</v>
      </c>
      <c r="F2630" s="572">
        <v>471915</v>
      </c>
      <c r="G2630" s="572">
        <v>471915</v>
      </c>
      <c r="H2630" s="561"/>
    </row>
    <row r="2631" spans="2:8" x14ac:dyDescent="0.3">
      <c r="B2631" s="550" t="s">
        <v>5646</v>
      </c>
      <c r="C2631" s="551" t="s">
        <v>514</v>
      </c>
      <c r="D2631" s="552" t="s">
        <v>5629</v>
      </c>
      <c r="E2631" s="552" t="s">
        <v>481</v>
      </c>
      <c r="F2631" s="572">
        <v>596234</v>
      </c>
      <c r="G2631" s="572">
        <v>596234</v>
      </c>
      <c r="H2631" s="561"/>
    </row>
    <row r="2632" spans="2:8" x14ac:dyDescent="0.3">
      <c r="B2632" s="550" t="s">
        <v>5647</v>
      </c>
      <c r="C2632" s="551" t="s">
        <v>499</v>
      </c>
      <c r="D2632" s="552" t="s">
        <v>5629</v>
      </c>
      <c r="E2632" s="552" t="s">
        <v>481</v>
      </c>
      <c r="F2632" s="572">
        <v>577481</v>
      </c>
      <c r="G2632" s="572">
        <v>577481</v>
      </c>
      <c r="H2632" s="561"/>
    </row>
    <row r="2633" spans="2:8" x14ac:dyDescent="0.3">
      <c r="B2633" s="550" t="s">
        <v>5648</v>
      </c>
      <c r="C2633" s="551" t="s">
        <v>519</v>
      </c>
      <c r="D2633" s="552" t="s">
        <v>5629</v>
      </c>
      <c r="E2633" s="552" t="s">
        <v>481</v>
      </c>
      <c r="F2633" s="572">
        <v>585688</v>
      </c>
      <c r="G2633" s="572">
        <v>585688</v>
      </c>
      <c r="H2633" s="561"/>
    </row>
    <row r="2634" spans="2:8" x14ac:dyDescent="0.3">
      <c r="B2634" s="550" t="s">
        <v>5649</v>
      </c>
      <c r="C2634" s="551" t="s">
        <v>522</v>
      </c>
      <c r="D2634" s="552" t="s">
        <v>5629</v>
      </c>
      <c r="E2634" s="552" t="s">
        <v>481</v>
      </c>
      <c r="F2634" s="572">
        <v>475556</v>
      </c>
      <c r="G2634" s="572">
        <v>475556</v>
      </c>
      <c r="H2634" s="561"/>
    </row>
    <row r="2635" spans="2:8" x14ac:dyDescent="0.3">
      <c r="B2635" s="550" t="s">
        <v>5650</v>
      </c>
      <c r="C2635" s="551" t="s">
        <v>524</v>
      </c>
      <c r="D2635" s="552" t="s">
        <v>5629</v>
      </c>
      <c r="E2635" s="552" t="s">
        <v>481</v>
      </c>
      <c r="F2635" s="572">
        <v>412071</v>
      </c>
      <c r="G2635" s="572">
        <v>412071</v>
      </c>
      <c r="H2635" s="561"/>
    </row>
    <row r="2636" spans="2:8" x14ac:dyDescent="0.3">
      <c r="B2636" s="550" t="s">
        <v>5651</v>
      </c>
      <c r="C2636" s="551" t="s">
        <v>526</v>
      </c>
      <c r="D2636" s="552" t="s">
        <v>5629</v>
      </c>
      <c r="E2636" s="552" t="s">
        <v>481</v>
      </c>
      <c r="F2636" s="572">
        <v>367021</v>
      </c>
      <c r="G2636" s="572">
        <v>367021</v>
      </c>
      <c r="H2636" s="561"/>
    </row>
    <row r="2637" spans="2:8" x14ac:dyDescent="0.3">
      <c r="B2637" s="555" t="s">
        <v>5652</v>
      </c>
      <c r="C2637" s="556" t="s">
        <v>5653</v>
      </c>
      <c r="D2637" s="557" t="s">
        <v>5629</v>
      </c>
      <c r="E2637" s="557" t="s">
        <v>481</v>
      </c>
      <c r="F2637" s="574">
        <v>523185</v>
      </c>
      <c r="G2637" s="574">
        <v>523185</v>
      </c>
      <c r="H2637" s="561"/>
    </row>
  </sheetData>
  <dataConsolid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vt:lpstr>
      <vt:lpstr>APU_SANTA ANA</vt:lpstr>
      <vt:lpstr>APU_CANT._MATERIALES</vt:lpstr>
      <vt:lpstr>PPTO_CANT._MATERIALES</vt:lpstr>
      <vt:lpstr>AIU</vt:lpstr>
      <vt:lpstr>APU</vt:lpstr>
      <vt:lpstr>Anális AIU</vt:lpstr>
      <vt:lpstr>Memorias</vt:lpstr>
      <vt:lpstr>Memorias_tramos</vt:lpstr>
      <vt:lpstr>Analisis Factor Prestacional</vt:lpstr>
      <vt:lpstr>Análisis Herramienta Menor</vt:lpstr>
      <vt:lpstr>Análisis Mano de Obra</vt:lpstr>
      <vt:lpstr>Concretos</vt:lpstr>
      <vt:lpstr>Insumos</vt:lpstr>
      <vt:lpstr>APU!Área_de_impresión</vt:lpstr>
      <vt:lpstr>APU_CANT._MATERIALES!Área_de_impresión</vt:lpstr>
      <vt:lpstr>'APU_SANTA ANA'!Área_de_impresión</vt:lpstr>
      <vt:lpstr>Memorias!Área_de_impresión</vt:lpstr>
      <vt:lpstr>PPTO_CANT._MATERIALES!Área_de_impresión</vt:lpstr>
      <vt:lpstr>Presupuesto!Área_de_impresión</vt:lpstr>
      <vt:lpstr>APU!Títulos_a_imprimir</vt:lpstr>
      <vt:lpstr>APU_CANT._MATERIALES!Títulos_a_imprimir</vt:lpstr>
      <vt:lpstr>'APU_SANTA ANA'!Títulos_a_imprimir</vt:lpstr>
      <vt:lpstr>PPTO_CANT._MATERIALES!Títulos_a_imprimir</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Rodriguez</dc:creator>
  <cp:lastModifiedBy>Usuario</cp:lastModifiedBy>
  <cp:lastPrinted>2023-07-26T19:58:14Z</cp:lastPrinted>
  <dcterms:created xsi:type="dcterms:W3CDTF">2021-03-28T15:43:55Z</dcterms:created>
  <dcterms:modified xsi:type="dcterms:W3CDTF">2023-07-26T19:59:17Z</dcterms:modified>
</cp:coreProperties>
</file>