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duquet\OneDrive - Gobernacion de Caldas\02 Procesos Contratación\MIC-SI-XXX-2023 Prospección Los Pomos Planes\Pliego de Condiciones\"/>
    </mc:Choice>
  </mc:AlternateContent>
  <bookViews>
    <workbookView xWindow="28680" yWindow="-120" windowWidth="21840" windowHeight="13020" tabRatio="741"/>
  </bookViews>
  <sheets>
    <sheet name="PRESUPUESTO OFICIAL (Entidad)" sheetId="265" r:id="rId1"/>
    <sheet name="Anáisis FM" sheetId="271" r:id="rId2"/>
    <sheet name="Factor Prestacional" sheetId="27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i">[3]INSUMOS!#REF!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R">#REF!</definedName>
    <definedName name="\s">#REF!</definedName>
    <definedName name="\t">[3]INSUMOS!#REF!</definedName>
    <definedName name="\V">#REF!</definedName>
    <definedName name="\X">[0]!ERR</definedName>
    <definedName name="\Z">[0]!ERR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>[10]!_xlbgnm.ane7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>#REF!</definedName>
    <definedName name="_____OCD1">[12]Tablas!#REF!</definedName>
    <definedName name="_____OCI1">[12]Tablas!#REF!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>[14]!_xlbgnm.ane7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>#REF!</definedName>
    <definedName name="____MA2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>[16]!_xlbgnm.ane7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123Graph_A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>[14]!_xlbgnm.ane7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>[0]!ERR</definedName>
    <definedName name="__FS01">[0]!ERR</definedName>
    <definedName name="__ICP1">[12]Tablas!#REF!</definedName>
    <definedName name="__key2" hidden="1">[19]INST!#REF!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[20]PESOS!#REF!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>#REF!</definedName>
    <definedName name="_ANA1">[22]EXTLUB!#REF!</definedName>
    <definedName name="_ANA2">[22]EXTLUB!#REF!</definedName>
    <definedName name="_AND1">#REF!</definedName>
    <definedName name="_ane7">[14]!_xlbgnm.ane7</definedName>
    <definedName name="_ane8">[14]!_xlbgnm.ane8</definedName>
    <definedName name="_APU221">#REF!</definedName>
    <definedName name="_APU465">[23]!absc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(Entidad)'!$H$12:$H$23</definedName>
    <definedName name="_FOR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'[25]DUB-823'!#REF!</definedName>
    <definedName name="A.PVC">'[26]factores A.N.'!$M$7:$M$33</definedName>
    <definedName name="A_1">#REF!</definedName>
    <definedName name="A_impresión_IM">#REF!</definedName>
    <definedName name="a1..056">#REF!</definedName>
    <definedName name="A18A200">[27]ESPEC!#REF!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a">[0]!ERR</definedName>
    <definedName name="AAA">[0]!ERR</definedName>
    <definedName name="aaaaaa">[28]otros!$C$5</definedName>
    <definedName name="AAAAAAA">[22]EXTLUB!#REF!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>[29]!absc</definedName>
    <definedName name="ac">#REF!</definedName>
    <definedName name="AccessDatabase" hidden="1">"C:\C-314\VOLUMENES\volfin4.mdb"</definedName>
    <definedName name="ACER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'[30]Reservas de Petróleo'!$A$2,'[30]Reservas de Petróleo'!$A$1,'[30]Reservas de Petróleo'!$D$4,'[30]Reservas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[28]otros!$C$2</definedName>
    <definedName name="administrador">[31]Informacion!$B$15</definedName>
    <definedName name="ADMON">#REF!</definedName>
    <definedName name="ADMON1">#REF!</definedName>
    <definedName name="adoc1">[29]!absc</definedName>
    <definedName name="ADOC125">[32]!absc</definedName>
    <definedName name="adoq">[33]!absc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ER">[34]HER!$A:$C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[35]!absc</definedName>
    <definedName name="AlcanceProyecto">#REF!</definedName>
    <definedName name="ALM">#REF!</definedName>
    <definedName name="ALTO">[36]Tabla!$A$1:$A$5</definedName>
    <definedName name="AMAT">[34]MAT!$A:$C</definedName>
    <definedName name="Amount">#REF!</definedName>
    <definedName name="ANA">[22]EXTLUB!#REF!</definedName>
    <definedName name="ANCLAJE">'[37]MC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[38]COMPARATIVO!#REF!</definedName>
    <definedName name="anexo8">#REF!</definedName>
    <definedName name="anexo9">#REF!</definedName>
    <definedName name="anexů7">#REF!</definedName>
    <definedName name="Antic">[39]BASES!$B$33</definedName>
    <definedName name="ANTICIPO">[40]BASES!$B$33</definedName>
    <definedName name="AÑO">[28]PRESUPUESTO!$D$13</definedName>
    <definedName name="AÑOWUIE">'[41]Res-Accide-10'!$R$2:$R$7</definedName>
    <definedName name="ap">[42]Planilla!$D$58</definedName>
    <definedName name="apaiy">#REF!</definedName>
    <definedName name="APELLIDOS">#REF!</definedName>
    <definedName name="APER">[34]PER!$A:$C</definedName>
    <definedName name="API">#REF!</definedName>
    <definedName name="APU">[43]!absc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_xlnm.Extract">#REF!</definedName>
    <definedName name="_xlnm.Print_Area" localSheetId="1">'Anáisis FM'!$A$1:$I$33</definedName>
    <definedName name="_xlnm.Print_Area" localSheetId="0">'PRESUPUESTO OFICIAL (Entidad)'!$A$1:$K$30</definedName>
    <definedName name="_xlnm.Print_Area">#REF!</definedName>
    <definedName name="AreaLimpiar">'[44]Info-Portaf'!$N$4,'[44]Info-Portaf'!$C$10:$AE$24,'[44]Info-Portaf'!$C$26:$AE$28,'[44]Info-Portaf'!$C$31:$AE$40,'[44]Info-Portaf'!$C$41:$H$41,'[44]Info-Portaf'!$C$42:$AE$51,'[44]Info-Portaf'!$C$53:$AE$54,'[44]Info-Portaf'!$C$57:$AE$57,'[44]Info-Portaf'!$C$59:$AE$59,'[44]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ATRS">[34]TRANS!$A:$D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[45]CONTRATO!$E$18</definedName>
    <definedName name="AuxCom">'[11]DATOS CONTRATO'!$I$16</definedName>
    <definedName name="auxcomisariato">[45]CONTRATO!$I$16</definedName>
    <definedName name="AuxDot">'[11]DATOS CONTRATO'!$I$17</definedName>
    <definedName name="auxdotacion">[45]CONTRATO!$I$17</definedName>
    <definedName name="AuxHab">'[11]DATOS CONTRATO'!$E$17</definedName>
    <definedName name="auxhabi">[46]CONTRATO!$E$17</definedName>
    <definedName name="auxhabitacion">[45]CONTRATO!$E$17</definedName>
    <definedName name="auxtransporte">[45]CONTRATO!$E$16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.T1">#REF!</definedName>
    <definedName name="B_T1">#REF!</definedName>
    <definedName name="Bajo_L">[36]Tabla!$A$1:$A$5</definedName>
    <definedName name="Base">#REF!</definedName>
    <definedName name="Base_datos_IM">#REF!</definedName>
    <definedName name="base1">#REF!</definedName>
    <definedName name="base2">#REF!</definedName>
    <definedName name="basedatos">[47]Hoja1!$A$4:$BZ$55</definedName>
    <definedName name="_xlnm.Database">#REF!</definedName>
    <definedName name="BaseDeDatos1">#REF!</definedName>
    <definedName name="basep">[48]PRESUPUESTAL!$A$4:$P$190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[49]FACTORES!#REF!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'[50]Ejecutado%'!#REF!</definedName>
    <definedName name="blEjecutadoPorcen">'[50]Ejecutado$'!$D$1:$CE$45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'[50]Programado$'!$I$1:$CK$45</definedName>
    <definedName name="blReferenciaInforme">#REF!</definedName>
    <definedName name="bn">#REF!</definedName>
    <definedName name="Bombas">#REF!</definedName>
    <definedName name="BONO">#REF!</definedName>
    <definedName name="BORDE1">#N/A</definedName>
    <definedName name="BORDER1">[51]steel!#REF!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[52]medelo!$D$37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'[53]Form5 _Pág_ 1'!#REF!</definedName>
    <definedName name="BuiltIn_Print_Area___0">'[53]Form5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DAS">#REF!</definedName>
    <definedName name="CALDAS1232">#REF!</definedName>
    <definedName name="CAM_CAIDA">#REF!</definedName>
    <definedName name="CAMPO">#REF!</definedName>
    <definedName name="CANT">#REF!</definedName>
    <definedName name="CANTDS">[54]Modelo!$J$7:$J$10,[54]Modelo!$J$13:$J$27,[54]Modelo!$J$30:$J$33,[54]Modelo!$J$36:$J$40</definedName>
    <definedName name="cantidad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ASQ">[56]FACTORES!#REF!</definedName>
    <definedName name="CBLES">#REF!</definedName>
    <definedName name="CBLES1">#REF!</definedName>
    <definedName name="CBRDISEÑO">[57]SECTORIZACIÓN!$A$12:$G$20</definedName>
    <definedName name="CBWorkbookPriority" hidden="1">-1602700874</definedName>
    <definedName name="CC">[58]Personalizar!$G$22:$G$25</definedName>
    <definedName name="ccccc" hidden="1">{"TAB1",#N/A,TRUE,"GENERAL";"TAB2",#N/A,TRUE,"GENERAL";"TAB3",#N/A,TRUE,"GENERAL";"TAB4",#N/A,TRUE,"GENERAL";"TAB5",#N/A,TRUE,"GENERAL"}</definedName>
    <definedName name="CCCCCC">'[59]A. P. U.'!#REF!</definedName>
    <definedName name="CCT">#REF!</definedName>
    <definedName name="ccto210">#REF!</definedName>
    <definedName name="cd">[60]Hoja1!$C$81</definedName>
    <definedName name="cdcdc" hidden="1">{"via1",#N/A,TRUE,"general";"via2",#N/A,TRUE,"general";"via3",#N/A,TRUE,"general"}</definedName>
    <definedName name="CDctrl">[39]CDItem!$G$8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[61]Insum!$A$3:$H$63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'[4]7422CW00'!#REF!</definedName>
    <definedName name="CHP">#REF!</definedName>
    <definedName name="CILIND">[62]TUBERIA!$AE$10:$AE$14</definedName>
    <definedName name="CISNEROS">#REF!</definedName>
    <definedName name="cjsa" hidden="1">#REF!</definedName>
    <definedName name="CL">#REF!</definedName>
    <definedName name="cmf">[63]Hoja1!$C$27</definedName>
    <definedName name="CMIBLE">#REF!</definedName>
    <definedName name="CMIBLE1">#REF!</definedName>
    <definedName name="CNT_M">[54]Modelo!$H$13:$H$27</definedName>
    <definedName name="Cod">#REF!</definedName>
    <definedName name="CodActEco">[11]EMPRESA!$F$10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[38]COMPARATIVO!#REF!</definedName>
    <definedName name="COLON">#REF!</definedName>
    <definedName name="ColTap">'[21]Coloc. e Interc. Tapones'!$E$1:$E$65536</definedName>
    <definedName name="Com">'[45]LIQUIDA-NOMINA'!$AL$4</definedName>
    <definedName name="COM.LIM">#REF!</definedName>
    <definedName name="COMIDA">#REF!</definedName>
    <definedName name="Compresores">#REF!</definedName>
    <definedName name="CON.FUN">#REF!</definedName>
    <definedName name="CON.LIM">#REF!</definedName>
    <definedName name="CON.POZ">#REF!</definedName>
    <definedName name="CON.TUB">[49]TUBERIA!#REF!</definedName>
    <definedName name="CONC">#REF!</definedName>
    <definedName name="CONCRETO" hidden="1">[3]INSUMOS!#REF!</definedName>
    <definedName name="CONCRETO_F.C_4">#REF!</definedName>
    <definedName name="concreto_FC_2.2">#REF!</definedName>
    <definedName name="ConseqCat">0</definedName>
    <definedName name="ConseqForMitRisk">3</definedName>
    <definedName name="CONT">'[64]DATOS CONTRATO'!$G$13</definedName>
    <definedName name="Contratante">'[11]DATOS CONTRATO'!$E$6</definedName>
    <definedName name="CONTRATO">[45]CONTRATO!$E$8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[65]BITACORA!$E$1:$E$65536</definedName>
    <definedName name="costo2" hidden="1">#REF!</definedName>
    <definedName name="COSTODIRECTO">#REF!</definedName>
    <definedName name="COSTOS">[66]TARIFAS!$A$1:$F$52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[67]civ_roma!$C$803:$G$804</definedName>
    <definedName name="_xlnm.Criteria">[3]INSUMOS!#REF!</definedName>
    <definedName name="Criterios_IM">'[4]7422CW00'!#REF!</definedName>
    <definedName name="Criticidad">[68]Tabla!$A$1:$A$5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'[4]7422CW00'!#REF!</definedName>
    <definedName name="CTRPAG">'[4]7422CW00'!#REF!</definedName>
    <definedName name="CUAL">[0]!ERR</definedName>
    <definedName name="CUBS">#REF!</definedName>
    <definedName name="CUE">#REF!</definedName>
    <definedName name="CUER">#REF!</definedName>
    <definedName name="CUERDA">#REF!</definedName>
    <definedName name="CUMWART_Zeit_1.000Bh">#REF!</definedName>
    <definedName name="CUMWART_Zeit_10.000Bh">#REF!</definedName>
    <definedName name="CUMWART_Zeit_100Bh">#REF!</definedName>
    <definedName name="CUMWART_Zeit_10Bh">#REF!</definedName>
    <definedName name="CUMWART_Zeit_15.000Bh">#REF!</definedName>
    <definedName name="CUMWART_Zeit_20.000Bh">#REF!</definedName>
    <definedName name="CUMWART_Zeit_250Bh">#REF!</definedName>
    <definedName name="CUMWART_Zeit_3.000Bh">#REF!</definedName>
    <definedName name="CUMWART_Zeit_30.000Bh">#REF!</definedName>
    <definedName name="CUMWART_Zeit_5.000Bh">#REF!</definedName>
    <definedName name="CUMWART_Zeit_500Bh">#REF!</definedName>
    <definedName name="CUMWART_Zeit_7.500Bh">#REF!</definedName>
    <definedName name="CUNET" hidden="1">{"via1",#N/A,TRUE,"general";"via2",#N/A,TRUE,"general";"via3",#N/A,TRUE,"general"}</definedName>
    <definedName name="Customize">[58]!Customize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'[26]factores A.N.'!$N$8:$N$33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FT">#REF!</definedName>
    <definedName name="DANODO">#REF!</definedName>
    <definedName name="DANODOF">#REF!</definedName>
    <definedName name="DANODOFT">#REF!</definedName>
    <definedName name="dario">'[25]GPI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[67]civ_roma!$C$9:$G$799</definedName>
    <definedName name="DATO1">'[69]46'!$D$3:$CK$429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'[70]Pta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">[56]FACTORES!#REF!</definedName>
    <definedName name="De_6">#REF!</definedName>
    <definedName name="De_8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'[26]factores A.N.'!$E$15:$E$306</definedName>
    <definedName name="demanto">#REF!</definedName>
    <definedName name="DEMOLICIÓN">'[71]BASE-LISTAS'!$B$24:$B$29</definedName>
    <definedName name="DEMOLICIONES">[3]INSUMOS!#REF!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[68]Tabla!$B$1:$B$397</definedName>
    <definedName name="DEPENDENCIA">[68]Tabla!$B$1:$B$397</definedName>
    <definedName name="DEPENDENCIAS">[68]Tabla!$B$1:$B$397</definedName>
    <definedName name="DERFE">#REF!</definedName>
    <definedName name="desarrolladas">'[30]Reservas de Petróleo'!$A$2,'[30]Reservas de Petróleo'!$A$1,'[30]Reservas de Petróleo'!$D$4,'[30]Reservas de Petróleo'!$F$1:$F$65536</definedName>
    <definedName name="DESCUNMI">#REF!</definedName>
    <definedName name="DEST_ART">[51]steel!#REF!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[72]Cronograma!#REF!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">[3]INSUMOS!#REF!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[58]Personalizar!$E$22</definedName>
    <definedName name="dflt2">[58]Personalizar!$E$23</definedName>
    <definedName name="dflt3">[58]Personalizar!$D$24</definedName>
    <definedName name="dflt4">[58]Personalizar!$E$26</definedName>
    <definedName name="dflt5">[58]Personalizar!$E$27</definedName>
    <definedName name="dflt6">[58]Personalizar!$D$28</definedName>
    <definedName name="dflt7">[58]Personalizar!$G$27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[28]PRESUPUESTO!$B$13</definedName>
    <definedName name="Diámetro">#REF!</definedName>
    <definedName name="diámetroft">#REF!</definedName>
    <definedName name="diametros">#REF!</definedName>
    <definedName name="diferencia">'[73]MEDIA GEOMETRICA'!$J$8,'[73]MEDIA GEOMETRICA'!$N$8,'[73]MEDIA GEOMETRICA'!$R$8,'[73]MEDIA GEOMETRICA'!$V$8,'[73]MEDIA GEOMETRICA'!$Z$8,'[73]MEDIA GEOMETRICA'!$AD$8,'[73]MEDIA GEOMETRICA'!$AH$8,'[73]MEDIA GEOMETRICA'!$AL$8,'[73]MEDIA GEOMETRICA'!#REF!,'[73]MEDIA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[45]EMPRESA!$F$14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[74]CÁLCULOS!$H$34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">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[72]Cronograma!#REF!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[75]EMPRESA!$I$25</definedName>
    <definedName name="DsctoPension">[75]EMPRESA!$I$23</definedName>
    <definedName name="DsctoSalud">[75]EMPRESA!$I$24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jecutivo">'[76]Info Ejec'!$A$1:$AV$153</definedName>
    <definedName name="ELEKTR_Zeit_1.000Bh">#REF!</definedName>
    <definedName name="ELEKTR_Zeit_10.000Bh">#REF!</definedName>
    <definedName name="ELEKTR_Zeit_100Bh">#REF!</definedName>
    <definedName name="ELEKTR_Zeit_10Bh">#REF!</definedName>
    <definedName name="ELEKTR_Zeit_15.000Bh">#REF!</definedName>
    <definedName name="ELEKTR_Zeit_20.000Bh">#REF!</definedName>
    <definedName name="ELEKTR_Zeit_250Bh">#REF!</definedName>
    <definedName name="ELEKTR_Zeit_3.000Bh">#REF!</definedName>
    <definedName name="ELEKTR_Zeit_30.000Bh">#REF!</definedName>
    <definedName name="ELEKTR_Zeit_5.000Bh">#REF!</definedName>
    <definedName name="ELEKTR_Zeit_500Bh">#REF!</definedName>
    <definedName name="ELEKTR_Zeit_7.500Bh">#REF!</definedName>
    <definedName name="ELIMINACIONPROYC">#REF!</definedName>
    <definedName name="emanto">#REF!</definedName>
    <definedName name="eme">[0]!ERR</definedName>
    <definedName name="EMPLEADO">#REF!</definedName>
    <definedName name="Empresa">[45]EMPRESA!$F$6</definedName>
    <definedName name="EMULSION">#REF!</definedName>
    <definedName name="End_Bal">#REF!</definedName>
    <definedName name="ene">#REF!</definedName>
    <definedName name="Ensayos">#REF!</definedName>
    <definedName name="ENT.A1">[77]CANT.5921!#REF!</definedName>
    <definedName name="ENT.ESP">[77]CANT.5921!#REF!</definedName>
    <definedName name="ENTIB">#REF!</definedName>
    <definedName name="ENTIBADO">[78]TUBERIA!#REF!</definedName>
    <definedName name="ENTRADASP">#REF!</definedName>
    <definedName name="EPECIALIDAD_SIDOE">[13]Tablas!#REF!</definedName>
    <definedName name="equipo">[79]Equipo!$A$7:$A$65536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[51]steel!$B$8:$B$47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_PAV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A">#REF!</definedName>
    <definedName name="Estados">#REF!</definedName>
    <definedName name="Estaquillado">[3]INSUMOS!#REF!</definedName>
    <definedName name="Estimate_Factor">1</definedName>
    <definedName name="ESTRAE">'[4]7422CW00'!#REF!</definedName>
    <definedName name="ESTRU">[80]Estructura!$C$7:$E$2570</definedName>
    <definedName name="ESTRUCTURA" hidden="1">{#N/A,#N/A,TRUE,"INGENIERIA";#N/A,#N/A,TRUE,"COMPRAS";#N/A,#N/A,TRUE,"DIRECCION";#N/A,#N/A,TRUE,"RESUMEN"}</definedName>
    <definedName name="ESTRUCTURAS">[81]Hoja3!$B$7:$B$15</definedName>
    <definedName name="ET_DSC">[54]Modelo!$P$2</definedName>
    <definedName name="ET_IMO">[54]Modelo!$O$44</definedName>
    <definedName name="ET_IND">[54]Modelo!$O$42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[25]SKJ452!#REF!</definedName>
    <definedName name="Excel_BuiltIn_Print_Titles_11">[25]ITA878!#REF!</definedName>
    <definedName name="Excel_BuiltIn_Print_Titles_12">'[25]AEA-944'!#REF!</definedName>
    <definedName name="Excel_BuiltIn_Print_Titles_13">'[25]DUB-823'!#REF!</definedName>
    <definedName name="Excel_BuiltIn_Print_Titles_14">'[25]GPI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[25]XXJ617!#REF!</definedName>
    <definedName name="Excel_BuiltIn_Print_Titles_20">#REF!</definedName>
    <definedName name="Excel_BuiltIn_Print_Titles_21">[25]SNG_855!#REF!</definedName>
    <definedName name="Excel_BuiltIn_Print_Titles_23">#REF!</definedName>
    <definedName name="Excel_BuiltIn_Print_Titles_3">#REF!</definedName>
    <definedName name="Excel_BuiltIn_Print_Titles_5">'[25]VEA 374'!#REF!</definedName>
    <definedName name="Excel_BuiltIn_Print_Titles_5_XX">'[25]VEA 374'!#REF!</definedName>
    <definedName name="Excel_BuiltIn_Print_Titles_6">#REF!</definedName>
    <definedName name="Excel_BuiltIn_Print_Titles_7">[25]HFB024!#REF!</definedName>
    <definedName name="Excel_BuiltIn_Print_Titles_8">#REF!</definedName>
    <definedName name="Excel_BuiltIn_Print_Titles_9">[25]PAJ825!#REF!</definedName>
    <definedName name="EXCROC">'[82]Análisis de precios'!$H$52</definedName>
    <definedName name="ExtensionCoordinador">#REF!</definedName>
    <definedName name="Extra_Pay">#REF!</definedName>
    <definedName name="Extracción_IM">#REF!</definedName>
    <definedName name="Extras">'[45]LIQUIDA-NOMINA'!$AH$4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'[83]Itemes Renovación'!#REF!</definedName>
    <definedName name="FareWellStmnt">[58]!FareWellStmnt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[84]Tablas!$B$1:$B$65536</definedName>
    <definedName name="FechaInicio">[45]CONTRATO!$E$10</definedName>
    <definedName name="FechaTermina">[45]CONTRATO!$E$11</definedName>
    <definedName name="FechaTerminacion">#REF!</definedName>
    <definedName name="fer">'[41]Res-Accide-10'!#REF!</definedName>
    <definedName name="ferfer" hidden="1">{"via1",#N/A,TRUE,"general";"via2",#N/A,TRUE,"general";"via3",#N/A,TRUE,"general"}</definedName>
    <definedName name="FETTE_1.000Bh">#REF!</definedName>
    <definedName name="FETTE_10.000Bh">#REF!</definedName>
    <definedName name="FETTE_100Bh">#REF!</definedName>
    <definedName name="FETTE_10Bh">#REF!</definedName>
    <definedName name="FETTE_15.000Bh">#REF!</definedName>
    <definedName name="FETTE_20.000Bh">#REF!</definedName>
    <definedName name="FETTE_250Bh">#REF!</definedName>
    <definedName name="FETTE_3.000Bh">#REF!</definedName>
    <definedName name="FETTE_30.000Bh">#REF!</definedName>
    <definedName name="FETTE_5.000Bh">#REF!</definedName>
    <definedName name="FETTE_500Bh">#REF!</definedName>
    <definedName name="FETTE_7.500Bh">#REF!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[58]!FinePrint</definedName>
    <definedName name="FM">1.18</definedName>
    <definedName name="fnic">[63]Hoja1!$C$13</definedName>
    <definedName name="FO">1.32</definedName>
    <definedName name="FORDESCR">'[4]7422CW00'!#REF!</definedName>
    <definedName name="FORM_C3">[86]Hoja1!$A$33:$N$51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MDL_Zeit_1.000Bh">#REF!</definedName>
    <definedName name="FREMDL_Zeit_10.000Bh">#REF!</definedName>
    <definedName name="FREMDL_Zeit_100Bh">#REF!</definedName>
    <definedName name="FREMDL_Zeit_10Bh">#REF!</definedName>
    <definedName name="FREMDL_Zeit_15.000Bh">#REF!</definedName>
    <definedName name="FREMDL_Zeit_20.000Bh">#REF!</definedName>
    <definedName name="FREMDL_Zeit_250Bh">#REF!</definedName>
    <definedName name="FREMDL_Zeit_3.000Bh">#REF!</definedName>
    <definedName name="FREMDL_Zeit_30.000Bh">#REF!</definedName>
    <definedName name="FREMDL_Zeit_5.000Bh">#REF!</definedName>
    <definedName name="FREMDL_Zeit_500Bh">#REF!</definedName>
    <definedName name="FREMDL_Zeit_7.500Bh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[45]EMPRESA!$F$12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ROEL_1.000Bh">#REF!</definedName>
    <definedName name="GETROEL_10.000Bh">#REF!</definedName>
    <definedName name="GETROEL_100Bh">#REF!</definedName>
    <definedName name="GETROEL_10Bh">#REF!</definedName>
    <definedName name="GETROEL_15.000Bh">#REF!</definedName>
    <definedName name="GETROEL_20.000Bh">#REF!</definedName>
    <definedName name="GETROEL_250Bh">#REF!</definedName>
    <definedName name="GETROEL_3.000Bh">#REF!</definedName>
    <definedName name="GETROEL_30.000Bh">#REF!</definedName>
    <definedName name="GETROEL_5.000Bh">#REF!</definedName>
    <definedName name="GETROEL_500Bh">#REF!</definedName>
    <definedName name="GETROEL_7.500Bh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'[85]7422CW00'!#REF!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R">#REF!</definedName>
    <definedName name="GOT">[13]Tablas!#REF!</definedName>
    <definedName name="GPO">[13]Tablas!#REF!</definedName>
    <definedName name="GPR">[13]Tablas!#REF!</definedName>
    <definedName name="GRAB_Zeit_1.000Bh">#REF!</definedName>
    <definedName name="GRAB_Zeit_10.000Bh">#REF!</definedName>
    <definedName name="GRAB_Zeit_100Bh">#REF!</definedName>
    <definedName name="GRAB_Zeit_10Bh">#REF!</definedName>
    <definedName name="GRAB_Zeit_15.000Bh">#REF!</definedName>
    <definedName name="GRAB_Zeit_20.000Bh">#REF!</definedName>
    <definedName name="GRAB_Zeit_250Bh">#REF!</definedName>
    <definedName name="GRAB_Zeit_3.000Bh">#REF!</definedName>
    <definedName name="GRAB_Zeit_30.000Bh">#REF!</definedName>
    <definedName name="GRAB_Zeit_5.000Bh">#REF!</definedName>
    <definedName name="GRAB_Zeit_500Bh">#REF!</definedName>
    <definedName name="GRAB_Zeit_7.500Bh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[63]Hoja1!$F$6</definedName>
    <definedName name="grupo4">[63]Hoja1!$F$7</definedName>
    <definedName name="grupo5">[63]Hoja1!$F$10</definedName>
    <definedName name="grupo6">[63]Hoja1!$F$11</definedName>
    <definedName name="grupo7">[63]Hoja1!$F$12</definedName>
    <definedName name="grupo8">[63]Hoja1!$F$13</definedName>
    <definedName name="grupo9">[63]Hoja1!$F$14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[87]BASE!$C$4:$H$255</definedName>
    <definedName name="GTC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h">#REF!</definedName>
    <definedName name="h.EXC">#REF!</definedName>
    <definedName name="h.LOM">#REF!</definedName>
    <definedName name="H.LOMO">[88]TUBERIA!$S$10:$S$14</definedName>
    <definedName name="h.POZ">#REF!</definedName>
    <definedName name="H_pump">#REF!</definedName>
    <definedName name="h9h" hidden="1">{"via1",#N/A,TRUE,"general";"via2",#N/A,TRUE,"general";"via3",#N/A,TRUE,"general"}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[63]Datos!$D$8</definedName>
    <definedName name="hen">[63]Datos!$D$9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[51]steel!$F$7:$J$7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[63]Datos!$D$7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DROEL_1.000Bh">#REF!</definedName>
    <definedName name="HYDROEL_10.000Bh">#REF!</definedName>
    <definedName name="HYDROEL_100Bh">#REF!</definedName>
    <definedName name="HYDROEL_10Bh">#REF!</definedName>
    <definedName name="HYDROEL_15.000Bh">#REF!</definedName>
    <definedName name="HYDROEL_20.000Bh">#REF!</definedName>
    <definedName name="HYDROEL_250Bh">#REF!</definedName>
    <definedName name="HYDROEL_3.000Bh">#REF!</definedName>
    <definedName name="HYDROEL_30.000Bh">#REF!</definedName>
    <definedName name="HYDROEL_5.000Bh">#REF!</definedName>
    <definedName name="HYDROEL_500Bh">#REF!</definedName>
    <definedName name="HYDROEL_7.500Bh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[63]Hoja1!$C$17</definedName>
    <definedName name="icbf">[63]Hoja1!$C$15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[0]!ERR</definedName>
    <definedName name="IF">'[59]A.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'[89]1'!$N$41</definedName>
    <definedName name="IMP">[28]otros!$C$3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[90]TABLAS!$A$1:$A$65536</definedName>
    <definedName name="Informe_semanal">#REF!</definedName>
    <definedName name="INGENIERIA1" hidden="1">#REF!</definedName>
    <definedName name="INGENIERIA11" hidden="1">#REF!</definedName>
    <definedName name="iniciales">'[30]Reservas de Petróleo'!$A$2,'[30]Reservas de Petróleo'!$A$1,'[30]Reservas de Petróleo'!$D$4,'[30]Reservas de Petróleo'!$D$1:$D$65536</definedName>
    <definedName name="Inicio">[39]BASES!$E$26</definedName>
    <definedName name="INPU">#REF!</definedName>
    <definedName name="INPUT">'[4]7422CW00'!#REF!</definedName>
    <definedName name="INSU">[91]INSUMOS!$A$1:$E$65536</definedName>
    <definedName name="INSUMOS">#N/A</definedName>
    <definedName name="Insumos_auxiliares">[92]Insumos!#REF!</definedName>
    <definedName name="Insumos_basicos">#REF!</definedName>
    <definedName name="Int">#REF!</definedName>
    <definedName name="InTap">[21]Interc.tapones!$E$1:$E$65536</definedName>
    <definedName name="INTER">[81]Hoja3!$F$7:$F$9</definedName>
    <definedName name="Intercambiadores">#REF!</definedName>
    <definedName name="Interest_Rate">#REF!</definedName>
    <definedName name="INTERMEDIA_I">#REF!</definedName>
    <definedName name="Interventor">[45]CONTRATO!$E$12</definedName>
    <definedName name="IntVal">[21]Interc.válv.!$E$1:$E$65536</definedName>
    <definedName name="INV_11">'[93]PR 1'!$A$2:$N$655</definedName>
    <definedName name="INV_Payments">[58]!INV_Payments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">#REF!</definedName>
    <definedName name="IR_CUMMIN_1.000Bh">#REF!</definedName>
    <definedName name="IR_CUMMIN_10.000Bh">#REF!</definedName>
    <definedName name="IR_CUMMIN_100Bh">#REF!</definedName>
    <definedName name="IR_CUMMIN_10Bh">#REF!</definedName>
    <definedName name="IR_CUMMIN_15.000Bh">#REF!</definedName>
    <definedName name="IR_CUMMIN_20.000Bh">#REF!</definedName>
    <definedName name="IR_CUMMIN_250Bh">#REF!</definedName>
    <definedName name="IR_CUMMIN_3.000Bh">#REF!</definedName>
    <definedName name="IR_CUMMIN_30.000Bh">#REF!</definedName>
    <definedName name="IR_CUMMIN_5.000Bh">#REF!</definedName>
    <definedName name="IR_CUMMIN_500Bh">#REF!</definedName>
    <definedName name="IR_CUMMIN_7.500Bh">#REF!</definedName>
    <definedName name="IR_ELEKTR_1.000Bh">#REF!</definedName>
    <definedName name="IR_ELEKTR_10.000Bh">#REF!</definedName>
    <definedName name="IR_ELEKTR_100Bh">#REF!</definedName>
    <definedName name="IR_ELEKTR_10Bh">#REF!</definedName>
    <definedName name="IR_ELEKTR_15.000Bh">#REF!</definedName>
    <definedName name="IR_ELEKTR_20.000Bh">#REF!</definedName>
    <definedName name="IR_ELEKTR_250Bh">#REF!</definedName>
    <definedName name="IR_ELEKTR_3.000Bh">#REF!</definedName>
    <definedName name="IR_ELEKTR_30.000Bh">#REF!</definedName>
    <definedName name="IR_ELEKTR_5.000Bh">#REF!</definedName>
    <definedName name="IR_ELEKTR_500Bh">#REF!</definedName>
    <definedName name="IR_ELEKTR_7.500Bh">#REF!</definedName>
    <definedName name="IR_FILTER_OuK_10.000Bh">#REF!</definedName>
    <definedName name="IR_FILTER_OuK_1000Bh">#REF!</definedName>
    <definedName name="IR_FILTER_OuK_100Bh">#REF!</definedName>
    <definedName name="IR_FILTER_OuK_10Bh">#REF!</definedName>
    <definedName name="IR_FILTER_OuK_15.000Bh">#REF!</definedName>
    <definedName name="IR_FILTER_OuK_20.000Bh">#REF!</definedName>
    <definedName name="IR_FILTER_OuK_250Bh">#REF!</definedName>
    <definedName name="IR_FILTER_OuK_30.000Bh">#REF!</definedName>
    <definedName name="IR_FILTER_OuK_3000Bh">#REF!</definedName>
    <definedName name="IR_FILTER_OuK_5000Bh">#REF!</definedName>
    <definedName name="IR_FILTER_OuK_500Bh">#REF!</definedName>
    <definedName name="IR_FILTER_OuK_7500Bh">#REF!</definedName>
    <definedName name="IR_FREMDL_1.000Bh">#REF!</definedName>
    <definedName name="IR_FREMDL_10.000Bh">#REF!</definedName>
    <definedName name="IR_FREMDL_100Bh">#REF!</definedName>
    <definedName name="IR_FREMDL_10Bh">#REF!</definedName>
    <definedName name="IR_FREMDL_15.000Bh">#REF!</definedName>
    <definedName name="IR_FREMDL_20.000Bh">#REF!</definedName>
    <definedName name="IR_FREMDL_250Bh">#REF!</definedName>
    <definedName name="IR_FREMDL_3.000Bh">#REF!</definedName>
    <definedName name="IR_FREMDL_5.000Bh">#REF!</definedName>
    <definedName name="IR_FREMDL_500Bh">#REF!</definedName>
    <definedName name="IR_FREMDL_7.500Bh">#REF!</definedName>
    <definedName name="IR_LAUFW_1.000Bh">#REF!</definedName>
    <definedName name="IR_LAUFW_10.000Bh">#REF!</definedName>
    <definedName name="IR_LAUFW_100Bh">#REF!</definedName>
    <definedName name="IR_LAUFW_10Bh">#REF!</definedName>
    <definedName name="IR_LAUFW_15.000Bh">#REF!</definedName>
    <definedName name="IR_LAUFW_20.000Bh">#REF!</definedName>
    <definedName name="IR_LAUFW_250Bh">#REF!</definedName>
    <definedName name="IR_LAUFW_3.000Bh">#REF!</definedName>
    <definedName name="IR_LAUFW_30.000Bh">#REF!</definedName>
    <definedName name="IR_LAUFW_5.000Bh">#REF!</definedName>
    <definedName name="IR_LAUFW_500Bh">#REF!</definedName>
    <definedName name="IR_LAUFW_7.500Bh">#REF!</definedName>
    <definedName name="IR_OK_CUM_10">#REF!</definedName>
    <definedName name="IR_OK_CUM_100">#REF!</definedName>
    <definedName name="IR_OK_CUM_1000">#REF!</definedName>
    <definedName name="IR_OK_CUM_10000">#REF!</definedName>
    <definedName name="IR_OK_CUM_101">#REF!</definedName>
    <definedName name="IR_OK_CUM_10Bh">#REF!</definedName>
    <definedName name="IR_OK_CUM_11">#REF!</definedName>
    <definedName name="IR_OK_CUM_15000">#REF!</definedName>
    <definedName name="IR_OK_CUM_20000">#REF!</definedName>
    <definedName name="IR_OK_CUM_250">#REF!</definedName>
    <definedName name="IR_OK_CUM_3000">#REF!</definedName>
    <definedName name="IR_OK_CUM_30000">#REF!</definedName>
    <definedName name="IR_OK_CUM_500">#REF!</definedName>
    <definedName name="IR_OK_CUM_5000">#REF!</definedName>
    <definedName name="IR_OK_CUM_7500">#REF!</definedName>
    <definedName name="IRCUM_Zeit_1.000Bh">#REF!</definedName>
    <definedName name="IRCUM_Zeit_10.000Bh">#REF!</definedName>
    <definedName name="IRCUM_Zeit_100Bh">#REF!</definedName>
    <definedName name="IRCUM_Zeit_10Bh">#REF!</definedName>
    <definedName name="IRCUM_Zeit_15.000Bh">#REF!</definedName>
    <definedName name="IRCUM_Zeit_20.000Bh">#REF!</definedName>
    <definedName name="IRCUM_Zeit_250Bh">#REF!</definedName>
    <definedName name="IRCUM_Zeit_3.000Bh">#REF!</definedName>
    <definedName name="IRCUM_Zeit_30.000Bh">#REF!</definedName>
    <definedName name="IRCUM_Zeit_5.000Bh">#REF!</definedName>
    <definedName name="IRCUM_Zeit_500Bh">#REF!</definedName>
    <definedName name="IRCUM_Zeit_7.500Bh">#REF!</definedName>
    <definedName name="IRFILT_OK_Zeit_1.000Bh">#REF!</definedName>
    <definedName name="IRFILT_OK_Zeit_10.000Bh">#REF!</definedName>
    <definedName name="IRFILT_OK_Zeit_100Bh">#REF!</definedName>
    <definedName name="IRFILT_OK_Zeit_10Bh">#REF!</definedName>
    <definedName name="IRFILT_OK_Zeit_15.000Bh">#REF!</definedName>
    <definedName name="IRFILT_OK_Zeit_20.000Bh">#REF!</definedName>
    <definedName name="IRFILT_OK_Zeit_250Bh">#REF!</definedName>
    <definedName name="IRFILT_OK_Zeit_3.000Bh">#REF!</definedName>
    <definedName name="IRFILT_OK_Zeit_30.000Bh">#REF!</definedName>
    <definedName name="IRFILT_OK_Zeit_5.000Bh">#REF!</definedName>
    <definedName name="IRFILT_OK_Zeit_500Bh">#REF!</definedName>
    <definedName name="IRFILT_OK_Zeit_7.500Bh">#REF!</definedName>
    <definedName name="IRFILTCU_1.000Bh">#REF!</definedName>
    <definedName name="IRFILTCU_10.000Bh">#REF!</definedName>
    <definedName name="IRFILTCU_100Bh">#REF!</definedName>
    <definedName name="IRFILTCU_10Bh">#REF!</definedName>
    <definedName name="IRFILTCU_15.000Bh">#REF!</definedName>
    <definedName name="IRFILTCU_20.000Bh">#REF!</definedName>
    <definedName name="IRFILTCU_250Bh">#REF!</definedName>
    <definedName name="IRFILTCU_3.000Bh">#REF!</definedName>
    <definedName name="IRFILTCU_30.000Bh">#REF!</definedName>
    <definedName name="IRFILTCU_5.000Bh">#REF!</definedName>
    <definedName name="IRFILTCU_500Bh">#REF!</definedName>
    <definedName name="IRFILTCU_7.500Bh">#REF!</definedName>
    <definedName name="irng" hidden="1">#REF!</definedName>
    <definedName name="IROuK_1.000Bh">#REF!</definedName>
    <definedName name="IROuK_10.000Bh">#REF!</definedName>
    <definedName name="IROuK_100Bh">#REF!</definedName>
    <definedName name="IROuK_10Bh">#REF!</definedName>
    <definedName name="IROuK_15.000Bh">#REF!</definedName>
    <definedName name="IROuK_20.000Bh">#REF!</definedName>
    <definedName name="IROuK_250Bh">#REF!</definedName>
    <definedName name="IROuK_3.000Bh">#REF!</definedName>
    <definedName name="IROuK_30.000Bh">#REF!</definedName>
    <definedName name="IROuK_5.000Bh">#REF!</definedName>
    <definedName name="IROuK_500Bh">#REF!</definedName>
    <definedName name="IROuK_7.500Bh">#REF!</definedName>
    <definedName name="IROuK_Zeit_1.000Bh">#REF!</definedName>
    <definedName name="IROuK_Zeit_10.000Bh">#REF!</definedName>
    <definedName name="IROuK_Zeit_100Bh">#REF!</definedName>
    <definedName name="IROuK_Zeit_10Bh">#REF!</definedName>
    <definedName name="IROuK_Zeit_15.000Bh">#REF!</definedName>
    <definedName name="IROuK_Zeit_20.000Bh">#REF!</definedName>
    <definedName name="IROuK_Zeit_250Bh">#REF!</definedName>
    <definedName name="IROuK_Zeit_3.000Bh">#REF!</definedName>
    <definedName name="IROuK_Zeit_30.000Bh">#REF!</definedName>
    <definedName name="IROuK_Zeit_5.000Bh">#REF!</definedName>
    <definedName name="IROuK_Zeit_500Bh">#REF!</definedName>
    <definedName name="IROuK_Zeit_7.500Bh">#REF!</definedName>
    <definedName name="IRVERSCH_GRAB_1.000Bh">#REF!</definedName>
    <definedName name="IRVERSCH_GRAB_10.000Bh">#REF!</definedName>
    <definedName name="IRVERSCH_GRAB_100Bh">#REF!</definedName>
    <definedName name="IRVERSCH_GRAB_10Bh">#REF!</definedName>
    <definedName name="IRVERSCH_GRAB_15.000Bh">#REF!</definedName>
    <definedName name="IRVERSCH_GRAB_20.000Bh">#REF!</definedName>
    <definedName name="IRVERSCH_GRAB_250Bh">#REF!</definedName>
    <definedName name="IRVERSCH_GRAB_3.000Bh">#REF!</definedName>
    <definedName name="IRVERSCH_GRAB_30.000Bh">#REF!</definedName>
    <definedName name="IRVERSCH_GRAB_5.000Bh">#REF!</definedName>
    <definedName name="IRVERSCH_GRAB_500Bh">#REF!</definedName>
    <definedName name="IRVERSCH_GRAB_7.500Bh">#REF!</definedName>
    <definedName name="Iss">'[45]LIQUIDA-NOMINA'!$AT$4</definedName>
    <definedName name="issafp">[63]Hoja1!$C$19</definedName>
    <definedName name="isscs">[63]Hoja1!$C$21</definedName>
    <definedName name="isseps">[63]Hoja1!$C$20</definedName>
    <definedName name="ITEM">[87]BASE!$C$4:$H$255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iro">'[94]RESUMEN ÍTEMS'!$A$17:$A$272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>'[94]RESUMEN ÍTEMS'!$A$17:$A$272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TUB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AUFW_Zeit_1.000Bh">#REF!</definedName>
    <definedName name="LAUFW_Zeit_10.000Bh">#REF!</definedName>
    <definedName name="LAUFW_Zeit_100Bh">#REF!</definedName>
    <definedName name="LAUFW_Zeit_10Bh">#REF!</definedName>
    <definedName name="LAUFW_Zeit_15.000Bh">#REF!</definedName>
    <definedName name="LAUFW_Zeit_20.000Bh">#REF!</definedName>
    <definedName name="LAUFW_Zeit_250Bh">#REF!</definedName>
    <definedName name="LAUFW_Zeit_3.000Bh">#REF!</definedName>
    <definedName name="LAUFW_Zeit_30.000Bh">#REF!</definedName>
    <definedName name="LAUFW_Zeit_5.000Bh">#REF!</definedName>
    <definedName name="LAUFW_Zeit_500Bh">#REF!</definedName>
    <definedName name="LAUFW_Zeit_7.500Bh">#REF!</definedName>
    <definedName name="lb">#REF!</definedName>
    <definedName name="ld">#REF!</definedName>
    <definedName name="Libro1_Hoja1_Lista">[95]LISTADO!#REF!</definedName>
    <definedName name="LICITACION">#REF!</definedName>
    <definedName name="LIMPIO">#REF!</definedName>
    <definedName name="LINEA">[96]CONT_ADI!#REF!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[97]TOTALES!$D$7:$D$654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[98]tub!$C$1:$J$39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[29]!absc</definedName>
    <definedName name="LOCA1">[43]!absc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'[41]Res-Accide-10'!#REF!</definedName>
    <definedName name="lv">#REF!</definedName>
    <definedName name="m">#REF!</definedName>
    <definedName name="MA">'[41]Res-Accide-10'!#REF!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[61]Insum!$A$68:$H$98</definedName>
    <definedName name="mar">'[41]Res-Accide-10'!#REF!</definedName>
    <definedName name="MARCO_H">#REF!</definedName>
    <definedName name="marina">'[99]Informe Semanal 1'!#REF!</definedName>
    <definedName name="masor" hidden="1">{"via1",#N/A,TRUE,"general";"via2",#N/A,TRUE,"general";"via3",#N/A,TRUE,"general"}</definedName>
    <definedName name="MAT">#REF!</definedName>
    <definedName name="MATERIAL">'[100]TABLA MATERIALES'!$A$3:$D$654</definedName>
    <definedName name="materiales">[79]materiales!$A$7:$A$1317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'[101]CCP,LEYES, Y DEC.'!#REF!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[28]PRESUPUESTO!$C$13</definedName>
    <definedName name="MesCotiz">'[11]LIQ-NOM'!$H$3</definedName>
    <definedName name="MesCotizacion">'[45]LIQUIDA-NOMINA'!$H$3</definedName>
    <definedName name="MESES">#REF!</definedName>
    <definedName name="MesesMora">'[11]LIQ-NOM'!$I$3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[10]!Módulo3.anexo1</definedName>
    <definedName name="Módulo3.anexo10">[10]!Módulo3.anexo10</definedName>
    <definedName name="Módulo3.anexo11">[10]!Módulo3.anexo11</definedName>
    <definedName name="Módulo3.anexo12">[10]!Módulo3.anexo12</definedName>
    <definedName name="Módulo3.anexo3">[10]!Módulo3.anexo3</definedName>
    <definedName name="Módulo3.anexo4">[10]!Módulo3.anexo4</definedName>
    <definedName name="Módulo3.anexo5">[10]!Módulo3.anexo5</definedName>
    <definedName name="Módulo3.anexo6">[10]!Módulo3.anexo6</definedName>
    <definedName name="Módulo8.anexo16">[10]!Módulo8.anexo16</definedName>
    <definedName name="MOE" hidden="1">{#N/A,#N/A,FALSE,"Hoja1";#N/A,#N/A,FALSE,"Hoja2"}</definedName>
    <definedName name="MONEDA">[102]Tablas!$AO$6:$AO$7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OTORÖL_1.000Bh">#REF!</definedName>
    <definedName name="MOTORÖL_10.000Bh">#REF!</definedName>
    <definedName name="MOTORÖL_100Bh">#REF!</definedName>
    <definedName name="MOTORÖL_10Bh">#REF!</definedName>
    <definedName name="MOTORÖL_15.000Bh">#REF!</definedName>
    <definedName name="MOTORÖL_20.000Bh">#REF!</definedName>
    <definedName name="MOTORÖL_250Bh">#REF!</definedName>
    <definedName name="MOTORÖL_3.000Bh">#REF!</definedName>
    <definedName name="MOTORÖL_30.000Bh">#REF!</definedName>
    <definedName name="MOTORÖL_5.000Bh">#REF!</definedName>
    <definedName name="MOTORÖL_500Bh">#REF!</definedName>
    <definedName name="MOTORÖL_7.500Bh">#REF!</definedName>
    <definedName name="MRLART">[2]STRSUMM0!#REF!</definedName>
    <definedName name="MRSUPDET">[51]steel!#REF!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[58]!Nada</definedName>
    <definedName name="Nafta_2">'[103] ASR+Nafta'!$K$19:$AS$19</definedName>
    <definedName name="Nafta2">'[103] ASR+Nafta'!$K$19:$AS$19</definedName>
    <definedName name="Nafta3">'[103]Todos+Nafta'!$K$19:$AS$19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[45]EMPRESA!$F$8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'[30]Reservas de Petróleo'!$A$2,'[30]Reservas de Petróleo'!$A$1,'[30]Reservas de Petróleo'!$D$4,'[30]Reservas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pñpñ" hidden="1">{"via1",#N/A,TRUE,"general";"via2",#N/A,TRUE,"general";"via3",#N/A,TRUE,"general"}</definedName>
    <definedName name="o">[42]Planilla!$C$60</definedName>
    <definedName name="º1">#REF!</definedName>
    <definedName name="o9o9" hidden="1">{"via1",#N/A,TRUE,"general";"via2",#N/A,TRUE,"general";"via3",#N/A,TRUE,"general"}</definedName>
    <definedName name="OBJ">[28]PRESUPUESTO!$C$10</definedName>
    <definedName name="ObjetivoProyecto">#REF!</definedName>
    <definedName name="Obra">#REF!</definedName>
    <definedName name="obras" hidden="1">#REF!</definedName>
    <definedName name="obras1">DATE(YEAR([104]!Loan_Start),MONTH([104]!Loan_Start)+Payment_Number,DAY([104]!Loan_Start))</definedName>
    <definedName name="obras11" hidden="1">#REF!</definedName>
    <definedName name="obras111">DATE(YEAR([105]!Loan_Start),MONTH([105]!Loan_Start)+Payment_Number,DAY([105]!Loan_Start))</definedName>
    <definedName name="OBSERV">#REF!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_FILT_CUM_10">#REF!</definedName>
    <definedName name="OK_FILT_CUM_100">#REF!</definedName>
    <definedName name="OK_FILT_CUM_1000">#REF!</definedName>
    <definedName name="OK_FILT_CUM_10000">#REF!</definedName>
    <definedName name="OK_FILT_CUM_15000">#REF!</definedName>
    <definedName name="OK_FILT_CUM_20000">#REF!</definedName>
    <definedName name="OK_FILT_CUM_250">#REF!</definedName>
    <definedName name="OK_FILT_CUM_3000">#REF!</definedName>
    <definedName name="OK_FILT_CUM_30000">#REF!</definedName>
    <definedName name="OK_FILT_CUM_500">#REF!</definedName>
    <definedName name="OK_FILT_CUM_5000">#REF!</definedName>
    <definedName name="OK_FILT_CUM_7500">#REF!</definedName>
    <definedName name="OL">[3]INSUMOS!#REF!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[42]Planilla!$D$60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[79]otros!$A$6:$A$1235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[65]Tablas!$A$1:$A$65536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DATE(YEAR([105]!Loan_Start),MONTH([105]!Loan_Start)+Payment_Number,DAY([105]!Loan_Start))</definedName>
    <definedName name="Payment_Needed">"Pago necesario"</definedName>
    <definedName name="Pb">#REF!</definedName>
    <definedName name="Pd">#REF!</definedName>
    <definedName name="PEDRO_1">#REF!</definedName>
    <definedName name="PEPE">[0]!ERR</definedName>
    <definedName name="PER_PAV">#REF!</definedName>
    <definedName name="Periodo">[47]Hoja1!$C$1</definedName>
    <definedName name="PeriodoPago">'[45]LIQUIDA-NOMINA'!$C$4</definedName>
    <definedName name="PeriodoRepago">#REF!</definedName>
    <definedName name="PeriodoRepagoCCP">#REF!</definedName>
    <definedName name="phed">[63]Hoja1!$C$4</definedName>
    <definedName name="phen">[63]Hoja1!$C$5</definedName>
    <definedName name="Pindis">#REF!</definedName>
    <definedName name="pint">'[85]7422CW00'!#REF!</definedName>
    <definedName name="pintura">'[85]7422CW00'!#REF!</definedName>
    <definedName name="pintyura">[106]STRSUMM0!#REF!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[39]BASES!$E$27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[40]BASES!$E$26</definedName>
    <definedName name="Porcentaje">#REF!</definedName>
    <definedName name="PORCENTAJE1">#REF!</definedName>
    <definedName name="PORTADA2">'[107]Hoja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[65]Tablas!$C$1:$C$65536</definedName>
    <definedName name="POZO1.2">#REF!</definedName>
    <definedName name="POZOS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[52]medelo!$D$46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'[99]Informe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[63]Hoja1!$C$3</definedName>
    <definedName name="prnf">[63]Hoja1!$C$6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[39]BASES!$B$31</definedName>
    <definedName name="PROGDES">#REF!</definedName>
    <definedName name="Programa">#REF!</definedName>
    <definedName name="programainv">[0]!ERR</definedName>
    <definedName name="Proponente">#REF!</definedName>
    <definedName name="PRUEBA">[108]!absc</definedName>
    <definedName name="prueba1">[108]!absc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'[109]ORITO 02 '!$A$12</definedName>
    <definedName name="Pwf_actual">'[109]ORITO 02 '!$E$6</definedName>
    <definedName name="Pwf_i">[52]medelo!$A$66:$A$83</definedName>
    <definedName name="Pwf_min">'[109]ORITO 02 '!$E$8</definedName>
    <definedName name="Pwfd">#REF!</definedName>
    <definedName name="Q">#REF!</definedName>
    <definedName name="Q_actual">'[109]ORITO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[52]medelo!$B$63</definedName>
    <definedName name="qqqqqw" hidden="1">{"via1",#N/A,TRUE,"general";"via2",#N/A,TRUE,"general";"via3",#N/A,TRUE,"general"}</definedName>
    <definedName name="QS">#REF!</definedName>
    <definedName name="Qt">'[109]ORITO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'[103] ASR+Nafta'!$E$9:$E$21</definedName>
    <definedName name="Recall_3">'[103]Todos+Nafta'!$E$9:$E$21</definedName>
    <definedName name="Recorder">#REF!</definedName>
    <definedName name="recursos">[110]RECURSOS!$A$8:$A$204</definedName>
    <definedName name="rege" hidden="1">{"TAB1",#N/A,TRUE,"GENERAL";"TAB2",#N/A,TRUE,"GENERAL";"TAB3",#N/A,TRUE,"GENERAL";"TAB4",#N/A,TRUE,"GENERAL";"TAB5",#N/A,TRUE,"GENERAL"}</definedName>
    <definedName name="REGIMEN_CONTRAT">[102]Tablas!$M$6:$M$8</definedName>
    <definedName name="REGIONAL">[102]Tablas!$I$6:$I$10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'[30]Reservas de Petróleo'!$A$2,'[30]Reservas de Petróleo'!$A$1,'[30]Reservas de Petróleo'!$D$4,'[30]Reservas de Petróleo'!$H$1:$H$65536</definedName>
    <definedName name="rendimiento">#REF!</definedName>
    <definedName name="RENDIMIENTO____CARGA">#REF!</definedName>
    <definedName name="REP.PAV">'[26]factores A.N.'!$F$15:$F$69</definedName>
    <definedName name="REP_E_MOT_10">#REF!</definedName>
    <definedName name="REP_E_MOT_100">#REF!</definedName>
    <definedName name="REP_E_MOT_1000">#REF!</definedName>
    <definedName name="REP_E_MOT_10000">#REF!</definedName>
    <definedName name="REP_E_MOT_15000">#REF!</definedName>
    <definedName name="REP_E_MOT_20000">#REF!</definedName>
    <definedName name="REP_E_MOT_250">#REF!</definedName>
    <definedName name="REP_E_MOT_3000">#REF!</definedName>
    <definedName name="REP_E_MOT_30000">#REF!</definedName>
    <definedName name="REP_E_MOT_500">#REF!</definedName>
    <definedName name="REP_E_MOT_5000">#REF!</definedName>
    <definedName name="REP_E_MOT_7500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[10]!resu8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[39]BASES!$E$31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[111]Ingenieria!#REF!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[63]Datos!$D$12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'[112]Form5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'[11]DATOS CONTRATO'!$G$14</definedName>
    <definedName name="SALID1">#REF!</definedName>
    <definedName name="SalMinimo">[39]BASES!$E$41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[63]Hoja1!$C$14</definedName>
    <definedName name="SERO">[0]!ERR</definedName>
    <definedName name="SERV_OK_CUM_10">#REF!</definedName>
    <definedName name="SERV_OK_CUM_100">#REF!</definedName>
    <definedName name="SERV_OK_CUM_1000">#REF!</definedName>
    <definedName name="SERV_OK_CUM_10000">#REF!</definedName>
    <definedName name="SERV_OK_CUM_15000">#REF!</definedName>
    <definedName name="SERV_OK_CUM_20000">#REF!</definedName>
    <definedName name="SERV_OK_CUM_250">#REF!</definedName>
    <definedName name="SERV_OK_CUM_3000">#REF!</definedName>
    <definedName name="SERV_OK_CUM_30000">#REF!</definedName>
    <definedName name="SERV_OK_CUM_500">#REF!</definedName>
    <definedName name="SERV_OK_CUM_5000">#REF!</definedName>
    <definedName name="SERV_OK_CUM_7500">#REF!</definedName>
    <definedName name="SERVTEILE_E_MOT_10">#REF!</definedName>
    <definedName name="SERVTEILE_E_MOT_100">#REF!</definedName>
    <definedName name="SERVTEILE_E_MOT_1000">#REF!</definedName>
    <definedName name="SERVTEILE_E_MOT_10000">#REF!</definedName>
    <definedName name="SERVTEILE_E_MOT_15000">#REF!</definedName>
    <definedName name="SERVTEILE_E_MOT_20000">#REF!</definedName>
    <definedName name="SERVTEILE_E_MOT_250">#REF!</definedName>
    <definedName name="SERVTEILE_E_MOT_3000">#REF!</definedName>
    <definedName name="SERVTEILE_E_MOT_30000">#REF!</definedName>
    <definedName name="SERVTEILE_E_MOT_3001">#REF!</definedName>
    <definedName name="SERVTEILE_E_MOT_500">#REF!</definedName>
    <definedName name="SERVTEILE_E_MOT_5000">#REF!</definedName>
    <definedName name="SERVTEILE_E_MOT_7500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[63]Hoja1!$C$12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[51]steel!#REF!</definedName>
    <definedName name="SHEET">'[4]7422CW00'!#REF!</definedName>
    <definedName name="SHEET_KP">[51]steel!$C$7:$L$47</definedName>
    <definedName name="SHEET_MR">[51]steel!$C$7:$J$47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'[4]7422CW00'!#REF!</definedName>
    <definedName name="SISISIS">[0]!ERR</definedName>
    <definedName name="Smlv">'[11]DATOS CONTRATO'!$I$9</definedName>
    <definedName name="smlv01">[45]CONTRATO!$I$9</definedName>
    <definedName name="smlv2001">[45]CONTRATO!$H$9</definedName>
    <definedName name="SMML">'[73]ASPECTOS TECNICOS'!$O$12:$P$32</definedName>
    <definedName name="SN">[11]EMPRESA!$G$29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(Entidad)'!$J$25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(Entidad)'!#REF!</definedName>
    <definedName name="solver_pre" localSheetId="0" hidden="1">0.000001</definedName>
    <definedName name="solver_rel1" localSheetId="0" hidden="1">2</definedName>
    <definedName name="solver_rhs1" localSheetId="0" hidden="1">'PRESUPUESTO OFICIAL (Entidad)'!#REF!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[63]Hoja1!$C$25</definedName>
    <definedName name="ssh">[63]Hoja1!$C$24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'[113]PxQ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[60]Hoja1!$F$60</definedName>
    <definedName name="Summary">#REF!</definedName>
    <definedName name="SUP_ART">[51]steel!#REF!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[65]Tablas!$H$1:$H$65536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[23]!absc</definedName>
    <definedName name="T.1_POZ">[114]TUBERIA!$AB$10:$AB$84</definedName>
    <definedName name="T.3">[77]CANT.5921!#REF!</definedName>
    <definedName name="T.VIA">'[26]factores A.N.'!$H$15:$H$306</definedName>
    <definedName name="T___2_.3_FC_2.2">#REF!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'[26]factores A.N.'!$H$8:$H$33</definedName>
    <definedName name="T1_FC1_9">'[26]factores A.N.'!$J$8:$J$33</definedName>
    <definedName name="T1_FC2.2">[115]FACTORES!$M$8:$M$23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'[26]factores A.N.'!$P$8:$P$19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'[26]factores A.N.'!$I$8:$I$33</definedName>
    <definedName name="T2_FC1_9">'[26]factores A.N.'!$K$8:$K$33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B_FECHA">[65]Tablas!$B$1:$B$65536</definedName>
    <definedName name="TABLA">#REF!</definedName>
    <definedName name="tabla1">[116]Hoja3!$B$4:$F$28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[45]EMPRESA!$F$24</definedName>
    <definedName name="TARIFAS">[117]TARIFAS!$A$1:$F$52</definedName>
    <definedName name="TarifaSalud">[45]EMPRESA!$F$26</definedName>
    <definedName name="Tasa">#REF!</definedName>
    <definedName name="TASA_DE_CAMBIO">#REF!</definedName>
    <definedName name="Tasa1">'[118]Bases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ILE_E_MOT_10">#REF!</definedName>
    <definedName name="TEILE_E_MOT_100">#REF!</definedName>
    <definedName name="TEILE_E_MOT_1000">#REF!</definedName>
    <definedName name="TEILE_E_MOT_10000">#REF!</definedName>
    <definedName name="TEILE_E_MOT_15000">#REF!</definedName>
    <definedName name="TEILE_E_MOT_20000">#REF!</definedName>
    <definedName name="TEILE_E_MOT_250">#REF!</definedName>
    <definedName name="TEILE_E_MOT_3000">#REF!</definedName>
    <definedName name="TEILE_E_MOT_30000">#REF!</definedName>
    <definedName name="TEILE_E_MOT_500">#REF!</definedName>
    <definedName name="TEILE_E_MOT_5000">#REF!</definedName>
    <definedName name="TEILE_E_MOT_7500">#REF!</definedName>
    <definedName name="telefono">[45]EMPRESA!$F$16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[40]BASES!$E$27</definedName>
    <definedName name="TIPO">#REF!</definedName>
    <definedName name="TIPO_GRUPO">#REF!</definedName>
    <definedName name="TipoGC">[102]Tablas!$U$6:$U$15</definedName>
    <definedName name="TipoNeces">[102]Tablas!$Q$6:$Q$8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'[11]DATOS CONTRATO'!$E$18</definedName>
    <definedName name="TK_1" hidden="1">[24]INST!#REF!</definedName>
    <definedName name="TKSLCI07">[11]EMPRESA!$F$22</definedName>
    <definedName name="tld">[63]Datos!$D$14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'[45]NOMINA 1'!$N$38</definedName>
    <definedName name="TOTALHH">#REF!</definedName>
    <definedName name="TOTALHH1">#REF!</definedName>
    <definedName name="TotalVacaciones">'[45]NOMINA 1'!$N$37</definedName>
    <definedName name="TotAuxAlim">'[11]NOMINA-1'!$E$37</definedName>
    <definedName name="TotAuxAlimentacion">'[45]NOMINA 1'!$E$38</definedName>
    <definedName name="TotAuxCom">'[11]NOMINA-1'!$E$39</definedName>
    <definedName name="TotAuxComi">'[45]NOMINA 1'!$E$40</definedName>
    <definedName name="TotAuxDotacion">'[45]NOMINA 1'!$E$41</definedName>
    <definedName name="TotAuxHab">'[45]NOMINA 1'!$E$37</definedName>
    <definedName name="TotAuxTransporte">'[45]NOMINA 1'!$E$39</definedName>
    <definedName name="TotBasico">'[45]NOMINA 1'!$E$35</definedName>
    <definedName name="TotCom">'[11]NOMINA-1'!$E$41</definedName>
    <definedName name="TotComision">'[45]NOMINA 1'!$E$42</definedName>
    <definedName name="TotExtras">'[45]NOMINA 1'!$E$36</definedName>
    <definedName name="TotIntercesantias">'[45]NOMINA 1'!$N$39</definedName>
    <definedName name="TotPrimaServicios">'[45]NOMINA 1'!$N$36</definedName>
    <definedName name="TotPrimaServicos">'[45]NOMINA 1'!$N$36</definedName>
    <definedName name="TotPrimaVacaciones">'[45]NOMINA 1'!$N$41</definedName>
    <definedName name="TotPrimConv">'[11]NOMINA-1'!$N$39</definedName>
    <definedName name="TotPrimConvencional">'[45]NOMINA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MO">#REF!</definedName>
    <definedName name="TRANS">#REF!</definedName>
    <definedName name="Transmisores">#REF!</definedName>
    <definedName name="Transporte">'[11]DATOS CONTRATO'!$E$16</definedName>
    <definedName name="TRAT">[119]desmonte!$E$48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[120]Tablas!$B$2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'[101]CCP,LEYES,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DS">[54]UNDS!$A:$B</definedName>
    <definedName name="UNIT">'[121]Lista APU'!$A$3:$D$479</definedName>
    <definedName name="UNITARIO">[122]Unitarios!$A$3:$D$13</definedName>
    <definedName name="Unitarios">#REF!</definedName>
    <definedName name="unj" hidden="1">[19]INST!#REF!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'[89]1'!$N$42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[123]CONTRATO!$E$9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'[85]7422CW00'!#REF!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[102]Tablas!$A$6:$A$26</definedName>
    <definedName name="VigenciaDolares">#REF!</definedName>
    <definedName name="VigenciaPesos">#REF!</definedName>
    <definedName name="VIGFUTURA">[102]Tablas!$J$6:$J$8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[58]Personalizar!$E$15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RT_e_MOT_10">#REF!</definedName>
    <definedName name="WART_E_MOT_100">#REF!</definedName>
    <definedName name="WART_E_MOT_1000">#REF!</definedName>
    <definedName name="WART_E_MOT_10000">#REF!</definedName>
    <definedName name="WART_E_MOT_15000">#REF!</definedName>
    <definedName name="WART_E_MOT_20000">#REF!</definedName>
    <definedName name="WART_E_MOT_250">#REF!</definedName>
    <definedName name="WART_E_MOT_3000">#REF!</definedName>
    <definedName name="WART_E_MOT_30000">#REF!</definedName>
    <definedName name="WART_E_MOT_500">#REF!</definedName>
    <definedName name="WART_E_MOT_5000">#REF!</definedName>
    <definedName name="WART_E_MOT_7500">#REF!</definedName>
    <definedName name="WART_OK_CUM_10">#REF!</definedName>
    <definedName name="WART_OK_CUM_100">#REF!</definedName>
    <definedName name="WART_OK_CUM_1000">#REF!</definedName>
    <definedName name="WART_OK_CUM_10000">#REF!</definedName>
    <definedName name="WART_OK_CUM_15000">#REF!</definedName>
    <definedName name="WART_OK_CUM_20000">#REF!</definedName>
    <definedName name="WART_OK_CUM_250">#REF!</definedName>
    <definedName name="WART_OK_CUM_3000">#REF!</definedName>
    <definedName name="WART_OK_CUM_30000">#REF!</definedName>
    <definedName name="WART_OK_CUM_500">#REF!</definedName>
    <definedName name="WART_OK_CUM_5000">#REF!</definedName>
    <definedName name="WART_OK_CUM_7500">#REF!</definedName>
    <definedName name="WBS">'[124]2004'!#REF!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'[41]Res-Accide-10'!#REF!</definedName>
    <definedName name="wedw">#REF!</definedName>
    <definedName name="WEFWE">'[41]Res-Accide-10'!#REF!</definedName>
    <definedName name="WER">'[41]Res-Accide-10'!$S$2:$S$7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'[41]Res-Accide-10'!#REF!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[125]!absc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[29]!absc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'[126]AISLAMIENTO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eit10">#REF!</definedName>
    <definedName name="Zeit100">#REF!</definedName>
    <definedName name="Zeit1000">#REF!</definedName>
    <definedName name="Zeit10000">#REF!</definedName>
    <definedName name="Zeit15000">#REF!</definedName>
    <definedName name="Zeit20000">#REF!</definedName>
    <definedName name="Zeit250">#REF!</definedName>
    <definedName name="Zeit3000">#REF!</definedName>
    <definedName name="Zeit30000">#REF!</definedName>
    <definedName name="Zeit500">#REF!</definedName>
    <definedName name="Zeit5000">#REF!</definedName>
    <definedName name="Zeit7500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'[59]A. P. U.'!#REF!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265" l="1"/>
  <c r="H16" i="265"/>
  <c r="J16" i="265"/>
  <c r="H14" i="265"/>
  <c r="B71" i="272"/>
  <c r="C54" i="272"/>
  <c r="B58" i="272" s="1"/>
  <c r="C58" i="272" s="1"/>
  <c r="C53" i="272"/>
  <c r="B68" i="272" s="1"/>
  <c r="C68" i="272" s="1"/>
  <c r="B46" i="272"/>
  <c r="C46" i="272" s="1"/>
  <c r="C30" i="272"/>
  <c r="B34" i="272" s="1"/>
  <c r="C29" i="272"/>
  <c r="B44" i="272" s="1"/>
  <c r="C44" i="272" s="1"/>
  <c r="B22" i="272"/>
  <c r="C22" i="272" s="1"/>
  <c r="B21" i="272"/>
  <c r="C21" i="272" s="1"/>
  <c r="B9" i="272"/>
  <c r="C9" i="272" s="1"/>
  <c r="C5" i="272"/>
  <c r="C4" i="272"/>
  <c r="C70" i="272" s="1"/>
  <c r="G29" i="271"/>
  <c r="H29" i="271" s="1"/>
  <c r="G26" i="271"/>
  <c r="H26" i="271" s="1"/>
  <c r="G15" i="271"/>
  <c r="G14" i="271"/>
  <c r="G13" i="271"/>
  <c r="B45" i="272" l="1"/>
  <c r="C45" i="272" s="1"/>
  <c r="B41" i="272"/>
  <c r="C41" i="272" s="1"/>
  <c r="B33" i="272"/>
  <c r="C33" i="272" s="1"/>
  <c r="B39" i="272"/>
  <c r="C39" i="272" s="1"/>
  <c r="B43" i="272"/>
  <c r="C43" i="272" s="1"/>
  <c r="C71" i="272"/>
  <c r="H28" i="271"/>
  <c r="C34" i="272"/>
  <c r="B57" i="272"/>
  <c r="B59" i="272"/>
  <c r="B61" i="272"/>
  <c r="C61" i="272" s="1"/>
  <c r="B63" i="272"/>
  <c r="C63" i="272" s="1"/>
  <c r="B65" i="272"/>
  <c r="C65" i="272" s="1"/>
  <c r="B67" i="272"/>
  <c r="C67" i="272" s="1"/>
  <c r="B69" i="272"/>
  <c r="C69" i="272" s="1"/>
  <c r="B15" i="272"/>
  <c r="C15" i="272" s="1"/>
  <c r="B17" i="272"/>
  <c r="C17" i="272" s="1"/>
  <c r="B35" i="272"/>
  <c r="B37" i="272"/>
  <c r="C37" i="272" s="1"/>
  <c r="B13" i="272"/>
  <c r="C13" i="272" s="1"/>
  <c r="B19" i="272"/>
  <c r="C19" i="272" s="1"/>
  <c r="B8" i="272"/>
  <c r="B10" i="272"/>
  <c r="B12" i="272"/>
  <c r="C12" i="272" s="1"/>
  <c r="B14" i="272"/>
  <c r="C14" i="272" s="1"/>
  <c r="B16" i="272"/>
  <c r="C16" i="272" s="1"/>
  <c r="B18" i="272"/>
  <c r="C18" i="272" s="1"/>
  <c r="B20" i="272"/>
  <c r="C20" i="272" s="1"/>
  <c r="B38" i="272"/>
  <c r="C38" i="272" s="1"/>
  <c r="B40" i="272"/>
  <c r="C40" i="272" s="1"/>
  <c r="B42" i="272"/>
  <c r="C42" i="272" s="1"/>
  <c r="B62" i="272"/>
  <c r="C62" i="272" s="1"/>
  <c r="B64" i="272"/>
  <c r="C64" i="272" s="1"/>
  <c r="B66" i="272"/>
  <c r="C66" i="272" s="1"/>
  <c r="C8" i="272" l="1"/>
  <c r="B36" i="272"/>
  <c r="C35" i="272"/>
  <c r="B60" i="272"/>
  <c r="C60" i="272" s="1"/>
  <c r="C59" i="272"/>
  <c r="B72" i="272"/>
  <c r="C57" i="272"/>
  <c r="C72" i="272" s="1"/>
  <c r="C10" i="272"/>
  <c r="B11" i="272"/>
  <c r="C11" i="272" s="1"/>
  <c r="C23" i="272" l="1"/>
  <c r="E15" i="271" s="1"/>
  <c r="H15" i="271" s="1"/>
  <c r="B23" i="272"/>
  <c r="C36" i="272"/>
  <c r="C47" i="272" s="1"/>
  <c r="B47" i="272"/>
  <c r="E14" i="271" l="1"/>
  <c r="H14" i="271" s="1"/>
  <c r="E13" i="271"/>
  <c r="H13" i="271" s="1"/>
  <c r="H12" i="271" l="1"/>
  <c r="J22" i="265" l="1"/>
  <c r="J21" i="265"/>
  <c r="J20" i="265"/>
  <c r="J19" i="265"/>
  <c r="J18" i="265"/>
  <c r="J17" i="265"/>
  <c r="J15" i="265"/>
  <c r="J14" i="265"/>
  <c r="J23" i="265" l="1"/>
  <c r="H8" i="271" s="1"/>
  <c r="D23" i="271" s="1"/>
  <c r="D22" i="271" l="1"/>
  <c r="H22" i="271" s="1"/>
  <c r="I22" i="271" s="1"/>
  <c r="I26" i="271"/>
  <c r="D20" i="271"/>
  <c r="H20" i="271" s="1"/>
  <c r="I20" i="271" s="1"/>
  <c r="H31" i="271"/>
  <c r="I25" i="271"/>
  <c r="D19" i="271"/>
  <c r="H19" i="271" s="1"/>
  <c r="D21" i="271"/>
  <c r="H21" i="271" s="1"/>
  <c r="I21" i="271" s="1"/>
  <c r="I29" i="271"/>
  <c r="I28" i="271" s="1"/>
  <c r="H23" i="271"/>
  <c r="I23" i="271" s="1"/>
  <c r="I15" i="271"/>
  <c r="I14" i="271"/>
  <c r="I13" i="271"/>
  <c r="I12" i="271" l="1"/>
  <c r="H18" i="271"/>
  <c r="I19" i="271"/>
  <c r="I18" i="271" s="1"/>
  <c r="I10" i="271" l="1"/>
  <c r="I33" i="271" s="1"/>
  <c r="I25" i="265" s="1"/>
  <c r="J25" i="265" l="1"/>
  <c r="J26" i="265" s="1"/>
  <c r="J27" i="265" l="1"/>
</calcChain>
</file>

<file path=xl/sharedStrings.xml><?xml version="1.0" encoding="utf-8"?>
<sst xmlns="http://schemas.openxmlformats.org/spreadsheetml/2006/main" count="200" uniqueCount="112">
  <si>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</si>
  <si>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</si>
  <si>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</si>
  <si>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</si>
  <si>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</si>
  <si>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</si>
  <si>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</si>
  <si>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</si>
  <si>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</si>
  <si>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</si>
  <si>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VALOR TOTAL</t>
  </si>
  <si>
    <t>Porcentaje</t>
  </si>
  <si>
    <t>Valor Total</t>
  </si>
  <si>
    <t>UTILIDAD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</si>
  <si>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</si>
  <si>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m</t>
  </si>
  <si>
    <t>u</t>
  </si>
  <si>
    <t>Corte Directo (u)</t>
  </si>
  <si>
    <t>SUBTOTAL ENSAYOS DE LABORATORIO</t>
  </si>
  <si>
    <t>FACTOR MULTIPLICADOR</t>
  </si>
  <si>
    <t>IVA</t>
  </si>
  <si>
    <t>GOBERNACIÓN DE CALDAS</t>
  </si>
  <si>
    <t>SECRETARÍA DE INFRAESTRUCTURA</t>
  </si>
  <si>
    <t>ANÁLISIS DEL FACTOR MULTIPLICADOR</t>
  </si>
  <si>
    <t>OBJETO</t>
  </si>
  <si>
    <t>UN</t>
  </si>
  <si>
    <t>VLR UNITARIO</t>
  </si>
  <si>
    <t>Factor Prestacional o de Uso</t>
  </si>
  <si>
    <t>Hombre Mes o Cantidad</t>
  </si>
  <si>
    <t>Meses</t>
  </si>
  <si>
    <t>%</t>
  </si>
  <si>
    <t>COSTO BASE</t>
  </si>
  <si>
    <t>A</t>
  </si>
  <si>
    <t>ADMINISTRACIÓN</t>
  </si>
  <si>
    <t>PERSONAL PROFESIONAL Y TÉCNICO</t>
  </si>
  <si>
    <t>Ingeniero Especialista en Geotecnia</t>
  </si>
  <si>
    <t>Mes</t>
  </si>
  <si>
    <t>Laboratorista</t>
  </si>
  <si>
    <t>Ayudante de Laboratorio</t>
  </si>
  <si>
    <t>GASTOS DE LEGALIZACIÓN</t>
  </si>
  <si>
    <t>Garantía Cumplimiento</t>
  </si>
  <si>
    <t>Un</t>
  </si>
  <si>
    <t>Garantía Salarios</t>
  </si>
  <si>
    <t>Garantía Calidad</t>
  </si>
  <si>
    <t>Amparo Resp.Civil Extracontractual</t>
  </si>
  <si>
    <t>Estampillas y contribución especial</t>
  </si>
  <si>
    <t>GASTOS DE VIAJE PERSONAL</t>
  </si>
  <si>
    <t>Viaticos, gastos de viaje</t>
  </si>
  <si>
    <t>GASTOS GENERALES</t>
  </si>
  <si>
    <t>Vehiculo con conductor, 4x4 con cilindraje mayor a 2000 cc</t>
  </si>
  <si>
    <t>U</t>
  </si>
  <si>
    <t>T O T A L   A.U</t>
  </si>
  <si>
    <t>CALCULO DEL FACTOR PRESTACIONAL PARA MAXIMO 2 SMMLV</t>
  </si>
  <si>
    <t>MENSUAL</t>
  </si>
  <si>
    <t>DIARIO</t>
  </si>
  <si>
    <t>SALARIO</t>
  </si>
  <si>
    <t>SUBSIDIO DE TRANSPORTE</t>
  </si>
  <si>
    <t>TEM</t>
  </si>
  <si>
    <t>Valor</t>
  </si>
  <si>
    <t>Formula</t>
  </si>
  <si>
    <t>Jornales</t>
  </si>
  <si>
    <t>$ 828,117/30</t>
  </si>
  <si>
    <t>Subsidio de Transporte</t>
  </si>
  <si>
    <t>$ 93,504/30</t>
  </si>
  <si>
    <t>Cesantías</t>
  </si>
  <si>
    <t>(Jornales + Subsidio Transporte)x30/360</t>
  </si>
  <si>
    <t>Intereses sobre Cesantías</t>
  </si>
  <si>
    <t>Cesantias *1%</t>
  </si>
  <si>
    <t>Prima de Servicio</t>
  </si>
  <si>
    <t>Vacaciones</t>
  </si>
  <si>
    <t>Jornal x 30/720</t>
  </si>
  <si>
    <t>Aportes Salud</t>
  </si>
  <si>
    <t>8,5% de los jornales</t>
  </si>
  <si>
    <t>Aportes Pensión</t>
  </si>
  <si>
    <t>12% de los jornales</t>
  </si>
  <si>
    <t>Riesgos Laborales</t>
  </si>
  <si>
    <t>6.96% de los jornales</t>
  </si>
  <si>
    <t>Caja de compensación</t>
  </si>
  <si>
    <t>4% de los Jornales</t>
  </si>
  <si>
    <t>Aporte SENA</t>
  </si>
  <si>
    <t>2% de los Jornales</t>
  </si>
  <si>
    <t>Aporte ICBF</t>
  </si>
  <si>
    <t>3% de los Jornales</t>
  </si>
  <si>
    <t>Examenes de ingreso y egreso</t>
  </si>
  <si>
    <t>Fondo Nacional de Formación Profesional de Industria de la construcción</t>
  </si>
  <si>
    <t>1 SMMLV por cada 40 trabajadores ((1 SMML*12)/40)/salario anual</t>
  </si>
  <si>
    <t>Dotación</t>
  </si>
  <si>
    <t>Tres dotaciones al año de $150,000 cada una</t>
  </si>
  <si>
    <t>CALCULO DEL FACTOR PRESTACIONAL PARA MAYOR A 2 SMMLV</t>
  </si>
  <si>
    <t>$ 737,717/30</t>
  </si>
  <si>
    <t>$ 83,140/30</t>
  </si>
  <si>
    <t>CALCULO DEL FACTOR PRESTACIONAL PARA MAXIMO 2 SMMLV - PERSONAL ADMINISTRATIVO</t>
  </si>
  <si>
    <t>2.436% de los jornales</t>
  </si>
  <si>
    <t>(3 Jornales/360)</t>
  </si>
  <si>
    <t>ESPECIFICACIONES GENERALES</t>
  </si>
  <si>
    <t>ASTMD22116-10</t>
  </si>
  <si>
    <t>ASTM D4318-10</t>
  </si>
  <si>
    <t>ASTM D2166-06</t>
  </si>
  <si>
    <t>ASTM D2938</t>
  </si>
  <si>
    <t>ASTM D3080/D3080M-11</t>
  </si>
  <si>
    <t>ASTM D422-63/D6913</t>
  </si>
  <si>
    <t>ASTM D2113; 
ASTM D5876
ASTM D1586-11</t>
  </si>
  <si>
    <r>
      <rPr>
        <b/>
        <sz val="11"/>
        <rFont val="Arial"/>
        <family val="2"/>
      </rPr>
      <t>NOTA:</t>
    </r>
    <r>
      <rPr>
        <sz val="11"/>
        <rFont val="Arial"/>
        <family val="2"/>
      </rPr>
      <t xml:space="preserve"> Cuando el valor consignado en la Plataforma SECOP II y el del presente formulario no coincidan, se tomará como válido el valor del SECOP II</t>
    </r>
  </si>
  <si>
    <t>Perforación mecánica en suelo (m) Percucion con ejecución de SPT ensayo ASTM D1586-11</t>
  </si>
  <si>
    <t>Perforación mecánica en roca (m) Rotación</t>
  </si>
  <si>
    <t>Perforación manual (m)</t>
  </si>
  <si>
    <t>Granulometría con lavado de finos</t>
  </si>
  <si>
    <t>Humedades</t>
  </si>
  <si>
    <t>Límites de consistencia</t>
  </si>
  <si>
    <t>Compresión inconfinada en suelos</t>
  </si>
  <si>
    <t>Compresión inconfinada en roca</t>
  </si>
  <si>
    <t>ASTM D 6286
ASTM D 6169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</si>
</sst>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_);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_-* #,##0.00\ &quot;€&quot;_-;\-* #,##0.00\ &quot;€&quot;_-;_-* &quot;-&quot;??\ &quot;€&quot;_-;_-@_-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.0%"/>
    <numFmt numFmtId="178" formatCode="_([$$-240A]\ * #,##0.00_);_([$$-240A]\ * \(#,##0.00\);_([$$-240A]\ * &quot;-&quot;??_);_(@_)"/>
    <numFmt numFmtId="179" formatCode="_-* #,##0.00\ [$€]_-;\-* #,##0.00\ [$€]_-;_-* &quot;-&quot;??\ [$€]_-;_-@_-"/>
    <numFmt numFmtId="180" formatCode="_ * #,##0_ ;_ * \-#,##0_ ;_ * &quot;-&quot;??_ ;_ @_ "/>
    <numFmt numFmtId="181" formatCode="_-[$$-240A]\ * #,##0.00_ ;_-[$$-240A]\ * \-#,##0.00\ ;_-[$$-240A]\ * &quot;-&quot;??_ ;_-@_ "/>
    <numFmt numFmtId="182" formatCode="_-[$$-240A]* #,##0.00_-;\-[$$-240A]* #,##0.00_-;_-[$$-240A]* &quot;-&quot;??_-;_-@_-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_(&quot;$&quot;* #,##0_);_(&quot;$&quot;* \(#,##0\);_(&quot;$&quot;* &quot;-&quot;_);_(@_)"/>
    <numFmt numFmtId="200" formatCode="_(&quot;$&quot;* #,##0.00_);_(&quot;$&quot;* \(#,##0.00\);_(&quot;$&quot;* &quot;-&quot;??_);_(@_)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u/>
      <sz val="12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6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79" fontId="7" fillId="0" borderId="0" applyFont="0" applyFill="0" applyBorder="0" applyAlignment="0" applyProtection="0"/>
    <xf numFmtId="0" fontId="18" fillId="3" borderId="0" applyNumberFormat="0" applyBorder="0" applyAlignment="0" applyProtection="0"/>
    <xf numFmtId="172" fontId="6" fillId="0" borderId="0" applyFont="0" applyFill="0" applyBorder="0" applyAlignment="0" applyProtection="0"/>
    <xf numFmtId="2" fontId="8" fillId="0" borderId="4" applyFont="0" applyBorder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7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169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2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5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3" fontId="8" fillId="0" borderId="36">
      <alignment horizontal="right"/>
    </xf>
    <xf numFmtId="183" fontId="8" fillId="0" borderId="36">
      <alignment horizontal="right"/>
    </xf>
    <xf numFmtId="2" fontId="8" fillId="0" borderId="0"/>
    <xf numFmtId="2" fontId="8" fillId="0" borderId="0"/>
    <xf numFmtId="2" fontId="8" fillId="0" borderId="0"/>
    <xf numFmtId="184" fontId="8" fillId="0" borderId="0"/>
    <xf numFmtId="184" fontId="8" fillId="0" borderId="0"/>
    <xf numFmtId="184" fontId="8" fillId="0" borderId="0"/>
    <xf numFmtId="185" fontId="9" fillId="0" borderId="0"/>
    <xf numFmtId="185" fontId="9" fillId="0" borderId="0"/>
    <xf numFmtId="185" fontId="9" fillId="0" borderId="0"/>
    <xf numFmtId="183" fontId="8" fillId="0" borderId="36">
      <alignment horizontal="right"/>
    </xf>
    <xf numFmtId="186" fontId="6" fillId="0" borderId="0">
      <protection locked="0"/>
    </xf>
    <xf numFmtId="3" fontId="35" fillId="0" borderId="0" applyFont="0" applyFill="0" applyBorder="0" applyAlignment="0" applyProtection="0"/>
    <xf numFmtId="187" fontId="6" fillId="0" borderId="0">
      <protection locked="0"/>
    </xf>
    <xf numFmtId="188" fontId="35" fillId="0" borderId="0" applyFont="0" applyFill="0" applyBorder="0" applyAlignment="0" applyProtection="0"/>
    <xf numFmtId="189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1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2" fontId="6" fillId="0" borderId="0">
      <protection locked="0"/>
    </xf>
    <xf numFmtId="192" fontId="6" fillId="0" borderId="0">
      <protection locked="0"/>
    </xf>
    <xf numFmtId="0" fontId="18" fillId="3" borderId="0" applyNumberFormat="0" applyBorder="0" applyAlignment="0" applyProtection="0"/>
    <xf numFmtId="193" fontId="8" fillId="0" borderId="0">
      <alignment horizontal="right"/>
    </xf>
    <xf numFmtId="193" fontId="8" fillId="0" borderId="0">
      <alignment horizontal="right"/>
    </xf>
    <xf numFmtId="193" fontId="8" fillId="0" borderId="0">
      <alignment horizontal="right"/>
    </xf>
    <xf numFmtId="194" fontId="8" fillId="0" borderId="0" applyFont="0" applyFill="0" applyBorder="0" applyAlignment="0">
      <alignment horizontal="center"/>
    </xf>
    <xf numFmtId="194" fontId="8" fillId="0" borderId="0" applyFont="0" applyFill="0" applyBorder="0" applyAlignment="0">
      <alignment horizontal="center"/>
    </xf>
    <xf numFmtId="2" fontId="8" fillId="0" borderId="4" applyFont="0" applyBorder="0"/>
    <xf numFmtId="166" fontId="10" fillId="0" borderId="0" applyFont="0" applyFill="0" applyBorder="0" applyAlignment="0" applyProtection="0"/>
    <xf numFmtId="172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195" fontId="8" fillId="0" borderId="0">
      <alignment horizontal="right"/>
    </xf>
    <xf numFmtId="195" fontId="8" fillId="0" borderId="0">
      <alignment horizontal="right"/>
    </xf>
    <xf numFmtId="195" fontId="8" fillId="0" borderId="0">
      <alignment horizontal="right"/>
    </xf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188" fontId="40" fillId="0" borderId="0" applyFont="0" applyFill="0" applyBorder="0" applyAlignment="0" applyProtection="0"/>
    <xf numFmtId="0" fontId="19" fillId="22" borderId="0" applyNumberFormat="0" applyBorder="0" applyAlignment="0" applyProtection="0"/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198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2" fontId="6" fillId="0" borderId="39">
      <protection locked="0"/>
    </xf>
    <xf numFmtId="0" fontId="2" fillId="0" borderId="0"/>
    <xf numFmtId="42" fontId="1" fillId="0" borderId="0" applyFont="0" applyFill="0" applyBorder="0" applyAlignment="0" applyProtection="0"/>
    <xf numFmtId="19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" fillId="0" borderId="0"/>
    <xf numFmtId="19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165" fontId="53" fillId="0" borderId="0" applyFont="0" applyFill="0" applyBorder="0" applyAlignment="0" applyProtection="0"/>
  </cellStyleXfs>
  <cellXfs count="172">
    <xf numFmtId="0" fontId="0" fillId="0" borderId="0" xfId="0"/>
    <xf numFmtId="0" fontId="31" fillId="0" borderId="0" xfId="88" applyFont="1"/>
    <xf numFmtId="0" fontId="31" fillId="0" borderId="0" xfId="88" applyFont="1" applyAlignment="1">
      <alignment horizontal="center"/>
    </xf>
    <xf numFmtId="0" fontId="33" fillId="0" borderId="0" xfId="89" applyFont="1"/>
    <xf numFmtId="0" fontId="34" fillId="0" borderId="0" xfId="88" applyFont="1"/>
    <xf numFmtId="0" fontId="34" fillId="0" borderId="0" xfId="88" applyFont="1" applyAlignment="1">
      <alignment horizontal="center"/>
    </xf>
    <xf numFmtId="0" fontId="34" fillId="0" borderId="29" xfId="88" applyFont="1" applyBorder="1"/>
    <xf numFmtId="0" fontId="34" fillId="0" borderId="30" xfId="88" applyFont="1" applyBorder="1"/>
    <xf numFmtId="0" fontId="32" fillId="24" borderId="31" xfId="72" applyFont="1" applyFill="1" applyBorder="1" applyAlignment="1">
      <alignment vertical="center"/>
    </xf>
    <xf numFmtId="0" fontId="32" fillId="24" borderId="32" xfId="72" applyFont="1" applyFill="1" applyBorder="1" applyAlignment="1">
      <alignment vertical="center"/>
    </xf>
    <xf numFmtId="0" fontId="32" fillId="24" borderId="33" xfId="72" applyFont="1" applyFill="1" applyBorder="1" applyAlignment="1">
      <alignment vertical="center"/>
    </xf>
    <xf numFmtId="0" fontId="34" fillId="0" borderId="16" xfId="72" applyFont="1" applyBorder="1" applyAlignment="1">
      <alignment horizontal="center" vertical="center"/>
    </xf>
    <xf numFmtId="4" fontId="34" fillId="0" borderId="16" xfId="39" applyNumberFormat="1" applyFont="1" applyBorder="1" applyAlignment="1">
      <alignment vertical="center" wrapText="1"/>
    </xf>
    <xf numFmtId="164" fontId="34" fillId="0" borderId="16" xfId="61" applyNumberFormat="1" applyFont="1" applyBorder="1" applyAlignment="1">
      <alignment horizontal="right" vertical="center" wrapText="1"/>
    </xf>
    <xf numFmtId="0" fontId="34" fillId="0" borderId="37" xfId="72" applyFont="1" applyBorder="1" applyAlignment="1">
      <alignment horizontal="center" vertical="center"/>
    </xf>
    <xf numFmtId="164" fontId="34" fillId="0" borderId="35" xfId="61" applyNumberFormat="1" applyFont="1" applyBorder="1" applyAlignment="1">
      <alignment horizontal="right" vertical="center" wrapText="1"/>
    </xf>
    <xf numFmtId="0" fontId="34" fillId="0" borderId="16" xfId="73" applyFont="1" applyBorder="1" applyAlignment="1">
      <alignment horizontal="center" vertical="center"/>
    </xf>
    <xf numFmtId="0" fontId="34" fillId="0" borderId="16" xfId="133" applyFont="1" applyBorder="1" applyAlignment="1">
      <alignment horizontal="center" vertical="center"/>
    </xf>
    <xf numFmtId="164" fontId="34" fillId="0" borderId="16" xfId="61" quotePrefix="1" applyNumberFormat="1" applyFont="1" applyBorder="1" applyAlignment="1">
      <alignment horizontal="right" vertical="center" wrapText="1"/>
    </xf>
    <xf numFmtId="0" fontId="34" fillId="0" borderId="0" xfId="89" applyFont="1"/>
    <xf numFmtId="0" fontId="34" fillId="0" borderId="29" xfId="89" applyFont="1" applyBorder="1"/>
    <xf numFmtId="182" fontId="32" fillId="24" borderId="33" xfId="72" applyNumberFormat="1" applyFont="1" applyFill="1" applyBorder="1" applyAlignment="1">
      <alignment vertical="center"/>
    </xf>
    <xf numFmtId="0" fontId="34" fillId="0" borderId="30" xfId="89" applyFont="1" applyBorder="1"/>
    <xf numFmtId="0" fontId="34" fillId="0" borderId="16" xfId="124" applyFont="1" applyBorder="1" applyAlignment="1">
      <alignment horizontal="center" vertical="center"/>
    </xf>
    <xf numFmtId="178" fontId="34" fillId="0" borderId="28" xfId="127" applyNumberFormat="1" applyFont="1" applyBorder="1" applyAlignment="1">
      <alignment vertical="center"/>
    </xf>
    <xf numFmtId="178" fontId="34" fillId="0" borderId="23" xfId="127" applyNumberFormat="1" applyFont="1" applyBorder="1" applyAlignment="1">
      <alignment vertical="center"/>
    </xf>
    <xf numFmtId="0" fontId="32" fillId="0" borderId="20" xfId="126" applyFont="1" applyBorder="1" applyAlignment="1">
      <alignment horizontal="left" vertical="center"/>
    </xf>
    <xf numFmtId="9" fontId="34" fillId="0" borderId="24" xfId="127" applyNumberFormat="1" applyFont="1" applyBorder="1" applyAlignment="1">
      <alignment horizontal="center" vertical="center"/>
    </xf>
    <xf numFmtId="178" fontId="32" fillId="0" borderId="24" xfId="127" applyNumberFormat="1" applyFont="1" applyBorder="1" applyAlignment="1">
      <alignment vertical="center"/>
    </xf>
    <xf numFmtId="0" fontId="34" fillId="0" borderId="21" xfId="126" applyFont="1" applyBorder="1" applyAlignment="1">
      <alignment vertical="center"/>
    </xf>
    <xf numFmtId="0" fontId="34" fillId="25" borderId="0" xfId="88" applyFont="1" applyFill="1"/>
    <xf numFmtId="0" fontId="31" fillId="25" borderId="0" xfId="88" applyFont="1" applyFill="1"/>
    <xf numFmtId="0" fontId="34" fillId="25" borderId="30" xfId="88" applyFont="1" applyFill="1" applyBorder="1"/>
    <xf numFmtId="0" fontId="44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49" fontId="32" fillId="0" borderId="0" xfId="129" applyNumberFormat="1" applyFont="1" applyAlignment="1">
      <alignment horizontal="right" vertical="center"/>
    </xf>
    <xf numFmtId="181" fontId="32" fillId="0" borderId="0" xfId="129" applyNumberFormat="1" applyFont="1" applyAlignment="1">
      <alignment vertical="center"/>
    </xf>
    <xf numFmtId="0" fontId="34" fillId="0" borderId="0" xfId="126" applyFont="1"/>
    <xf numFmtId="0" fontId="34" fillId="0" borderId="0" xfId="126" applyFont="1" applyAlignment="1">
      <alignment horizontal="center"/>
    </xf>
    <xf numFmtId="2" fontId="34" fillId="0" borderId="0" xfId="126" applyNumberFormat="1" applyFont="1"/>
    <xf numFmtId="178" fontId="34" fillId="0" borderId="0" xfId="127" applyNumberFormat="1" applyFont="1" applyBorder="1"/>
    <xf numFmtId="39" fontId="32" fillId="0" borderId="0" xfId="127" applyNumberFormat="1" applyFont="1" applyBorder="1" applyAlignment="1">
      <alignment vertical="center"/>
    </xf>
    <xf numFmtId="0" fontId="34" fillId="0" borderId="48" xfId="89" applyFont="1" applyBorder="1"/>
    <xf numFmtId="0" fontId="34" fillId="0" borderId="49" xfId="88" applyFont="1" applyBorder="1"/>
    <xf numFmtId="0" fontId="34" fillId="0" borderId="49" xfId="88" applyFont="1" applyBorder="1" applyAlignment="1">
      <alignment horizontal="center"/>
    </xf>
    <xf numFmtId="180" fontId="34" fillId="0" borderId="49" xfId="34" applyNumberFormat="1" applyFont="1" applyBorder="1"/>
    <xf numFmtId="0" fontId="34" fillId="0" borderId="50" xfId="88" applyFont="1" applyBorder="1"/>
    <xf numFmtId="0" fontId="44" fillId="0" borderId="54" xfId="0" applyFont="1" applyBorder="1" applyAlignment="1">
      <alignment horizontal="left"/>
    </xf>
    <xf numFmtId="0" fontId="45" fillId="0" borderId="54" xfId="0" applyFont="1" applyBorder="1" applyAlignment="1">
      <alignment horizontal="left"/>
    </xf>
    <xf numFmtId="0" fontId="34" fillId="0" borderId="58" xfId="88" applyFont="1" applyBorder="1"/>
    <xf numFmtId="0" fontId="34" fillId="25" borderId="58" xfId="88" applyFont="1" applyFill="1" applyBorder="1"/>
    <xf numFmtId="0" fontId="6" fillId="0" borderId="0" xfId="133" applyAlignment="1">
      <alignment vertical="center"/>
    </xf>
    <xf numFmtId="0" fontId="43" fillId="27" borderId="16" xfId="133" applyFont="1" applyFill="1" applyBorder="1" applyAlignment="1">
      <alignment horizontal="center" vertical="center"/>
    </xf>
    <xf numFmtId="2" fontId="43" fillId="27" borderId="16" xfId="133" applyNumberFormat="1" applyFont="1" applyFill="1" applyBorder="1" applyAlignment="1">
      <alignment horizontal="center" vertical="center"/>
    </xf>
    <xf numFmtId="2" fontId="43" fillId="27" borderId="16" xfId="133" applyNumberFormat="1" applyFont="1" applyFill="1" applyBorder="1" applyAlignment="1">
      <alignment horizontal="center" vertical="center" wrapText="1"/>
    </xf>
    <xf numFmtId="0" fontId="8" fillId="0" borderId="0" xfId="133" applyFont="1" applyAlignment="1">
      <alignment vertical="center"/>
    </xf>
    <xf numFmtId="0" fontId="43" fillId="0" borderId="45" xfId="133" applyFont="1" applyBorder="1" applyAlignment="1">
      <alignment vertical="center"/>
    </xf>
    <xf numFmtId="0" fontId="43" fillId="0" borderId="0" xfId="133" applyFont="1" applyAlignment="1">
      <alignment vertical="center"/>
    </xf>
    <xf numFmtId="0" fontId="6" fillId="0" borderId="36" xfId="133" applyBorder="1" applyAlignment="1">
      <alignment horizontal="right" vertical="center"/>
    </xf>
    <xf numFmtId="2" fontId="6" fillId="0" borderId="34" xfId="133" applyNumberFormat="1" applyBorder="1" applyAlignment="1">
      <alignment vertical="center"/>
    </xf>
    <xf numFmtId="2" fontId="43" fillId="0" borderId="36" xfId="133" applyNumberFormat="1" applyFont="1" applyBorder="1" applyAlignment="1">
      <alignment horizontal="center" vertical="center"/>
    </xf>
    <xf numFmtId="2" fontId="43" fillId="0" borderId="34" xfId="133" applyNumberFormat="1" applyFont="1" applyBorder="1" applyAlignment="1">
      <alignment horizontal="center" vertical="center"/>
    </xf>
    <xf numFmtId="42" fontId="43" fillId="0" borderId="34" xfId="254" applyFont="1" applyFill="1" applyBorder="1" applyAlignment="1">
      <alignment horizontal="right" vertical="center"/>
    </xf>
    <xf numFmtId="185" fontId="43" fillId="0" borderId="34" xfId="133" applyNumberFormat="1" applyFont="1" applyBorder="1" applyAlignment="1">
      <alignment horizontal="center" vertical="center"/>
    </xf>
    <xf numFmtId="4" fontId="43" fillId="0" borderId="34" xfId="133" applyNumberFormat="1" applyFont="1" applyBorder="1" applyAlignment="1">
      <alignment horizontal="right" vertical="center"/>
    </xf>
    <xf numFmtId="0" fontId="43" fillId="0" borderId="45" xfId="133" applyFont="1" applyBorder="1" applyAlignment="1">
      <alignment horizontal="center" vertical="center"/>
    </xf>
    <xf numFmtId="0" fontId="6" fillId="0" borderId="36" xfId="133" applyBorder="1" applyAlignment="1">
      <alignment horizontal="center" vertical="center"/>
    </xf>
    <xf numFmtId="199" fontId="6" fillId="0" borderId="34" xfId="255" applyFont="1" applyBorder="1" applyAlignment="1">
      <alignment vertical="center"/>
    </xf>
    <xf numFmtId="10" fontId="43" fillId="0" borderId="34" xfId="239" applyNumberFormat="1" applyFont="1" applyFill="1" applyBorder="1" applyAlignment="1">
      <alignment horizontal="center" vertical="center"/>
    </xf>
    <xf numFmtId="0" fontId="6" fillId="0" borderId="36" xfId="133" applyBorder="1" applyAlignment="1">
      <alignment vertical="center"/>
    </xf>
    <xf numFmtId="0" fontId="6" fillId="0" borderId="34" xfId="133" applyBorder="1" applyAlignment="1">
      <alignment vertical="center"/>
    </xf>
    <xf numFmtId="3" fontId="6" fillId="0" borderId="34" xfId="133" applyNumberFormat="1" applyBorder="1" applyAlignment="1">
      <alignment vertical="center"/>
    </xf>
    <xf numFmtId="4" fontId="6" fillId="0" borderId="34" xfId="133" applyNumberFormat="1" applyBorder="1" applyAlignment="1">
      <alignment horizontal="center" vertical="center"/>
    </xf>
    <xf numFmtId="4" fontId="6" fillId="0" borderId="34" xfId="133" applyNumberFormat="1" applyBorder="1" applyAlignment="1">
      <alignment vertical="center"/>
    </xf>
    <xf numFmtId="10" fontId="6" fillId="0" borderId="34" xfId="133" applyNumberFormat="1" applyBorder="1" applyAlignment="1">
      <alignment horizontal="center" vertical="center"/>
    </xf>
    <xf numFmtId="0" fontId="6" fillId="0" borderId="36" xfId="133" quotePrefix="1" applyBorder="1" applyAlignment="1">
      <alignment horizontal="center" vertical="center"/>
    </xf>
    <xf numFmtId="199" fontId="43" fillId="0" borderId="34" xfId="255" applyFont="1" applyFill="1" applyBorder="1" applyAlignment="1">
      <alignment vertical="center"/>
    </xf>
    <xf numFmtId="3" fontId="6" fillId="0" borderId="34" xfId="133" applyNumberFormat="1" applyBorder="1" applyAlignment="1">
      <alignment horizontal="center" vertical="center"/>
    </xf>
    <xf numFmtId="42" fontId="43" fillId="0" borderId="34" xfId="254" applyFont="1" applyBorder="1" applyAlignment="1">
      <alignment horizontal="right" vertical="center"/>
    </xf>
    <xf numFmtId="199" fontId="6" fillId="0" borderId="0" xfId="255" applyFont="1" applyAlignment="1">
      <alignment vertical="center"/>
    </xf>
    <xf numFmtId="10" fontId="6" fillId="0" borderId="34" xfId="239" applyNumberFormat="1" applyBorder="1" applyAlignment="1">
      <alignment vertical="center"/>
    </xf>
    <xf numFmtId="10" fontId="6" fillId="0" borderId="34" xfId="133" applyNumberFormat="1" applyBorder="1" applyAlignment="1">
      <alignment vertical="center"/>
    </xf>
    <xf numFmtId="10" fontId="6" fillId="0" borderId="0" xfId="133" applyNumberFormat="1" applyAlignment="1">
      <alignment vertical="center"/>
    </xf>
    <xf numFmtId="9" fontId="6" fillId="0" borderId="34" xfId="239" applyFont="1" applyBorder="1" applyAlignment="1">
      <alignment vertical="center"/>
    </xf>
    <xf numFmtId="42" fontId="43" fillId="0" borderId="34" xfId="254" applyFont="1" applyFill="1" applyBorder="1" applyAlignment="1">
      <alignment vertical="center"/>
    </xf>
    <xf numFmtId="10" fontId="43" fillId="0" borderId="34" xfId="133" applyNumberFormat="1" applyFont="1" applyBorder="1" applyAlignment="1">
      <alignment horizontal="center" vertical="center"/>
    </xf>
    <xf numFmtId="167" fontId="6" fillId="0" borderId="0" xfId="133" applyNumberFormat="1" applyAlignment="1">
      <alignment vertical="center"/>
    </xf>
    <xf numFmtId="0" fontId="6" fillId="0" borderId="0" xfId="133" applyAlignment="1">
      <alignment vertical="center" wrapText="1"/>
    </xf>
    <xf numFmtId="10" fontId="6" fillId="0" borderId="34" xfId="239" applyNumberFormat="1" applyFont="1" applyBorder="1" applyAlignment="1">
      <alignment vertical="center"/>
    </xf>
    <xf numFmtId="42" fontId="43" fillId="0" borderId="34" xfId="254" applyFont="1" applyBorder="1" applyAlignment="1">
      <alignment vertical="center"/>
    </xf>
    <xf numFmtId="177" fontId="43" fillId="0" borderId="34" xfId="239" applyNumberFormat="1" applyFont="1" applyFill="1" applyBorder="1" applyAlignment="1">
      <alignment horizontal="center" vertical="center"/>
    </xf>
    <xf numFmtId="0" fontId="6" fillId="27" borderId="17" xfId="133" applyFill="1" applyBorder="1" applyAlignment="1">
      <alignment vertical="center"/>
    </xf>
    <xf numFmtId="0" fontId="43" fillId="27" borderId="19" xfId="133" applyFont="1" applyFill="1" applyBorder="1" applyAlignment="1">
      <alignment vertical="center"/>
    </xf>
    <xf numFmtId="0" fontId="6" fillId="27" borderId="16" xfId="133" applyFill="1" applyBorder="1" applyAlignment="1">
      <alignment horizontal="center" vertical="center"/>
    </xf>
    <xf numFmtId="2" fontId="43" fillId="27" borderId="16" xfId="133" applyNumberFormat="1" applyFont="1" applyFill="1" applyBorder="1" applyAlignment="1">
      <alignment vertical="center"/>
    </xf>
    <xf numFmtId="4" fontId="43" fillId="27" borderId="16" xfId="133" applyNumberFormat="1" applyFont="1" applyFill="1" applyBorder="1" applyAlignment="1">
      <alignment vertical="center"/>
    </xf>
    <xf numFmtId="10" fontId="43" fillId="27" borderId="16" xfId="133" applyNumberFormat="1" applyFont="1" applyFill="1" applyBorder="1" applyAlignment="1">
      <alignment horizontal="center" vertical="center"/>
    </xf>
    <xf numFmtId="167" fontId="6" fillId="0" borderId="0" xfId="256" applyFont="1" applyAlignment="1">
      <alignment vertical="center"/>
    </xf>
    <xf numFmtId="0" fontId="8" fillId="0" borderId="0" xfId="133" applyFont="1" applyAlignment="1">
      <alignment horizontal="right" vertical="center"/>
    </xf>
    <xf numFmtId="2" fontId="8" fillId="0" borderId="0" xfId="133" applyNumberFormat="1" applyFont="1" applyAlignment="1">
      <alignment vertical="center"/>
    </xf>
    <xf numFmtId="4" fontId="8" fillId="0" borderId="0" xfId="133" applyNumberFormat="1" applyFont="1" applyAlignment="1">
      <alignment vertical="center"/>
    </xf>
    <xf numFmtId="185" fontId="8" fillId="0" borderId="0" xfId="133" applyNumberFormat="1" applyFont="1" applyAlignment="1">
      <alignment horizontal="center" vertical="center"/>
    </xf>
    <xf numFmtId="2" fontId="6" fillId="0" borderId="0" xfId="133" applyNumberFormat="1" applyAlignment="1">
      <alignment vertical="center"/>
    </xf>
    <xf numFmtId="4" fontId="6" fillId="0" borderId="0" xfId="133" applyNumberFormat="1" applyAlignment="1">
      <alignment vertical="center"/>
    </xf>
    <xf numFmtId="185" fontId="6" fillId="0" borderId="0" xfId="133" applyNumberFormat="1" applyAlignment="1">
      <alignment horizontal="center" vertical="center"/>
    </xf>
    <xf numFmtId="4" fontId="6" fillId="0" borderId="0" xfId="133" applyNumberFormat="1" applyAlignment="1">
      <alignment horizontal="center" vertical="center"/>
    </xf>
    <xf numFmtId="0" fontId="6" fillId="0" borderId="0" xfId="133" applyAlignment="1">
      <alignment horizontal="center" vertical="center"/>
    </xf>
    <xf numFmtId="0" fontId="1" fillId="0" borderId="0" xfId="257" applyAlignment="1">
      <alignment vertical="center"/>
    </xf>
    <xf numFmtId="0" fontId="1" fillId="0" borderId="0" xfId="257" applyAlignment="1">
      <alignment horizontal="center" vertical="center"/>
    </xf>
    <xf numFmtId="199" fontId="1" fillId="0" borderId="0" xfId="258" applyFont="1" applyAlignment="1">
      <alignment vertical="center"/>
    </xf>
    <xf numFmtId="200" fontId="1" fillId="0" borderId="0" xfId="257" applyNumberFormat="1" applyAlignment="1">
      <alignment vertical="center"/>
    </xf>
    <xf numFmtId="199" fontId="1" fillId="0" borderId="0" xfId="257" applyNumberFormat="1" applyAlignment="1">
      <alignment vertical="center"/>
    </xf>
    <xf numFmtId="0" fontId="51" fillId="28" borderId="16" xfId="257" applyFont="1" applyFill="1" applyBorder="1" applyAlignment="1">
      <alignment horizontal="center" vertical="center"/>
    </xf>
    <xf numFmtId="2" fontId="51" fillId="28" borderId="16" xfId="257" applyNumberFormat="1" applyFont="1" applyFill="1" applyBorder="1" applyAlignment="1">
      <alignment horizontal="center" vertical="center"/>
    </xf>
    <xf numFmtId="185" fontId="1" fillId="0" borderId="0" xfId="257" applyNumberFormat="1" applyAlignment="1">
      <alignment vertical="center"/>
    </xf>
    <xf numFmtId="0" fontId="52" fillId="28" borderId="16" xfId="257" applyFont="1" applyFill="1" applyBorder="1" applyAlignment="1">
      <alignment vertical="center"/>
    </xf>
    <xf numFmtId="199" fontId="52" fillId="0" borderId="16" xfId="258" applyFont="1" applyFill="1" applyBorder="1" applyAlignment="1">
      <alignment horizontal="center" vertical="center"/>
    </xf>
    <xf numFmtId="10" fontId="52" fillId="0" borderId="16" xfId="259" applyNumberFormat="1" applyFont="1" applyFill="1" applyBorder="1" applyAlignment="1">
      <alignment horizontal="center" vertical="center"/>
    </xf>
    <xf numFmtId="0" fontId="52" fillId="28" borderId="16" xfId="257" applyFont="1" applyFill="1" applyBorder="1" applyAlignment="1">
      <alignment horizontal="left" vertical="center"/>
    </xf>
    <xf numFmtId="0" fontId="52" fillId="28" borderId="16" xfId="257" applyFont="1" applyFill="1" applyBorder="1" applyAlignment="1">
      <alignment vertical="center" wrapText="1"/>
    </xf>
    <xf numFmtId="0" fontId="52" fillId="28" borderId="16" xfId="257" applyFont="1" applyFill="1" applyBorder="1" applyAlignment="1">
      <alignment horizontal="left" vertical="center" wrapText="1"/>
    </xf>
    <xf numFmtId="199" fontId="1" fillId="0" borderId="16" xfId="257" applyNumberFormat="1" applyBorder="1" applyAlignment="1">
      <alignment vertical="center"/>
    </xf>
    <xf numFmtId="177" fontId="1" fillId="0" borderId="16" xfId="257" applyNumberFormat="1" applyBorder="1" applyAlignment="1">
      <alignment horizontal="center" vertical="center"/>
    </xf>
    <xf numFmtId="10" fontId="1" fillId="0" borderId="0" xfId="259" applyNumberFormat="1" applyFont="1" applyAlignment="1">
      <alignment vertical="center"/>
    </xf>
    <xf numFmtId="199" fontId="52" fillId="28" borderId="16" xfId="258" applyFont="1" applyFill="1" applyBorder="1" applyAlignment="1">
      <alignment horizontal="center" vertical="center"/>
    </xf>
    <xf numFmtId="10" fontId="52" fillId="28" borderId="16" xfId="259" applyNumberFormat="1" applyFont="1" applyFill="1" applyBorder="1" applyAlignment="1">
      <alignment horizontal="center" vertical="center"/>
    </xf>
    <xf numFmtId="10" fontId="32" fillId="0" borderId="15" xfId="126" applyNumberFormat="1" applyFont="1" applyBorder="1" applyAlignment="1">
      <alignment horizontal="center" vertical="center"/>
    </xf>
    <xf numFmtId="10" fontId="32" fillId="0" borderId="42" xfId="126" applyNumberFormat="1" applyFont="1" applyBorder="1" applyAlignment="1">
      <alignment horizontal="center" vertical="center"/>
    </xf>
    <xf numFmtId="0" fontId="32" fillId="25" borderId="22" xfId="72" applyFont="1" applyFill="1" applyBorder="1" applyAlignment="1">
      <alignment horizontal="center" vertical="center" wrapText="1"/>
    </xf>
    <xf numFmtId="4" fontId="32" fillId="25" borderId="22" xfId="72" applyNumberFormat="1" applyFont="1" applyFill="1" applyBorder="1" applyAlignment="1">
      <alignment horizontal="center" vertical="center" wrapText="1"/>
    </xf>
    <xf numFmtId="4" fontId="32" fillId="25" borderId="28" xfId="72" applyNumberFormat="1" applyFont="1" applyFill="1" applyBorder="1" applyAlignment="1">
      <alignment horizontal="center" vertical="center" wrapText="1"/>
    </xf>
    <xf numFmtId="0" fontId="32" fillId="25" borderId="25" xfId="72" applyFont="1" applyFill="1" applyBorder="1" applyAlignment="1">
      <alignment horizontal="center" vertical="center" wrapText="1"/>
    </xf>
    <xf numFmtId="165" fontId="33" fillId="0" borderId="0" xfId="261" applyFont="1" applyAlignment="1">
      <alignment vertical="center"/>
    </xf>
    <xf numFmtId="44" fontId="33" fillId="0" borderId="0" xfId="89" applyNumberFormat="1" applyFont="1" applyAlignment="1">
      <alignment horizontal="center" vertical="center"/>
    </xf>
    <xf numFmtId="0" fontId="34" fillId="0" borderId="16" xfId="73" applyFont="1" applyBorder="1" applyAlignment="1">
      <alignment horizontal="center" vertical="center" wrapText="1"/>
    </xf>
    <xf numFmtId="0" fontId="32" fillId="0" borderId="59" xfId="124" applyFont="1" applyBorder="1" applyAlignment="1">
      <alignment horizontal="center" vertical="center" wrapText="1"/>
    </xf>
    <xf numFmtId="0" fontId="34" fillId="0" borderId="16" xfId="73" applyFont="1" applyBorder="1" applyAlignment="1">
      <alignment horizontal="left" vertical="center" wrapText="1"/>
    </xf>
    <xf numFmtId="0" fontId="34" fillId="0" borderId="16" xfId="73" applyFont="1" applyBorder="1" applyAlignment="1">
      <alignment horizontal="left" vertical="center"/>
    </xf>
    <xf numFmtId="0" fontId="34" fillId="0" borderId="16" xfId="72" applyFont="1" applyBorder="1" applyAlignment="1">
      <alignment horizontal="left" vertical="center" wrapText="1"/>
    </xf>
    <xf numFmtId="0" fontId="34" fillId="0" borderId="16" xfId="133" applyFont="1" applyBorder="1" applyAlignment="1">
      <alignment horizontal="left" vertical="center" wrapText="1"/>
    </xf>
    <xf numFmtId="0" fontId="34" fillId="0" borderId="44" xfId="126" applyFont="1" applyBorder="1" applyAlignment="1">
      <alignment horizontal="left" vertical="center" wrapText="1"/>
    </xf>
    <xf numFmtId="0" fontId="34" fillId="0" borderId="40" xfId="126" applyFont="1" applyBorder="1" applyAlignment="1">
      <alignment horizontal="left" vertical="center" wrapText="1"/>
    </xf>
    <xf numFmtId="0" fontId="34" fillId="0" borderId="42" xfId="126" applyFont="1" applyBorder="1" applyAlignment="1">
      <alignment horizontal="left" vertical="center" wrapText="1"/>
    </xf>
    <xf numFmtId="0" fontId="47" fillId="26" borderId="26" xfId="253" applyFont="1" applyFill="1" applyBorder="1" applyAlignment="1">
      <alignment vertical="center" wrapText="1"/>
    </xf>
    <xf numFmtId="0" fontId="47" fillId="26" borderId="16" xfId="253" applyFont="1" applyFill="1" applyBorder="1" applyAlignment="1">
      <alignment vertical="center" wrapText="1"/>
    </xf>
    <xf numFmtId="0" fontId="32" fillId="0" borderId="53" xfId="128" applyFont="1" applyBorder="1" applyAlignment="1">
      <alignment horizontal="center"/>
    </xf>
    <xf numFmtId="0" fontId="32" fillId="0" borderId="51" xfId="128" applyFont="1" applyBorder="1" applyAlignment="1">
      <alignment horizontal="center"/>
    </xf>
    <xf numFmtId="0" fontId="32" fillId="0" borderId="52" xfId="128" applyFont="1" applyBorder="1" applyAlignment="1">
      <alignment horizontal="center"/>
    </xf>
    <xf numFmtId="0" fontId="44" fillId="0" borderId="55" xfId="0" applyFont="1" applyBorder="1" applyAlignment="1">
      <alignment horizontal="center" wrapText="1"/>
    </xf>
    <xf numFmtId="0" fontId="44" fillId="0" borderId="56" xfId="0" applyFont="1" applyBorder="1" applyAlignment="1">
      <alignment horizontal="center" wrapText="1"/>
    </xf>
    <xf numFmtId="0" fontId="34" fillId="0" borderId="57" xfId="88" applyFont="1" applyBorder="1" applyAlignment="1">
      <alignment horizontal="center"/>
    </xf>
    <xf numFmtId="0" fontId="34" fillId="0" borderId="46" xfId="88" applyFont="1" applyBorder="1" applyAlignment="1">
      <alignment horizontal="center"/>
    </xf>
    <xf numFmtId="0" fontId="34" fillId="0" borderId="47" xfId="88" applyFont="1" applyBorder="1" applyAlignment="1">
      <alignment horizontal="center"/>
    </xf>
    <xf numFmtId="0" fontId="34" fillId="0" borderId="40" xfId="128" applyFont="1" applyBorder="1" applyAlignment="1">
      <alignment horizontal="center"/>
    </xf>
    <xf numFmtId="0" fontId="34" fillId="0" borderId="43" xfId="128" applyFont="1" applyBorder="1" applyAlignment="1">
      <alignment horizontal="center"/>
    </xf>
    <xf numFmtId="0" fontId="34" fillId="0" borderId="27" xfId="126" applyFont="1" applyBorder="1" applyAlignment="1">
      <alignment horizontal="left" vertical="center" wrapText="1"/>
    </xf>
    <xf numFmtId="0" fontId="34" fillId="0" borderId="14" xfId="126" applyFont="1" applyBorder="1" applyAlignment="1">
      <alignment horizontal="left" vertical="center" wrapText="1"/>
    </xf>
    <xf numFmtId="0" fontId="34" fillId="0" borderId="15" xfId="126" applyFont="1" applyBorder="1" applyAlignment="1">
      <alignment horizontal="left" vertical="center" wrapText="1"/>
    </xf>
    <xf numFmtId="0" fontId="34" fillId="27" borderId="26" xfId="88" applyFont="1" applyFill="1" applyBorder="1" applyAlignment="1">
      <alignment horizontal="left" vertical="center" wrapText="1"/>
    </xf>
    <xf numFmtId="0" fontId="34" fillId="27" borderId="16" xfId="88" applyFont="1" applyFill="1" applyBorder="1" applyAlignment="1">
      <alignment horizontal="left" vertical="center" wrapText="1"/>
    </xf>
    <xf numFmtId="0" fontId="34" fillId="27" borderId="23" xfId="88" applyFont="1" applyFill="1" applyBorder="1" applyAlignment="1">
      <alignment horizontal="left" vertical="center" wrapText="1"/>
    </xf>
    <xf numFmtId="0" fontId="34" fillId="26" borderId="18" xfId="88" applyFont="1" applyFill="1" applyBorder="1" applyAlignment="1">
      <alignment horizontal="center" vertical="center" wrapText="1"/>
    </xf>
    <xf numFmtId="0" fontId="34" fillId="26" borderId="19" xfId="88" applyFont="1" applyFill="1" applyBorder="1" applyAlignment="1">
      <alignment horizontal="center" vertical="center" wrapText="1"/>
    </xf>
    <xf numFmtId="0" fontId="34" fillId="26" borderId="41" xfId="88" applyFont="1" applyFill="1" applyBorder="1" applyAlignment="1">
      <alignment horizontal="center" vertical="center" wrapText="1"/>
    </xf>
    <xf numFmtId="0" fontId="32" fillId="24" borderId="11" xfId="72" applyFont="1" applyFill="1" applyBorder="1" applyAlignment="1">
      <alignment horizontal="left" vertical="center"/>
    </xf>
    <xf numFmtId="0" fontId="32" fillId="24" borderId="12" xfId="72" applyFont="1" applyFill="1" applyBorder="1" applyAlignment="1">
      <alignment horizontal="left" vertical="center"/>
    </xf>
    <xf numFmtId="0" fontId="32" fillId="24" borderId="13" xfId="72" applyFont="1" applyFill="1" applyBorder="1" applyAlignment="1">
      <alignment horizontal="left" vertical="center"/>
    </xf>
    <xf numFmtId="0" fontId="32" fillId="24" borderId="31" xfId="72" applyFont="1" applyFill="1" applyBorder="1" applyAlignment="1">
      <alignment horizontal="right" vertical="center"/>
    </xf>
    <xf numFmtId="0" fontId="32" fillId="24" borderId="32" xfId="72" applyFont="1" applyFill="1" applyBorder="1" applyAlignment="1">
      <alignment horizontal="right" vertical="center"/>
    </xf>
    <xf numFmtId="0" fontId="32" fillId="24" borderId="38" xfId="72" applyFont="1" applyFill="1" applyBorder="1" applyAlignment="1">
      <alignment horizontal="right" vertical="center"/>
    </xf>
    <xf numFmtId="0" fontId="49" fillId="0" borderId="0" xfId="133" applyFont="1" applyAlignment="1">
      <alignment horizontal="center" vertical="center"/>
    </xf>
    <xf numFmtId="0" fontId="50" fillId="0" borderId="0" xfId="257" applyFont="1" applyAlignment="1">
      <alignment horizontal="center" vertical="center"/>
    </xf>
  </cellXfs>
  <cellStyles count="262">
    <cellStyle name="20% - Énfasis1 2" xfId="1"/>
    <cellStyle name="20% - Énfasis1 3" xfId="134"/>
    <cellStyle name="20% - Énfasis2 2" xfId="2"/>
    <cellStyle name="20% - Énfasis2 3" xfId="135"/>
    <cellStyle name="20% - Énfasis3 2" xfId="3"/>
    <cellStyle name="20% - Énfasis3 3" xfId="136"/>
    <cellStyle name="20% - Énfasis4 2" xfId="4"/>
    <cellStyle name="20% - Énfasis4 3" xfId="137"/>
    <cellStyle name="20% - Énfasis5 2" xfId="5"/>
    <cellStyle name="20% - Énfasis5 3" xfId="138"/>
    <cellStyle name="20% - Énfasis6 2" xfId="6"/>
    <cellStyle name="20% - Énfasis6 3" xfId="139"/>
    <cellStyle name="40% - Énfasis1 2" xfId="7"/>
    <cellStyle name="40% - Énfasis1 3" xfId="140"/>
    <cellStyle name="40% - Énfasis2 2" xfId="8"/>
    <cellStyle name="40% - Énfasis2 3" xfId="141"/>
    <cellStyle name="40% - Énfasis3 2" xfId="9"/>
    <cellStyle name="40% - Énfasis3 3" xfId="142"/>
    <cellStyle name="40% - Énfasis4 2" xfId="10"/>
    <cellStyle name="40% - Énfasis4 3" xfId="143"/>
    <cellStyle name="40% - Énfasis5 2" xfId="11"/>
    <cellStyle name="40% - Énfasis5 3" xfId="144"/>
    <cellStyle name="40% - Énfasis6 2" xfId="12"/>
    <cellStyle name="40% - Énfasis6 3" xfId="145"/>
    <cellStyle name="60% - Énfasis1 2" xfId="13"/>
    <cellStyle name="60% - Énfasis1 3" xfId="146"/>
    <cellStyle name="60% - Énfasis2 2" xfId="14"/>
    <cellStyle name="60% - Énfasis2 3" xfId="147"/>
    <cellStyle name="60% - Énfasis3 2" xfId="15"/>
    <cellStyle name="60% - Énfasis3 3" xfId="148"/>
    <cellStyle name="60% - Énfasis4 2" xfId="16"/>
    <cellStyle name="60% - Énfasis4 3" xfId="149"/>
    <cellStyle name="60% - Énfasis5 2" xfId="17"/>
    <cellStyle name="60% - Énfasis5 3" xfId="150"/>
    <cellStyle name="60% - Énfasis6 2" xfId="18"/>
    <cellStyle name="60% - Énfasis6 3" xfId="151"/>
    <cellStyle name="Buena 2" xfId="19"/>
    <cellStyle name="Buena 3" xfId="152"/>
    <cellStyle name="Cálculo 2" xfId="20"/>
    <cellStyle name="Cálculo 3" xfId="153"/>
    <cellStyle name="Cancel" xfId="154"/>
    <cellStyle name="Celda de comprobación 2" xfId="21"/>
    <cellStyle name="Celda de comprobación 3" xfId="155"/>
    <cellStyle name="Celda vinculada 2" xfId="22"/>
    <cellStyle name="Celda vinculada 3" xfId="156"/>
    <cellStyle name="CIENTOS" xfId="157"/>
    <cellStyle name="CIENTOS 2" xfId="158"/>
    <cellStyle name="CIENTOS 2D" xfId="159"/>
    <cellStyle name="CIENTOS 2D 2" xfId="160"/>
    <cellStyle name="CIENTOS 2D_PRESUPUESTO FASE III ABR-2015 Rev3" xfId="161"/>
    <cellStyle name="CIENTOS 3D" xfId="162"/>
    <cellStyle name="CIENTOS 3D 2" xfId="163"/>
    <cellStyle name="CIENTOS 3D_PRESUPUESTO FASE III ABR-2015 Rev3" xfId="164"/>
    <cellStyle name="CIENTOS 4D" xfId="165"/>
    <cellStyle name="CIENTOS 4D 2" xfId="166"/>
    <cellStyle name="CIENTOS 4D_PRESUPUESTO FASE III ABR-2015 Rev3" xfId="167"/>
    <cellStyle name="CIENTOS_CantidadesGirardota" xfId="168"/>
    <cellStyle name="Comma" xfId="169"/>
    <cellStyle name="Comma0" xfId="170"/>
    <cellStyle name="Currency" xfId="171"/>
    <cellStyle name="Currency0" xfId="172"/>
    <cellStyle name="Date" xfId="173"/>
    <cellStyle name="Encabezado 4 2" xfId="23"/>
    <cellStyle name="Encabezado 4 3" xfId="174"/>
    <cellStyle name="Énfasis1 2" xfId="24"/>
    <cellStyle name="Énfasis1 3" xfId="175"/>
    <cellStyle name="Énfasis2 2" xfId="25"/>
    <cellStyle name="Énfasis2 3" xfId="176"/>
    <cellStyle name="Énfasis3 2" xfId="26"/>
    <cellStyle name="Énfasis3 3" xfId="177"/>
    <cellStyle name="Énfasis4 2" xfId="27"/>
    <cellStyle name="Énfasis4 3" xfId="178"/>
    <cellStyle name="Énfasis5 2" xfId="28"/>
    <cellStyle name="Énfasis5 3" xfId="179"/>
    <cellStyle name="Énfasis6 2" xfId="29"/>
    <cellStyle name="Énfasis6 3" xfId="180"/>
    <cellStyle name="Entrada 2" xfId="30"/>
    <cellStyle name="Entrada 3" xfId="181"/>
    <cellStyle name="Estilo 1" xfId="31"/>
    <cellStyle name="Euro" xfId="32"/>
    <cellStyle name="F2" xfId="182"/>
    <cellStyle name="F3" xfId="183"/>
    <cellStyle name="F4" xfId="184"/>
    <cellStyle name="F5" xfId="185"/>
    <cellStyle name="F6" xfId="186"/>
    <cellStyle name="F7" xfId="187"/>
    <cellStyle name="F8" xfId="188"/>
    <cellStyle name="Fixed" xfId="189"/>
    <cellStyle name="Heading 1" xfId="190"/>
    <cellStyle name="Heading 2" xfId="191"/>
    <cellStyle name="Heading1" xfId="192"/>
    <cellStyle name="Heading2" xfId="193"/>
    <cellStyle name="Incorrecto 2" xfId="33"/>
    <cellStyle name="Incorrecto 3" xfId="194"/>
    <cellStyle name="MILE DE MILLONES" xfId="195"/>
    <cellStyle name="MILE DE MILLONES 2" xfId="196"/>
    <cellStyle name="MILE DE MILLONES_PRESUPUESTO FASE III ABR-2015 Rev3" xfId="197"/>
    <cellStyle name="MILES" xfId="198"/>
    <cellStyle name="MILES 2" xfId="199"/>
    <cellStyle name="Millares" xfId="34" builtinId="3"/>
    <cellStyle name="Millares [2]" xfId="35"/>
    <cellStyle name="Millares [2] 2" xfId="200"/>
    <cellStyle name="Millares 10" xfId="36"/>
    <cellStyle name="Millares 10 2" xfId="37"/>
    <cellStyle name="Millares 11" xfId="38"/>
    <cellStyle name="Millares 11 2" xfId="201"/>
    <cellStyle name="Millares 12" xfId="123"/>
    <cellStyle name="Millares 13" xfId="132"/>
    <cellStyle name="Millares 2" xfId="39"/>
    <cellStyle name="Millares 2 2" xfId="40"/>
    <cellStyle name="Millares 2 3" xfId="41"/>
    <cellStyle name="Millares 2 4" xfId="202"/>
    <cellStyle name="Millares 2 5" xfId="42"/>
    <cellStyle name="Millares 2_APU´S_NO_PREVISTOS (1)" xfId="203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4"/>
    <cellStyle name="Millares 4_APU´S_NO_PREVISTOS (1)" xfId="205"/>
    <cellStyle name="Millares 5" xfId="50"/>
    <cellStyle name="Millares 5 2" xfId="206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ONES" xfId="207"/>
    <cellStyle name="MILLONES 2" xfId="208"/>
    <cellStyle name="MILLONES_PRESUPUESTO FASE III ABR-2015 Rev3" xfId="209"/>
    <cellStyle name="Moneda" xfId="261" builtinId="4"/>
    <cellStyle name="Moneda [0] 2" xfId="254"/>
    <cellStyle name="Moneda [0] 2 2" xfId="258"/>
    <cellStyle name="Moneda [0] 3" xfId="255"/>
    <cellStyle name="Moneda 10 2" xfId="60"/>
    <cellStyle name="Moneda 2" xfId="61"/>
    <cellStyle name="Moneda 2 10" xfId="210"/>
    <cellStyle name="Moneda 2 11" xfId="211"/>
    <cellStyle name="Moneda 2 12" xfId="212"/>
    <cellStyle name="Moneda 2 2" xfId="62"/>
    <cellStyle name="Moneda 2 2 2" xfId="63"/>
    <cellStyle name="Moneda 2 2 2 2" xfId="64"/>
    <cellStyle name="Moneda 2 2 2 2 2" xfId="127"/>
    <cellStyle name="Moneda 2 2 3" xfId="65"/>
    <cellStyle name="Moneda 2 2 4" xfId="66"/>
    <cellStyle name="Moneda 2 2 5" xfId="67"/>
    <cellStyle name="Moneda 2 2_APU´S_NO_PREVISTOS (1)" xfId="213"/>
    <cellStyle name="Moneda 2 3" xfId="68"/>
    <cellStyle name="Moneda 2 4" xfId="214"/>
    <cellStyle name="Moneda 2 5" xfId="215"/>
    <cellStyle name="Moneda 2 6" xfId="216"/>
    <cellStyle name="Moneda 2 7" xfId="217"/>
    <cellStyle name="Moneda 2 8" xfId="218"/>
    <cellStyle name="Moneda 2 9" xfId="219"/>
    <cellStyle name="Moneda 2_APU´S_NO_PREVISTOS (1)" xfId="220"/>
    <cellStyle name="Moneda 3" xfId="69"/>
    <cellStyle name="Moneda 3 2" xfId="256"/>
    <cellStyle name="Moneda 4" xfId="221"/>
    <cellStyle name="Moneda 5" xfId="260"/>
    <cellStyle name="Monetario0" xfId="222"/>
    <cellStyle name="Neutral" xfId="70" builtinId="28" customBuiltin="1"/>
    <cellStyle name="Neutral 2" xfId="71"/>
    <cellStyle name="Neutral 3" xfId="223"/>
    <cellStyle name="No. punto" xfId="224"/>
    <cellStyle name="No. punto 2" xfId="225"/>
    <cellStyle name="Normal" xfId="0" builtinId="0"/>
    <cellStyle name="Normal 2" xfId="72"/>
    <cellStyle name="Normal 2 10" xfId="73"/>
    <cellStyle name="Normal 2 10 2" xfId="74"/>
    <cellStyle name="Normal 2 10 2 2" xfId="133"/>
    <cellStyle name="Normal 2 10 3" xfId="124"/>
    <cellStyle name="Normal 2 11" xfId="75"/>
    <cellStyle name="Normal 2 12" xfId="76"/>
    <cellStyle name="Normal 2 13" xfId="77"/>
    <cellStyle name="Normal 2 2" xfId="78"/>
    <cellStyle name="Normal 2 2 2" xfId="226"/>
    <cellStyle name="Normal 2 2 3" xfId="227"/>
    <cellStyle name="Normal 2 2 4" xfId="257"/>
    <cellStyle name="Normal 2 3" xfId="79"/>
    <cellStyle name="Normal 2 3 2" xfId="228"/>
    <cellStyle name="Normal 2 4" xfId="80"/>
    <cellStyle name="Normal 2 5" xfId="81"/>
    <cellStyle name="Normal 2 6" xfId="82"/>
    <cellStyle name="Normal 2 7" xfId="83"/>
    <cellStyle name="Normal 2 8" xfId="84"/>
    <cellStyle name="Normal 2 9" xfId="85"/>
    <cellStyle name="Normal 2_APU NO PREVISTOS MTTO" xfId="86"/>
    <cellStyle name="Normal 29" xfId="87"/>
    <cellStyle name="Normal 3" xfId="88"/>
    <cellStyle name="Normal 3 11" xfId="128"/>
    <cellStyle name="Normal 3 11 2" xfId="253"/>
    <cellStyle name="Normal 3 2" xfId="89"/>
    <cellStyle name="Normal 3 2 2" xfId="126"/>
    <cellStyle name="Normal 3 3" xfId="229"/>
    <cellStyle name="Normal 3_APU´S_NO_PREVISTOS (1)" xfId="230"/>
    <cellStyle name="Normal 4" xfId="90"/>
    <cellStyle name="Normal 4 2" xfId="91"/>
    <cellStyle name="Normal 4 2 2" xfId="231"/>
    <cellStyle name="Normal 5" xfId="131"/>
    <cellStyle name="Normal 6" xfId="232"/>
    <cellStyle name="Normal 6 2" xfId="233"/>
    <cellStyle name="Normal 7" xfId="234"/>
    <cellStyle name="Normal 8" xfId="235"/>
    <cellStyle name="Normal 9" xfId="236"/>
    <cellStyle name="Normal 9 2" xfId="130"/>
    <cellStyle name="Normal_PTO OFICIAL PREPLIEGO (CORREGIDO) 2" xfId="129"/>
    <cellStyle name="Notas 2" xfId="92"/>
    <cellStyle name="Notas 3" xfId="237"/>
    <cellStyle name="Percent" xfId="238"/>
    <cellStyle name="Porcentaje 2" xfId="239"/>
    <cellStyle name="Porcentaje 2 2" xfId="259"/>
    <cellStyle name="Porcentaje 3" xfId="93"/>
    <cellStyle name="Porcentaje 4" xfId="240"/>
    <cellStyle name="Porcentaje 5" xfId="241"/>
    <cellStyle name="Porcentaje 5 2" xfId="242"/>
    <cellStyle name="Porcentual 2" xfId="94"/>
    <cellStyle name="Porcentual 2 10" xfId="95"/>
    <cellStyle name="Porcentual 2 10 2" xfId="96"/>
    <cellStyle name="Porcentual 2 11" xfId="97"/>
    <cellStyle name="Porcentual 2 12" xfId="98"/>
    <cellStyle name="Porcentual 2 2" xfId="99"/>
    <cellStyle name="Porcentual 2 3" xfId="100"/>
    <cellStyle name="Porcentual 2 4" xfId="101"/>
    <cellStyle name="Porcentual 2 5" xfId="102"/>
    <cellStyle name="Porcentual 2 6" xfId="103"/>
    <cellStyle name="Porcentual 2 7" xfId="104"/>
    <cellStyle name="Porcentual 2 8" xfId="105"/>
    <cellStyle name="Porcentual 2 9" xfId="106"/>
    <cellStyle name="Porcentual 3" xfId="107"/>
    <cellStyle name="Porcentual 4" xfId="108"/>
    <cellStyle name="Porcentual 4 2" xfId="109"/>
    <cellStyle name="Porcentual 5" xfId="110"/>
    <cellStyle name="Porcentual 5 2" xfId="243"/>
    <cellStyle name="Porcentual 6" xfId="111"/>
    <cellStyle name="Porcentual 6 2" xfId="112"/>
    <cellStyle name="Porcentual 7" xfId="113"/>
    <cellStyle name="Porcentual 8" xfId="125"/>
    <cellStyle name="resaltado" xfId="244"/>
    <cellStyle name="Salida 2" xfId="114"/>
    <cellStyle name="Salida 3" xfId="245"/>
    <cellStyle name="Texto de advertencia 2" xfId="115"/>
    <cellStyle name="Texto de advertencia 3" xfId="246"/>
    <cellStyle name="Texto explicativo 2" xfId="116"/>
    <cellStyle name="Texto explicativo 3" xfId="247"/>
    <cellStyle name="Título 1 2" xfId="117"/>
    <cellStyle name="Título 1 3" xfId="248"/>
    <cellStyle name="Título 2 2" xfId="118"/>
    <cellStyle name="Título 2 3" xfId="249"/>
    <cellStyle name="Título 3 2" xfId="119"/>
    <cellStyle name="Título 3 3" xfId="250"/>
    <cellStyle name="Título 4" xfId="120"/>
    <cellStyle name="Título 5" xfId="251"/>
    <cellStyle name="Total" xfId="121" builtinId="25" customBuiltin="1"/>
    <cellStyle name="Total 2" xfId="122"/>
    <cellStyle name="Total 3" xfId="25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externalLink" Target="externalLinks/externalLink125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customXml" Target="../customXml/item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theme" Target="theme/theme1.xml"/><Relationship Id="rId135" Type="http://schemas.openxmlformats.org/officeDocument/2006/relationships/customXml" Target="../customXml/item2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styles" Target="styles.xml"/><Relationship Id="rId136" Type="http://schemas.openxmlformats.org/officeDocument/2006/relationships/customXml" Target="../customXml/item3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sharedStrings" Target="sharedStrings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JJMA\MAINTENANCE%20SYSTEMS%202\PRESUPUESTOS\CDJ\PRE2007-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TO%20641%20UT%20MAS\MODIFICACIONES\ACTA%20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ldasgovco-my.sharepoint.com/a%20%20aaInformaci&#243;n%20GRUPO%204/A%20MInformes%20Mensuales/Informe%20de%20estado%20vial%20ene/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ampo\Desktop\201409-C0022014-APUSDPS%20(CARUPAPOLIDEP)%20V1%20SEPARADO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.OTROS\OBRAS\ENGATIVA\MODIFICACIONES\MODIFICACI&#224;N%204\VILLA%20SAGRARIO%20LLUVIAS%20mod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NAL\Dropbox\PRESP\DPS0202014\ANALISIS%20DE%20PRECIOS%20(Mao)%202014.xlsm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BALANCE\resumen%20japon%20lluvias%202.7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VILLA%20SAGRARIO%20NEGRAS%208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ldasgovco-my.sharepoint.com/Documents%20and%20Settings/usurio/Escritorio/Jose%20luis/Domingo%2006-05%20Memory/cca/InformeEjecutivoU-200_ViscoTM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UDAD%20BOLIVAR\FRENTE%201CB\replanteos\MARLO\CB%205\5921.FLORIDA%20PRUEB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5\VILLA%20SAGRARIO%20NEGRA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WINDOWS\TEMP\VILLA%20SAGRARIO%20NEGRAS%208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garciab/Desktop/Presupuestos%20Anillo%20Vial,%207_01_10/PRESUPUESTOS_03_02_2010/Presupuesto_3puertas-alto_paisa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3\SAN%20BASILIO%20NEGRAS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SUMEN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Presupuesto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LUB"/>
      <sheetName val="SUPLUB"/>
      <sheetName val="GR ENGTOOL"/>
      <sheetName val="MAJMINREP"/>
      <sheetName val="BUDTOTAL"/>
      <sheetName val="RH120E Diesel Cat"/>
      <sheetName val="RH120E Diesel Cummins"/>
      <sheetName val="777D"/>
      <sheetName val="777F"/>
      <sheetName val="16H"/>
      <sheetName val="834H"/>
      <sheetName val="D9T"/>
      <sheetName val="330CL"/>
      <sheetName val="GR ENG TOOL RH120E"/>
      <sheetName val="Parts - Comp IR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</sheetNames>
    <sheetDataSet>
      <sheetData sheetId="0" refreshError="1">
        <row r="15">
          <cell r="I15">
            <v>0.54751813668079397</v>
          </cell>
        </row>
        <row r="16">
          <cell r="I16">
            <v>0.67002611682034363</v>
          </cell>
        </row>
        <row r="17">
          <cell r="I17">
            <v>0.80535562905411928</v>
          </cell>
        </row>
        <row r="18">
          <cell r="I18">
            <v>0.89811116639918487</v>
          </cell>
        </row>
        <row r="19">
          <cell r="I19">
            <v>0.9744774270287262</v>
          </cell>
        </row>
        <row r="20">
          <cell r="I20">
            <v>1.1239471251137785</v>
          </cell>
        </row>
        <row r="21">
          <cell r="I21">
            <v>1.2825432987340994</v>
          </cell>
        </row>
        <row r="22">
          <cell r="I22">
            <v>1.4530556979861888</v>
          </cell>
        </row>
        <row r="23">
          <cell r="I23">
            <v>1.6392553722877783</v>
          </cell>
        </row>
        <row r="24">
          <cell r="I24">
            <v>1.8401475946639425</v>
          </cell>
        </row>
        <row r="25">
          <cell r="I25">
            <v>2.4052561673438118</v>
          </cell>
        </row>
        <row r="28">
          <cell r="I28">
            <v>3.6230056809750879</v>
          </cell>
        </row>
        <row r="29">
          <cell r="I29">
            <v>4.2349131863889973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IDEROS (2)"/>
      <sheetName val="FACTORES"/>
      <sheetName val="SUMA TUBERIA"/>
      <sheetName val="TUBERIA"/>
      <sheetName val="TUB SUMID"/>
      <sheetName val="SUMIDEROS"/>
      <sheetName val="PAVIMENTO"/>
      <sheetName val="RESUMEN"/>
      <sheetName val="VILLA 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 refreshError="1"/>
      <sheetData sheetId="1" refreshError="1"/>
      <sheetData sheetId="2" refreshError="1">
        <row r="10">
          <cell r="AE10">
            <v>0</v>
          </cell>
        </row>
        <row r="14">
          <cell r="AE1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ACOMETIDAS"/>
      <sheetName val="dem poz"/>
      <sheetName val="desvio"/>
      <sheetName val="TUBERIA"/>
      <sheetName val="CARCAMO"/>
      <sheetName val="ANDENES"/>
      <sheetName val="DOMICILIARIAS"/>
      <sheetName val="PAVIMENTO"/>
      <sheetName val="SUMA TUB"/>
      <sheetName val="RESUMEN"/>
      <sheetName val="VILLA SAGRARIO 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/>
      <sheetData sheetId="1"/>
      <sheetData sheetId="2" refreshError="1">
        <row r="12">
          <cell r="S12">
            <v>1.2555959999999899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TRANSPORTES"/>
      <sheetName val="TRANSPORTES &gt; 1000 m"/>
      <sheetName val="TRANSPORTES DE DERRUMBES "/>
      <sheetName val="RESUMEN ÍTEMS"/>
      <sheetName val="PRESUPUESTO HIDRAULICA"/>
      <sheetName val="PRESUPUESTO DISEÑO GEOM."/>
      <sheetName val="GEOTECNIA"/>
      <sheetName val="PUENTE Q. CARMINALES"/>
      <sheetName val="PUENTE Q. BERRION"/>
      <sheetName val="PUENTE RÍO CHINCHINÁ"/>
      <sheetName val="PAISAJISMO"/>
      <sheetName val="PAVIMENTOS"/>
      <sheetName val="PRESUPUESTO PAV. FLEX"/>
      <sheetName val="PRESUPUESTO PAV. RIG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>
        <row r="17">
          <cell r="A17">
            <v>200.1</v>
          </cell>
        </row>
        <row r="18">
          <cell r="A18">
            <v>200.2</v>
          </cell>
        </row>
        <row r="19">
          <cell r="A19">
            <v>201.7</v>
          </cell>
        </row>
        <row r="20">
          <cell r="A20">
            <v>201.12</v>
          </cell>
        </row>
        <row r="21">
          <cell r="A21">
            <v>210.1</v>
          </cell>
        </row>
        <row r="22">
          <cell r="A22">
            <v>210.2</v>
          </cell>
        </row>
        <row r="23">
          <cell r="A23">
            <v>210.3</v>
          </cell>
        </row>
        <row r="24">
          <cell r="A24">
            <v>211</v>
          </cell>
        </row>
        <row r="25">
          <cell r="A25">
            <v>220</v>
          </cell>
        </row>
        <row r="26">
          <cell r="A26">
            <v>310</v>
          </cell>
        </row>
        <row r="27">
          <cell r="A27" t="str">
            <v>CD311</v>
          </cell>
        </row>
        <row r="28">
          <cell r="A28" t="str">
            <v>CD320</v>
          </cell>
        </row>
        <row r="29">
          <cell r="A29" t="str">
            <v>CD330</v>
          </cell>
        </row>
        <row r="30">
          <cell r="A30">
            <v>413</v>
          </cell>
        </row>
        <row r="31">
          <cell r="A31" t="str">
            <v>CD420</v>
          </cell>
        </row>
        <row r="32">
          <cell r="A32" t="str">
            <v>CD421</v>
          </cell>
        </row>
        <row r="33">
          <cell r="A33" t="str">
            <v>CD450.2</v>
          </cell>
        </row>
        <row r="34">
          <cell r="A34" t="str">
            <v>CD450.3</v>
          </cell>
        </row>
        <row r="35">
          <cell r="A35" t="str">
            <v>CD450.5</v>
          </cell>
        </row>
        <row r="36">
          <cell r="A36" t="str">
            <v>CD466.1</v>
          </cell>
        </row>
        <row r="37">
          <cell r="A37" t="str">
            <v>CD500.1</v>
          </cell>
        </row>
        <row r="38">
          <cell r="A38" t="str">
            <v>CD500.2</v>
          </cell>
        </row>
        <row r="39">
          <cell r="A39" t="str">
            <v>CD510.1</v>
          </cell>
        </row>
        <row r="40">
          <cell r="A40" t="str">
            <v>CD510.2</v>
          </cell>
        </row>
        <row r="41">
          <cell r="A41">
            <v>600.1</v>
          </cell>
        </row>
        <row r="42">
          <cell r="A42">
            <v>600.20000000000005</v>
          </cell>
        </row>
        <row r="43">
          <cell r="A43">
            <v>600.29999999999995</v>
          </cell>
        </row>
        <row r="44">
          <cell r="A44">
            <v>600.4</v>
          </cell>
        </row>
        <row r="45">
          <cell r="A45">
            <v>610.1</v>
          </cell>
        </row>
        <row r="46">
          <cell r="A46" t="str">
            <v>CD621.1</v>
          </cell>
        </row>
        <row r="47">
          <cell r="A47" t="str">
            <v>CD621.2</v>
          </cell>
        </row>
        <row r="48">
          <cell r="A48" t="str">
            <v>CD621.3</v>
          </cell>
        </row>
        <row r="49">
          <cell r="A49" t="str">
            <v>CD624</v>
          </cell>
        </row>
        <row r="50">
          <cell r="A50" t="str">
            <v>CD625</v>
          </cell>
        </row>
        <row r="51">
          <cell r="A51">
            <v>630.29999999999995</v>
          </cell>
        </row>
        <row r="52">
          <cell r="A52">
            <v>630.4</v>
          </cell>
        </row>
        <row r="53">
          <cell r="A53">
            <v>630.5</v>
          </cell>
        </row>
        <row r="54">
          <cell r="A54">
            <v>630.6</v>
          </cell>
        </row>
        <row r="55">
          <cell r="A55">
            <v>630.70000000000005</v>
          </cell>
        </row>
        <row r="56">
          <cell r="A56" t="str">
            <v>CD633.1</v>
          </cell>
        </row>
        <row r="57">
          <cell r="A57" t="str">
            <v>CD633.2</v>
          </cell>
        </row>
        <row r="58">
          <cell r="A58" t="str">
            <v>CD633.3</v>
          </cell>
        </row>
        <row r="59">
          <cell r="A59" t="str">
            <v>CD633.4</v>
          </cell>
        </row>
        <row r="60">
          <cell r="A60" t="str">
            <v>CD633.5</v>
          </cell>
        </row>
        <row r="61">
          <cell r="A61" t="str">
            <v>CD633.6</v>
          </cell>
        </row>
        <row r="62">
          <cell r="A62" t="str">
            <v>CD633.7</v>
          </cell>
        </row>
        <row r="63">
          <cell r="A63" t="str">
            <v>CD633.8</v>
          </cell>
        </row>
        <row r="64">
          <cell r="A64" t="str">
            <v>CD633.9</v>
          </cell>
        </row>
        <row r="65">
          <cell r="A65" t="str">
            <v>CD633.10</v>
          </cell>
        </row>
        <row r="66">
          <cell r="A66" t="str">
            <v>CD633.11</v>
          </cell>
        </row>
        <row r="67">
          <cell r="A67" t="str">
            <v>CD633.12</v>
          </cell>
        </row>
        <row r="68">
          <cell r="A68" t="str">
            <v>CD633.13</v>
          </cell>
        </row>
        <row r="69">
          <cell r="A69" t="str">
            <v>CD633.14</v>
          </cell>
        </row>
        <row r="70">
          <cell r="A70" t="str">
            <v>CD633.15</v>
          </cell>
        </row>
        <row r="71">
          <cell r="A71" t="str">
            <v>CD633.16</v>
          </cell>
        </row>
        <row r="72">
          <cell r="A72" t="str">
            <v>CD633.17</v>
          </cell>
        </row>
        <row r="73">
          <cell r="A73" t="str">
            <v>CD633.18</v>
          </cell>
        </row>
        <row r="74">
          <cell r="A74" t="str">
            <v>CD633.19</v>
          </cell>
        </row>
        <row r="75">
          <cell r="A75" t="str">
            <v>CD633.20</v>
          </cell>
        </row>
        <row r="76">
          <cell r="A76" t="str">
            <v>CD633.21</v>
          </cell>
        </row>
        <row r="77">
          <cell r="A77" t="str">
            <v>CD633.22</v>
          </cell>
        </row>
        <row r="78">
          <cell r="A78" t="str">
            <v>CD633.23</v>
          </cell>
        </row>
        <row r="79">
          <cell r="A79" t="str">
            <v>CD633.24</v>
          </cell>
        </row>
        <row r="80">
          <cell r="A80" t="str">
            <v>CD634</v>
          </cell>
        </row>
        <row r="81">
          <cell r="A81" t="str">
            <v>CD635</v>
          </cell>
        </row>
        <row r="82">
          <cell r="A82">
            <v>640.4</v>
          </cell>
        </row>
        <row r="83">
          <cell r="A83">
            <v>640.29999999999995</v>
          </cell>
        </row>
        <row r="84">
          <cell r="A84" t="str">
            <v>CD641.1</v>
          </cell>
        </row>
        <row r="85">
          <cell r="A85" t="str">
            <v>CD641.2</v>
          </cell>
        </row>
        <row r="86">
          <cell r="A86" t="str">
            <v>CD641.3</v>
          </cell>
        </row>
        <row r="87">
          <cell r="A87" t="str">
            <v>CD642.1</v>
          </cell>
        </row>
        <row r="88">
          <cell r="A88" t="str">
            <v>CD642.2</v>
          </cell>
        </row>
        <row r="89">
          <cell r="A89" t="str">
            <v>CD642.3</v>
          </cell>
        </row>
        <row r="90">
          <cell r="A90" t="str">
            <v>CD642.4</v>
          </cell>
        </row>
        <row r="91">
          <cell r="A91" t="str">
            <v>CD642.5</v>
          </cell>
        </row>
        <row r="92">
          <cell r="A92" t="str">
            <v>CD642.6</v>
          </cell>
        </row>
        <row r="93">
          <cell r="A93" t="str">
            <v>CD642.7</v>
          </cell>
        </row>
        <row r="94">
          <cell r="A94" t="str">
            <v>CD642.8</v>
          </cell>
        </row>
        <row r="95">
          <cell r="A95" t="str">
            <v>CD650.2</v>
          </cell>
        </row>
        <row r="96">
          <cell r="A96" t="str">
            <v>CD650.5</v>
          </cell>
        </row>
        <row r="97">
          <cell r="A97" t="str">
            <v>CD650.6</v>
          </cell>
        </row>
        <row r="98">
          <cell r="A98" t="str">
            <v>CD651.1</v>
          </cell>
        </row>
        <row r="99">
          <cell r="A99" t="str">
            <v>CD650.4</v>
          </cell>
        </row>
        <row r="100">
          <cell r="A100" t="str">
            <v>CD660.1</v>
          </cell>
        </row>
        <row r="101">
          <cell r="A101" t="str">
            <v>CD660.2</v>
          </cell>
        </row>
        <row r="102">
          <cell r="A102" t="str">
            <v>CD660.3</v>
          </cell>
        </row>
        <row r="103">
          <cell r="A103">
            <v>661</v>
          </cell>
        </row>
        <row r="104">
          <cell r="A104" t="str">
            <v>CD663</v>
          </cell>
        </row>
        <row r="105">
          <cell r="A105" t="str">
            <v>CD671</v>
          </cell>
        </row>
        <row r="106">
          <cell r="A106" t="str">
            <v>CD672.3</v>
          </cell>
        </row>
        <row r="107">
          <cell r="A107" t="str">
            <v>CD672.1</v>
          </cell>
        </row>
        <row r="108">
          <cell r="A108" t="str">
            <v>CD672.2</v>
          </cell>
        </row>
        <row r="109">
          <cell r="A109" t="str">
            <v>CD672.4</v>
          </cell>
        </row>
        <row r="110">
          <cell r="A110">
            <v>673.1</v>
          </cell>
        </row>
        <row r="111">
          <cell r="A111">
            <v>673.2</v>
          </cell>
        </row>
        <row r="112">
          <cell r="A112">
            <v>673.3</v>
          </cell>
        </row>
        <row r="113">
          <cell r="A113" t="str">
            <v>CD673.4</v>
          </cell>
        </row>
        <row r="114">
          <cell r="A114" t="str">
            <v>CD677.1</v>
          </cell>
        </row>
        <row r="115">
          <cell r="A115" t="str">
            <v>CD680.1</v>
          </cell>
        </row>
        <row r="116">
          <cell r="A116" t="str">
            <v>CD680.2</v>
          </cell>
        </row>
        <row r="117">
          <cell r="A117">
            <v>681.1</v>
          </cell>
        </row>
        <row r="118">
          <cell r="A118" t="str">
            <v>CD690.1</v>
          </cell>
        </row>
        <row r="119">
          <cell r="A119" t="str">
            <v>CD700.1</v>
          </cell>
        </row>
        <row r="120">
          <cell r="A120" t="str">
            <v>CD700.3</v>
          </cell>
        </row>
        <row r="121">
          <cell r="A121">
            <v>701</v>
          </cell>
        </row>
        <row r="122">
          <cell r="A122" t="str">
            <v>CD710.1</v>
          </cell>
        </row>
        <row r="123">
          <cell r="A123" t="str">
            <v>CD710.2</v>
          </cell>
        </row>
        <row r="124">
          <cell r="A124">
            <v>800.2</v>
          </cell>
        </row>
        <row r="125">
          <cell r="A125" t="str">
            <v>CD651.1</v>
          </cell>
        </row>
        <row r="126">
          <cell r="A126" t="str">
            <v>CD801</v>
          </cell>
        </row>
        <row r="127">
          <cell r="A127" t="str">
            <v>CD802</v>
          </cell>
        </row>
        <row r="128">
          <cell r="A128" t="str">
            <v>CD804</v>
          </cell>
        </row>
        <row r="129">
          <cell r="A129" t="str">
            <v>CD805</v>
          </cell>
        </row>
        <row r="130">
          <cell r="A130" t="str">
            <v>CD803</v>
          </cell>
        </row>
        <row r="131">
          <cell r="A131">
            <v>810.1</v>
          </cell>
        </row>
        <row r="132">
          <cell r="A132">
            <v>810.2</v>
          </cell>
        </row>
        <row r="133">
          <cell r="A133" t="str">
            <v>CD811</v>
          </cell>
        </row>
        <row r="134">
          <cell r="A134">
            <v>820.1</v>
          </cell>
        </row>
        <row r="135">
          <cell r="A135" t="str">
            <v>CD815</v>
          </cell>
        </row>
        <row r="136">
          <cell r="A136" t="str">
            <v>CD822.1</v>
          </cell>
        </row>
        <row r="137">
          <cell r="A137" t="str">
            <v>CD822.2</v>
          </cell>
        </row>
        <row r="138">
          <cell r="A138" t="str">
            <v>CD822.3</v>
          </cell>
        </row>
        <row r="139">
          <cell r="A139" t="str">
            <v>CD822.4</v>
          </cell>
        </row>
        <row r="140">
          <cell r="A140" t="str">
            <v>CD817.1</v>
          </cell>
        </row>
        <row r="141">
          <cell r="A141" t="str">
            <v>CD817.2</v>
          </cell>
        </row>
        <row r="142">
          <cell r="A142" t="str">
            <v>CD818</v>
          </cell>
        </row>
        <row r="143">
          <cell r="A143">
            <v>15</v>
          </cell>
        </row>
        <row r="144">
          <cell r="A144">
            <v>16</v>
          </cell>
        </row>
        <row r="145">
          <cell r="A145">
            <v>17</v>
          </cell>
        </row>
        <row r="146">
          <cell r="A146" t="str">
            <v>CD823</v>
          </cell>
        </row>
        <row r="147">
          <cell r="A147" t="str">
            <v>CD824</v>
          </cell>
        </row>
        <row r="148">
          <cell r="A148" t="str">
            <v>CD814</v>
          </cell>
        </row>
        <row r="149">
          <cell r="A149" t="str">
            <v>CD827.1</v>
          </cell>
        </row>
        <row r="150">
          <cell r="A150" t="str">
            <v>CD827.2</v>
          </cell>
        </row>
        <row r="151">
          <cell r="A151" t="str">
            <v>CD827.3</v>
          </cell>
        </row>
        <row r="152">
          <cell r="A152" t="str">
            <v>CD827.4</v>
          </cell>
        </row>
        <row r="153">
          <cell r="A153" t="str">
            <v>CD827.5</v>
          </cell>
        </row>
        <row r="154">
          <cell r="A154" t="str">
            <v>CD827.6</v>
          </cell>
        </row>
        <row r="155">
          <cell r="A155" t="str">
            <v>CD827.7</v>
          </cell>
        </row>
        <row r="156">
          <cell r="A156" t="str">
            <v>CD827.8</v>
          </cell>
        </row>
        <row r="157">
          <cell r="A157" t="str">
            <v>CD827.9</v>
          </cell>
        </row>
        <row r="158">
          <cell r="A158" t="str">
            <v>CD827.10</v>
          </cell>
        </row>
        <row r="159">
          <cell r="A159" t="str">
            <v>CD827.11</v>
          </cell>
        </row>
        <row r="160">
          <cell r="A160" t="str">
            <v>CD827.12</v>
          </cell>
        </row>
        <row r="161">
          <cell r="A161" t="str">
            <v>CD827.13</v>
          </cell>
        </row>
        <row r="162">
          <cell r="A162" t="str">
            <v>CD827.14</v>
          </cell>
        </row>
        <row r="163">
          <cell r="A163" t="str">
            <v>CD827.15</v>
          </cell>
        </row>
        <row r="164">
          <cell r="A164" t="str">
            <v>CD827.16</v>
          </cell>
        </row>
        <row r="165">
          <cell r="A165" t="str">
            <v>CD827.17</v>
          </cell>
        </row>
        <row r="166">
          <cell r="A166" t="str">
            <v>CD827.18</v>
          </cell>
        </row>
        <row r="167">
          <cell r="A167" t="str">
            <v>CD827.19</v>
          </cell>
        </row>
        <row r="168">
          <cell r="A168" t="str">
            <v>CD827.20</v>
          </cell>
        </row>
        <row r="169">
          <cell r="A169" t="str">
            <v>CD827.21</v>
          </cell>
        </row>
        <row r="170">
          <cell r="A170" t="str">
            <v>CD827.22</v>
          </cell>
        </row>
        <row r="171">
          <cell r="A171" t="str">
            <v>CD827.23</v>
          </cell>
        </row>
        <row r="172">
          <cell r="A172" t="str">
            <v>CD827.24</v>
          </cell>
        </row>
        <row r="173">
          <cell r="A173" t="str">
            <v>CD827.25</v>
          </cell>
        </row>
        <row r="174">
          <cell r="A174" t="str">
            <v>CD827.26</v>
          </cell>
        </row>
        <row r="175">
          <cell r="A175" t="str">
            <v>CD827.27</v>
          </cell>
        </row>
        <row r="176">
          <cell r="A176" t="str">
            <v>CD827.28</v>
          </cell>
        </row>
        <row r="177">
          <cell r="A177" t="str">
            <v>CD827.29</v>
          </cell>
        </row>
        <row r="178">
          <cell r="A178" t="str">
            <v>CD827.30</v>
          </cell>
        </row>
        <row r="179">
          <cell r="A179" t="str">
            <v>CD827.31</v>
          </cell>
        </row>
        <row r="180">
          <cell r="A180" t="str">
            <v>CD827.32</v>
          </cell>
        </row>
        <row r="181">
          <cell r="A181" t="str">
            <v>CD827.33</v>
          </cell>
        </row>
        <row r="182">
          <cell r="A182" t="str">
            <v>CD827.34</v>
          </cell>
        </row>
        <row r="183">
          <cell r="A183" t="str">
            <v>CD827.35</v>
          </cell>
        </row>
        <row r="184">
          <cell r="A184" t="str">
            <v>CD827.36</v>
          </cell>
        </row>
        <row r="185">
          <cell r="A185" t="str">
            <v>CD827.37</v>
          </cell>
        </row>
        <row r="186">
          <cell r="A186" t="str">
            <v>CD827.38</v>
          </cell>
        </row>
        <row r="187">
          <cell r="A187" t="str">
            <v>CD827.39</v>
          </cell>
        </row>
        <row r="188">
          <cell r="A188" t="str">
            <v>CD827.40</v>
          </cell>
        </row>
        <row r="189">
          <cell r="A189" t="str">
            <v>CD827.41</v>
          </cell>
        </row>
        <row r="190">
          <cell r="A190" t="str">
            <v>CD827.42</v>
          </cell>
        </row>
        <row r="191">
          <cell r="A191" t="str">
            <v>CD827.43</v>
          </cell>
        </row>
        <row r="192">
          <cell r="A192" t="str">
            <v>CD827.44</v>
          </cell>
        </row>
        <row r="193">
          <cell r="A193" t="str">
            <v>CD827.45</v>
          </cell>
        </row>
        <row r="194">
          <cell r="A194" t="str">
            <v>CD827.46</v>
          </cell>
        </row>
        <row r="195">
          <cell r="A195" t="str">
            <v>CD827.47</v>
          </cell>
        </row>
        <row r="196">
          <cell r="A196" t="str">
            <v>CD827.48</v>
          </cell>
        </row>
        <row r="197">
          <cell r="A197" t="str">
            <v>CD828</v>
          </cell>
        </row>
        <row r="198">
          <cell r="A198" t="str">
            <v>CD829</v>
          </cell>
        </row>
        <row r="199">
          <cell r="A199" t="str">
            <v>CD831</v>
          </cell>
        </row>
        <row r="200">
          <cell r="A200" t="str">
            <v>CD832.1</v>
          </cell>
        </row>
        <row r="201">
          <cell r="A201" t="str">
            <v>CD832.2</v>
          </cell>
        </row>
        <row r="202">
          <cell r="A202" t="str">
            <v>CD833</v>
          </cell>
        </row>
        <row r="203">
          <cell r="A203" t="str">
            <v>CD834</v>
          </cell>
        </row>
        <row r="204">
          <cell r="A204" t="str">
            <v>CD835</v>
          </cell>
        </row>
        <row r="205">
          <cell r="A205" t="str">
            <v>CD836</v>
          </cell>
        </row>
        <row r="206">
          <cell r="A206" t="str">
            <v>CD837.1</v>
          </cell>
        </row>
        <row r="207">
          <cell r="A207" t="str">
            <v>CD837.2</v>
          </cell>
        </row>
        <row r="208">
          <cell r="A208" t="str">
            <v>CD837.3</v>
          </cell>
        </row>
        <row r="209">
          <cell r="A209" t="str">
            <v>CD837.4</v>
          </cell>
        </row>
        <row r="210">
          <cell r="A210" t="str">
            <v>CD837.5</v>
          </cell>
        </row>
        <row r="211">
          <cell r="A211" t="str">
            <v>CD837.6</v>
          </cell>
        </row>
        <row r="212">
          <cell r="A212" t="str">
            <v>CD837.7</v>
          </cell>
        </row>
        <row r="213">
          <cell r="A213" t="str">
            <v>CD837.8</v>
          </cell>
        </row>
        <row r="214">
          <cell r="A214" t="str">
            <v>CD837.9</v>
          </cell>
        </row>
        <row r="215">
          <cell r="A215" t="str">
            <v>CD837.10</v>
          </cell>
        </row>
        <row r="216">
          <cell r="A216" t="str">
            <v>CD837.11</v>
          </cell>
        </row>
        <row r="217">
          <cell r="A217" t="str">
            <v>CD838</v>
          </cell>
        </row>
        <row r="218">
          <cell r="A218" t="str">
            <v>CD839.1</v>
          </cell>
        </row>
        <row r="219">
          <cell r="A219" t="str">
            <v>CD839.2</v>
          </cell>
        </row>
        <row r="220">
          <cell r="A220" t="str">
            <v>CD839.3</v>
          </cell>
        </row>
        <row r="221">
          <cell r="A221" t="str">
            <v>CD839.4</v>
          </cell>
        </row>
        <row r="222">
          <cell r="A222" t="str">
            <v>CD839.5</v>
          </cell>
        </row>
        <row r="223">
          <cell r="A223" t="str">
            <v>CD839.6</v>
          </cell>
        </row>
        <row r="224">
          <cell r="A224" t="str">
            <v>CD839.7</v>
          </cell>
        </row>
        <row r="225">
          <cell r="A225" t="str">
            <v>CD839.8</v>
          </cell>
        </row>
        <row r="226">
          <cell r="A226" t="str">
            <v>CD840</v>
          </cell>
        </row>
        <row r="227">
          <cell r="A227" t="str">
            <v>CD841.1</v>
          </cell>
        </row>
        <row r="228">
          <cell r="A228" t="str">
            <v>CD841.2</v>
          </cell>
        </row>
        <row r="229">
          <cell r="A229" t="str">
            <v>CD841.3</v>
          </cell>
        </row>
        <row r="230">
          <cell r="A230" t="str">
            <v>CD841.4</v>
          </cell>
        </row>
        <row r="231">
          <cell r="A231" t="str">
            <v>CD842</v>
          </cell>
        </row>
        <row r="232">
          <cell r="A232" t="str">
            <v>CD843</v>
          </cell>
        </row>
        <row r="233">
          <cell r="A233" t="str">
            <v>CD844</v>
          </cell>
        </row>
        <row r="234">
          <cell r="A234" t="str">
            <v>CD845</v>
          </cell>
        </row>
        <row r="235">
          <cell r="A235" t="str">
            <v>CD846.1</v>
          </cell>
        </row>
        <row r="236">
          <cell r="A236" t="str">
            <v>CD846.2</v>
          </cell>
        </row>
        <row r="237">
          <cell r="A237" t="str">
            <v>CD846.3</v>
          </cell>
        </row>
        <row r="238">
          <cell r="A238" t="str">
            <v>CD847</v>
          </cell>
        </row>
        <row r="239">
          <cell r="A239" t="str">
            <v>CD 848</v>
          </cell>
        </row>
        <row r="240">
          <cell r="A240" t="str">
            <v>CD 849</v>
          </cell>
        </row>
        <row r="241">
          <cell r="A241" t="str">
            <v>CD 850</v>
          </cell>
        </row>
        <row r="242">
          <cell r="A242" t="str">
            <v>CD 851.1</v>
          </cell>
        </row>
        <row r="243">
          <cell r="A243" t="str">
            <v>CD851.2</v>
          </cell>
        </row>
        <row r="244">
          <cell r="A244" t="str">
            <v>CD851.3</v>
          </cell>
        </row>
        <row r="245">
          <cell r="A245" t="str">
            <v>CD851.4</v>
          </cell>
        </row>
        <row r="246">
          <cell r="A246" t="str">
            <v>CD851.5</v>
          </cell>
        </row>
        <row r="247">
          <cell r="A247" t="str">
            <v>CD851.6</v>
          </cell>
        </row>
        <row r="248">
          <cell r="A248" t="str">
            <v>CD851.7</v>
          </cell>
        </row>
        <row r="249">
          <cell r="A249" t="str">
            <v>CD851.8</v>
          </cell>
        </row>
        <row r="250">
          <cell r="A250" t="str">
            <v>CD851.9</v>
          </cell>
        </row>
        <row r="251">
          <cell r="A251" t="str">
            <v>CD851.10</v>
          </cell>
        </row>
        <row r="252">
          <cell r="A252" t="str">
            <v>CD851.11</v>
          </cell>
        </row>
        <row r="253">
          <cell r="A253" t="str">
            <v>CD851.12</v>
          </cell>
        </row>
        <row r="254">
          <cell r="A254" t="str">
            <v>CD851.13</v>
          </cell>
        </row>
        <row r="255">
          <cell r="A255" t="str">
            <v>CD851.14</v>
          </cell>
        </row>
        <row r="256">
          <cell r="A256" t="str">
            <v>CD851.15</v>
          </cell>
        </row>
        <row r="257">
          <cell r="A257" t="str">
            <v>CD851.16</v>
          </cell>
        </row>
        <row r="258">
          <cell r="A258" t="str">
            <v>CD851.17</v>
          </cell>
        </row>
        <row r="259">
          <cell r="A259" t="str">
            <v>CD851.18</v>
          </cell>
        </row>
        <row r="260">
          <cell r="A260" t="str">
            <v>CD852</v>
          </cell>
        </row>
        <row r="261">
          <cell r="A261" t="str">
            <v>CD853</v>
          </cell>
        </row>
        <row r="262">
          <cell r="A262" t="str">
            <v>CD854</v>
          </cell>
        </row>
        <row r="263">
          <cell r="A263" t="str">
            <v>CD855</v>
          </cell>
        </row>
        <row r="264">
          <cell r="A264" t="str">
            <v>CD857</v>
          </cell>
        </row>
        <row r="265">
          <cell r="A265" t="str">
            <v>CD856</v>
          </cell>
        </row>
        <row r="266">
          <cell r="A266" t="str">
            <v>CD858</v>
          </cell>
        </row>
        <row r="267">
          <cell r="A267" t="str">
            <v>CD859</v>
          </cell>
        </row>
        <row r="268">
          <cell r="A268" t="str">
            <v>CD860</v>
          </cell>
        </row>
        <row r="269">
          <cell r="A269" t="str">
            <v>CD861</v>
          </cell>
        </row>
        <row r="270">
          <cell r="A270">
            <v>900.1</v>
          </cell>
        </row>
        <row r="271">
          <cell r="A271">
            <v>900.2</v>
          </cell>
        </row>
        <row r="272">
          <cell r="A272">
            <v>900.3</v>
          </cell>
        </row>
      </sheetData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con"/>
      <sheetName val="FACTORES"/>
      <sheetName val="ACOMETIDAS"/>
      <sheetName val="SUMA TUBERIA"/>
      <sheetName val="TUBERIA"/>
      <sheetName val="CONST DOM"/>
      <sheetName val="PAVIMENTO"/>
      <sheetName val="dem poz"/>
      <sheetName val="RESUMEN"/>
      <sheetName val="SAN BASILIO N"/>
    </sheetNames>
    <sheetDataSet>
      <sheetData sheetId="0"/>
      <sheetData sheetId="1"/>
      <sheetData sheetId="2"/>
      <sheetData sheetId="3"/>
      <sheetData sheetId="4" refreshError="1">
        <row r="10">
          <cell r="AB10">
            <v>0</v>
          </cell>
        </row>
        <row r="14">
          <cell r="AB14">
            <v>0.56999999999999995</v>
          </cell>
        </row>
        <row r="15">
          <cell r="AB15">
            <v>0</v>
          </cell>
        </row>
        <row r="19">
          <cell r="AB19">
            <v>0.56999999999999995</v>
          </cell>
        </row>
        <row r="20">
          <cell r="AB20">
            <v>0</v>
          </cell>
        </row>
        <row r="24">
          <cell r="AB24">
            <v>0.56999999999999995</v>
          </cell>
        </row>
        <row r="25">
          <cell r="AB25">
            <v>0</v>
          </cell>
        </row>
        <row r="29">
          <cell r="AB29">
            <v>0.56999999999999995</v>
          </cell>
        </row>
        <row r="30">
          <cell r="AB30">
            <v>0</v>
          </cell>
        </row>
        <row r="34">
          <cell r="AB34">
            <v>0.56999999999999995</v>
          </cell>
        </row>
        <row r="35">
          <cell r="AB35">
            <v>0</v>
          </cell>
        </row>
        <row r="39">
          <cell r="AB39">
            <v>0</v>
          </cell>
        </row>
        <row r="40">
          <cell r="AB40">
            <v>0</v>
          </cell>
        </row>
        <row r="44">
          <cell r="AB44">
            <v>0.56999999999999995</v>
          </cell>
        </row>
        <row r="45">
          <cell r="AB45">
            <v>0</v>
          </cell>
        </row>
        <row r="49">
          <cell r="AB49">
            <v>0.56999999999999995</v>
          </cell>
        </row>
        <row r="50">
          <cell r="AB50">
            <v>0</v>
          </cell>
        </row>
        <row r="54">
          <cell r="AB54">
            <v>0.56999999999999995</v>
          </cell>
        </row>
        <row r="55">
          <cell r="AB55">
            <v>0</v>
          </cell>
        </row>
        <row r="59">
          <cell r="AB59">
            <v>0.56999999999999995</v>
          </cell>
        </row>
        <row r="60">
          <cell r="AB60">
            <v>0</v>
          </cell>
        </row>
        <row r="64">
          <cell r="AB64">
            <v>0.56999999999999995</v>
          </cell>
        </row>
        <row r="65">
          <cell r="AB65">
            <v>0</v>
          </cell>
        </row>
        <row r="69">
          <cell r="AB69">
            <v>0.56999999999999995</v>
          </cell>
        </row>
        <row r="70">
          <cell r="AB70">
            <v>0</v>
          </cell>
        </row>
        <row r="74">
          <cell r="AB74">
            <v>0.56999999999999995</v>
          </cell>
        </row>
        <row r="75">
          <cell r="AB75">
            <v>0</v>
          </cell>
        </row>
        <row r="79">
          <cell r="AB79">
            <v>0.56999999999999995</v>
          </cell>
        </row>
        <row r="80">
          <cell r="AB80">
            <v>0</v>
          </cell>
        </row>
        <row r="84">
          <cell r="AB84">
            <v>0.56999999999999995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TUBERIA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N30"/>
  <sheetViews>
    <sheetView showGridLines="0" tabSelected="1" view="pageBreakPreview" zoomScale="80" zoomScaleNormal="55" zoomScaleSheetLayoutView="80" zoomScalePageLayoutView="70" workbookViewId="0">
      <selection activeCell="I20" sqref="I20"/>
    </sheetView>
  </sheetViews>
  <sheetFormatPr baseColWidth="10" defaultColWidth="11.42578125" defaultRowHeight="16.5" x14ac:dyDescent="0.3"/>
  <cols>
    <col min="1" max="2" width="4.42578125" style="1" customWidth="1"/>
    <col min="3" max="3" width="14.7109375" style="1" customWidth="1"/>
    <col min="4" max="4" width="8.85546875" style="1" hidden="1" customWidth="1"/>
    <col min="5" max="5" width="23.85546875" style="2" bestFit="1" customWidth="1"/>
    <col min="6" max="6" width="44" style="1" bestFit="1" customWidth="1"/>
    <col min="7" max="7" width="8.7109375" style="1" customWidth="1"/>
    <col min="8" max="8" width="18.85546875" style="1" customWidth="1"/>
    <col min="9" max="9" width="23.85546875" style="1" customWidth="1"/>
    <col min="10" max="10" width="30" style="1" customWidth="1"/>
    <col min="11" max="12" width="4.42578125" style="1" customWidth="1"/>
    <col min="13" max="13" width="13.42578125" style="1" bestFit="1" customWidth="1"/>
    <col min="14" max="16384" width="11.42578125" style="1"/>
  </cols>
  <sheetData>
    <row r="1" spans="1:12" ht="17.25" thickBot="1" x14ac:dyDescent="0.35">
      <c r="A1" s="4"/>
      <c r="B1" s="33"/>
      <c r="C1" s="34"/>
      <c r="D1" s="33"/>
      <c r="E1" s="34"/>
      <c r="F1" s="4"/>
      <c r="G1" s="4"/>
      <c r="H1" s="4"/>
      <c r="I1" s="4"/>
      <c r="J1" s="4"/>
      <c r="K1" s="4"/>
      <c r="L1" s="4"/>
    </row>
    <row r="2" spans="1:12" ht="17.25" thickTop="1" x14ac:dyDescent="0.3">
      <c r="A2" s="4"/>
      <c r="B2" s="150"/>
      <c r="C2" s="151"/>
      <c r="D2" s="151"/>
      <c r="E2" s="151"/>
      <c r="F2" s="151"/>
      <c r="G2" s="151"/>
      <c r="H2" s="151"/>
      <c r="I2" s="151"/>
      <c r="J2" s="151"/>
      <c r="K2" s="152"/>
      <c r="L2" s="4"/>
    </row>
    <row r="3" spans="1:12" ht="30.75" customHeight="1" x14ac:dyDescent="0.3">
      <c r="A3" s="4"/>
      <c r="B3" s="6"/>
      <c r="C3" s="148"/>
      <c r="D3" s="149"/>
      <c r="E3" s="149"/>
      <c r="F3" s="4"/>
      <c r="G3" s="4"/>
      <c r="H3" s="4"/>
      <c r="I3" s="4"/>
      <c r="J3" s="4"/>
      <c r="K3" s="7"/>
      <c r="L3" s="4"/>
    </row>
    <row r="4" spans="1:12" x14ac:dyDescent="0.3">
      <c r="A4" s="4"/>
      <c r="B4" s="6"/>
      <c r="C4" s="47"/>
      <c r="D4" s="48"/>
      <c r="E4" s="47"/>
      <c r="F4" s="4"/>
      <c r="G4" s="4"/>
      <c r="H4" s="4"/>
      <c r="I4" s="4"/>
      <c r="J4" s="4"/>
      <c r="K4" s="7"/>
      <c r="L4" s="4"/>
    </row>
    <row r="5" spans="1:12" ht="17.25" thickBot="1" x14ac:dyDescent="0.35">
      <c r="A5" s="4"/>
      <c r="B5" s="6"/>
      <c r="C5" s="33"/>
      <c r="D5" s="34"/>
      <c r="E5" s="33"/>
      <c r="F5" s="4"/>
      <c r="G5" s="4"/>
      <c r="H5" s="4"/>
      <c r="I5" s="4"/>
      <c r="J5" s="4"/>
      <c r="K5" s="7"/>
      <c r="L5" s="4"/>
    </row>
    <row r="6" spans="1:12" ht="31.5" customHeight="1" thickTop="1" x14ac:dyDescent="0.3">
      <c r="A6" s="4"/>
      <c r="B6" s="6"/>
      <c r="C6" s="145" t="s">
        <v>0</v>
      </c>
      <c r="D6" s="146"/>
      <c r="E6" s="146"/>
      <c r="F6" s="146"/>
      <c r="G6" s="146"/>
      <c r="H6" s="146"/>
      <c r="I6" s="146"/>
      <c r="J6" s="147"/>
      <c r="K6" s="7"/>
      <c r="L6" s="4"/>
    </row>
    <row r="7" spans="1:12" x14ac:dyDescent="0.3">
      <c r="A7" s="4"/>
      <c r="B7" s="49"/>
      <c r="C7" s="153" t="s">
        <v>1</v>
      </c>
      <c r="D7" s="153"/>
      <c r="E7" s="153"/>
      <c r="F7" s="153"/>
      <c r="G7" s="153"/>
      <c r="H7" s="153"/>
      <c r="I7" s="153"/>
      <c r="J7" s="154"/>
      <c r="K7" s="7"/>
      <c r="L7" s="4"/>
    </row>
    <row r="8" spans="1:12" s="31" customFormat="1" ht="23.25" customHeight="1" x14ac:dyDescent="0.3">
      <c r="A8" s="30"/>
      <c r="B8" s="50"/>
      <c r="C8" s="158" t="s">
        <v>14</v>
      </c>
      <c r="D8" s="159"/>
      <c r="E8" s="159"/>
      <c r="F8" s="159"/>
      <c r="G8" s="159"/>
      <c r="H8" s="159"/>
      <c r="I8" s="159"/>
      <c r="J8" s="160"/>
      <c r="K8" s="32"/>
      <c r="L8" s="30"/>
    </row>
    <row r="9" spans="1:12" ht="20.25" customHeight="1" x14ac:dyDescent="0.3">
      <c r="A9" s="4"/>
      <c r="B9" s="49"/>
      <c r="C9" s="158"/>
      <c r="D9" s="159"/>
      <c r="E9" s="159"/>
      <c r="F9" s="159"/>
      <c r="G9" s="159"/>
      <c r="H9" s="159"/>
      <c r="I9" s="159"/>
      <c r="J9" s="160"/>
      <c r="K9" s="7"/>
      <c r="L9" s="4"/>
    </row>
    <row r="10" spans="1:12" ht="48" customHeight="1" x14ac:dyDescent="0.3">
      <c r="A10" s="4"/>
      <c r="B10" s="49"/>
      <c r="C10" s="161" t="s">
        <v>2</v>
      </c>
      <c r="D10" s="162"/>
      <c r="E10" s="162"/>
      <c r="F10" s="162"/>
      <c r="G10" s="162"/>
      <c r="H10" s="162"/>
      <c r="I10" s="162"/>
      <c r="J10" s="163"/>
      <c r="K10" s="7"/>
      <c r="L10" s="4"/>
    </row>
    <row r="11" spans="1:12" ht="30" customHeight="1" thickBot="1" x14ac:dyDescent="0.35">
      <c r="A11" s="4"/>
      <c r="B11" s="6"/>
      <c r="C11" s="164"/>
      <c r="D11" s="165"/>
      <c r="E11" s="165"/>
      <c r="F11" s="165"/>
      <c r="G11" s="165"/>
      <c r="H11" s="165"/>
      <c r="I11" s="165"/>
      <c r="J11" s="166"/>
      <c r="K11" s="7"/>
      <c r="L11" s="4"/>
    </row>
    <row r="12" spans="1:12" ht="32.25" thickBot="1" x14ac:dyDescent="0.35">
      <c r="A12" s="4"/>
      <c r="B12" s="6"/>
      <c r="C12" s="131" t="s">
        <v>3</v>
      </c>
      <c r="D12" s="128" t="s">
        <v>4</v>
      </c>
      <c r="E12" s="135" t="s">
        <v>94</v>
      </c>
      <c r="F12" s="131" t="s">
        <v>5</v>
      </c>
      <c r="G12" s="128" t="s">
        <v>6</v>
      </c>
      <c r="H12" s="128" t="s">
        <v>7</v>
      </c>
      <c r="I12" s="129" t="s">
        <v>8</v>
      </c>
      <c r="J12" s="130" t="s">
        <v>9</v>
      </c>
      <c r="K12" s="7"/>
      <c r="L12" s="4"/>
    </row>
    <row r="13" spans="1:12" ht="30" customHeight="1" thickBot="1" x14ac:dyDescent="0.35">
      <c r="A13" s="4"/>
      <c r="B13" s="6"/>
      <c r="C13" s="8"/>
      <c r="D13" s="9"/>
      <c r="E13" s="9"/>
      <c r="F13" s="9"/>
      <c r="G13" s="9"/>
      <c r="H13" s="9"/>
      <c r="I13" s="9"/>
      <c r="J13" s="10"/>
      <c r="K13" s="7"/>
      <c r="L13" s="4"/>
    </row>
    <row r="14" spans="1:12" ht="55.5" customHeight="1" x14ac:dyDescent="0.3">
      <c r="A14" s="4"/>
      <c r="B14" s="6"/>
      <c r="C14" s="14">
        <v>1</v>
      </c>
      <c r="D14" s="16"/>
      <c r="E14" s="134" t="s">
        <v>101</v>
      </c>
      <c r="F14" s="136" t="s">
        <v>103</v>
      </c>
      <c r="G14" s="16" t="s">
        <v>15</v>
      </c>
      <c r="H14" s="12">
        <f>35-12</f>
        <v>23</v>
      </c>
      <c r="I14" s="13">
        <v>276000</v>
      </c>
      <c r="J14" s="15">
        <f>+H14*I14</f>
        <v>6348000</v>
      </c>
      <c r="K14" s="7"/>
      <c r="L14" s="4"/>
    </row>
    <row r="15" spans="1:12" ht="49.5" customHeight="1" x14ac:dyDescent="0.3">
      <c r="A15" s="4"/>
      <c r="B15" s="6"/>
      <c r="C15" s="14">
        <v>2</v>
      </c>
      <c r="D15" s="16"/>
      <c r="E15" s="134" t="s">
        <v>101</v>
      </c>
      <c r="F15" s="137" t="s">
        <v>104</v>
      </c>
      <c r="G15" s="16" t="s">
        <v>15</v>
      </c>
      <c r="H15" s="12">
        <f>25-12</f>
        <v>13</v>
      </c>
      <c r="I15" s="13">
        <v>407000</v>
      </c>
      <c r="J15" s="15">
        <f t="shared" ref="J15:J22" si="0">+H15*I15</f>
        <v>5291000</v>
      </c>
      <c r="K15" s="7"/>
      <c r="L15" s="4"/>
    </row>
    <row r="16" spans="1:12" ht="49.5" customHeight="1" x14ac:dyDescent="0.3">
      <c r="A16" s="4"/>
      <c r="B16" s="6"/>
      <c r="C16" s="14">
        <v>3</v>
      </c>
      <c r="D16" s="16"/>
      <c r="E16" s="134" t="s">
        <v>111</v>
      </c>
      <c r="F16" s="137" t="s">
        <v>105</v>
      </c>
      <c r="G16" s="16" t="s">
        <v>15</v>
      </c>
      <c r="H16" s="12">
        <f>54-12</f>
        <v>42</v>
      </c>
      <c r="I16" s="13">
        <v>77000</v>
      </c>
      <c r="J16" s="15">
        <f t="shared" ref="J16" si="1">+H16*I16</f>
        <v>3234000</v>
      </c>
      <c r="K16" s="7"/>
      <c r="L16" s="4"/>
    </row>
    <row r="17" spans="1:14" ht="30" customHeight="1" x14ac:dyDescent="0.3">
      <c r="A17" s="4"/>
      <c r="B17" s="6"/>
      <c r="C17" s="14">
        <v>4</v>
      </c>
      <c r="D17" s="23"/>
      <c r="E17" s="23" t="s">
        <v>100</v>
      </c>
      <c r="F17" s="138" t="s">
        <v>106</v>
      </c>
      <c r="G17" s="11" t="s">
        <v>16</v>
      </c>
      <c r="H17" s="12">
        <v>33</v>
      </c>
      <c r="I17" s="13">
        <v>36000</v>
      </c>
      <c r="J17" s="15">
        <f t="shared" si="0"/>
        <v>1188000</v>
      </c>
      <c r="K17" s="7"/>
      <c r="L17" s="4"/>
    </row>
    <row r="18" spans="1:14" ht="30" customHeight="1" x14ac:dyDescent="0.3">
      <c r="A18" s="4"/>
      <c r="B18" s="6"/>
      <c r="C18" s="14">
        <v>5</v>
      </c>
      <c r="D18" s="11"/>
      <c r="E18" s="11" t="s">
        <v>95</v>
      </c>
      <c r="F18" s="138" t="s">
        <v>107</v>
      </c>
      <c r="G18" s="11" t="s">
        <v>16</v>
      </c>
      <c r="H18" s="12">
        <v>33</v>
      </c>
      <c r="I18" s="13">
        <v>7000</v>
      </c>
      <c r="J18" s="15">
        <f t="shared" si="0"/>
        <v>231000</v>
      </c>
      <c r="K18" s="7"/>
      <c r="L18" s="4"/>
    </row>
    <row r="19" spans="1:14" s="4" customFormat="1" ht="30" customHeight="1" x14ac:dyDescent="0.25">
      <c r="B19" s="6"/>
      <c r="C19" s="14">
        <v>6</v>
      </c>
      <c r="D19" s="17"/>
      <c r="E19" s="17" t="s">
        <v>96</v>
      </c>
      <c r="F19" s="139" t="s">
        <v>108</v>
      </c>
      <c r="G19" s="17" t="s">
        <v>16</v>
      </c>
      <c r="H19" s="12">
        <v>33</v>
      </c>
      <c r="I19" s="13">
        <v>28000</v>
      </c>
      <c r="J19" s="15">
        <f t="shared" si="0"/>
        <v>924000</v>
      </c>
      <c r="K19" s="7"/>
    </row>
    <row r="20" spans="1:14" ht="30" customHeight="1" x14ac:dyDescent="0.3">
      <c r="A20" s="4"/>
      <c r="B20" s="6"/>
      <c r="C20" s="14">
        <v>7</v>
      </c>
      <c r="D20" s="11"/>
      <c r="E20" s="11" t="s">
        <v>97</v>
      </c>
      <c r="F20" s="138" t="s">
        <v>109</v>
      </c>
      <c r="G20" s="11" t="s">
        <v>16</v>
      </c>
      <c r="H20" s="12">
        <v>14</v>
      </c>
      <c r="I20" s="18">
        <v>33000</v>
      </c>
      <c r="J20" s="15">
        <f t="shared" si="0"/>
        <v>462000</v>
      </c>
      <c r="K20" s="7"/>
      <c r="L20" s="4"/>
    </row>
    <row r="21" spans="1:14" s="4" customFormat="1" ht="30" customHeight="1" x14ac:dyDescent="0.25">
      <c r="B21" s="6"/>
      <c r="C21" s="14">
        <v>8</v>
      </c>
      <c r="D21" s="17"/>
      <c r="E21" s="17" t="s">
        <v>98</v>
      </c>
      <c r="F21" s="139" t="s">
        <v>110</v>
      </c>
      <c r="G21" s="17" t="s">
        <v>16</v>
      </c>
      <c r="H21" s="12">
        <v>5</v>
      </c>
      <c r="I21" s="18">
        <v>73000</v>
      </c>
      <c r="J21" s="15">
        <f t="shared" si="0"/>
        <v>365000</v>
      </c>
      <c r="K21" s="7"/>
    </row>
    <row r="22" spans="1:14" ht="30" customHeight="1" thickBot="1" x14ac:dyDescent="0.35">
      <c r="A22" s="4"/>
      <c r="B22" s="6"/>
      <c r="C22" s="14">
        <v>12</v>
      </c>
      <c r="D22" s="11"/>
      <c r="E22" s="11" t="s">
        <v>99</v>
      </c>
      <c r="F22" s="138" t="s">
        <v>17</v>
      </c>
      <c r="G22" s="11" t="s">
        <v>16</v>
      </c>
      <c r="H22" s="12">
        <v>19</v>
      </c>
      <c r="I22" s="13">
        <v>172000</v>
      </c>
      <c r="J22" s="15">
        <f t="shared" si="0"/>
        <v>3268000</v>
      </c>
      <c r="K22" s="7"/>
      <c r="L22" s="4"/>
    </row>
    <row r="23" spans="1:14" s="3" customFormat="1" ht="30" customHeight="1" thickBot="1" x14ac:dyDescent="0.3">
      <c r="A23" s="19"/>
      <c r="B23" s="20"/>
      <c r="C23" s="167" t="s">
        <v>18</v>
      </c>
      <c r="D23" s="168"/>
      <c r="E23" s="168"/>
      <c r="F23" s="168"/>
      <c r="G23" s="168"/>
      <c r="H23" s="168"/>
      <c r="I23" s="169"/>
      <c r="J23" s="21">
        <f>+SUM(J14:J22)</f>
        <v>21311000</v>
      </c>
      <c r="K23" s="22"/>
      <c r="L23" s="19"/>
    </row>
    <row r="24" spans="1:14" s="3" customFormat="1" thickBot="1" x14ac:dyDescent="0.3">
      <c r="A24" s="19"/>
      <c r="B24" s="20"/>
      <c r="C24" s="35"/>
      <c r="D24" s="35"/>
      <c r="E24" s="35"/>
      <c r="F24" s="35"/>
      <c r="G24" s="35"/>
      <c r="H24" s="35"/>
      <c r="I24" s="35"/>
      <c r="J24" s="36"/>
      <c r="K24" s="22"/>
      <c r="L24" s="19"/>
    </row>
    <row r="25" spans="1:14" s="3" customFormat="1" ht="30" customHeight="1" x14ac:dyDescent="0.25">
      <c r="A25" s="19"/>
      <c r="B25" s="20"/>
      <c r="C25" s="37"/>
      <c r="D25" s="38"/>
      <c r="E25" s="37"/>
      <c r="F25" s="155" t="s">
        <v>19</v>
      </c>
      <c r="G25" s="156"/>
      <c r="H25" s="157"/>
      <c r="I25" s="126">
        <f>+'Anáisis FM'!I33</f>
        <v>0.50800000000000001</v>
      </c>
      <c r="J25" s="24">
        <f>ROUND(J23*I25,0)</f>
        <v>10825988</v>
      </c>
      <c r="K25" s="22"/>
      <c r="L25" s="19"/>
    </row>
    <row r="26" spans="1:14" s="3" customFormat="1" ht="30" customHeight="1" thickBot="1" x14ac:dyDescent="0.3">
      <c r="A26" s="19"/>
      <c r="B26" s="20"/>
      <c r="C26" s="37"/>
      <c r="D26" s="38"/>
      <c r="E26" s="37"/>
      <c r="F26" s="140" t="s">
        <v>20</v>
      </c>
      <c r="G26" s="141"/>
      <c r="H26" s="142"/>
      <c r="I26" s="127">
        <v>0.19</v>
      </c>
      <c r="J26" s="25">
        <f>ROUND((J23+J25)*0.19,0)</f>
        <v>6106028</v>
      </c>
      <c r="K26" s="22"/>
      <c r="L26" s="19"/>
    </row>
    <row r="27" spans="1:14" s="3" customFormat="1" ht="30" customHeight="1" thickBot="1" x14ac:dyDescent="0.3">
      <c r="A27" s="19"/>
      <c r="B27" s="20"/>
      <c r="C27" s="37"/>
      <c r="D27" s="38"/>
      <c r="E27" s="37"/>
      <c r="F27" s="26" t="s">
        <v>10</v>
      </c>
      <c r="G27" s="27"/>
      <c r="H27" s="28"/>
      <c r="I27" s="29"/>
      <c r="J27" s="21">
        <f>+J23+J25+J26</f>
        <v>38243016</v>
      </c>
      <c r="K27" s="22"/>
      <c r="L27" s="19"/>
      <c r="M27" s="132"/>
      <c r="N27" s="133"/>
    </row>
    <row r="28" spans="1:14" s="3" customFormat="1" ht="69" customHeight="1" x14ac:dyDescent="0.25">
      <c r="A28" s="19"/>
      <c r="B28" s="20"/>
      <c r="C28" s="143" t="s">
        <v>102</v>
      </c>
      <c r="D28" s="144"/>
      <c r="E28" s="144"/>
      <c r="F28" s="144"/>
      <c r="G28" s="37"/>
      <c r="H28" s="39"/>
      <c r="I28" s="40"/>
      <c r="J28" s="41"/>
      <c r="K28" s="22"/>
      <c r="L28" s="19"/>
    </row>
    <row r="29" spans="1:14" ht="17.25" thickBot="1" x14ac:dyDescent="0.35">
      <c r="A29" s="4"/>
      <c r="B29" s="42"/>
      <c r="C29" s="43"/>
      <c r="D29" s="43"/>
      <c r="E29" s="44"/>
      <c r="F29" s="45"/>
      <c r="G29" s="43"/>
      <c r="H29" s="43"/>
      <c r="I29" s="43"/>
      <c r="J29" s="43"/>
      <c r="K29" s="46"/>
      <c r="L29" s="4"/>
    </row>
    <row r="30" spans="1:14" ht="17.25" thickTop="1" x14ac:dyDescent="0.3">
      <c r="A30" s="4"/>
      <c r="B30" s="4"/>
      <c r="C30" s="4"/>
      <c r="D30" s="4"/>
      <c r="E30" s="5"/>
      <c r="F30" s="4"/>
      <c r="G30" s="4"/>
      <c r="H30" s="4"/>
      <c r="I30" s="4"/>
      <c r="J30" s="4"/>
      <c r="K30" s="4"/>
      <c r="L30" s="4"/>
    </row>
  </sheetData>
  <mergeCells count="11">
    <mergeCell ref="F26:H26"/>
    <mergeCell ref="C28:F28"/>
    <mergeCell ref="C6:J6"/>
    <mergeCell ref="C3:E3"/>
    <mergeCell ref="B2:K2"/>
    <mergeCell ref="C7:J7"/>
    <mergeCell ref="F25:H25"/>
    <mergeCell ref="C8:J9"/>
    <mergeCell ref="C10:J10"/>
    <mergeCell ref="C11:J11"/>
    <mergeCell ref="C23:I23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showGridLines="0" zoomScale="90" zoomScaleNormal="90" zoomScaleSheetLayoutView="90" workbookViewId="0">
      <selection activeCell="L34" sqref="L34"/>
    </sheetView>
  </sheetViews>
  <sheetFormatPr baseColWidth="10" defaultColWidth="11.42578125" defaultRowHeight="12.75" x14ac:dyDescent="0.2"/>
  <cols>
    <col min="1" max="1" width="2.7109375" style="51" customWidth="1"/>
    <col min="2" max="2" width="41.140625" style="51" customWidth="1"/>
    <col min="3" max="3" width="4.7109375" style="51" bestFit="1" customWidth="1"/>
    <col min="4" max="4" width="14.5703125" style="102" bestFit="1" customWidth="1"/>
    <col min="5" max="5" width="12.140625" style="51" customWidth="1"/>
    <col min="6" max="6" width="10.42578125" style="51" customWidth="1"/>
    <col min="7" max="7" width="7" style="51" bestFit="1" customWidth="1"/>
    <col min="8" max="8" width="16.5703125" style="51" customWidth="1"/>
    <col min="9" max="9" width="12.42578125" style="106" bestFit="1" customWidth="1"/>
    <col min="10" max="10" width="18" style="51" bestFit="1" customWidth="1"/>
    <col min="11" max="12" width="18.42578125" style="51" bestFit="1" customWidth="1"/>
    <col min="13" max="16384" width="11.42578125" style="51"/>
  </cols>
  <sheetData>
    <row r="1" spans="1:9" ht="18" x14ac:dyDescent="0.2">
      <c r="A1" s="170" t="s">
        <v>21</v>
      </c>
      <c r="B1" s="170"/>
      <c r="C1" s="170"/>
      <c r="D1" s="170"/>
      <c r="E1" s="170"/>
      <c r="F1" s="170"/>
      <c r="G1" s="170"/>
      <c r="H1" s="170"/>
      <c r="I1" s="170"/>
    </row>
    <row r="2" spans="1:9" ht="18" x14ac:dyDescent="0.2">
      <c r="A2" s="170" t="s">
        <v>22</v>
      </c>
      <c r="B2" s="170"/>
      <c r="C2" s="170"/>
      <c r="D2" s="170"/>
      <c r="E2" s="170"/>
      <c r="F2" s="170"/>
      <c r="G2" s="170"/>
      <c r="H2" s="170"/>
      <c r="I2" s="170"/>
    </row>
    <row r="4" spans="1:9" ht="18" x14ac:dyDescent="0.2">
      <c r="A4" s="170" t="s">
        <v>23</v>
      </c>
      <c r="B4" s="170"/>
      <c r="C4" s="170"/>
      <c r="D4" s="170"/>
      <c r="E4" s="170"/>
      <c r="F4" s="170"/>
      <c r="G4" s="170"/>
      <c r="H4" s="170"/>
      <c r="I4" s="170"/>
    </row>
    <row r="6" spans="1:9" s="55" customFormat="1" ht="48" customHeight="1" x14ac:dyDescent="0.2">
      <c r="A6" s="52"/>
      <c r="B6" s="52" t="s">
        <v>24</v>
      </c>
      <c r="C6" s="52" t="s">
        <v>25</v>
      </c>
      <c r="D6" s="53" t="s">
        <v>26</v>
      </c>
      <c r="E6" s="54" t="s">
        <v>27</v>
      </c>
      <c r="F6" s="54" t="s">
        <v>28</v>
      </c>
      <c r="G6" s="53" t="s">
        <v>29</v>
      </c>
      <c r="H6" s="53" t="s">
        <v>12</v>
      </c>
      <c r="I6" s="53" t="s">
        <v>30</v>
      </c>
    </row>
    <row r="7" spans="1:9" x14ac:dyDescent="0.2">
      <c r="A7" s="56"/>
      <c r="B7" s="57"/>
      <c r="C7" s="58"/>
      <c r="D7" s="59"/>
      <c r="E7" s="60"/>
      <c r="F7" s="61"/>
      <c r="G7" s="61"/>
      <c r="H7" s="61"/>
      <c r="I7" s="61"/>
    </row>
    <row r="8" spans="1:9" x14ac:dyDescent="0.2">
      <c r="A8" s="56"/>
      <c r="B8" s="57" t="s">
        <v>31</v>
      </c>
      <c r="C8" s="58"/>
      <c r="D8" s="59"/>
      <c r="E8" s="60"/>
      <c r="F8" s="61"/>
      <c r="G8" s="61">
        <v>1</v>
      </c>
      <c r="H8" s="62">
        <f>+'PRESUPUESTO OFICIAL (Entidad)'!J23</f>
        <v>21311000</v>
      </c>
      <c r="I8" s="63"/>
    </row>
    <row r="9" spans="1:9" x14ac:dyDescent="0.2">
      <c r="A9" s="56"/>
      <c r="B9" s="57"/>
      <c r="C9" s="58"/>
      <c r="D9" s="59"/>
      <c r="E9" s="60"/>
      <c r="F9" s="61"/>
      <c r="G9" s="61"/>
      <c r="H9" s="64"/>
      <c r="I9" s="63"/>
    </row>
    <row r="10" spans="1:9" x14ac:dyDescent="0.2">
      <c r="A10" s="65" t="s">
        <v>32</v>
      </c>
      <c r="B10" s="57" t="s">
        <v>33</v>
      </c>
      <c r="C10" s="66"/>
      <c r="D10" s="67"/>
      <c r="E10" s="60"/>
      <c r="F10" s="61"/>
      <c r="G10" s="61"/>
      <c r="H10" s="61"/>
      <c r="I10" s="68">
        <f>ROUND(I12+I17+I18+I25+I28,3)</f>
        <v>0.45800000000000002</v>
      </c>
    </row>
    <row r="11" spans="1:9" x14ac:dyDescent="0.2">
      <c r="A11" s="56"/>
      <c r="B11" s="57"/>
      <c r="C11" s="58"/>
      <c r="D11" s="59"/>
      <c r="E11" s="60"/>
      <c r="F11" s="61"/>
      <c r="G11" s="61"/>
      <c r="H11" s="61"/>
      <c r="I11" s="63"/>
    </row>
    <row r="12" spans="1:9" x14ac:dyDescent="0.2">
      <c r="A12" s="56">
        <v>1</v>
      </c>
      <c r="B12" s="57" t="s">
        <v>34</v>
      </c>
      <c r="C12" s="58"/>
      <c r="D12" s="59"/>
      <c r="E12" s="69"/>
      <c r="F12" s="70"/>
      <c r="G12" s="70"/>
      <c r="H12" s="62">
        <f>SUM(H13:H15)</f>
        <v>2084269.3749999998</v>
      </c>
      <c r="I12" s="68">
        <f>SUM(I13:I15)</f>
        <v>9.7802513959926785E-2</v>
      </c>
    </row>
    <row r="13" spans="1:9" x14ac:dyDescent="0.2">
      <c r="A13" s="56"/>
      <c r="B13" s="51" t="s">
        <v>35</v>
      </c>
      <c r="C13" s="66" t="s">
        <v>36</v>
      </c>
      <c r="D13" s="71">
        <v>5150000</v>
      </c>
      <c r="E13" s="59">
        <f>'Factor Prestacional'!C47</f>
        <v>1.6188499999999999</v>
      </c>
      <c r="F13" s="59">
        <v>0.25</v>
      </c>
      <c r="G13" s="72">
        <f>G8</f>
        <v>1</v>
      </c>
      <c r="H13" s="73">
        <f t="shared" ref="H13:H15" si="0">G13*F13*E13*D13</f>
        <v>2084269.3749999998</v>
      </c>
      <c r="I13" s="74">
        <f t="shared" ref="I13:I15" si="1">H13/$H$8</f>
        <v>9.7802513959926785E-2</v>
      </c>
    </row>
    <row r="14" spans="1:9" hidden="1" x14ac:dyDescent="0.2">
      <c r="A14" s="56"/>
      <c r="B14" s="51" t="s">
        <v>37</v>
      </c>
      <c r="C14" s="66" t="s">
        <v>36</v>
      </c>
      <c r="D14" s="71">
        <v>2080000</v>
      </c>
      <c r="E14" s="59">
        <f>'Factor Prestacional'!C47</f>
        <v>1.6188499999999999</v>
      </c>
      <c r="F14" s="59">
        <v>0</v>
      </c>
      <c r="G14" s="72">
        <f>G8</f>
        <v>1</v>
      </c>
      <c r="H14" s="73">
        <f t="shared" si="0"/>
        <v>0</v>
      </c>
      <c r="I14" s="74">
        <f t="shared" si="1"/>
        <v>0</v>
      </c>
    </row>
    <row r="15" spans="1:9" hidden="1" x14ac:dyDescent="0.2">
      <c r="A15" s="56"/>
      <c r="B15" s="51" t="s">
        <v>38</v>
      </c>
      <c r="C15" s="66" t="s">
        <v>36</v>
      </c>
      <c r="D15" s="71">
        <v>1000000</v>
      </c>
      <c r="E15" s="59">
        <f>'Factor Prestacional'!C23</f>
        <v>1.8008299999999997</v>
      </c>
      <c r="F15" s="59">
        <v>0</v>
      </c>
      <c r="G15" s="72">
        <f>G8</f>
        <v>1</v>
      </c>
      <c r="H15" s="73">
        <f t="shared" si="0"/>
        <v>0</v>
      </c>
      <c r="I15" s="74">
        <f t="shared" si="1"/>
        <v>0</v>
      </c>
    </row>
    <row r="16" spans="1:9" x14ac:dyDescent="0.2">
      <c r="A16" s="56"/>
      <c r="C16" s="75"/>
      <c r="D16" s="71"/>
      <c r="E16" s="59"/>
      <c r="F16" s="59"/>
      <c r="G16" s="72"/>
      <c r="H16" s="73"/>
      <c r="I16" s="74"/>
    </row>
    <row r="17" spans="1:11" x14ac:dyDescent="0.2">
      <c r="A17" s="56"/>
      <c r="B17" s="57"/>
      <c r="C17" s="75"/>
      <c r="D17" s="71"/>
      <c r="E17" s="59"/>
      <c r="F17" s="59"/>
      <c r="G17" s="72"/>
      <c r="H17" s="76"/>
      <c r="I17" s="68"/>
    </row>
    <row r="18" spans="1:11" x14ac:dyDescent="0.2">
      <c r="A18" s="56">
        <v>2</v>
      </c>
      <c r="B18" s="57" t="s">
        <v>39</v>
      </c>
      <c r="C18" s="75"/>
      <c r="D18" s="71"/>
      <c r="E18" s="59"/>
      <c r="F18" s="59"/>
      <c r="G18" s="77"/>
      <c r="H18" s="78">
        <f>SUM(H19:H23)</f>
        <v>2679859</v>
      </c>
      <c r="I18" s="68">
        <f>SUM(I19:I23)</f>
        <v>0.12575003519309277</v>
      </c>
      <c r="J18" s="79"/>
    </row>
    <row r="19" spans="1:11" x14ac:dyDescent="0.2">
      <c r="A19" s="56"/>
      <c r="B19" s="51" t="s">
        <v>40</v>
      </c>
      <c r="C19" s="66" t="s">
        <v>41</v>
      </c>
      <c r="D19" s="71">
        <f>ROUND(H8*10%*10%,0)</f>
        <v>213110</v>
      </c>
      <c r="E19" s="80">
        <v>0.1</v>
      </c>
      <c r="F19" s="59">
        <v>1</v>
      </c>
      <c r="G19" s="72">
        <v>1</v>
      </c>
      <c r="H19" s="73">
        <f>G19*E19*F19*D19</f>
        <v>21311</v>
      </c>
      <c r="I19" s="74">
        <f t="shared" ref="I19:I26" si="2">H19/$H$8</f>
        <v>1E-3</v>
      </c>
    </row>
    <row r="20" spans="1:11" x14ac:dyDescent="0.2">
      <c r="A20" s="56"/>
      <c r="B20" s="51" t="s">
        <v>42</v>
      </c>
      <c r="C20" s="66" t="s">
        <v>41</v>
      </c>
      <c r="D20" s="71">
        <f>ROUND(H8*20%*1%,0)</f>
        <v>42622</v>
      </c>
      <c r="E20" s="80">
        <v>0.2</v>
      </c>
      <c r="F20" s="59">
        <v>1</v>
      </c>
      <c r="G20" s="72">
        <v>1</v>
      </c>
      <c r="H20" s="73">
        <f>G20*F20*D20</f>
        <v>42622</v>
      </c>
      <c r="I20" s="74">
        <f t="shared" si="2"/>
        <v>2E-3</v>
      </c>
    </row>
    <row r="21" spans="1:11" x14ac:dyDescent="0.2">
      <c r="A21" s="56"/>
      <c r="B21" s="51" t="s">
        <v>43</v>
      </c>
      <c r="C21" s="66" t="s">
        <v>41</v>
      </c>
      <c r="D21" s="71">
        <f>ROUND(H8*30%*0.5%,0)</f>
        <v>31967</v>
      </c>
      <c r="E21" s="80">
        <v>0.3</v>
      </c>
      <c r="F21" s="59">
        <v>1</v>
      </c>
      <c r="G21" s="72">
        <v>1</v>
      </c>
      <c r="H21" s="73">
        <f>G21*F21*D21</f>
        <v>31967</v>
      </c>
      <c r="I21" s="74">
        <f t="shared" si="2"/>
        <v>1.5000234620618461E-3</v>
      </c>
    </row>
    <row r="22" spans="1:11" x14ac:dyDescent="0.2">
      <c r="A22" s="56"/>
      <c r="B22" s="51" t="s">
        <v>44</v>
      </c>
      <c r="C22" s="66" t="s">
        <v>41</v>
      </c>
      <c r="D22" s="71">
        <f>ROUND(H8*5%*2.5%,0)</f>
        <v>26639</v>
      </c>
      <c r="E22" s="80">
        <v>0.05</v>
      </c>
      <c r="F22" s="59">
        <v>1</v>
      </c>
      <c r="G22" s="72">
        <v>1</v>
      </c>
      <c r="H22" s="73">
        <f>G22*F22*D22</f>
        <v>26639</v>
      </c>
      <c r="I22" s="74">
        <f t="shared" si="2"/>
        <v>1.250011731030923E-3</v>
      </c>
    </row>
    <row r="23" spans="1:11" x14ac:dyDescent="0.2">
      <c r="A23" s="56"/>
      <c r="B23" s="51" t="s">
        <v>45</v>
      </c>
      <c r="C23" s="66" t="s">
        <v>41</v>
      </c>
      <c r="D23" s="71">
        <f>H8</f>
        <v>21311000</v>
      </c>
      <c r="E23" s="81">
        <v>0.12</v>
      </c>
      <c r="F23" s="59">
        <v>1</v>
      </c>
      <c r="G23" s="72">
        <v>1</v>
      </c>
      <c r="H23" s="73">
        <f>(G23*F23*E23*D23)</f>
        <v>2557320</v>
      </c>
      <c r="I23" s="74">
        <f t="shared" si="2"/>
        <v>0.12</v>
      </c>
      <c r="J23" s="82"/>
      <c r="K23" s="82"/>
    </row>
    <row r="24" spans="1:11" x14ac:dyDescent="0.2">
      <c r="A24" s="56"/>
      <c r="C24" s="75"/>
      <c r="D24" s="71"/>
      <c r="E24" s="83"/>
      <c r="F24" s="59"/>
      <c r="G24" s="77"/>
      <c r="H24" s="73"/>
      <c r="I24" s="74"/>
    </row>
    <row r="25" spans="1:11" x14ac:dyDescent="0.2">
      <c r="A25" s="56">
        <v>3</v>
      </c>
      <c r="B25" s="57" t="s">
        <v>46</v>
      </c>
      <c r="C25" s="66"/>
      <c r="D25" s="71"/>
      <c r="E25" s="59"/>
      <c r="F25" s="59"/>
      <c r="G25" s="77"/>
      <c r="H25" s="84">
        <v>1000000</v>
      </c>
      <c r="I25" s="85">
        <f t="shared" si="2"/>
        <v>4.6924123691990054E-2</v>
      </c>
    </row>
    <row r="26" spans="1:11" x14ac:dyDescent="0.2">
      <c r="A26" s="56"/>
      <c r="B26" s="51" t="s">
        <v>47</v>
      </c>
      <c r="C26" s="66" t="s">
        <v>36</v>
      </c>
      <c r="D26" s="71">
        <v>1000000</v>
      </c>
      <c r="E26" s="59">
        <v>1</v>
      </c>
      <c r="F26" s="59">
        <v>1</v>
      </c>
      <c r="G26" s="72">
        <f>G8</f>
        <v>1</v>
      </c>
      <c r="H26" s="73">
        <f>(G26*F26*E26*D26)</f>
        <v>1000000</v>
      </c>
      <c r="I26" s="74">
        <f t="shared" si="2"/>
        <v>4.6924123691990054E-2</v>
      </c>
      <c r="J26" s="82"/>
      <c r="K26" s="82"/>
    </row>
    <row r="27" spans="1:11" x14ac:dyDescent="0.2">
      <c r="A27" s="56"/>
      <c r="C27" s="75"/>
      <c r="D27" s="71"/>
      <c r="E27" s="59"/>
      <c r="F27" s="59"/>
      <c r="G27" s="77"/>
      <c r="H27" s="73"/>
      <c r="I27" s="74"/>
    </row>
    <row r="28" spans="1:11" x14ac:dyDescent="0.2">
      <c r="A28" s="56">
        <v>4</v>
      </c>
      <c r="B28" s="57" t="s">
        <v>48</v>
      </c>
      <c r="C28" s="75"/>
      <c r="D28" s="71"/>
      <c r="E28" s="59"/>
      <c r="F28" s="59"/>
      <c r="G28" s="77"/>
      <c r="H28" s="84">
        <f>SUM(H29:H29)</f>
        <v>4000000</v>
      </c>
      <c r="I28" s="68">
        <f>SUM(I29:I29)</f>
        <v>0.18769649476796021</v>
      </c>
      <c r="K28" s="86"/>
    </row>
    <row r="29" spans="1:11" ht="25.5" x14ac:dyDescent="0.2">
      <c r="A29" s="56"/>
      <c r="B29" s="87" t="s">
        <v>49</v>
      </c>
      <c r="C29" s="66" t="s">
        <v>36</v>
      </c>
      <c r="D29" s="71">
        <v>4000000</v>
      </c>
      <c r="E29" s="59">
        <v>1</v>
      </c>
      <c r="F29" s="59">
        <v>1</v>
      </c>
      <c r="G29" s="72">
        <f>G8</f>
        <v>1</v>
      </c>
      <c r="H29" s="73">
        <f t="shared" ref="H29" si="3">G29*F29*E29*D29</f>
        <v>4000000</v>
      </c>
      <c r="I29" s="74">
        <f t="shared" ref="I29" si="4">H29/$H$8</f>
        <v>0.18769649476796021</v>
      </c>
      <c r="K29" s="86"/>
    </row>
    <row r="30" spans="1:11" x14ac:dyDescent="0.2">
      <c r="A30" s="56"/>
      <c r="C30" s="66"/>
      <c r="D30" s="71"/>
      <c r="E30" s="59"/>
      <c r="F30" s="59"/>
      <c r="G30" s="72"/>
      <c r="H30" s="73"/>
      <c r="I30" s="74"/>
    </row>
    <row r="31" spans="1:11" x14ac:dyDescent="0.2">
      <c r="A31" s="65" t="s">
        <v>50</v>
      </c>
      <c r="B31" s="57" t="s">
        <v>13</v>
      </c>
      <c r="C31" s="66"/>
      <c r="D31" s="67"/>
      <c r="E31" s="88"/>
      <c r="F31" s="59"/>
      <c r="G31" s="77"/>
      <c r="H31" s="89">
        <f>ROUND(H8*I31,0)</f>
        <v>1065550</v>
      </c>
      <c r="I31" s="90">
        <v>0.05</v>
      </c>
      <c r="K31" s="86"/>
    </row>
    <row r="32" spans="1:11" x14ac:dyDescent="0.2">
      <c r="A32" s="56"/>
      <c r="C32" s="75"/>
      <c r="D32" s="71"/>
      <c r="E32" s="71"/>
      <c r="F32" s="71"/>
      <c r="G32" s="71"/>
      <c r="H32" s="73"/>
      <c r="I32" s="74"/>
    </row>
    <row r="33" spans="1:10" x14ac:dyDescent="0.2">
      <c r="A33" s="91"/>
      <c r="B33" s="92" t="s">
        <v>51</v>
      </c>
      <c r="C33" s="93"/>
      <c r="D33" s="94"/>
      <c r="E33" s="94"/>
      <c r="F33" s="94"/>
      <c r="G33" s="94"/>
      <c r="H33" s="95"/>
      <c r="I33" s="96">
        <f>I10+I31</f>
        <v>0.50800000000000001</v>
      </c>
      <c r="J33" s="97"/>
    </row>
    <row r="34" spans="1:10" s="55" customFormat="1" ht="11.25" x14ac:dyDescent="0.2">
      <c r="C34" s="98"/>
      <c r="D34" s="99"/>
      <c r="H34" s="100"/>
      <c r="I34" s="101"/>
    </row>
    <row r="35" spans="1:10" x14ac:dyDescent="0.2">
      <c r="H35" s="103"/>
      <c r="I35" s="104"/>
    </row>
    <row r="36" spans="1:10" x14ac:dyDescent="0.2">
      <c r="H36" s="103"/>
      <c r="I36" s="105"/>
    </row>
    <row r="37" spans="1:10" x14ac:dyDescent="0.2">
      <c r="H37" s="103"/>
      <c r="I37" s="105"/>
    </row>
    <row r="38" spans="1:10" x14ac:dyDescent="0.2">
      <c r="H38" s="103"/>
      <c r="I38" s="105"/>
    </row>
    <row r="39" spans="1:10" x14ac:dyDescent="0.2">
      <c r="H39" s="103"/>
      <c r="I39" s="105"/>
    </row>
    <row r="40" spans="1:10" x14ac:dyDescent="0.2">
      <c r="H40" s="103"/>
      <c r="I40" s="105"/>
    </row>
  </sheetData>
  <mergeCells count="3">
    <mergeCell ref="A1:I1"/>
    <mergeCell ref="A2:I2"/>
    <mergeCell ref="A4:I4"/>
  </mergeCells>
  <pageMargins left="0.7" right="0.7" top="0.75" bottom="0.75" header="0.3" footer="0.3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view="pageBreakPreview" zoomScale="90" zoomScaleNormal="100" zoomScaleSheetLayoutView="90" workbookViewId="0">
      <selection activeCell="P27" sqref="P27"/>
    </sheetView>
  </sheetViews>
  <sheetFormatPr baseColWidth="10" defaultColWidth="11.42578125" defaultRowHeight="15" x14ac:dyDescent="0.2"/>
  <cols>
    <col min="1" max="1" width="43.42578125" style="107" customWidth="1"/>
    <col min="2" max="2" width="12.140625" style="107" bestFit="1" customWidth="1"/>
    <col min="3" max="3" width="13.7109375" style="107" bestFit="1" customWidth="1"/>
    <col min="4" max="4" width="37.7109375" style="107" bestFit="1" customWidth="1"/>
    <col min="5" max="5" width="11.42578125" style="107"/>
    <col min="6" max="7" width="12.5703125" style="107" bestFit="1" customWidth="1"/>
    <col min="8" max="16384" width="11.42578125" style="107"/>
  </cols>
  <sheetData>
    <row r="1" spans="1:8" x14ac:dyDescent="0.2">
      <c r="A1" s="171" t="s">
        <v>52</v>
      </c>
      <c r="B1" s="171"/>
      <c r="C1" s="171"/>
      <c r="D1" s="171"/>
    </row>
    <row r="3" spans="1:8" s="108" customFormat="1" x14ac:dyDescent="0.2">
      <c r="B3" s="108" t="s">
        <v>53</v>
      </c>
      <c r="C3" s="108" t="s">
        <v>54</v>
      </c>
    </row>
    <row r="4" spans="1:8" x14ac:dyDescent="0.2">
      <c r="A4" s="107" t="s">
        <v>55</v>
      </c>
      <c r="B4" s="109">
        <v>828116</v>
      </c>
      <c r="C4" s="110">
        <f>B4/30</f>
        <v>27603.866666666665</v>
      </c>
      <c r="F4" s="110"/>
    </row>
    <row r="5" spans="1:8" x14ac:dyDescent="0.2">
      <c r="A5" s="107" t="s">
        <v>56</v>
      </c>
      <c r="B5" s="109">
        <v>97032</v>
      </c>
      <c r="C5" s="111">
        <f>B5/30</f>
        <v>3234.4</v>
      </c>
      <c r="F5" s="110"/>
    </row>
    <row r="6" spans="1:8" x14ac:dyDescent="0.2">
      <c r="F6" s="110"/>
    </row>
    <row r="7" spans="1:8" x14ac:dyDescent="0.2">
      <c r="A7" s="112" t="s">
        <v>57</v>
      </c>
      <c r="B7" s="113" t="s">
        <v>58</v>
      </c>
      <c r="C7" s="113" t="s">
        <v>11</v>
      </c>
      <c r="D7" s="112" t="s">
        <v>59</v>
      </c>
      <c r="G7" s="114"/>
    </row>
    <row r="8" spans="1:8" x14ac:dyDescent="0.2">
      <c r="A8" s="115" t="s">
        <v>60</v>
      </c>
      <c r="B8" s="116">
        <f>ROUND(C4,0)</f>
        <v>27604</v>
      </c>
      <c r="C8" s="117">
        <f>ROUND(B8/$C$4,5)</f>
        <v>1</v>
      </c>
      <c r="D8" s="118" t="s">
        <v>61</v>
      </c>
    </row>
    <row r="9" spans="1:8" x14ac:dyDescent="0.2">
      <c r="A9" s="115" t="s">
        <v>62</v>
      </c>
      <c r="B9" s="116">
        <f>ROUND(C5,0)</f>
        <v>3234</v>
      </c>
      <c r="C9" s="117">
        <f t="shared" ref="C9:C22" si="0">ROUND(B9/$C$4,5)</f>
        <v>0.11716</v>
      </c>
      <c r="D9" s="118" t="s">
        <v>63</v>
      </c>
    </row>
    <row r="10" spans="1:8" x14ac:dyDescent="0.2">
      <c r="A10" s="115" t="s">
        <v>64</v>
      </c>
      <c r="B10" s="116">
        <f>ROUND((C4+C5)*(30/360),0)</f>
        <v>2570</v>
      </c>
      <c r="C10" s="117">
        <f t="shared" si="0"/>
        <v>9.3100000000000002E-2</v>
      </c>
      <c r="D10" s="118" t="s">
        <v>65</v>
      </c>
    </row>
    <row r="11" spans="1:8" x14ac:dyDescent="0.2">
      <c r="A11" s="115" t="s">
        <v>66</v>
      </c>
      <c r="B11" s="116">
        <f>ROUND(B10*1%,0)</f>
        <v>26</v>
      </c>
      <c r="C11" s="117">
        <f t="shared" si="0"/>
        <v>9.3999999999999997E-4</v>
      </c>
      <c r="D11" s="118" t="s">
        <v>67</v>
      </c>
    </row>
    <row r="12" spans="1:8" x14ac:dyDescent="0.2">
      <c r="A12" s="115" t="s">
        <v>68</v>
      </c>
      <c r="B12" s="116">
        <f>ROUND((C4+C5)*(30/360),0)</f>
        <v>2570</v>
      </c>
      <c r="C12" s="117">
        <f t="shared" si="0"/>
        <v>9.3100000000000002E-2</v>
      </c>
      <c r="D12" s="118" t="s">
        <v>65</v>
      </c>
    </row>
    <row r="13" spans="1:8" x14ac:dyDescent="0.2">
      <c r="A13" s="115" t="s">
        <v>69</v>
      </c>
      <c r="B13" s="116">
        <f>ROUND(C4*0.0417,0)</f>
        <v>1151</v>
      </c>
      <c r="C13" s="117">
        <f t="shared" si="0"/>
        <v>4.1700000000000001E-2</v>
      </c>
      <c r="D13" s="118" t="s">
        <v>70</v>
      </c>
      <c r="F13" s="111"/>
      <c r="G13" s="110"/>
      <c r="H13" s="110"/>
    </row>
    <row r="14" spans="1:8" x14ac:dyDescent="0.2">
      <c r="A14" s="115" t="s">
        <v>71</v>
      </c>
      <c r="B14" s="116">
        <f>ROUND(C4*8.5%,0)</f>
        <v>2346</v>
      </c>
      <c r="C14" s="117">
        <f t="shared" si="0"/>
        <v>8.4989999999999996E-2</v>
      </c>
      <c r="D14" s="118" t="s">
        <v>72</v>
      </c>
    </row>
    <row r="15" spans="1:8" x14ac:dyDescent="0.2">
      <c r="A15" s="115" t="s">
        <v>73</v>
      </c>
      <c r="B15" s="116">
        <f>ROUND(C4*12%,0)</f>
        <v>3312</v>
      </c>
      <c r="C15" s="117">
        <f t="shared" si="0"/>
        <v>0.11998</v>
      </c>
      <c r="D15" s="118" t="s">
        <v>74</v>
      </c>
    </row>
    <row r="16" spans="1:8" x14ac:dyDescent="0.2">
      <c r="A16" s="115" t="s">
        <v>75</v>
      </c>
      <c r="B16" s="116">
        <f>ROUND(C4*6.96%,0)</f>
        <v>1921</v>
      </c>
      <c r="C16" s="117">
        <f t="shared" si="0"/>
        <v>6.9589999999999999E-2</v>
      </c>
      <c r="D16" s="118" t="s">
        <v>76</v>
      </c>
    </row>
    <row r="17" spans="1:7" x14ac:dyDescent="0.2">
      <c r="A17" s="115" t="s">
        <v>77</v>
      </c>
      <c r="B17" s="116">
        <f>ROUND(C4*4%,0)</f>
        <v>1104</v>
      </c>
      <c r="C17" s="117">
        <f t="shared" si="0"/>
        <v>3.9989999999999998E-2</v>
      </c>
      <c r="D17" s="118" t="s">
        <v>78</v>
      </c>
    </row>
    <row r="18" spans="1:7" x14ac:dyDescent="0.2">
      <c r="A18" s="115" t="s">
        <v>79</v>
      </c>
      <c r="B18" s="116">
        <f>ROUND(C4*2%,0)</f>
        <v>552</v>
      </c>
      <c r="C18" s="117">
        <f t="shared" si="0"/>
        <v>0.02</v>
      </c>
      <c r="D18" s="118" t="s">
        <v>80</v>
      </c>
    </row>
    <row r="19" spans="1:7" x14ac:dyDescent="0.2">
      <c r="A19" s="115" t="s">
        <v>81</v>
      </c>
      <c r="B19" s="116">
        <f>ROUND(C4*3%,0)</f>
        <v>828</v>
      </c>
      <c r="C19" s="117">
        <f t="shared" si="0"/>
        <v>0.03</v>
      </c>
      <c r="D19" s="118" t="s">
        <v>82</v>
      </c>
    </row>
    <row r="20" spans="1:7" x14ac:dyDescent="0.2">
      <c r="A20" s="115" t="s">
        <v>83</v>
      </c>
      <c r="B20" s="116">
        <f>ROUND(C4*2%,0)</f>
        <v>552</v>
      </c>
      <c r="C20" s="117">
        <f t="shared" si="0"/>
        <v>0.02</v>
      </c>
      <c r="D20" s="118" t="s">
        <v>80</v>
      </c>
    </row>
    <row r="21" spans="1:7" ht="24" x14ac:dyDescent="0.2">
      <c r="A21" s="119" t="s">
        <v>84</v>
      </c>
      <c r="B21" s="116">
        <f>((B4*12)/40)/360</f>
        <v>690.09666666666658</v>
      </c>
      <c r="C21" s="117">
        <f t="shared" si="0"/>
        <v>2.5000000000000001E-2</v>
      </c>
      <c r="D21" s="120" t="s">
        <v>85</v>
      </c>
      <c r="F21" s="111"/>
      <c r="G21" s="110"/>
    </row>
    <row r="22" spans="1:7" x14ac:dyDescent="0.2">
      <c r="A22" s="115" t="s">
        <v>86</v>
      </c>
      <c r="B22" s="116">
        <f>ROUND(450000/360,0)</f>
        <v>1250</v>
      </c>
      <c r="C22" s="117">
        <f t="shared" si="0"/>
        <v>4.5280000000000001E-2</v>
      </c>
      <c r="D22" s="118" t="s">
        <v>87</v>
      </c>
    </row>
    <row r="23" spans="1:7" x14ac:dyDescent="0.2">
      <c r="B23" s="121">
        <f>SUM(B8:B22)</f>
        <v>49710.096666666665</v>
      </c>
      <c r="C23" s="122">
        <f>SUM(C8:C22)</f>
        <v>1.8008299999999997</v>
      </c>
    </row>
    <row r="24" spans="1:7" x14ac:dyDescent="0.2">
      <c r="B24" s="110"/>
      <c r="C24" s="123"/>
    </row>
    <row r="26" spans="1:7" x14ac:dyDescent="0.2">
      <c r="A26" s="171" t="s">
        <v>88</v>
      </c>
      <c r="B26" s="171"/>
      <c r="C26" s="171"/>
      <c r="D26" s="171"/>
    </row>
    <row r="28" spans="1:7" x14ac:dyDescent="0.2">
      <c r="A28" s="108"/>
      <c r="B28" s="108" t="s">
        <v>53</v>
      </c>
      <c r="C28" s="108" t="s">
        <v>54</v>
      </c>
      <c r="D28" s="108"/>
    </row>
    <row r="29" spans="1:7" x14ac:dyDescent="0.2">
      <c r="A29" s="107" t="s">
        <v>55</v>
      </c>
      <c r="B29" s="109">
        <v>2000000</v>
      </c>
      <c r="C29" s="110">
        <f>B29/30</f>
        <v>66666.666666666672</v>
      </c>
    </row>
    <row r="30" spans="1:7" x14ac:dyDescent="0.2">
      <c r="A30" s="107" t="s">
        <v>56</v>
      </c>
      <c r="B30" s="109">
        <v>0</v>
      </c>
      <c r="C30" s="111">
        <f>B30/30</f>
        <v>0</v>
      </c>
    </row>
    <row r="32" spans="1:7" x14ac:dyDescent="0.2">
      <c r="A32" s="112" t="s">
        <v>57</v>
      </c>
      <c r="B32" s="113" t="s">
        <v>58</v>
      </c>
      <c r="C32" s="113" t="s">
        <v>11</v>
      </c>
      <c r="D32" s="112" t="s">
        <v>59</v>
      </c>
    </row>
    <row r="33" spans="1:4" x14ac:dyDescent="0.2">
      <c r="A33" s="115" t="s">
        <v>60</v>
      </c>
      <c r="B33" s="124">
        <f>ROUND(C29,0)</f>
        <v>66667</v>
      </c>
      <c r="C33" s="125">
        <f t="shared" ref="C33:C46" si="1">ROUND(B33/$C$29,5)</f>
        <v>1.0000100000000001</v>
      </c>
      <c r="D33" s="118" t="s">
        <v>89</v>
      </c>
    </row>
    <row r="34" spans="1:4" x14ac:dyDescent="0.2">
      <c r="A34" s="115" t="s">
        <v>62</v>
      </c>
      <c r="B34" s="124">
        <f>ROUND(C30,0)</f>
        <v>0</v>
      </c>
      <c r="C34" s="125">
        <f t="shared" si="1"/>
        <v>0</v>
      </c>
      <c r="D34" s="118" t="s">
        <v>90</v>
      </c>
    </row>
    <row r="35" spans="1:4" x14ac:dyDescent="0.2">
      <c r="A35" s="115" t="s">
        <v>64</v>
      </c>
      <c r="B35" s="124">
        <f>ROUND((C29+C30)*(30/360),0)</f>
        <v>5556</v>
      </c>
      <c r="C35" s="125">
        <f t="shared" si="1"/>
        <v>8.3339999999999997E-2</v>
      </c>
      <c r="D35" s="118" t="s">
        <v>65</v>
      </c>
    </row>
    <row r="36" spans="1:4" x14ac:dyDescent="0.2">
      <c r="A36" s="115" t="s">
        <v>66</v>
      </c>
      <c r="B36" s="124">
        <f>ROUND(B35*1%,0)</f>
        <v>56</v>
      </c>
      <c r="C36" s="125">
        <f t="shared" si="1"/>
        <v>8.4000000000000003E-4</v>
      </c>
      <c r="D36" s="118" t="s">
        <v>67</v>
      </c>
    </row>
    <row r="37" spans="1:4" x14ac:dyDescent="0.2">
      <c r="A37" s="115" t="s">
        <v>68</v>
      </c>
      <c r="B37" s="124">
        <f>ROUND((C29+C30)*(30/360),0)</f>
        <v>5556</v>
      </c>
      <c r="C37" s="125">
        <f t="shared" si="1"/>
        <v>8.3339999999999997E-2</v>
      </c>
      <c r="D37" s="118" t="s">
        <v>65</v>
      </c>
    </row>
    <row r="38" spans="1:4" x14ac:dyDescent="0.2">
      <c r="A38" s="115" t="s">
        <v>69</v>
      </c>
      <c r="B38" s="124">
        <f>ROUND(C29*0.0417,0)</f>
        <v>2780</v>
      </c>
      <c r="C38" s="125">
        <f t="shared" si="1"/>
        <v>4.1700000000000001E-2</v>
      </c>
      <c r="D38" s="118" t="s">
        <v>70</v>
      </c>
    </row>
    <row r="39" spans="1:4" x14ac:dyDescent="0.2">
      <c r="A39" s="115" t="s">
        <v>71</v>
      </c>
      <c r="B39" s="124">
        <f>ROUND(C29*8.5%,0)</f>
        <v>5667</v>
      </c>
      <c r="C39" s="125">
        <f t="shared" si="1"/>
        <v>8.5010000000000002E-2</v>
      </c>
      <c r="D39" s="118" t="s">
        <v>72</v>
      </c>
    </row>
    <row r="40" spans="1:4" x14ac:dyDescent="0.2">
      <c r="A40" s="115" t="s">
        <v>73</v>
      </c>
      <c r="B40" s="124">
        <f>ROUND(C29*12%,0)</f>
        <v>8000</v>
      </c>
      <c r="C40" s="125">
        <f t="shared" si="1"/>
        <v>0.12</v>
      </c>
      <c r="D40" s="118" t="s">
        <v>74</v>
      </c>
    </row>
    <row r="41" spans="1:4" x14ac:dyDescent="0.2">
      <c r="A41" s="115" t="s">
        <v>75</v>
      </c>
      <c r="B41" s="124">
        <f>ROUND(C29*6.96%,0)</f>
        <v>4640</v>
      </c>
      <c r="C41" s="125">
        <f t="shared" si="1"/>
        <v>6.9599999999999995E-2</v>
      </c>
      <c r="D41" s="118" t="s">
        <v>76</v>
      </c>
    </row>
    <row r="42" spans="1:4" x14ac:dyDescent="0.2">
      <c r="A42" s="115" t="s">
        <v>77</v>
      </c>
      <c r="B42" s="124">
        <f>ROUND(C29*4%,0)</f>
        <v>2667</v>
      </c>
      <c r="C42" s="125">
        <f t="shared" si="1"/>
        <v>4.0009999999999997E-2</v>
      </c>
      <c r="D42" s="118" t="s">
        <v>78</v>
      </c>
    </row>
    <row r="43" spans="1:4" x14ac:dyDescent="0.2">
      <c r="A43" s="115" t="s">
        <v>79</v>
      </c>
      <c r="B43" s="116">
        <f>ROUND(C29*2%,0)</f>
        <v>1333</v>
      </c>
      <c r="C43" s="117">
        <f>ROUND(B43/$C$29,5)</f>
        <v>0.02</v>
      </c>
      <c r="D43" s="118" t="s">
        <v>80</v>
      </c>
    </row>
    <row r="44" spans="1:4" x14ac:dyDescent="0.2">
      <c r="A44" s="115" t="s">
        <v>81</v>
      </c>
      <c r="B44" s="116">
        <f>ROUND(C29*3%,0)</f>
        <v>2000</v>
      </c>
      <c r="C44" s="117">
        <f>ROUND(B44/$C$29,5)</f>
        <v>0.03</v>
      </c>
      <c r="D44" s="118" t="s">
        <v>82</v>
      </c>
    </row>
    <row r="45" spans="1:4" x14ac:dyDescent="0.2">
      <c r="A45" s="115" t="s">
        <v>83</v>
      </c>
      <c r="B45" s="124">
        <f>ROUND(C29*2%,0)</f>
        <v>1333</v>
      </c>
      <c r="C45" s="125">
        <f t="shared" si="1"/>
        <v>0.02</v>
      </c>
      <c r="D45" s="118" t="s">
        <v>80</v>
      </c>
    </row>
    <row r="46" spans="1:4" ht="24" x14ac:dyDescent="0.2">
      <c r="A46" s="119" t="s">
        <v>84</v>
      </c>
      <c r="B46" s="124">
        <f>((B29*12)/40)/360</f>
        <v>1666.6666666666667</v>
      </c>
      <c r="C46" s="125">
        <f t="shared" si="1"/>
        <v>2.5000000000000001E-2</v>
      </c>
      <c r="D46" s="120" t="s">
        <v>85</v>
      </c>
    </row>
    <row r="47" spans="1:4" x14ac:dyDescent="0.2">
      <c r="B47" s="121">
        <f>SUM(B33:B46)</f>
        <v>107921.66666666667</v>
      </c>
      <c r="C47" s="122">
        <f>SUM(C33:C46)</f>
        <v>1.6188499999999999</v>
      </c>
    </row>
    <row r="50" spans="1:4" x14ac:dyDescent="0.2">
      <c r="A50" s="171" t="s">
        <v>91</v>
      </c>
      <c r="B50" s="171"/>
      <c r="C50" s="171"/>
      <c r="D50" s="171"/>
    </row>
    <row r="52" spans="1:4" x14ac:dyDescent="0.2">
      <c r="A52" s="108"/>
      <c r="B52" s="108" t="s">
        <v>53</v>
      </c>
      <c r="C52" s="108" t="s">
        <v>54</v>
      </c>
      <c r="D52" s="108"/>
    </row>
    <row r="53" spans="1:4" x14ac:dyDescent="0.2">
      <c r="A53" s="107" t="s">
        <v>55</v>
      </c>
      <c r="B53" s="109">
        <v>828116</v>
      </c>
      <c r="C53" s="110">
        <f>B53/30</f>
        <v>27603.866666666665</v>
      </c>
    </row>
    <row r="54" spans="1:4" x14ac:dyDescent="0.2">
      <c r="A54" s="107" t="s">
        <v>56</v>
      </c>
      <c r="B54" s="109">
        <v>97032</v>
      </c>
      <c r="C54" s="111">
        <f>B54/30</f>
        <v>3234.4</v>
      </c>
    </row>
    <row r="56" spans="1:4" x14ac:dyDescent="0.2">
      <c r="A56" s="112" t="s">
        <v>57</v>
      </c>
      <c r="B56" s="113" t="s">
        <v>58</v>
      </c>
      <c r="C56" s="113" t="s">
        <v>11</v>
      </c>
      <c r="D56" s="112" t="s">
        <v>59</v>
      </c>
    </row>
    <row r="57" spans="1:4" x14ac:dyDescent="0.2">
      <c r="A57" s="115" t="s">
        <v>60</v>
      </c>
      <c r="B57" s="124">
        <f>ROUND(C53,0)</f>
        <v>27604</v>
      </c>
      <c r="C57" s="125">
        <f>ROUND(B57/$C$4,5)</f>
        <v>1</v>
      </c>
      <c r="D57" s="118" t="s">
        <v>61</v>
      </c>
    </row>
    <row r="58" spans="1:4" x14ac:dyDescent="0.2">
      <c r="A58" s="115" t="s">
        <v>62</v>
      </c>
      <c r="B58" s="124">
        <f>ROUND(C54,0)</f>
        <v>3234</v>
      </c>
      <c r="C58" s="125">
        <f t="shared" ref="C58:C71" si="2">ROUND(B58/$C$4,5)</f>
        <v>0.11716</v>
      </c>
      <c r="D58" s="118" t="s">
        <v>63</v>
      </c>
    </row>
    <row r="59" spans="1:4" x14ac:dyDescent="0.2">
      <c r="A59" s="115" t="s">
        <v>64</v>
      </c>
      <c r="B59" s="124">
        <f>ROUND((C53+C54)*(30/360),0)</f>
        <v>2570</v>
      </c>
      <c r="C59" s="125">
        <f t="shared" si="2"/>
        <v>9.3100000000000002E-2</v>
      </c>
      <c r="D59" s="118" t="s">
        <v>65</v>
      </c>
    </row>
    <row r="60" spans="1:4" x14ac:dyDescent="0.2">
      <c r="A60" s="115" t="s">
        <v>66</v>
      </c>
      <c r="B60" s="124">
        <f>ROUND(B59*1%,0)</f>
        <v>26</v>
      </c>
      <c r="C60" s="125">
        <f t="shared" si="2"/>
        <v>9.3999999999999997E-4</v>
      </c>
      <c r="D60" s="118" t="s">
        <v>67</v>
      </c>
    </row>
    <row r="61" spans="1:4" x14ac:dyDescent="0.2">
      <c r="A61" s="115" t="s">
        <v>68</v>
      </c>
      <c r="B61" s="124">
        <f>ROUND((C53+C54)*(30/360),0)</f>
        <v>2570</v>
      </c>
      <c r="C61" s="125">
        <f t="shared" si="2"/>
        <v>9.3100000000000002E-2</v>
      </c>
      <c r="D61" s="118" t="s">
        <v>65</v>
      </c>
    </row>
    <row r="62" spans="1:4" x14ac:dyDescent="0.2">
      <c r="A62" s="115" t="s">
        <v>69</v>
      </c>
      <c r="B62" s="124">
        <f>ROUND(C53*0.0417,0)</f>
        <v>1151</v>
      </c>
      <c r="C62" s="125">
        <f t="shared" si="2"/>
        <v>4.1700000000000001E-2</v>
      </c>
      <c r="D62" s="118" t="s">
        <v>70</v>
      </c>
    </row>
    <row r="63" spans="1:4" x14ac:dyDescent="0.2">
      <c r="A63" s="115" t="s">
        <v>71</v>
      </c>
      <c r="B63" s="124">
        <f>ROUND(C53*8.5%,0)</f>
        <v>2346</v>
      </c>
      <c r="C63" s="125">
        <f t="shared" si="2"/>
        <v>8.4989999999999996E-2</v>
      </c>
      <c r="D63" s="118" t="s">
        <v>72</v>
      </c>
    </row>
    <row r="64" spans="1:4" x14ac:dyDescent="0.2">
      <c r="A64" s="115" t="s">
        <v>73</v>
      </c>
      <c r="B64" s="124">
        <f>ROUND(C53*12%,0)</f>
        <v>3312</v>
      </c>
      <c r="C64" s="125">
        <f t="shared" si="2"/>
        <v>0.11998</v>
      </c>
      <c r="D64" s="118" t="s">
        <v>74</v>
      </c>
    </row>
    <row r="65" spans="1:4" x14ac:dyDescent="0.2">
      <c r="A65" s="115" t="s">
        <v>75</v>
      </c>
      <c r="B65" s="124">
        <f>ROUND(C53*2.436%,0)</f>
        <v>672</v>
      </c>
      <c r="C65" s="125">
        <f t="shared" si="2"/>
        <v>2.4340000000000001E-2</v>
      </c>
      <c r="D65" s="118" t="s">
        <v>92</v>
      </c>
    </row>
    <row r="66" spans="1:4" x14ac:dyDescent="0.2">
      <c r="A66" s="115" t="s">
        <v>77</v>
      </c>
      <c r="B66" s="124">
        <f>ROUND(C53*4%,0)</f>
        <v>1104</v>
      </c>
      <c r="C66" s="125">
        <f t="shared" si="2"/>
        <v>3.9989999999999998E-2</v>
      </c>
      <c r="D66" s="118" t="s">
        <v>78</v>
      </c>
    </row>
    <row r="67" spans="1:4" x14ac:dyDescent="0.2">
      <c r="A67" s="115" t="s">
        <v>79</v>
      </c>
      <c r="B67" s="116">
        <f>ROUND(C53*2%,0)</f>
        <v>552</v>
      </c>
      <c r="C67" s="117">
        <f>ROUND(B67/$C$53,5)</f>
        <v>0.02</v>
      </c>
      <c r="D67" s="118" t="s">
        <v>80</v>
      </c>
    </row>
    <row r="68" spans="1:4" x14ac:dyDescent="0.2">
      <c r="A68" s="115" t="s">
        <v>81</v>
      </c>
      <c r="B68" s="116">
        <f>ROUND(C53*3%,0)</f>
        <v>828</v>
      </c>
      <c r="C68" s="117">
        <f>ROUND(B68/$C$53,5)</f>
        <v>0.03</v>
      </c>
      <c r="D68" s="118" t="s">
        <v>82</v>
      </c>
    </row>
    <row r="69" spans="1:4" x14ac:dyDescent="0.2">
      <c r="A69" s="115" t="s">
        <v>83</v>
      </c>
      <c r="B69" s="124">
        <f>ROUND(C53*2%,0)</f>
        <v>552</v>
      </c>
      <c r="C69" s="125">
        <f t="shared" si="2"/>
        <v>0.02</v>
      </c>
      <c r="D69" s="118" t="s">
        <v>80</v>
      </c>
    </row>
    <row r="70" spans="1:4" x14ac:dyDescent="0.2">
      <c r="A70" s="115" t="s">
        <v>86</v>
      </c>
      <c r="B70" s="124">
        <v>1111</v>
      </c>
      <c r="C70" s="125">
        <f t="shared" si="2"/>
        <v>4.0250000000000001E-2</v>
      </c>
      <c r="D70" s="118" t="s">
        <v>93</v>
      </c>
    </row>
    <row r="71" spans="1:4" ht="24" x14ac:dyDescent="0.2">
      <c r="A71" s="119" t="s">
        <v>84</v>
      </c>
      <c r="B71" s="124">
        <f>((B53*12)/40)/360</f>
        <v>690.09666666666658</v>
      </c>
      <c r="C71" s="125">
        <f t="shared" si="2"/>
        <v>2.5000000000000001E-2</v>
      </c>
      <c r="D71" s="120" t="s">
        <v>85</v>
      </c>
    </row>
    <row r="72" spans="1:4" x14ac:dyDescent="0.2">
      <c r="B72" s="121">
        <f>SUM(B57:B71)</f>
        <v>48322.096666666665</v>
      </c>
      <c r="C72" s="122">
        <f>SUM(C57:C71)</f>
        <v>1.7505499999999996</v>
      </c>
    </row>
  </sheetData>
  <mergeCells count="3">
    <mergeCell ref="A1:D1"/>
    <mergeCell ref="A26:D26"/>
    <mergeCell ref="A50:D50"/>
  </mergeCells>
  <pageMargins left="0.7" right="0.7" top="0.75" bottom="0.75" header="0.3" footer="0.3"/>
  <pageSetup paperSize="9" scale="78" orientation="portrait" r:id="rId1"/>
  <rowBreaks count="1" manualBreakCount="1">
    <brk id="4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3D113FE-1E90-491B-BA62-F05B1BC43B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 (Entidad)</vt:lpstr>
      <vt:lpstr>Anáisis FM</vt:lpstr>
      <vt:lpstr>Factor Prestacional</vt:lpstr>
      <vt:lpstr>'Anáisis FM'!Área_de_impresión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Carolina Duque Tobon</cp:lastModifiedBy>
  <cp:revision/>
  <cp:lastPrinted>2020-02-14T22:15:33Z</cp:lastPrinted>
  <dcterms:created xsi:type="dcterms:W3CDTF">2006-06-27T16:47:25Z</dcterms:created>
  <dcterms:modified xsi:type="dcterms:W3CDTF">2023-09-08T13:58:49Z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