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sur-gcn1\BACKUPS CONTABILIDAD\LUZ MERY\PERSONAL LMO\CTO 2023\cto agosto 2023\CUENTAS DE COBRO\SEPTIEMBRE\ENTREGABLES\"/>
    </mc:Choice>
  </mc:AlternateContent>
  <xr:revisionPtr revIDLastSave="0" documentId="8_{464F8F6C-C2CA-472C-A535-1CFB9196DDE6}" xr6:coauthVersionLast="47" xr6:coauthVersionMax="47" xr10:uidLastSave="{00000000-0000-0000-0000-000000000000}"/>
  <bookViews>
    <workbookView xWindow="-120" yWindow="-120" windowWidth="29040" windowHeight="15840" xr2:uid="{3F440D4B-8DBD-4E7D-B339-1E7B16503198}"/>
  </bookViews>
  <sheets>
    <sheet name="AGOSTO 2023" sheetId="1" r:id="rId1"/>
  </sheets>
  <definedNames>
    <definedName name="_xlnm._FilterDatabase" localSheetId="0" hidden="1">'AGOSTO 2023'!$A$1:$AU$1</definedName>
    <definedName name="_xlnm.Print_Area" localSheetId="0">'AGOSTO 2023'!$A$1:$M$75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9" i="1" l="1"/>
  <c r="K69" i="1"/>
  <c r="J69" i="1"/>
  <c r="AQ65" i="1"/>
  <c r="AR65" i="1" s="1"/>
  <c r="AJ65" i="1"/>
  <c r="AG65" i="1"/>
  <c r="AD65" i="1"/>
  <c r="AA65" i="1"/>
  <c r="X65" i="1"/>
  <c r="Z65" i="1" s="1"/>
  <c r="AC65" i="1" s="1"/>
  <c r="AF65" i="1" s="1"/>
  <c r="AI65" i="1" s="1"/>
  <c r="AL65" i="1" s="1"/>
  <c r="AQ64" i="1"/>
  <c r="AR64" i="1" s="1"/>
  <c r="AJ64" i="1"/>
  <c r="AG64" i="1"/>
  <c r="AD64" i="1"/>
  <c r="AA64" i="1"/>
  <c r="Z64" i="1"/>
  <c r="AC64" i="1" s="1"/>
  <c r="AF64" i="1" s="1"/>
  <c r="AI64" i="1" s="1"/>
  <c r="AL64" i="1" s="1"/>
  <c r="X64" i="1"/>
  <c r="Y64" i="1" s="1"/>
  <c r="AB64" i="1" s="1"/>
  <c r="AE64" i="1" s="1"/>
  <c r="AH64" i="1" s="1"/>
  <c r="AK64" i="1" s="1"/>
  <c r="AR63" i="1"/>
  <c r="AQ63" i="1"/>
  <c r="AJ63" i="1"/>
  <c r="AG63" i="1"/>
  <c r="AD63" i="1"/>
  <c r="AA63" i="1"/>
  <c r="Z63" i="1"/>
  <c r="AC63" i="1" s="1"/>
  <c r="AF63" i="1" s="1"/>
  <c r="AI63" i="1" s="1"/>
  <c r="AL63" i="1" s="1"/>
  <c r="X63" i="1"/>
  <c r="Y63" i="1" s="1"/>
  <c r="AB63" i="1" s="1"/>
  <c r="AE63" i="1" s="1"/>
  <c r="AH63" i="1" s="1"/>
  <c r="AK63" i="1" s="1"/>
  <c r="AR62" i="1"/>
  <c r="AM62" i="1"/>
  <c r="AJ62" i="1"/>
  <c r="AG62" i="1"/>
  <c r="AD62" i="1"/>
  <c r="AA62" i="1"/>
  <c r="Y62" i="1"/>
  <c r="AB62" i="1" s="1"/>
  <c r="AE62" i="1" s="1"/>
  <c r="AH62" i="1" s="1"/>
  <c r="AK62" i="1" s="1"/>
  <c r="AN62" i="1" s="1"/>
  <c r="X62" i="1"/>
  <c r="Z62" i="1" s="1"/>
  <c r="AC62" i="1" s="1"/>
  <c r="AF62" i="1" s="1"/>
  <c r="AI62" i="1" s="1"/>
  <c r="AL62" i="1" s="1"/>
  <c r="O62" i="1"/>
  <c r="N62" i="1"/>
  <c r="AR61" i="1"/>
  <c r="AM61" i="1"/>
  <c r="AJ61" i="1"/>
  <c r="AG61" i="1"/>
  <c r="AD61" i="1"/>
  <c r="AA61" i="1"/>
  <c r="X61" i="1"/>
  <c r="U61" i="1"/>
  <c r="W61" i="1" s="1"/>
  <c r="Z61" i="1" s="1"/>
  <c r="AC61" i="1" s="1"/>
  <c r="AF61" i="1" s="1"/>
  <c r="AI61" i="1" s="1"/>
  <c r="AL61" i="1" s="1"/>
  <c r="N61" i="1"/>
  <c r="P61" i="1" s="1"/>
  <c r="S61" i="1" s="1"/>
  <c r="AC60" i="1"/>
  <c r="AF60" i="1" s="1"/>
  <c r="AI60" i="1" s="1"/>
  <c r="AL60" i="1" s="1"/>
  <c r="Q60" i="1"/>
  <c r="O60" i="1"/>
  <c r="R60" i="1" s="1"/>
  <c r="V60" i="1" s="1"/>
  <c r="Y60" i="1" s="1"/>
  <c r="AB60" i="1" s="1"/>
  <c r="AE60" i="1" s="1"/>
  <c r="AH60" i="1" s="1"/>
  <c r="AK60" i="1" s="1"/>
  <c r="AN60" i="1" s="1"/>
  <c r="N60" i="1"/>
  <c r="P60" i="1" s="1"/>
  <c r="S60" i="1" s="1"/>
  <c r="W60" i="1" s="1"/>
  <c r="AF59" i="1"/>
  <c r="AI59" i="1" s="1"/>
  <c r="AL59" i="1" s="1"/>
  <c r="AC59" i="1"/>
  <c r="Q59" i="1"/>
  <c r="N59" i="1"/>
  <c r="P59" i="1" s="1"/>
  <c r="S59" i="1" s="1"/>
  <c r="W59" i="1" s="1"/>
  <c r="AC58" i="1"/>
  <c r="AF58" i="1" s="1"/>
  <c r="AI58" i="1" s="1"/>
  <c r="AL58" i="1" s="1"/>
  <c r="Q58" i="1"/>
  <c r="O58" i="1"/>
  <c r="R58" i="1" s="1"/>
  <c r="V58" i="1" s="1"/>
  <c r="Y58" i="1" s="1"/>
  <c r="AB58" i="1" s="1"/>
  <c r="AE58" i="1" s="1"/>
  <c r="AH58" i="1" s="1"/>
  <c r="AK58" i="1" s="1"/>
  <c r="AN58" i="1" s="1"/>
  <c r="N58" i="1"/>
  <c r="P58" i="1" s="1"/>
  <c r="S58" i="1" s="1"/>
  <c r="W58" i="1" s="1"/>
  <c r="AF57" i="1"/>
  <c r="AI57" i="1" s="1"/>
  <c r="AL57" i="1" s="1"/>
  <c r="AC57" i="1"/>
  <c r="Q57" i="1"/>
  <c r="N57" i="1"/>
  <c r="P57" i="1" s="1"/>
  <c r="S57" i="1" s="1"/>
  <c r="W57" i="1" s="1"/>
  <c r="AC56" i="1"/>
  <c r="AF56" i="1" s="1"/>
  <c r="AI56" i="1" s="1"/>
  <c r="AL56" i="1" s="1"/>
  <c r="Q56" i="1"/>
  <c r="O56" i="1"/>
  <c r="R56" i="1" s="1"/>
  <c r="V56" i="1" s="1"/>
  <c r="Y56" i="1" s="1"/>
  <c r="AB56" i="1" s="1"/>
  <c r="AE56" i="1" s="1"/>
  <c r="N56" i="1"/>
  <c r="P56" i="1" s="1"/>
  <c r="S56" i="1" s="1"/>
  <c r="W56" i="1" s="1"/>
  <c r="AM55" i="1"/>
  <c r="AJ55" i="1"/>
  <c r="AG55" i="1"/>
  <c r="AD55" i="1"/>
  <c r="AA55" i="1"/>
  <c r="X55" i="1"/>
  <c r="U55" i="1"/>
  <c r="Q55" i="1"/>
  <c r="N55" i="1"/>
  <c r="P55" i="1" s="1"/>
  <c r="S55" i="1" s="1"/>
  <c r="W55" i="1" s="1"/>
  <c r="Z55" i="1" s="1"/>
  <c r="AC55" i="1" s="1"/>
  <c r="AF55" i="1" s="1"/>
  <c r="AI55" i="1" s="1"/>
  <c r="AL55" i="1" s="1"/>
  <c r="AP54" i="1"/>
  <c r="AC54" i="1"/>
  <c r="AF54" i="1" s="1"/>
  <c r="AI54" i="1" s="1"/>
  <c r="AL54" i="1" s="1"/>
  <c r="AO54" i="1" s="1"/>
  <c r="Y54" i="1"/>
  <c r="AB54" i="1" s="1"/>
  <c r="AE54" i="1" s="1"/>
  <c r="AH54" i="1" s="1"/>
  <c r="AK54" i="1" s="1"/>
  <c r="AN54" i="1" s="1"/>
  <c r="AQ54" i="1" s="1"/>
  <c r="AR54" i="1" s="1"/>
  <c r="V54" i="1"/>
  <c r="S54" i="1"/>
  <c r="W54" i="1" s="1"/>
  <c r="R54" i="1"/>
  <c r="P54" i="1"/>
  <c r="AP53" i="1"/>
  <c r="AF53" i="1"/>
  <c r="AI53" i="1" s="1"/>
  <c r="AL53" i="1" s="1"/>
  <c r="AO53" i="1" s="1"/>
  <c r="AC53" i="1"/>
  <c r="Y53" i="1"/>
  <c r="AB53" i="1" s="1"/>
  <c r="AE53" i="1" s="1"/>
  <c r="AH53" i="1" s="1"/>
  <c r="AK53" i="1" s="1"/>
  <c r="AN53" i="1" s="1"/>
  <c r="AQ53" i="1" s="1"/>
  <c r="AR53" i="1" s="1"/>
  <c r="S53" i="1"/>
  <c r="W53" i="1" s="1"/>
  <c r="R53" i="1"/>
  <c r="V53" i="1" s="1"/>
  <c r="P53" i="1"/>
  <c r="AP52" i="1"/>
  <c r="AF52" i="1"/>
  <c r="AI52" i="1" s="1"/>
  <c r="AL52" i="1" s="1"/>
  <c r="AO52" i="1" s="1"/>
  <c r="AC52" i="1"/>
  <c r="Y52" i="1"/>
  <c r="AB52" i="1" s="1"/>
  <c r="AE52" i="1" s="1"/>
  <c r="AH52" i="1" s="1"/>
  <c r="AK52" i="1" s="1"/>
  <c r="AN52" i="1" s="1"/>
  <c r="AQ52" i="1" s="1"/>
  <c r="AR52" i="1" s="1"/>
  <c r="V52" i="1"/>
  <c r="R52" i="1"/>
  <c r="P52" i="1"/>
  <c r="S52" i="1" s="1"/>
  <c r="W52" i="1" s="1"/>
  <c r="AP51" i="1"/>
  <c r="AC51" i="1"/>
  <c r="AF51" i="1" s="1"/>
  <c r="AI51" i="1" s="1"/>
  <c r="AL51" i="1" s="1"/>
  <c r="AO51" i="1" s="1"/>
  <c r="AB51" i="1"/>
  <c r="AE51" i="1" s="1"/>
  <c r="AH51" i="1" s="1"/>
  <c r="AK51" i="1" s="1"/>
  <c r="AN51" i="1" s="1"/>
  <c r="AQ51" i="1" s="1"/>
  <c r="AR51" i="1" s="1"/>
  <c r="Y51" i="1"/>
  <c r="V51" i="1"/>
  <c r="R51" i="1"/>
  <c r="P51" i="1"/>
  <c r="S51" i="1" s="1"/>
  <c r="W51" i="1" s="1"/>
  <c r="AP50" i="1"/>
  <c r="AC50" i="1"/>
  <c r="AF50" i="1" s="1"/>
  <c r="AI50" i="1" s="1"/>
  <c r="AL50" i="1" s="1"/>
  <c r="AO50" i="1" s="1"/>
  <c r="AB50" i="1"/>
  <c r="AE50" i="1" s="1"/>
  <c r="AH50" i="1" s="1"/>
  <c r="AK50" i="1" s="1"/>
  <c r="AN50" i="1" s="1"/>
  <c r="AQ50" i="1" s="1"/>
  <c r="AR50" i="1" s="1"/>
  <c r="Y50" i="1"/>
  <c r="S50" i="1"/>
  <c r="W50" i="1" s="1"/>
  <c r="R50" i="1"/>
  <c r="V50" i="1" s="1"/>
  <c r="P50" i="1"/>
  <c r="AP49" i="1"/>
  <c r="AF49" i="1"/>
  <c r="AI49" i="1" s="1"/>
  <c r="AL49" i="1" s="1"/>
  <c r="AO49" i="1" s="1"/>
  <c r="AC49" i="1"/>
  <c r="AB49" i="1"/>
  <c r="AE49" i="1" s="1"/>
  <c r="AH49" i="1" s="1"/>
  <c r="AK49" i="1" s="1"/>
  <c r="AN49" i="1" s="1"/>
  <c r="AQ49" i="1" s="1"/>
  <c r="AR49" i="1" s="1"/>
  <c r="Y49" i="1"/>
  <c r="S49" i="1"/>
  <c r="W49" i="1" s="1"/>
  <c r="R49" i="1"/>
  <c r="V49" i="1" s="1"/>
  <c r="P49" i="1"/>
  <c r="AP48" i="1"/>
  <c r="AF48" i="1"/>
  <c r="AI48" i="1" s="1"/>
  <c r="AL48" i="1" s="1"/>
  <c r="AO48" i="1" s="1"/>
  <c r="AE48" i="1"/>
  <c r="AH48" i="1" s="1"/>
  <c r="AK48" i="1" s="1"/>
  <c r="AN48" i="1" s="1"/>
  <c r="AQ48" i="1" s="1"/>
  <c r="AR48" i="1" s="1"/>
  <c r="AC48" i="1"/>
  <c r="AB48" i="1"/>
  <c r="Y48" i="1"/>
  <c r="R48" i="1"/>
  <c r="V48" i="1" s="1"/>
  <c r="P48" i="1"/>
  <c r="S48" i="1" s="1"/>
  <c r="W48" i="1" s="1"/>
  <c r="AP47" i="1"/>
  <c r="AE47" i="1"/>
  <c r="AH47" i="1" s="1"/>
  <c r="AK47" i="1" s="1"/>
  <c r="AN47" i="1" s="1"/>
  <c r="AQ47" i="1" s="1"/>
  <c r="AR47" i="1" s="1"/>
  <c r="AC47" i="1"/>
  <c r="AF47" i="1" s="1"/>
  <c r="AI47" i="1" s="1"/>
  <c r="AL47" i="1" s="1"/>
  <c r="AO47" i="1" s="1"/>
  <c r="AB47" i="1"/>
  <c r="Y47" i="1"/>
  <c r="W47" i="1"/>
  <c r="V47" i="1"/>
  <c r="S47" i="1"/>
  <c r="R47" i="1"/>
  <c r="P47" i="1"/>
  <c r="AP46" i="1"/>
  <c r="AI46" i="1"/>
  <c r="AL46" i="1" s="1"/>
  <c r="AO46" i="1" s="1"/>
  <c r="AF46" i="1"/>
  <c r="AC46" i="1"/>
  <c r="AB46" i="1"/>
  <c r="AE46" i="1" s="1"/>
  <c r="AH46" i="1" s="1"/>
  <c r="AK46" i="1" s="1"/>
  <c r="AN46" i="1" s="1"/>
  <c r="AQ46" i="1" s="1"/>
  <c r="AR46" i="1" s="1"/>
  <c r="Y46" i="1"/>
  <c r="V46" i="1"/>
  <c r="S46" i="1"/>
  <c r="W46" i="1" s="1"/>
  <c r="R46" i="1"/>
  <c r="P46" i="1"/>
  <c r="AP45" i="1"/>
  <c r="AF45" i="1"/>
  <c r="AI45" i="1" s="1"/>
  <c r="AL45" i="1" s="1"/>
  <c r="AO45" i="1" s="1"/>
  <c r="AC45" i="1"/>
  <c r="Y45" i="1"/>
  <c r="AB45" i="1" s="1"/>
  <c r="AE45" i="1" s="1"/>
  <c r="AH45" i="1" s="1"/>
  <c r="AK45" i="1" s="1"/>
  <c r="AN45" i="1" s="1"/>
  <c r="AQ45" i="1" s="1"/>
  <c r="AR45" i="1" s="1"/>
  <c r="R45" i="1"/>
  <c r="V45" i="1" s="1"/>
  <c r="P45" i="1"/>
  <c r="S45" i="1" s="1"/>
  <c r="W45" i="1" s="1"/>
  <c r="AP44" i="1"/>
  <c r="AC44" i="1"/>
  <c r="AF44" i="1" s="1"/>
  <c r="AI44" i="1" s="1"/>
  <c r="AL44" i="1" s="1"/>
  <c r="AO44" i="1" s="1"/>
  <c r="Y44" i="1"/>
  <c r="AB44" i="1" s="1"/>
  <c r="AE44" i="1" s="1"/>
  <c r="AH44" i="1" s="1"/>
  <c r="AK44" i="1" s="1"/>
  <c r="AN44" i="1" s="1"/>
  <c r="AQ44" i="1" s="1"/>
  <c r="AR44" i="1" s="1"/>
  <c r="R44" i="1"/>
  <c r="V44" i="1" s="1"/>
  <c r="P44" i="1"/>
  <c r="S44" i="1" s="1"/>
  <c r="W44" i="1" s="1"/>
  <c r="AP43" i="1"/>
  <c r="AC43" i="1"/>
  <c r="AF43" i="1" s="1"/>
  <c r="AI43" i="1" s="1"/>
  <c r="AL43" i="1" s="1"/>
  <c r="AO43" i="1" s="1"/>
  <c r="Y43" i="1"/>
  <c r="AB43" i="1" s="1"/>
  <c r="AE43" i="1" s="1"/>
  <c r="AH43" i="1" s="1"/>
  <c r="AK43" i="1" s="1"/>
  <c r="AN43" i="1" s="1"/>
  <c r="AQ43" i="1" s="1"/>
  <c r="AR43" i="1" s="1"/>
  <c r="V43" i="1"/>
  <c r="R43" i="1"/>
  <c r="P43" i="1"/>
  <c r="S43" i="1" s="1"/>
  <c r="W43" i="1" s="1"/>
  <c r="AP42" i="1"/>
  <c r="AC42" i="1"/>
  <c r="AF42" i="1" s="1"/>
  <c r="AI42" i="1" s="1"/>
  <c r="AL42" i="1" s="1"/>
  <c r="AO42" i="1" s="1"/>
  <c r="Y42" i="1"/>
  <c r="AB42" i="1" s="1"/>
  <c r="AE42" i="1" s="1"/>
  <c r="AH42" i="1" s="1"/>
  <c r="AK42" i="1" s="1"/>
  <c r="AN42" i="1" s="1"/>
  <c r="AQ42" i="1" s="1"/>
  <c r="AR42" i="1" s="1"/>
  <c r="V42" i="1"/>
  <c r="S42" i="1"/>
  <c r="W42" i="1" s="1"/>
  <c r="R42" i="1"/>
  <c r="P42" i="1"/>
  <c r="AP41" i="1"/>
  <c r="AF41" i="1"/>
  <c r="AI41" i="1" s="1"/>
  <c r="AL41" i="1" s="1"/>
  <c r="AO41" i="1" s="1"/>
  <c r="AC41" i="1"/>
  <c r="Y41" i="1"/>
  <c r="AB41" i="1" s="1"/>
  <c r="AE41" i="1" s="1"/>
  <c r="AH41" i="1" s="1"/>
  <c r="AK41" i="1" s="1"/>
  <c r="AN41" i="1" s="1"/>
  <c r="AQ41" i="1" s="1"/>
  <c r="AR41" i="1" s="1"/>
  <c r="S41" i="1"/>
  <c r="W41" i="1" s="1"/>
  <c r="R41" i="1"/>
  <c r="V41" i="1" s="1"/>
  <c r="P41" i="1"/>
  <c r="AP40" i="1"/>
  <c r="AF40" i="1"/>
  <c r="AI40" i="1" s="1"/>
  <c r="AL40" i="1" s="1"/>
  <c r="AO40" i="1" s="1"/>
  <c r="AC40" i="1"/>
  <c r="Y40" i="1"/>
  <c r="AB40" i="1" s="1"/>
  <c r="AE40" i="1" s="1"/>
  <c r="AH40" i="1" s="1"/>
  <c r="AK40" i="1" s="1"/>
  <c r="AN40" i="1" s="1"/>
  <c r="AQ40" i="1" s="1"/>
  <c r="AR40" i="1" s="1"/>
  <c r="R40" i="1"/>
  <c r="V40" i="1" s="1"/>
  <c r="P40" i="1"/>
  <c r="S40" i="1" s="1"/>
  <c r="W40" i="1" s="1"/>
  <c r="AP39" i="1"/>
  <c r="AC39" i="1"/>
  <c r="AF39" i="1" s="1"/>
  <c r="AI39" i="1" s="1"/>
  <c r="AL39" i="1" s="1"/>
  <c r="AO39" i="1" s="1"/>
  <c r="AB39" i="1"/>
  <c r="AE39" i="1" s="1"/>
  <c r="AH39" i="1" s="1"/>
  <c r="AK39" i="1" s="1"/>
  <c r="AN39" i="1" s="1"/>
  <c r="AQ39" i="1" s="1"/>
  <c r="AR39" i="1" s="1"/>
  <c r="Y39" i="1"/>
  <c r="R39" i="1"/>
  <c r="V39" i="1" s="1"/>
  <c r="P39" i="1"/>
  <c r="S39" i="1" s="1"/>
  <c r="W39" i="1" s="1"/>
  <c r="AP38" i="1"/>
  <c r="AC38" i="1"/>
  <c r="AF38" i="1" s="1"/>
  <c r="AI38" i="1" s="1"/>
  <c r="AL38" i="1" s="1"/>
  <c r="AO38" i="1" s="1"/>
  <c r="AB38" i="1"/>
  <c r="AE38" i="1" s="1"/>
  <c r="AH38" i="1" s="1"/>
  <c r="AK38" i="1" s="1"/>
  <c r="AN38" i="1" s="1"/>
  <c r="AQ38" i="1" s="1"/>
  <c r="AR38" i="1" s="1"/>
  <c r="Y38" i="1"/>
  <c r="R38" i="1"/>
  <c r="V38" i="1" s="1"/>
  <c r="P38" i="1"/>
  <c r="S38" i="1" s="1"/>
  <c r="W38" i="1" s="1"/>
  <c r="AP37" i="1"/>
  <c r="AC37" i="1"/>
  <c r="AF37" i="1" s="1"/>
  <c r="AI37" i="1" s="1"/>
  <c r="AL37" i="1" s="1"/>
  <c r="AO37" i="1" s="1"/>
  <c r="AB37" i="1"/>
  <c r="AE37" i="1" s="1"/>
  <c r="AH37" i="1" s="1"/>
  <c r="AK37" i="1" s="1"/>
  <c r="AN37" i="1" s="1"/>
  <c r="AQ37" i="1" s="1"/>
  <c r="AR37" i="1" s="1"/>
  <c r="Y37" i="1"/>
  <c r="S37" i="1"/>
  <c r="W37" i="1" s="1"/>
  <c r="R37" i="1"/>
  <c r="V37" i="1" s="1"/>
  <c r="P37" i="1"/>
  <c r="AP36" i="1"/>
  <c r="AF36" i="1"/>
  <c r="AI36" i="1" s="1"/>
  <c r="AL36" i="1" s="1"/>
  <c r="AO36" i="1" s="1"/>
  <c r="AC36" i="1"/>
  <c r="Y36" i="1"/>
  <c r="AB36" i="1" s="1"/>
  <c r="AE36" i="1" s="1"/>
  <c r="AH36" i="1" s="1"/>
  <c r="AK36" i="1" s="1"/>
  <c r="AN36" i="1" s="1"/>
  <c r="AQ36" i="1" s="1"/>
  <c r="AR36" i="1" s="1"/>
  <c r="S36" i="1"/>
  <c r="W36" i="1" s="1"/>
  <c r="R36" i="1"/>
  <c r="V36" i="1" s="1"/>
  <c r="P36" i="1"/>
  <c r="AP35" i="1"/>
  <c r="AF35" i="1"/>
  <c r="AI35" i="1" s="1"/>
  <c r="AL35" i="1" s="1"/>
  <c r="AO35" i="1" s="1"/>
  <c r="AC35" i="1"/>
  <c r="Y35" i="1"/>
  <c r="AB35" i="1" s="1"/>
  <c r="AE35" i="1" s="1"/>
  <c r="AH35" i="1" s="1"/>
  <c r="AK35" i="1" s="1"/>
  <c r="AN35" i="1" s="1"/>
  <c r="AQ35" i="1" s="1"/>
  <c r="AR35" i="1" s="1"/>
  <c r="V35" i="1"/>
  <c r="R35" i="1"/>
  <c r="P35" i="1"/>
  <c r="S35" i="1" s="1"/>
  <c r="W35" i="1" s="1"/>
  <c r="AP34" i="1"/>
  <c r="AC34" i="1"/>
  <c r="AF34" i="1" s="1"/>
  <c r="AI34" i="1" s="1"/>
  <c r="AL34" i="1" s="1"/>
  <c r="AO34" i="1" s="1"/>
  <c r="AB34" i="1"/>
  <c r="AE34" i="1" s="1"/>
  <c r="AH34" i="1" s="1"/>
  <c r="AK34" i="1" s="1"/>
  <c r="AN34" i="1" s="1"/>
  <c r="AQ34" i="1" s="1"/>
  <c r="AR34" i="1" s="1"/>
  <c r="Y34" i="1"/>
  <c r="W34" i="1"/>
  <c r="V34" i="1"/>
  <c r="S34" i="1"/>
  <c r="R34" i="1"/>
  <c r="P34" i="1"/>
  <c r="AP33" i="1"/>
  <c r="AI33" i="1"/>
  <c r="AL33" i="1" s="1"/>
  <c r="AO33" i="1" s="1"/>
  <c r="AF33" i="1"/>
  <c r="AC33" i="1"/>
  <c r="Y33" i="1"/>
  <c r="AB33" i="1" s="1"/>
  <c r="AE33" i="1" s="1"/>
  <c r="AH33" i="1" s="1"/>
  <c r="AK33" i="1" s="1"/>
  <c r="AN33" i="1" s="1"/>
  <c r="AQ33" i="1" s="1"/>
  <c r="AR33" i="1" s="1"/>
  <c r="R33" i="1"/>
  <c r="V33" i="1" s="1"/>
  <c r="P33" i="1"/>
  <c r="S33" i="1" s="1"/>
  <c r="W33" i="1" s="1"/>
  <c r="AP32" i="1"/>
  <c r="AC32" i="1"/>
  <c r="AF32" i="1" s="1"/>
  <c r="AI32" i="1" s="1"/>
  <c r="AL32" i="1" s="1"/>
  <c r="AO32" i="1" s="1"/>
  <c r="Y32" i="1"/>
  <c r="AB32" i="1" s="1"/>
  <c r="AE32" i="1" s="1"/>
  <c r="AH32" i="1" s="1"/>
  <c r="AK32" i="1" s="1"/>
  <c r="AN32" i="1" s="1"/>
  <c r="AQ32" i="1" s="1"/>
  <c r="AR32" i="1" s="1"/>
  <c r="R32" i="1"/>
  <c r="V32" i="1" s="1"/>
  <c r="P32" i="1"/>
  <c r="S32" i="1" s="1"/>
  <c r="W32" i="1" s="1"/>
  <c r="AP31" i="1"/>
  <c r="AC31" i="1"/>
  <c r="AF31" i="1" s="1"/>
  <c r="AI31" i="1" s="1"/>
  <c r="AL31" i="1" s="1"/>
  <c r="AO31" i="1" s="1"/>
  <c r="Y31" i="1"/>
  <c r="AB31" i="1" s="1"/>
  <c r="AE31" i="1" s="1"/>
  <c r="AH31" i="1" s="1"/>
  <c r="AK31" i="1" s="1"/>
  <c r="AN31" i="1" s="1"/>
  <c r="AQ31" i="1" s="1"/>
  <c r="AR31" i="1" s="1"/>
  <c r="R31" i="1"/>
  <c r="V31" i="1" s="1"/>
  <c r="P31" i="1"/>
  <c r="S31" i="1" s="1"/>
  <c r="W31" i="1" s="1"/>
  <c r="AP30" i="1"/>
  <c r="AC30" i="1"/>
  <c r="AF30" i="1" s="1"/>
  <c r="AI30" i="1" s="1"/>
  <c r="AL30" i="1" s="1"/>
  <c r="AO30" i="1" s="1"/>
  <c r="Y30" i="1"/>
  <c r="AB30" i="1" s="1"/>
  <c r="AE30" i="1" s="1"/>
  <c r="AH30" i="1" s="1"/>
  <c r="AK30" i="1" s="1"/>
  <c r="AN30" i="1" s="1"/>
  <c r="AQ30" i="1" s="1"/>
  <c r="AR30" i="1" s="1"/>
  <c r="V30" i="1"/>
  <c r="S30" i="1"/>
  <c r="W30" i="1" s="1"/>
  <c r="R30" i="1"/>
  <c r="P30" i="1"/>
  <c r="AP29" i="1"/>
  <c r="AF29" i="1"/>
  <c r="AI29" i="1" s="1"/>
  <c r="AL29" i="1" s="1"/>
  <c r="AO29" i="1" s="1"/>
  <c r="AC29" i="1"/>
  <c r="Y29" i="1"/>
  <c r="AB29" i="1" s="1"/>
  <c r="AE29" i="1" s="1"/>
  <c r="AH29" i="1" s="1"/>
  <c r="AK29" i="1" s="1"/>
  <c r="AN29" i="1" s="1"/>
  <c r="AQ29" i="1" s="1"/>
  <c r="AR29" i="1" s="1"/>
  <c r="V29" i="1"/>
  <c r="S29" i="1"/>
  <c r="W29" i="1" s="1"/>
  <c r="R29" i="1"/>
  <c r="P29" i="1"/>
  <c r="AP28" i="1"/>
  <c r="AF28" i="1"/>
  <c r="AI28" i="1" s="1"/>
  <c r="AL28" i="1" s="1"/>
  <c r="AO28" i="1" s="1"/>
  <c r="AC28" i="1"/>
  <c r="Y28" i="1"/>
  <c r="AB28" i="1" s="1"/>
  <c r="AE28" i="1" s="1"/>
  <c r="AH28" i="1" s="1"/>
  <c r="AK28" i="1" s="1"/>
  <c r="AN28" i="1" s="1"/>
  <c r="AQ28" i="1" s="1"/>
  <c r="AR28" i="1" s="1"/>
  <c r="W28" i="1"/>
  <c r="S28" i="1"/>
  <c r="R28" i="1"/>
  <c r="V28" i="1" s="1"/>
  <c r="P28" i="1"/>
  <c r="AP27" i="1"/>
  <c r="AC27" i="1"/>
  <c r="AF27" i="1" s="1"/>
  <c r="AI27" i="1" s="1"/>
  <c r="AL27" i="1" s="1"/>
  <c r="AO27" i="1" s="1"/>
  <c r="Y27" i="1"/>
  <c r="AB27" i="1" s="1"/>
  <c r="AE27" i="1" s="1"/>
  <c r="AH27" i="1" s="1"/>
  <c r="AK27" i="1" s="1"/>
  <c r="AN27" i="1" s="1"/>
  <c r="AQ27" i="1" s="1"/>
  <c r="AR27" i="1" s="1"/>
  <c r="V27" i="1"/>
  <c r="R27" i="1"/>
  <c r="P27" i="1"/>
  <c r="S27" i="1" s="1"/>
  <c r="W27" i="1" s="1"/>
  <c r="AP26" i="1"/>
  <c r="AC26" i="1"/>
  <c r="AF26" i="1" s="1"/>
  <c r="AI26" i="1" s="1"/>
  <c r="AL26" i="1" s="1"/>
  <c r="AO26" i="1" s="1"/>
  <c r="AB26" i="1"/>
  <c r="AE26" i="1" s="1"/>
  <c r="AH26" i="1" s="1"/>
  <c r="AK26" i="1" s="1"/>
  <c r="AN26" i="1" s="1"/>
  <c r="AQ26" i="1" s="1"/>
  <c r="AR26" i="1" s="1"/>
  <c r="Y26" i="1"/>
  <c r="R26" i="1"/>
  <c r="V26" i="1" s="1"/>
  <c r="P26" i="1"/>
  <c r="S26" i="1" s="1"/>
  <c r="W26" i="1" s="1"/>
  <c r="AP25" i="1"/>
  <c r="AC25" i="1"/>
  <c r="AF25" i="1" s="1"/>
  <c r="AI25" i="1" s="1"/>
  <c r="AL25" i="1" s="1"/>
  <c r="AO25" i="1" s="1"/>
  <c r="AB25" i="1"/>
  <c r="AE25" i="1" s="1"/>
  <c r="AH25" i="1" s="1"/>
  <c r="AK25" i="1" s="1"/>
  <c r="AN25" i="1" s="1"/>
  <c r="AQ25" i="1" s="1"/>
  <c r="AR25" i="1" s="1"/>
  <c r="Y25" i="1"/>
  <c r="S25" i="1"/>
  <c r="W25" i="1" s="1"/>
  <c r="R25" i="1"/>
  <c r="V25" i="1" s="1"/>
  <c r="P25" i="1"/>
  <c r="AP24" i="1"/>
  <c r="AF24" i="1"/>
  <c r="AI24" i="1" s="1"/>
  <c r="AL24" i="1" s="1"/>
  <c r="AO24" i="1" s="1"/>
  <c r="AE24" i="1"/>
  <c r="AH24" i="1" s="1"/>
  <c r="AK24" i="1" s="1"/>
  <c r="AN24" i="1" s="1"/>
  <c r="AQ24" i="1" s="1"/>
  <c r="AR24" i="1" s="1"/>
  <c r="AC24" i="1"/>
  <c r="AB24" i="1"/>
  <c r="Y24" i="1"/>
  <c r="S24" i="1"/>
  <c r="W24" i="1" s="1"/>
  <c r="R24" i="1"/>
  <c r="V24" i="1" s="1"/>
  <c r="P24" i="1"/>
  <c r="AP23" i="1"/>
  <c r="AF23" i="1"/>
  <c r="AI23" i="1" s="1"/>
  <c r="AL23" i="1" s="1"/>
  <c r="AO23" i="1" s="1"/>
  <c r="AE23" i="1"/>
  <c r="AH23" i="1" s="1"/>
  <c r="AK23" i="1" s="1"/>
  <c r="AN23" i="1" s="1"/>
  <c r="AQ23" i="1" s="1"/>
  <c r="AR23" i="1" s="1"/>
  <c r="AC23" i="1"/>
  <c r="AB23" i="1"/>
  <c r="Y23" i="1"/>
  <c r="W23" i="1"/>
  <c r="V23" i="1"/>
  <c r="S23" i="1"/>
  <c r="R23" i="1"/>
  <c r="P23" i="1"/>
  <c r="AP22" i="1"/>
  <c r="AI22" i="1"/>
  <c r="AL22" i="1" s="1"/>
  <c r="AO22" i="1" s="1"/>
  <c r="AF22" i="1"/>
  <c r="AC22" i="1"/>
  <c r="AB22" i="1"/>
  <c r="AE22" i="1" s="1"/>
  <c r="AH22" i="1" s="1"/>
  <c r="AK22" i="1" s="1"/>
  <c r="AN22" i="1" s="1"/>
  <c r="AQ22" i="1" s="1"/>
  <c r="AR22" i="1" s="1"/>
  <c r="Y22" i="1"/>
  <c r="V22" i="1"/>
  <c r="R22" i="1"/>
  <c r="P22" i="1"/>
  <c r="S22" i="1" s="1"/>
  <c r="W22" i="1" s="1"/>
  <c r="AP21" i="1"/>
  <c r="AC21" i="1"/>
  <c r="AF21" i="1" s="1"/>
  <c r="AI21" i="1" s="1"/>
  <c r="AL21" i="1" s="1"/>
  <c r="AO21" i="1" s="1"/>
  <c r="Y21" i="1"/>
  <c r="AB21" i="1" s="1"/>
  <c r="AE21" i="1" s="1"/>
  <c r="AH21" i="1" s="1"/>
  <c r="AK21" i="1" s="1"/>
  <c r="AN21" i="1" s="1"/>
  <c r="AQ21" i="1" s="1"/>
  <c r="AR21" i="1" s="1"/>
  <c r="R21" i="1"/>
  <c r="V21" i="1" s="1"/>
  <c r="P21" i="1"/>
  <c r="S21" i="1" s="1"/>
  <c r="W21" i="1" s="1"/>
  <c r="AP20" i="1"/>
  <c r="AC20" i="1"/>
  <c r="AF20" i="1" s="1"/>
  <c r="AI20" i="1" s="1"/>
  <c r="AL20" i="1" s="1"/>
  <c r="AO20" i="1" s="1"/>
  <c r="Y20" i="1"/>
  <c r="AB20" i="1" s="1"/>
  <c r="AE20" i="1" s="1"/>
  <c r="AH20" i="1" s="1"/>
  <c r="AK20" i="1" s="1"/>
  <c r="AN20" i="1" s="1"/>
  <c r="AQ20" i="1" s="1"/>
  <c r="AR20" i="1" s="1"/>
  <c r="R20" i="1"/>
  <c r="V20" i="1" s="1"/>
  <c r="P20" i="1"/>
  <c r="S20" i="1" s="1"/>
  <c r="W20" i="1" s="1"/>
  <c r="AP19" i="1"/>
  <c r="AC19" i="1"/>
  <c r="AF19" i="1" s="1"/>
  <c r="AI19" i="1" s="1"/>
  <c r="AL19" i="1" s="1"/>
  <c r="AO19" i="1" s="1"/>
  <c r="Y19" i="1"/>
  <c r="AB19" i="1" s="1"/>
  <c r="AE19" i="1" s="1"/>
  <c r="AH19" i="1" s="1"/>
  <c r="AK19" i="1" s="1"/>
  <c r="AN19" i="1" s="1"/>
  <c r="AQ19" i="1" s="1"/>
  <c r="AR19" i="1" s="1"/>
  <c r="R19" i="1"/>
  <c r="V19" i="1" s="1"/>
  <c r="P19" i="1"/>
  <c r="S19" i="1" s="1"/>
  <c r="W19" i="1" s="1"/>
  <c r="AP18" i="1"/>
  <c r="AC18" i="1"/>
  <c r="AF18" i="1" s="1"/>
  <c r="AI18" i="1" s="1"/>
  <c r="AL18" i="1" s="1"/>
  <c r="AO18" i="1" s="1"/>
  <c r="Y18" i="1"/>
  <c r="AB18" i="1" s="1"/>
  <c r="AE18" i="1" s="1"/>
  <c r="AH18" i="1" s="1"/>
  <c r="AK18" i="1" s="1"/>
  <c r="AN18" i="1" s="1"/>
  <c r="AQ18" i="1" s="1"/>
  <c r="AR18" i="1" s="1"/>
  <c r="V18" i="1"/>
  <c r="R18" i="1"/>
  <c r="L18" i="1"/>
  <c r="M18" i="1" s="1"/>
  <c r="P18" i="1" s="1"/>
  <c r="S18" i="1" s="1"/>
  <c r="W18" i="1" s="1"/>
  <c r="AP17" i="1"/>
  <c r="AP69" i="1" s="1"/>
  <c r="AM17" i="1"/>
  <c r="AM69" i="1" s="1"/>
  <c r="AJ17" i="1"/>
  <c r="AJ69" i="1" s="1"/>
  <c r="AG17" i="1"/>
  <c r="AG69" i="1" s="1"/>
  <c r="AD17" i="1"/>
  <c r="AD69" i="1" s="1"/>
  <c r="AA17" i="1"/>
  <c r="AA69" i="1" s="1"/>
  <c r="AA86" i="1" s="1"/>
  <c r="AA87" i="1" s="1"/>
  <c r="X17" i="1"/>
  <c r="X69" i="1" s="1"/>
  <c r="U17" i="1"/>
  <c r="U69" i="1" s="1"/>
  <c r="Q17" i="1"/>
  <c r="Q69" i="1" s="1"/>
  <c r="O17" i="1"/>
  <c r="N17" i="1"/>
  <c r="P17" i="1" s="1"/>
  <c r="L16" i="1"/>
  <c r="M8" i="1"/>
  <c r="M69" i="1" s="1"/>
  <c r="L8" i="1"/>
  <c r="L69" i="1" s="1"/>
  <c r="AI71" i="1" l="1"/>
  <c r="AH71" i="1"/>
  <c r="P69" i="1"/>
  <c r="S17" i="1"/>
  <c r="AH56" i="1"/>
  <c r="AK56" i="1" s="1"/>
  <c r="AN56" i="1" s="1"/>
  <c r="N69" i="1"/>
  <c r="R17" i="1"/>
  <c r="O55" i="1"/>
  <c r="R55" i="1" s="1"/>
  <c r="V55" i="1" s="1"/>
  <c r="Y55" i="1" s="1"/>
  <c r="AB55" i="1" s="1"/>
  <c r="AE55" i="1" s="1"/>
  <c r="AH55" i="1" s="1"/>
  <c r="AK55" i="1" s="1"/>
  <c r="AN55" i="1" s="1"/>
  <c r="V61" i="1"/>
  <c r="Y61" i="1" s="1"/>
  <c r="AB61" i="1" s="1"/>
  <c r="AE61" i="1" s="1"/>
  <c r="AH61" i="1" s="1"/>
  <c r="AK61" i="1" s="1"/>
  <c r="AN61" i="1" s="1"/>
  <c r="Y65" i="1"/>
  <c r="AB65" i="1" s="1"/>
  <c r="AE65" i="1" s="1"/>
  <c r="AH65" i="1" s="1"/>
  <c r="AK65" i="1" s="1"/>
  <c r="O57" i="1"/>
  <c r="R57" i="1" s="1"/>
  <c r="V57" i="1" s="1"/>
  <c r="Y57" i="1" s="1"/>
  <c r="AB57" i="1" s="1"/>
  <c r="AE57" i="1" s="1"/>
  <c r="AH57" i="1" s="1"/>
  <c r="AK57" i="1" s="1"/>
  <c r="AN57" i="1" s="1"/>
  <c r="O59" i="1"/>
  <c r="R59" i="1" s="1"/>
  <c r="V59" i="1" s="1"/>
  <c r="Y59" i="1" s="1"/>
  <c r="AB59" i="1" s="1"/>
  <c r="AE59" i="1" s="1"/>
  <c r="AH59" i="1" s="1"/>
  <c r="AK59" i="1" s="1"/>
  <c r="AN59" i="1" s="1"/>
  <c r="O61" i="1"/>
  <c r="O69" i="1" l="1"/>
  <c r="S69" i="1"/>
  <c r="W17" i="1"/>
  <c r="R69" i="1"/>
  <c r="V17" i="1"/>
  <c r="V69" i="1" l="1"/>
  <c r="Y17" i="1"/>
  <c r="W69" i="1"/>
  <c r="Z17" i="1"/>
  <c r="AC17" i="1" l="1"/>
  <c r="Z69" i="1"/>
  <c r="Y69" i="1"/>
  <c r="AB17" i="1"/>
  <c r="AB69" i="1" l="1"/>
  <c r="AE70" i="1" s="1"/>
  <c r="AE17" i="1"/>
  <c r="AC69" i="1"/>
  <c r="AF70" i="1" s="1"/>
  <c r="AF17" i="1"/>
  <c r="AF69" i="1" l="1"/>
  <c r="AI17" i="1"/>
  <c r="AE69" i="1"/>
  <c r="AH17" i="1"/>
  <c r="AI69" i="1" l="1"/>
  <c r="AL17" i="1"/>
  <c r="AK17" i="1"/>
  <c r="AH69" i="1"/>
  <c r="AO17" i="1" l="1"/>
  <c r="AO69" i="1" s="1"/>
  <c r="AL69" i="1"/>
  <c r="AK69" i="1"/>
  <c r="AN17" i="1"/>
  <c r="AN69" i="1" l="1"/>
  <c r="AQ17" i="1"/>
  <c r="AQ69" i="1" l="1"/>
  <c r="AR17" i="1"/>
</calcChain>
</file>

<file path=xl/sharedStrings.xml><?xml version="1.0" encoding="utf-8"?>
<sst xmlns="http://schemas.openxmlformats.org/spreadsheetml/2006/main" count="215" uniqueCount="107">
  <si>
    <t>CUENTA</t>
  </si>
  <si>
    <t>NIT</t>
  </si>
  <si>
    <t>ASEGURADORA</t>
  </si>
  <si>
    <t>SEGUROS DESCRIPCION</t>
  </si>
  <si>
    <t>POLIZA</t>
  </si>
  <si>
    <t>VIGENCIA</t>
  </si>
  <si>
    <t>DIAS CUBRIMIENTO POLIZA</t>
  </si>
  <si>
    <t>VR. PAGO POLIZA VIGENCIA 2021</t>
  </si>
  <si>
    <t>VR. SALDO POLIZAS VIGENCIA 2021</t>
  </si>
  <si>
    <t>ADQUISIC. POLIZAS 2022</t>
  </si>
  <si>
    <t>TOTAL AMORTIZADO VIG 2022- cuenta 511125</t>
  </si>
  <si>
    <t>saldos a 31 dic 2022- cuenta 190501</t>
  </si>
  <si>
    <t>AMORTIZACION ENERO 2023</t>
  </si>
  <si>
    <t>TOTAL AMORTIZADO ENERO 2023- CTA 511125</t>
  </si>
  <si>
    <t>saldos a 31 enero 2023- cuenta 190501</t>
  </si>
  <si>
    <t>AMORTIZACION FEB 2023</t>
  </si>
  <si>
    <t>TOTAL AMORTIZADO FEBRERO 2023- CTA 511125</t>
  </si>
  <si>
    <t>saldos a febrero 2023- cuenta 190501</t>
  </si>
  <si>
    <t>ADQUISIC. POLIZAS 2023</t>
  </si>
  <si>
    <t>AMORTIZACION MARZO 2023</t>
  </si>
  <si>
    <t>TOTAL AMORTIZADO MARZO 2023- CTA 511125</t>
  </si>
  <si>
    <t>saldos a MARZO 2023- cuenta 190501</t>
  </si>
  <si>
    <t>AMORTIZACION ABRIL 2023</t>
  </si>
  <si>
    <t>TOTAL AMORTIZADO ABRIL 2023- CTA 511125</t>
  </si>
  <si>
    <t>SALDO POLIZAS ABRIL CTA 190501</t>
  </si>
  <si>
    <t>AMORTIZACION MAYO 2023</t>
  </si>
  <si>
    <t>TOTAL AMORTIZADO MAYO 2023- CTA 511125</t>
  </si>
  <si>
    <t>SALDO POLIZAS MAYO CTA 190501</t>
  </si>
  <si>
    <t>AMORTIZACION JUNIO 2023</t>
  </si>
  <si>
    <t>TOTAL AMORTIZADO JUNIO 2023- CTA 511125</t>
  </si>
  <si>
    <t>SALDO POLIZAS JUNIO CTA 190501</t>
  </si>
  <si>
    <t>AMORTIZACION JULIO 2023</t>
  </si>
  <si>
    <t>TOTAL AMORTIZADO JULIO 2023- CTA 511125</t>
  </si>
  <si>
    <t>SALDO POLIZAS JULIO CTA 190501</t>
  </si>
  <si>
    <t>AMORTIZACION AGTO 2023</t>
  </si>
  <si>
    <t>TOTAL AMORTIZADO AGTO 2023- CTA 511125</t>
  </si>
  <si>
    <t>SALDO POLIZAS AGTO CTA 190501</t>
  </si>
  <si>
    <t>AMORTIZACION SEPT 2023</t>
  </si>
  <si>
    <t>TOTAL AMORTIZADO SEPT 2023- CTA 511125</t>
  </si>
  <si>
    <t>SALDO POLIZAS SEPT CTA 190501</t>
  </si>
  <si>
    <t>AMORTIZACION OCT 2023</t>
  </si>
  <si>
    <t>TOTAL AMORTIZADO OCT 2023- CTA 511125</t>
  </si>
  <si>
    <t>DESDE</t>
  </si>
  <si>
    <t>HASTA</t>
  </si>
  <si>
    <t>891700037-9</t>
  </si>
  <si>
    <t>MAPFRE</t>
  </si>
  <si>
    <t>SOAT</t>
  </si>
  <si>
    <t>SOAT COLECTIVO</t>
  </si>
  <si>
    <t>AXA COLPATRIA SEGUROS S.A.</t>
  </si>
  <si>
    <t>Seguros de responsabilidad civil</t>
  </si>
  <si>
    <t>HDI SEGUROS S,A</t>
  </si>
  <si>
    <t>Seguros De Automoviles</t>
  </si>
  <si>
    <t>4000131 anexo 22</t>
  </si>
  <si>
    <t>4000135 anexo 22</t>
  </si>
  <si>
    <t>4000136 anexo 22</t>
  </si>
  <si>
    <t>4000137 anexo 23</t>
  </si>
  <si>
    <t>4000138 anexo 24</t>
  </si>
  <si>
    <t>4000139 anexo 27</t>
  </si>
  <si>
    <t>PREVISORA</t>
  </si>
  <si>
    <t>SEGURO INFIDELIDAD DE RIESGOS FINANCIEROS PÓLIZA INFIDELIDAD DE RIESGO</t>
  </si>
  <si>
    <t>1001567</t>
  </si>
  <si>
    <t>LA PREVISORA COMPAÑÍA DE SEGUROS</t>
  </si>
  <si>
    <t>INFIDELIDAD DE RIESGOS FINANCIEROS</t>
  </si>
  <si>
    <t>PREVISORA COMPAÑÍA DE SEGUROS</t>
  </si>
  <si>
    <t>CHUBB SEGUROS COLOMBIA</t>
  </si>
  <si>
    <t>RESPONSABILIDAD</t>
  </si>
  <si>
    <t>UNION TEMPORAL CHUBB SEGUROS COLOMBIA</t>
  </si>
  <si>
    <t>POLIZA DE RESPONSABILIDAD</t>
  </si>
  <si>
    <t>POLIZA DE SEGURO DE RESPONSABILIDAD CIVIL</t>
  </si>
  <si>
    <t xml:space="preserve">AXA COLPATRIA SEGUROS </t>
  </si>
  <si>
    <t>PÓLIZA DE MANEJO GLOBAL PARA ENTIDADES ESTATALES</t>
  </si>
  <si>
    <t>PÓLIZA DE TODO RIESGO DAÑOS MATERIALES combinados</t>
  </si>
  <si>
    <t>POLIZA CONTRA INCENDIO</t>
  </si>
  <si>
    <t>4000131 anexo 26</t>
  </si>
  <si>
    <t>4000135 anexo 28</t>
  </si>
  <si>
    <t>4000136 anexo 26</t>
  </si>
  <si>
    <t>4000137 anexo 27</t>
  </si>
  <si>
    <t>4000138 anexo 28</t>
  </si>
  <si>
    <t>4000139 anexo 31</t>
  </si>
  <si>
    <t>4000137 ANEXO 33</t>
  </si>
  <si>
    <t>4000138 ANEXO 34</t>
  </si>
  <si>
    <t>4000139 ANEXO 37</t>
  </si>
  <si>
    <t>4000137 ANEXO 34</t>
  </si>
  <si>
    <t>4000138 ANEXO 35</t>
  </si>
  <si>
    <t>4000139 ANEXO 38</t>
  </si>
  <si>
    <t>4000135 ANEXO 35</t>
  </si>
  <si>
    <t>4000136 ANEXO 33</t>
  </si>
  <si>
    <t>4000131 ANEXO 35</t>
  </si>
  <si>
    <t>CHUBB SEGUROS COLOMBIA SA</t>
  </si>
  <si>
    <t>SEGURO RESPONSABILIDAD CIVIL SERV PUBLICOS</t>
  </si>
  <si>
    <t>SEGURO RESPONSABILIDAD CIVIL EXTRACONTRACTUAL</t>
  </si>
  <si>
    <t>SEGURO TODO RIESGO DAÑOS MATERIALES COMBINADOS</t>
  </si>
  <si>
    <t>PRORROGA IRF 008</t>
  </si>
  <si>
    <t>AXA COLPATRIA</t>
  </si>
  <si>
    <t>RESPONSABILIDAD CIVIL DIRECTORES Y ADMIN SERVIDORES PUBLICOS</t>
  </si>
  <si>
    <t>INCENDIO</t>
  </si>
  <si>
    <t>MANEJO</t>
  </si>
  <si>
    <t>TOTAL</t>
  </si>
  <si>
    <t>SIIF</t>
  </si>
  <si>
    <t>PD. ROSALBA REYES SISA.</t>
  </si>
  <si>
    <t>LUZ MERY ORTIZ OSPINA</t>
  </si>
  <si>
    <t>Coordinadora Grupo Contabilidad.</t>
  </si>
  <si>
    <t>Contratista Grupo Contabilidad</t>
  </si>
  <si>
    <t>siif</t>
  </si>
  <si>
    <t>AMORTIZACION SEGUROS</t>
  </si>
  <si>
    <t>CR</t>
  </si>
  <si>
    <t>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</si>
</sst>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yy;@"/>
    <numFmt numFmtId="165" formatCode="mmm\-yyyy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color indexed="12"/>
      <name val="Verdana"/>
      <family val="2"/>
    </font>
    <font>
      <b/>
      <sz val="10"/>
      <name val="Verdana"/>
      <family val="2"/>
    </font>
    <font>
      <b/>
      <sz val="7"/>
      <name val="Verdana"/>
      <family val="2"/>
    </font>
    <font>
      <sz val="10"/>
      <name val="Verdana"/>
      <family val="2"/>
    </font>
    <font>
      <sz val="11"/>
      <name val="Arial"/>
      <family val="2"/>
    </font>
    <font>
      <sz val="10"/>
      <color indexed="12"/>
      <name val="Verdana"/>
      <family val="2"/>
    </font>
    <font>
      <sz val="10"/>
      <color indexed="8"/>
      <name val="Verdana"/>
      <family val="2"/>
    </font>
    <font>
      <b/>
      <sz val="10"/>
      <color indexed="10"/>
      <name val="Verdana"/>
      <family val="2"/>
    </font>
    <font>
      <sz val="12"/>
      <color rgb="FF2D77C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4" fontId="2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1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vertical="center"/>
    </xf>
    <xf numFmtId="0" fontId="1" fillId="0" borderId="0" xfId="0" applyFont="1"/>
    <xf numFmtId="3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" fontId="5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left" vertical="center"/>
    </xf>
    <xf numFmtId="4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10" fillId="0" borderId="0" xfId="0" applyNumberFormat="1" applyFont="1"/>
    <xf numFmtId="4" fontId="11" fillId="0" borderId="0" xfId="0" applyNumberFormat="1" applyFont="1"/>
    <xf numFmtId="43" fontId="1" fillId="0" borderId="1" xfId="1" applyFont="1" applyFill="1" applyBorder="1" applyAlignment="1">
      <alignment horizontal="right" wrapText="1"/>
    </xf>
    <xf numFmtId="4" fontId="0" fillId="0" borderId="1" xfId="0" applyNumberFormat="1" applyBorder="1" applyAlignment="1">
      <alignment horizontal="righ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302558</xdr:colOff>
      <xdr:row>71</xdr:row>
      <xdr:rowOff>123264</xdr:rowOff>
    </xdr:from>
    <xdr:to>
      <xdr:col>10</xdr:col>
      <xdr:colOff>33615</xdr:colOff>
      <xdr:row>75</xdr:row>
      <xdr:rowOff>67235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3B061F9-05E8-4E52-9532-9A34124A9B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2583" y="4733364"/>
          <a:ext cx="2036107" cy="705971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 editAs="oneCell">
    <xdr:from>
      <xdr:col>2</xdr:col>
      <xdr:colOff>369794</xdr:colOff>
      <xdr:row>70</xdr:row>
      <xdr:rowOff>1</xdr:rowOff>
    </xdr:from>
    <xdr:to>
      <xdr:col>2</xdr:col>
      <xdr:colOff>2106706</xdr:colOff>
      <xdr:row>75</xdr:row>
      <xdr:rowOff>84681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7E0E1096-9EBA-418F-ADF4-F3CC458283A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1369" y="4419601"/>
          <a:ext cx="1736912" cy="10371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B67D9-31DD-4683-B7C2-7D670A837F76}">
  <sheetPr>
    <tabColor rgb="FF92D050"/>
    <pageSetUpPr fitToPage="1"/>
  </sheetPr>
  <dimension ref="A1:AT87"/>
  <sheetViews>
    <sheetView tabSelected="1" topLeftCell="B1" zoomScale="85" zoomScaleNormal="85" workbookViewId="0">
      <pane ySplit="1" topLeftCell="A2" activePane="bottomLeft" state="frozen"/>
      <selection activeCell="F1" sqref="F1"/>
      <selection pane="bottomLeft" activeCell="B1" sqref="B1:AL79"/>
    </sheetView>
  </sheetViews>
  <sheetFormatPr baseColWidth="10" defaultRowHeight="15" customHeight="1" x14ac:dyDescent="0.2"/>
  <cols>
    <col min="1" max="1" width="13" style="15" hidden="1" customWidth="1"/>
    <col min="2" max="2" width="17.5703125" style="44" customWidth="1"/>
    <col min="3" max="3" width="37.85546875" style="15" customWidth="1"/>
    <col min="4" max="4" width="41.85546875" style="15" customWidth="1"/>
    <col min="5" max="5" width="20" style="15" bestFit="1" customWidth="1"/>
    <col min="6" max="6" width="12.85546875" style="45" customWidth="1"/>
    <col min="7" max="7" width="12.7109375" style="15" customWidth="1"/>
    <col min="8" max="8" width="9" style="45" customWidth="1"/>
    <col min="9" max="9" width="11.140625" style="45" hidden="1" customWidth="1"/>
    <col min="10" max="10" width="14.28515625" style="19" hidden="1" customWidth="1"/>
    <col min="11" max="11" width="20" style="19" customWidth="1"/>
    <col min="12" max="12" width="21.140625" style="19" customWidth="1"/>
    <col min="13" max="13" width="18.85546875" style="19" customWidth="1"/>
    <col min="14" max="14" width="19.85546875" style="15" hidden="1" customWidth="1"/>
    <col min="15" max="15" width="20.140625" style="15" hidden="1" customWidth="1"/>
    <col min="16" max="16" width="16.5703125" style="15" hidden="1" customWidth="1"/>
    <col min="17" max="17" width="21.28515625" style="15" hidden="1" customWidth="1"/>
    <col min="18" max="19" width="21.28515625" style="20" hidden="1" customWidth="1"/>
    <col min="20" max="20" width="18.85546875" style="19" customWidth="1"/>
    <col min="21" max="26" width="18.28515625" style="15" hidden="1" customWidth="1"/>
    <col min="27" max="29" width="19.42578125" style="15" hidden="1" customWidth="1"/>
    <col min="30" max="30" width="17.7109375" style="15" hidden="1" customWidth="1"/>
    <col min="31" max="32" width="19.42578125" style="15" hidden="1" customWidth="1"/>
    <col min="33" max="33" width="17.42578125" style="15" hidden="1" customWidth="1"/>
    <col min="34" max="35" width="19.42578125" style="15" hidden="1" customWidth="1"/>
    <col min="36" max="36" width="17.5703125" style="15" customWidth="1"/>
    <col min="37" max="37" width="20.28515625" style="15" customWidth="1"/>
    <col min="38" max="38" width="17.140625" style="15" customWidth="1"/>
    <col min="39" max="39" width="15" style="15" hidden="1" customWidth="1"/>
    <col min="40" max="40" width="19.42578125" style="15" hidden="1" customWidth="1"/>
    <col min="41" max="41" width="14.5703125" style="15" hidden="1" customWidth="1"/>
    <col min="42" max="42" width="14.42578125" style="15" hidden="1" customWidth="1"/>
    <col min="43" max="43" width="19.42578125" style="15" hidden="1" customWidth="1"/>
    <col min="44" max="44" width="21" style="15" customWidth="1"/>
    <col min="45" max="47" width="16.5703125" style="15" customWidth="1"/>
    <col min="48" max="16384" width="11.42578125" style="15"/>
  </cols>
  <sheetData>
    <row r="1" spans="1:43" s="11" customFormat="1" ht="73.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4"/>
      <c r="H1" s="5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8" t="s">
        <v>11</v>
      </c>
      <c r="N1" s="6" t="s">
        <v>12</v>
      </c>
      <c r="O1" s="8" t="s">
        <v>13</v>
      </c>
      <c r="P1" s="8" t="s">
        <v>14</v>
      </c>
      <c r="Q1" s="6" t="s">
        <v>15</v>
      </c>
      <c r="R1" s="9" t="s">
        <v>16</v>
      </c>
      <c r="S1" s="9" t="s">
        <v>17</v>
      </c>
      <c r="T1" s="7" t="s">
        <v>18</v>
      </c>
      <c r="U1" s="6" t="s">
        <v>19</v>
      </c>
      <c r="V1" s="9" t="s">
        <v>20</v>
      </c>
      <c r="W1" s="9" t="s">
        <v>21</v>
      </c>
      <c r="X1" s="6" t="s">
        <v>22</v>
      </c>
      <c r="Y1" s="9" t="s">
        <v>23</v>
      </c>
      <c r="Z1" s="10" t="s">
        <v>24</v>
      </c>
      <c r="AA1" s="6" t="s">
        <v>25</v>
      </c>
      <c r="AB1" s="9" t="s">
        <v>26</v>
      </c>
      <c r="AC1" s="8" t="s">
        <v>27</v>
      </c>
      <c r="AD1" s="2" t="s">
        <v>28</v>
      </c>
      <c r="AE1" s="2" t="s">
        <v>29</v>
      </c>
      <c r="AF1" s="7" t="s">
        <v>30</v>
      </c>
      <c r="AG1" s="6" t="s">
        <v>31</v>
      </c>
      <c r="AH1" s="9" t="s">
        <v>32</v>
      </c>
      <c r="AI1" s="8" t="s">
        <v>33</v>
      </c>
      <c r="AJ1" s="6" t="s">
        <v>34</v>
      </c>
      <c r="AK1" s="9" t="s">
        <v>35</v>
      </c>
      <c r="AL1" s="8" t="s">
        <v>36</v>
      </c>
      <c r="AM1" s="6" t="s">
        <v>37</v>
      </c>
      <c r="AN1" s="9" t="s">
        <v>38</v>
      </c>
      <c r="AO1" s="8" t="s">
        <v>39</v>
      </c>
      <c r="AP1" s="6" t="s">
        <v>40</v>
      </c>
      <c r="AQ1" s="9" t="s">
        <v>41</v>
      </c>
    </row>
    <row r="2" spans="1:43" s="11" customFormat="1" ht="20.100000000000001" customHeight="1" x14ac:dyDescent="0.2">
      <c r="A2" s="1"/>
      <c r="B2" s="2"/>
      <c r="C2" s="2"/>
      <c r="D2" s="2"/>
      <c r="E2" s="3"/>
      <c r="F2" s="12" t="s">
        <v>42</v>
      </c>
      <c r="G2" s="11" t="s">
        <v>43</v>
      </c>
      <c r="H2" s="5"/>
      <c r="I2" s="6"/>
      <c r="J2" s="6"/>
      <c r="K2" s="7"/>
      <c r="L2" s="8"/>
      <c r="M2" s="8"/>
      <c r="N2" s="6"/>
      <c r="O2" s="8"/>
      <c r="P2" s="8"/>
      <c r="Q2" s="6"/>
      <c r="R2" s="9"/>
      <c r="S2" s="9"/>
      <c r="T2" s="7"/>
      <c r="U2" s="6"/>
      <c r="V2" s="2"/>
      <c r="W2" s="2"/>
      <c r="X2" s="6"/>
      <c r="Y2" s="2"/>
      <c r="Z2" s="10"/>
      <c r="AA2" s="6"/>
      <c r="AB2" s="2"/>
      <c r="AC2" s="8"/>
      <c r="AD2" s="2"/>
      <c r="AE2" s="2"/>
      <c r="AF2" s="7"/>
      <c r="AG2" s="6"/>
      <c r="AH2" s="2"/>
      <c r="AI2" s="8"/>
      <c r="AJ2" s="6"/>
      <c r="AK2" s="2"/>
      <c r="AL2" s="8"/>
      <c r="AM2" s="6"/>
      <c r="AN2" s="2"/>
      <c r="AO2" s="8"/>
      <c r="AP2" s="6"/>
      <c r="AQ2" s="2"/>
    </row>
    <row r="3" spans="1:43" ht="15" hidden="1" customHeight="1" x14ac:dyDescent="0.2">
      <c r="A3" s="13">
        <v>190501001</v>
      </c>
      <c r="B3" s="14" t="s">
        <v>44</v>
      </c>
      <c r="C3" s="15" t="s">
        <v>45</v>
      </c>
      <c r="D3" s="15" t="s">
        <v>46</v>
      </c>
      <c r="E3" s="16">
        <v>9201121001016</v>
      </c>
      <c r="F3" s="17">
        <v>44480</v>
      </c>
      <c r="G3" s="17">
        <v>44844</v>
      </c>
      <c r="H3" s="18">
        <v>365</v>
      </c>
      <c r="I3" s="19">
        <v>400050</v>
      </c>
      <c r="J3" s="19">
        <v>310177</v>
      </c>
      <c r="K3" s="19">
        <v>0</v>
      </c>
      <c r="L3" s="19">
        <v>310177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20">
        <v>0</v>
      </c>
      <c r="S3" s="20">
        <v>0</v>
      </c>
    </row>
    <row r="4" spans="1:43" ht="15" hidden="1" customHeight="1" x14ac:dyDescent="0.2">
      <c r="A4" s="13">
        <v>190501001</v>
      </c>
      <c r="B4" s="14" t="s">
        <v>44</v>
      </c>
      <c r="C4" s="15" t="s">
        <v>45</v>
      </c>
      <c r="D4" s="15" t="s">
        <v>46</v>
      </c>
      <c r="E4" s="16">
        <v>9201121001017</v>
      </c>
      <c r="F4" s="17">
        <v>44480</v>
      </c>
      <c r="G4" s="17">
        <v>44844</v>
      </c>
      <c r="H4" s="18">
        <v>365</v>
      </c>
      <c r="I4" s="19">
        <v>400050</v>
      </c>
      <c r="J4" s="19">
        <v>310177</v>
      </c>
      <c r="K4" s="19">
        <v>0</v>
      </c>
      <c r="L4" s="19">
        <v>310177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20">
        <v>0</v>
      </c>
      <c r="S4" s="20">
        <v>0</v>
      </c>
    </row>
    <row r="5" spans="1:43" ht="15" hidden="1" customHeight="1" x14ac:dyDescent="0.2">
      <c r="A5" s="13">
        <v>190501001</v>
      </c>
      <c r="B5" s="14" t="s">
        <v>44</v>
      </c>
      <c r="C5" s="15" t="s">
        <v>45</v>
      </c>
      <c r="D5" s="15" t="s">
        <v>46</v>
      </c>
      <c r="E5" s="16">
        <v>9201121001019</v>
      </c>
      <c r="F5" s="17">
        <v>44480</v>
      </c>
      <c r="G5" s="17">
        <v>44844</v>
      </c>
      <c r="H5" s="18">
        <v>365</v>
      </c>
      <c r="I5" s="19">
        <v>400050</v>
      </c>
      <c r="J5" s="19">
        <v>310177</v>
      </c>
      <c r="K5" s="19">
        <v>0</v>
      </c>
      <c r="L5" s="19">
        <v>310177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20">
        <v>0</v>
      </c>
      <c r="S5" s="20">
        <v>0</v>
      </c>
    </row>
    <row r="6" spans="1:43" ht="15" hidden="1" customHeight="1" x14ac:dyDescent="0.2">
      <c r="A6" s="13">
        <v>190501001</v>
      </c>
      <c r="B6" s="14" t="s">
        <v>44</v>
      </c>
      <c r="C6" s="15" t="s">
        <v>45</v>
      </c>
      <c r="D6" s="15" t="s">
        <v>46</v>
      </c>
      <c r="E6" s="16">
        <v>9201121001020</v>
      </c>
      <c r="F6" s="17">
        <v>44480</v>
      </c>
      <c r="G6" s="17">
        <v>44844</v>
      </c>
      <c r="H6" s="18">
        <v>365</v>
      </c>
      <c r="I6" s="19">
        <v>400050</v>
      </c>
      <c r="J6" s="19">
        <v>310177</v>
      </c>
      <c r="K6" s="19">
        <v>0</v>
      </c>
      <c r="L6" s="19">
        <v>310177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20">
        <v>0</v>
      </c>
      <c r="S6" s="20">
        <v>0</v>
      </c>
    </row>
    <row r="7" spans="1:43" ht="15" hidden="1" customHeight="1" x14ac:dyDescent="0.2">
      <c r="A7" s="13">
        <v>190501001</v>
      </c>
      <c r="B7" s="14" t="s">
        <v>44</v>
      </c>
      <c r="C7" s="15" t="s">
        <v>45</v>
      </c>
      <c r="D7" s="15" t="s">
        <v>46</v>
      </c>
      <c r="E7" s="16">
        <v>9201121001021</v>
      </c>
      <c r="F7" s="17">
        <v>44480</v>
      </c>
      <c r="G7" s="17">
        <v>44844</v>
      </c>
      <c r="H7" s="18">
        <v>365</v>
      </c>
      <c r="I7" s="19">
        <v>815250</v>
      </c>
      <c r="J7" s="19">
        <v>632099</v>
      </c>
      <c r="K7" s="19">
        <v>0</v>
      </c>
      <c r="L7" s="19">
        <v>632099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20">
        <v>0</v>
      </c>
      <c r="S7" s="20">
        <v>0</v>
      </c>
    </row>
    <row r="8" spans="1:43" ht="15" hidden="1" customHeight="1" x14ac:dyDescent="0.2">
      <c r="A8" s="13">
        <v>190501001</v>
      </c>
      <c r="B8" s="14" t="s">
        <v>44</v>
      </c>
      <c r="C8" s="15" t="s">
        <v>45</v>
      </c>
      <c r="D8" s="21" t="s">
        <v>47</v>
      </c>
      <c r="E8" s="16">
        <v>9201121001018</v>
      </c>
      <c r="F8" s="17">
        <v>44480</v>
      </c>
      <c r="G8" s="17">
        <v>44844</v>
      </c>
      <c r="H8" s="18">
        <v>365</v>
      </c>
      <c r="I8" s="19">
        <v>747600</v>
      </c>
      <c r="J8" s="19">
        <v>579647</v>
      </c>
      <c r="K8" s="19">
        <v>0</v>
      </c>
      <c r="L8" s="19">
        <f>+J8</f>
        <v>579647</v>
      </c>
      <c r="M8" s="19">
        <f>+J8-L8</f>
        <v>0</v>
      </c>
      <c r="N8" s="19">
        <v>0</v>
      </c>
      <c r="O8" s="19">
        <v>0</v>
      </c>
      <c r="P8" s="19">
        <v>0</v>
      </c>
      <c r="Q8" s="19">
        <v>0</v>
      </c>
      <c r="R8" s="20">
        <v>0</v>
      </c>
      <c r="S8" s="20">
        <v>0</v>
      </c>
    </row>
    <row r="9" spans="1:43" ht="15" hidden="1" customHeight="1" x14ac:dyDescent="0.2">
      <c r="A9" s="13">
        <v>190501001</v>
      </c>
      <c r="B9" s="14">
        <v>901504571</v>
      </c>
      <c r="C9" s="22" t="s">
        <v>48</v>
      </c>
      <c r="D9" s="15" t="s">
        <v>49</v>
      </c>
      <c r="E9" s="23">
        <v>8001483954</v>
      </c>
      <c r="F9" s="17">
        <v>44517</v>
      </c>
      <c r="G9" s="17">
        <v>44562</v>
      </c>
      <c r="H9" s="18">
        <v>46</v>
      </c>
      <c r="I9" s="19">
        <v>36971507</v>
      </c>
      <c r="J9" s="19">
        <v>803728</v>
      </c>
      <c r="K9" s="19">
        <v>0</v>
      </c>
      <c r="L9" s="19">
        <v>803728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20">
        <v>0</v>
      </c>
      <c r="S9" s="20">
        <v>0</v>
      </c>
    </row>
    <row r="10" spans="1:43" ht="15" hidden="1" customHeight="1" x14ac:dyDescent="0.2">
      <c r="A10" s="13">
        <v>190501001</v>
      </c>
      <c r="B10" s="14">
        <v>901504571</v>
      </c>
      <c r="C10" s="15" t="s">
        <v>50</v>
      </c>
      <c r="D10" s="15" t="s">
        <v>51</v>
      </c>
      <c r="E10" s="24" t="s">
        <v>52</v>
      </c>
      <c r="F10" s="17">
        <v>44518</v>
      </c>
      <c r="G10" s="17">
        <v>44563</v>
      </c>
      <c r="H10" s="18">
        <v>46</v>
      </c>
      <c r="I10" s="19">
        <v>212376</v>
      </c>
      <c r="J10" s="19">
        <v>9234</v>
      </c>
      <c r="K10" s="19">
        <v>0</v>
      </c>
      <c r="L10" s="19">
        <v>9234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20">
        <v>0</v>
      </c>
      <c r="S10" s="20">
        <v>0</v>
      </c>
    </row>
    <row r="11" spans="1:43" ht="15" hidden="1" customHeight="1" x14ac:dyDescent="0.2">
      <c r="A11" s="13">
        <v>190501001</v>
      </c>
      <c r="B11" s="14">
        <v>901504571</v>
      </c>
      <c r="C11" s="15" t="s">
        <v>50</v>
      </c>
      <c r="D11" s="15" t="s">
        <v>51</v>
      </c>
      <c r="E11" s="24" t="s">
        <v>53</v>
      </c>
      <c r="F11" s="17">
        <v>44518</v>
      </c>
      <c r="G11" s="17">
        <v>44563</v>
      </c>
      <c r="H11" s="18">
        <v>46</v>
      </c>
      <c r="I11" s="19">
        <v>304836</v>
      </c>
      <c r="J11" s="19">
        <v>13254</v>
      </c>
      <c r="K11" s="19">
        <v>0</v>
      </c>
      <c r="L11" s="19">
        <v>13254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20">
        <v>0</v>
      </c>
      <c r="S11" s="20">
        <v>0</v>
      </c>
    </row>
    <row r="12" spans="1:43" ht="15" hidden="1" customHeight="1" x14ac:dyDescent="0.2">
      <c r="A12" s="13">
        <v>190501001</v>
      </c>
      <c r="B12" s="14">
        <v>901504571</v>
      </c>
      <c r="C12" s="15" t="s">
        <v>50</v>
      </c>
      <c r="D12" s="15" t="s">
        <v>51</v>
      </c>
      <c r="E12" s="24" t="s">
        <v>54</v>
      </c>
      <c r="F12" s="17">
        <v>44518</v>
      </c>
      <c r="G12" s="17">
        <v>44563</v>
      </c>
      <c r="H12" s="18">
        <v>46</v>
      </c>
      <c r="I12" s="19">
        <v>167516</v>
      </c>
      <c r="J12" s="19">
        <v>7283</v>
      </c>
      <c r="K12" s="19">
        <v>0</v>
      </c>
      <c r="L12" s="19">
        <v>7283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20">
        <v>0</v>
      </c>
      <c r="S12" s="20">
        <v>0</v>
      </c>
    </row>
    <row r="13" spans="1:43" ht="15" hidden="1" customHeight="1" x14ac:dyDescent="0.2">
      <c r="A13" s="13">
        <v>190501001</v>
      </c>
      <c r="B13" s="14">
        <v>901504571</v>
      </c>
      <c r="C13" s="15" t="s">
        <v>50</v>
      </c>
      <c r="D13" s="15" t="s">
        <v>51</v>
      </c>
      <c r="E13" s="24" t="s">
        <v>55</v>
      </c>
      <c r="F13" s="17">
        <v>44518</v>
      </c>
      <c r="G13" s="17">
        <v>44563</v>
      </c>
      <c r="H13" s="18">
        <v>46</v>
      </c>
      <c r="I13" s="19">
        <v>176011</v>
      </c>
      <c r="J13" s="19">
        <v>7653</v>
      </c>
      <c r="K13" s="19">
        <v>0</v>
      </c>
      <c r="L13" s="19">
        <v>7653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20">
        <v>0</v>
      </c>
      <c r="S13" s="20">
        <v>0</v>
      </c>
    </row>
    <row r="14" spans="1:43" ht="15" hidden="1" customHeight="1" x14ac:dyDescent="0.2">
      <c r="A14" s="13">
        <v>190501001</v>
      </c>
      <c r="B14" s="14">
        <v>901504571</v>
      </c>
      <c r="C14" s="15" t="s">
        <v>50</v>
      </c>
      <c r="D14" s="15" t="s">
        <v>51</v>
      </c>
      <c r="E14" s="24" t="s">
        <v>56</v>
      </c>
      <c r="F14" s="17">
        <v>44518</v>
      </c>
      <c r="G14" s="17">
        <v>44563</v>
      </c>
      <c r="H14" s="18">
        <v>46</v>
      </c>
      <c r="I14" s="19">
        <v>176023</v>
      </c>
      <c r="J14" s="19">
        <v>7653</v>
      </c>
      <c r="K14" s="19">
        <v>0</v>
      </c>
      <c r="L14" s="19">
        <v>7653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20">
        <v>0</v>
      </c>
      <c r="S14" s="20">
        <v>0</v>
      </c>
    </row>
    <row r="15" spans="1:43" ht="15" hidden="1" customHeight="1" x14ac:dyDescent="0.2">
      <c r="A15" s="13">
        <v>190501001</v>
      </c>
      <c r="B15" s="14">
        <v>901504571</v>
      </c>
      <c r="C15" s="15" t="s">
        <v>50</v>
      </c>
      <c r="D15" s="15" t="s">
        <v>51</v>
      </c>
      <c r="E15" s="24" t="s">
        <v>57</v>
      </c>
      <c r="F15" s="17">
        <v>44518</v>
      </c>
      <c r="G15" s="17">
        <v>44563</v>
      </c>
      <c r="H15" s="18">
        <v>46</v>
      </c>
      <c r="I15" s="19">
        <v>176022</v>
      </c>
      <c r="J15" s="19">
        <v>7653</v>
      </c>
      <c r="K15" s="19">
        <v>0</v>
      </c>
      <c r="L15" s="19">
        <v>7653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20">
        <v>0</v>
      </c>
      <c r="S15" s="20">
        <v>0</v>
      </c>
    </row>
    <row r="16" spans="1:43" ht="15" hidden="1" customHeight="1" x14ac:dyDescent="0.2">
      <c r="A16" s="13">
        <v>190501001</v>
      </c>
      <c r="B16" s="14">
        <v>860002400</v>
      </c>
      <c r="C16" s="15" t="s">
        <v>58</v>
      </c>
      <c r="D16" t="s">
        <v>59</v>
      </c>
      <c r="E16" s="24" t="s">
        <v>60</v>
      </c>
      <c r="F16" s="17">
        <v>44514</v>
      </c>
      <c r="G16" s="17">
        <v>44562</v>
      </c>
      <c r="H16" s="18">
        <v>49</v>
      </c>
      <c r="I16" s="19">
        <v>26453833.989999998</v>
      </c>
      <c r="J16" s="19">
        <v>539880</v>
      </c>
      <c r="K16" s="19">
        <v>0</v>
      </c>
      <c r="L16" s="19">
        <f>+J16</f>
        <v>539880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20">
        <v>0</v>
      </c>
      <c r="S16" s="20">
        <v>0</v>
      </c>
    </row>
    <row r="17" spans="1:44" ht="15" customHeight="1" x14ac:dyDescent="0.2">
      <c r="A17" s="13">
        <v>190501001</v>
      </c>
      <c r="B17" s="14">
        <v>860002400</v>
      </c>
      <c r="C17" s="15" t="s">
        <v>58</v>
      </c>
      <c r="D17" s="15" t="s">
        <v>46</v>
      </c>
      <c r="E17" s="16">
        <v>7008004179736000</v>
      </c>
      <c r="F17" s="17">
        <v>44845</v>
      </c>
      <c r="G17" s="17">
        <v>45209</v>
      </c>
      <c r="H17" s="18">
        <v>365</v>
      </c>
      <c r="I17" s="25">
        <v>0</v>
      </c>
      <c r="J17" s="15"/>
      <c r="K17" s="19">
        <v>3994000</v>
      </c>
      <c r="L17" s="19">
        <v>897282</v>
      </c>
      <c r="M17" s="19">
        <v>3096718</v>
      </c>
      <c r="N17" s="19">
        <f>ROUND(SUM($K17/$H17*31),0)</f>
        <v>339216</v>
      </c>
      <c r="O17" s="19">
        <f>+N17</f>
        <v>339216</v>
      </c>
      <c r="P17" s="19">
        <f>+M17-N17</f>
        <v>2757502</v>
      </c>
      <c r="Q17" s="19">
        <f>ROUND(SUM($K17/$H17*28),0)</f>
        <v>306389</v>
      </c>
      <c r="R17" s="20">
        <f>+O17+Q17</f>
        <v>645605</v>
      </c>
      <c r="S17" s="20">
        <f>+P17-Q17</f>
        <v>2451113</v>
      </c>
      <c r="T17" s="19">
        <v>0</v>
      </c>
      <c r="U17" s="19">
        <f>ROUND(SUM($K17/$H17*31),0)</f>
        <v>339216</v>
      </c>
      <c r="V17" s="20">
        <f>+R17+U17</f>
        <v>984821</v>
      </c>
      <c r="W17" s="20">
        <f>+S17-U17</f>
        <v>2111897</v>
      </c>
      <c r="X17" s="19">
        <f>ROUND(SUM($K17/$H17*30),0)</f>
        <v>328274</v>
      </c>
      <c r="Y17" s="20">
        <f>+V17+X17</f>
        <v>1313095</v>
      </c>
      <c r="Z17" s="20">
        <f>+W17-X17</f>
        <v>1783623</v>
      </c>
      <c r="AA17" s="19">
        <f>ROUND(SUM($K17/$H17*31),0)</f>
        <v>339216</v>
      </c>
      <c r="AB17" s="19">
        <f>+Y17+AA17</f>
        <v>1652311</v>
      </c>
      <c r="AC17" s="19">
        <f>+Z17-AA17</f>
        <v>1444407</v>
      </c>
      <c r="AD17" s="19">
        <f>ROUND(SUM($K17/$H17*30),0)</f>
        <v>328274</v>
      </c>
      <c r="AE17" s="19">
        <f>+AB17+AD17</f>
        <v>1980585</v>
      </c>
      <c r="AF17" s="19">
        <f>+AC17-AD17</f>
        <v>1116133</v>
      </c>
      <c r="AG17" s="19">
        <f>ROUND(SUM($K17/$H17*31),0)</f>
        <v>339216</v>
      </c>
      <c r="AH17" s="19">
        <f>+AE17+AG17</f>
        <v>2319801</v>
      </c>
      <c r="AI17" s="19">
        <f>+AF17-AG17</f>
        <v>776917</v>
      </c>
      <c r="AJ17" s="19">
        <f>ROUND(SUM($K17/$H17*31),0)</f>
        <v>339216</v>
      </c>
      <c r="AK17" s="19">
        <f>+AH17+AJ17</f>
        <v>2659017</v>
      </c>
      <c r="AL17" s="19">
        <f>+AI17-AJ17</f>
        <v>437701</v>
      </c>
      <c r="AM17" s="19">
        <f>ROUND(SUM($K17/$H17*30),0)</f>
        <v>328274</v>
      </c>
      <c r="AN17" s="19">
        <f>+AK17+AM17+L17</f>
        <v>3884573</v>
      </c>
      <c r="AO17" s="19">
        <f>+AL17-AM17+L17</f>
        <v>1006709</v>
      </c>
      <c r="AP17" s="19">
        <f>ROUND(SUM($K17/$H17*10),0)+2</f>
        <v>109427</v>
      </c>
      <c r="AQ17" s="19">
        <f>+AN17+AP17</f>
        <v>3994000</v>
      </c>
      <c r="AR17" s="15">
        <f>+K17-AQ17</f>
        <v>0</v>
      </c>
    </row>
    <row r="18" spans="1:44" ht="15" hidden="1" customHeight="1" x14ac:dyDescent="0.2">
      <c r="A18" s="13">
        <v>190501001</v>
      </c>
      <c r="B18" s="14">
        <v>860002400</v>
      </c>
      <c r="C18" s="15" t="s">
        <v>58</v>
      </c>
      <c r="D18" t="s">
        <v>59</v>
      </c>
      <c r="E18" s="24" t="s">
        <v>60</v>
      </c>
      <c r="F18" s="17">
        <v>44562</v>
      </c>
      <c r="G18" s="17">
        <v>44775</v>
      </c>
      <c r="H18" s="18">
        <v>183</v>
      </c>
      <c r="I18" s="25"/>
      <c r="J18" s="15"/>
      <c r="K18" s="19">
        <v>101185891</v>
      </c>
      <c r="L18" s="19">
        <f>+K18</f>
        <v>101185891</v>
      </c>
      <c r="M18" s="19">
        <f>+K18-L18</f>
        <v>0</v>
      </c>
      <c r="N18" s="19">
        <v>0</v>
      </c>
      <c r="O18" s="19">
        <v>0</v>
      </c>
      <c r="P18" s="19">
        <f t="shared" ref="P18:P61" si="0">+M18-N18</f>
        <v>0</v>
      </c>
      <c r="Q18" s="19">
        <v>0</v>
      </c>
      <c r="R18" s="20">
        <f t="shared" ref="R18:R59" si="1">+O18+Q18</f>
        <v>0</v>
      </c>
      <c r="S18" s="20">
        <f t="shared" ref="S18:S61" si="2">+P18-Q18</f>
        <v>0</v>
      </c>
      <c r="V18" s="20">
        <f t="shared" ref="V18:V54" si="3">+R18+U18</f>
        <v>0</v>
      </c>
      <c r="W18" s="20">
        <f t="shared" ref="W18:W60" si="4">+S18-U18</f>
        <v>0</v>
      </c>
      <c r="Y18" s="20">
        <f t="shared" ref="Y18:Y54" si="5">+U18+X18</f>
        <v>0</v>
      </c>
      <c r="Z18" s="20"/>
      <c r="AB18" s="19">
        <f t="shared" ref="AB18:AB55" si="6">+Y18+AA18</f>
        <v>0</v>
      </c>
      <c r="AC18" s="19">
        <f t="shared" ref="AC18:AC65" si="7">+Z18-AA18</f>
        <v>0</v>
      </c>
      <c r="AE18" s="19">
        <f t="shared" ref="AE18:AE54" si="8">+AB18+AD18</f>
        <v>0</v>
      </c>
      <c r="AF18" s="19">
        <f t="shared" ref="AF18:AF65" si="9">+AC18-AD18</f>
        <v>0</v>
      </c>
      <c r="AH18" s="19">
        <f t="shared" ref="AH18:AH54" si="10">+AE18+AG18</f>
        <v>0</v>
      </c>
      <c r="AI18" s="19">
        <f t="shared" ref="AI18:AI65" si="11">+AF18-AG18</f>
        <v>0</v>
      </c>
      <c r="AK18" s="19">
        <f t="shared" ref="AK18:AK54" si="12">+AH18+AJ18</f>
        <v>0</v>
      </c>
      <c r="AL18" s="19">
        <f t="shared" ref="AL18:AL65" si="13">+AI18-AJ18</f>
        <v>0</v>
      </c>
      <c r="AN18" s="19">
        <f t="shared" ref="AN18:AN54" si="14">+AK18+AM18</f>
        <v>0</v>
      </c>
      <c r="AO18" s="19">
        <f t="shared" ref="AO18:AO54" si="15">+AL18-AM18</f>
        <v>0</v>
      </c>
      <c r="AP18" s="19">
        <f t="shared" ref="AP18:AP54" si="16">ROUND(SUM($K18/$H18*10),0)</f>
        <v>5529284</v>
      </c>
      <c r="AQ18" s="19">
        <f t="shared" ref="AQ18:AQ65" si="17">+AN18+AP18</f>
        <v>5529284</v>
      </c>
      <c r="AR18" s="15">
        <f t="shared" ref="AR18:AR65" si="18">+K18-AQ18</f>
        <v>95656607</v>
      </c>
    </row>
    <row r="19" spans="1:44" s="27" customFormat="1" ht="15" hidden="1" customHeight="1" x14ac:dyDescent="0.2">
      <c r="A19" s="13">
        <v>190501001</v>
      </c>
      <c r="B19" s="14">
        <v>860002400</v>
      </c>
      <c r="C19" s="15" t="s">
        <v>61</v>
      </c>
      <c r="D19" s="21" t="s">
        <v>62</v>
      </c>
      <c r="E19" s="26">
        <v>1001567</v>
      </c>
      <c r="F19" s="17">
        <v>44775</v>
      </c>
      <c r="G19" s="17">
        <v>44842</v>
      </c>
      <c r="H19" s="18">
        <v>68</v>
      </c>
      <c r="I19" s="25"/>
      <c r="K19" s="19">
        <v>32765754</v>
      </c>
      <c r="L19" s="19">
        <v>32765754</v>
      </c>
      <c r="M19" s="19">
        <v>0</v>
      </c>
      <c r="N19" s="19">
        <v>0</v>
      </c>
      <c r="O19" s="19">
        <v>0</v>
      </c>
      <c r="P19" s="19">
        <f t="shared" si="0"/>
        <v>0</v>
      </c>
      <c r="Q19" s="19">
        <v>0</v>
      </c>
      <c r="R19" s="20">
        <f t="shared" si="1"/>
        <v>0</v>
      </c>
      <c r="S19" s="20">
        <f t="shared" si="2"/>
        <v>0</v>
      </c>
      <c r="T19" s="19"/>
      <c r="V19" s="20">
        <f t="shared" si="3"/>
        <v>0</v>
      </c>
      <c r="W19" s="20">
        <f t="shared" si="4"/>
        <v>0</v>
      </c>
      <c r="Y19" s="20">
        <f t="shared" si="5"/>
        <v>0</v>
      </c>
      <c r="Z19" s="20"/>
      <c r="AB19" s="19">
        <f t="shared" si="6"/>
        <v>0</v>
      </c>
      <c r="AC19" s="19">
        <f t="shared" si="7"/>
        <v>0</v>
      </c>
      <c r="AE19" s="19">
        <f t="shared" si="8"/>
        <v>0</v>
      </c>
      <c r="AF19" s="19">
        <f t="shared" si="9"/>
        <v>0</v>
      </c>
      <c r="AH19" s="19">
        <f t="shared" si="10"/>
        <v>0</v>
      </c>
      <c r="AI19" s="19">
        <f t="shared" si="11"/>
        <v>0</v>
      </c>
      <c r="AK19" s="19">
        <f t="shared" si="12"/>
        <v>0</v>
      </c>
      <c r="AL19" s="19">
        <f t="shared" si="13"/>
        <v>0</v>
      </c>
      <c r="AN19" s="19">
        <f t="shared" si="14"/>
        <v>0</v>
      </c>
      <c r="AO19" s="19">
        <f t="shared" si="15"/>
        <v>0</v>
      </c>
      <c r="AP19" s="19">
        <f t="shared" si="16"/>
        <v>4818493</v>
      </c>
      <c r="AQ19" s="19">
        <f t="shared" si="17"/>
        <v>4818493</v>
      </c>
      <c r="AR19" s="15">
        <f t="shared" si="18"/>
        <v>27947261</v>
      </c>
    </row>
    <row r="20" spans="1:44" s="27" customFormat="1" ht="15" hidden="1" customHeight="1" x14ac:dyDescent="0.2">
      <c r="A20" s="13">
        <v>190501001</v>
      </c>
      <c r="B20" s="14">
        <v>860002400</v>
      </c>
      <c r="C20" s="15" t="s">
        <v>63</v>
      </c>
      <c r="D20" s="15" t="s">
        <v>62</v>
      </c>
      <c r="E20" s="26">
        <v>1001612</v>
      </c>
      <c r="F20" s="17">
        <v>44842</v>
      </c>
      <c r="G20" s="17">
        <v>44927</v>
      </c>
      <c r="H20" s="18">
        <v>84</v>
      </c>
      <c r="I20" s="25"/>
      <c r="K20" s="19">
        <v>45863904</v>
      </c>
      <c r="L20" s="19">
        <v>45863904</v>
      </c>
      <c r="M20" s="19">
        <v>0</v>
      </c>
      <c r="N20" s="19">
        <v>0</v>
      </c>
      <c r="O20" s="19">
        <v>0</v>
      </c>
      <c r="P20" s="19">
        <f t="shared" si="0"/>
        <v>0</v>
      </c>
      <c r="Q20" s="19">
        <v>0</v>
      </c>
      <c r="R20" s="20">
        <f t="shared" si="1"/>
        <v>0</v>
      </c>
      <c r="S20" s="20">
        <f t="shared" si="2"/>
        <v>0</v>
      </c>
      <c r="T20" s="19"/>
      <c r="V20" s="20">
        <f t="shared" si="3"/>
        <v>0</v>
      </c>
      <c r="W20" s="20">
        <f t="shared" si="4"/>
        <v>0</v>
      </c>
      <c r="Y20" s="20">
        <f t="shared" si="5"/>
        <v>0</v>
      </c>
      <c r="Z20" s="20"/>
      <c r="AB20" s="19">
        <f t="shared" si="6"/>
        <v>0</v>
      </c>
      <c r="AC20" s="19">
        <f t="shared" si="7"/>
        <v>0</v>
      </c>
      <c r="AE20" s="19">
        <f t="shared" si="8"/>
        <v>0</v>
      </c>
      <c r="AF20" s="19">
        <f t="shared" si="9"/>
        <v>0</v>
      </c>
      <c r="AH20" s="19">
        <f t="shared" si="10"/>
        <v>0</v>
      </c>
      <c r="AI20" s="19">
        <f t="shared" si="11"/>
        <v>0</v>
      </c>
      <c r="AK20" s="19">
        <f t="shared" si="12"/>
        <v>0</v>
      </c>
      <c r="AL20" s="19">
        <f t="shared" si="13"/>
        <v>0</v>
      </c>
      <c r="AN20" s="19">
        <f t="shared" si="14"/>
        <v>0</v>
      </c>
      <c r="AO20" s="19">
        <f t="shared" si="15"/>
        <v>0</v>
      </c>
      <c r="AP20" s="19">
        <f t="shared" si="16"/>
        <v>5459989</v>
      </c>
      <c r="AQ20" s="19">
        <f t="shared" si="17"/>
        <v>5459989</v>
      </c>
      <c r="AR20" s="15">
        <f t="shared" si="18"/>
        <v>40403915</v>
      </c>
    </row>
    <row r="21" spans="1:44" s="27" customFormat="1" ht="15" hidden="1" customHeight="1" x14ac:dyDescent="0.2">
      <c r="A21" s="13">
        <v>190501001</v>
      </c>
      <c r="B21" s="14">
        <v>901504571</v>
      </c>
      <c r="C21" s="15" t="s">
        <v>64</v>
      </c>
      <c r="D21" s="21" t="s">
        <v>65</v>
      </c>
      <c r="E21" s="26">
        <v>12005276900001</v>
      </c>
      <c r="F21" s="17">
        <v>44562</v>
      </c>
      <c r="G21" s="17">
        <v>44736</v>
      </c>
      <c r="H21" s="18">
        <v>175</v>
      </c>
      <c r="I21" s="25"/>
      <c r="K21" s="19">
        <v>28242123</v>
      </c>
      <c r="L21" s="19">
        <v>28242123</v>
      </c>
      <c r="M21" s="19">
        <v>0</v>
      </c>
      <c r="N21" s="19">
        <v>0</v>
      </c>
      <c r="O21" s="19">
        <v>0</v>
      </c>
      <c r="P21" s="19">
        <f t="shared" si="0"/>
        <v>0</v>
      </c>
      <c r="Q21" s="19">
        <v>0</v>
      </c>
      <c r="R21" s="20">
        <f t="shared" si="1"/>
        <v>0</v>
      </c>
      <c r="S21" s="20">
        <f t="shared" si="2"/>
        <v>0</v>
      </c>
      <c r="T21" s="19"/>
      <c r="V21" s="20">
        <f t="shared" si="3"/>
        <v>0</v>
      </c>
      <c r="W21" s="20">
        <f t="shared" si="4"/>
        <v>0</v>
      </c>
      <c r="Y21" s="20">
        <f t="shared" si="5"/>
        <v>0</v>
      </c>
      <c r="Z21" s="20"/>
      <c r="AB21" s="19">
        <f t="shared" si="6"/>
        <v>0</v>
      </c>
      <c r="AC21" s="19">
        <f t="shared" si="7"/>
        <v>0</v>
      </c>
      <c r="AE21" s="19">
        <f t="shared" si="8"/>
        <v>0</v>
      </c>
      <c r="AF21" s="19">
        <f t="shared" si="9"/>
        <v>0</v>
      </c>
      <c r="AH21" s="19">
        <f t="shared" si="10"/>
        <v>0</v>
      </c>
      <c r="AI21" s="19">
        <f t="shared" si="11"/>
        <v>0</v>
      </c>
      <c r="AK21" s="19">
        <f t="shared" si="12"/>
        <v>0</v>
      </c>
      <c r="AL21" s="19">
        <f t="shared" si="13"/>
        <v>0</v>
      </c>
      <c r="AN21" s="19">
        <f t="shared" si="14"/>
        <v>0</v>
      </c>
      <c r="AO21" s="19">
        <f t="shared" si="15"/>
        <v>0</v>
      </c>
      <c r="AP21" s="19">
        <f t="shared" si="16"/>
        <v>1613836</v>
      </c>
      <c r="AQ21" s="19">
        <f t="shared" si="17"/>
        <v>1613836</v>
      </c>
      <c r="AR21" s="15">
        <f t="shared" si="18"/>
        <v>26628287</v>
      </c>
    </row>
    <row r="22" spans="1:44" s="27" customFormat="1" ht="15" hidden="1" customHeight="1" x14ac:dyDescent="0.2">
      <c r="A22" s="13">
        <v>190501001</v>
      </c>
      <c r="B22" s="14">
        <v>901504571</v>
      </c>
      <c r="C22" s="22" t="s">
        <v>48</v>
      </c>
      <c r="D22" s="15" t="s">
        <v>49</v>
      </c>
      <c r="E22" s="26">
        <v>8001483954</v>
      </c>
      <c r="F22" s="17">
        <v>44562</v>
      </c>
      <c r="G22" s="17">
        <v>44737</v>
      </c>
      <c r="H22" s="18">
        <v>176</v>
      </c>
      <c r="I22" s="25"/>
      <c r="K22" s="19">
        <v>143778082</v>
      </c>
      <c r="L22" s="19">
        <v>143778082</v>
      </c>
      <c r="M22" s="19">
        <v>0</v>
      </c>
      <c r="N22" s="19">
        <v>0</v>
      </c>
      <c r="O22" s="19">
        <v>0</v>
      </c>
      <c r="P22" s="19">
        <f t="shared" si="0"/>
        <v>0</v>
      </c>
      <c r="Q22" s="19">
        <v>0</v>
      </c>
      <c r="R22" s="20">
        <f t="shared" si="1"/>
        <v>0</v>
      </c>
      <c r="S22" s="20">
        <f t="shared" si="2"/>
        <v>0</v>
      </c>
      <c r="T22" s="19"/>
      <c r="V22" s="20">
        <f t="shared" si="3"/>
        <v>0</v>
      </c>
      <c r="W22" s="20">
        <f t="shared" si="4"/>
        <v>0</v>
      </c>
      <c r="Y22" s="20">
        <f t="shared" si="5"/>
        <v>0</v>
      </c>
      <c r="Z22" s="20"/>
      <c r="AB22" s="19">
        <f t="shared" si="6"/>
        <v>0</v>
      </c>
      <c r="AC22" s="19">
        <f t="shared" si="7"/>
        <v>0</v>
      </c>
      <c r="AE22" s="19">
        <f t="shared" si="8"/>
        <v>0</v>
      </c>
      <c r="AF22" s="19">
        <f t="shared" si="9"/>
        <v>0</v>
      </c>
      <c r="AH22" s="19">
        <f t="shared" si="10"/>
        <v>0</v>
      </c>
      <c r="AI22" s="19">
        <f t="shared" si="11"/>
        <v>0</v>
      </c>
      <c r="AK22" s="19">
        <f t="shared" si="12"/>
        <v>0</v>
      </c>
      <c r="AL22" s="19">
        <f t="shared" si="13"/>
        <v>0</v>
      </c>
      <c r="AN22" s="19">
        <f t="shared" si="14"/>
        <v>0</v>
      </c>
      <c r="AO22" s="19">
        <f t="shared" si="15"/>
        <v>0</v>
      </c>
      <c r="AP22" s="19">
        <f t="shared" si="16"/>
        <v>8169209</v>
      </c>
      <c r="AQ22" s="19">
        <f t="shared" si="17"/>
        <v>8169209</v>
      </c>
      <c r="AR22" s="15">
        <f t="shared" si="18"/>
        <v>135608873</v>
      </c>
    </row>
    <row r="23" spans="1:44" s="27" customFormat="1" ht="15" hidden="1" customHeight="1" x14ac:dyDescent="0.2">
      <c r="A23" s="13">
        <v>190501001</v>
      </c>
      <c r="B23" s="14">
        <v>901504571</v>
      </c>
      <c r="C23" s="15" t="s">
        <v>66</v>
      </c>
      <c r="D23" s="15" t="s">
        <v>67</v>
      </c>
      <c r="E23" s="26">
        <v>52769</v>
      </c>
      <c r="F23" s="17">
        <v>44737</v>
      </c>
      <c r="G23" s="17">
        <v>44798</v>
      </c>
      <c r="H23" s="18">
        <v>62</v>
      </c>
      <c r="I23" s="25"/>
      <c r="K23" s="19">
        <v>10005781</v>
      </c>
      <c r="L23" s="19">
        <v>10005781</v>
      </c>
      <c r="M23" s="19">
        <v>0</v>
      </c>
      <c r="N23" s="19">
        <v>0</v>
      </c>
      <c r="O23" s="19">
        <v>0</v>
      </c>
      <c r="P23" s="19">
        <f t="shared" si="0"/>
        <v>0</v>
      </c>
      <c r="Q23" s="19">
        <v>0</v>
      </c>
      <c r="R23" s="20">
        <f t="shared" si="1"/>
        <v>0</v>
      </c>
      <c r="S23" s="20">
        <f t="shared" si="2"/>
        <v>0</v>
      </c>
      <c r="T23" s="19"/>
      <c r="V23" s="20">
        <f t="shared" si="3"/>
        <v>0</v>
      </c>
      <c r="W23" s="20">
        <f t="shared" si="4"/>
        <v>0</v>
      </c>
      <c r="Y23" s="20">
        <f t="shared" si="5"/>
        <v>0</v>
      </c>
      <c r="Z23" s="20"/>
      <c r="AB23" s="19">
        <f t="shared" si="6"/>
        <v>0</v>
      </c>
      <c r="AC23" s="19">
        <f t="shared" si="7"/>
        <v>0</v>
      </c>
      <c r="AE23" s="19">
        <f t="shared" si="8"/>
        <v>0</v>
      </c>
      <c r="AF23" s="19">
        <f t="shared" si="9"/>
        <v>0</v>
      </c>
      <c r="AH23" s="19">
        <f t="shared" si="10"/>
        <v>0</v>
      </c>
      <c r="AI23" s="19">
        <f t="shared" si="11"/>
        <v>0</v>
      </c>
      <c r="AK23" s="19">
        <f t="shared" si="12"/>
        <v>0</v>
      </c>
      <c r="AL23" s="19">
        <f t="shared" si="13"/>
        <v>0</v>
      </c>
      <c r="AN23" s="19">
        <f t="shared" si="14"/>
        <v>0</v>
      </c>
      <c r="AO23" s="19">
        <f t="shared" si="15"/>
        <v>0</v>
      </c>
      <c r="AP23" s="19">
        <f t="shared" si="16"/>
        <v>1613836</v>
      </c>
      <c r="AQ23" s="19">
        <f t="shared" si="17"/>
        <v>1613836</v>
      </c>
      <c r="AR23" s="15">
        <f t="shared" si="18"/>
        <v>8391945</v>
      </c>
    </row>
    <row r="24" spans="1:44" s="27" customFormat="1" ht="15" hidden="1" customHeight="1" x14ac:dyDescent="0.2">
      <c r="A24" s="13">
        <v>190501001</v>
      </c>
      <c r="B24" s="14">
        <v>901504571</v>
      </c>
      <c r="C24" s="15" t="s">
        <v>66</v>
      </c>
      <c r="D24" s="15" t="s">
        <v>68</v>
      </c>
      <c r="E24" s="26">
        <v>8001483954</v>
      </c>
      <c r="F24" s="17">
        <v>44737</v>
      </c>
      <c r="G24" s="17">
        <v>44799</v>
      </c>
      <c r="H24" s="18">
        <v>62</v>
      </c>
      <c r="I24" s="25"/>
      <c r="K24" s="19">
        <v>50938522</v>
      </c>
      <c r="L24" s="19">
        <v>50938522</v>
      </c>
      <c r="M24" s="19">
        <v>0</v>
      </c>
      <c r="N24" s="19">
        <v>0</v>
      </c>
      <c r="O24" s="19">
        <v>0</v>
      </c>
      <c r="P24" s="19">
        <f t="shared" si="0"/>
        <v>0</v>
      </c>
      <c r="Q24" s="19">
        <v>0</v>
      </c>
      <c r="R24" s="20">
        <f t="shared" si="1"/>
        <v>0</v>
      </c>
      <c r="S24" s="20">
        <f t="shared" si="2"/>
        <v>0</v>
      </c>
      <c r="T24" s="19"/>
      <c r="V24" s="20">
        <f t="shared" si="3"/>
        <v>0</v>
      </c>
      <c r="W24" s="20">
        <f t="shared" si="4"/>
        <v>0</v>
      </c>
      <c r="Y24" s="20">
        <f t="shared" si="5"/>
        <v>0</v>
      </c>
      <c r="Z24" s="20"/>
      <c r="AB24" s="19">
        <f t="shared" si="6"/>
        <v>0</v>
      </c>
      <c r="AC24" s="19">
        <f t="shared" si="7"/>
        <v>0</v>
      </c>
      <c r="AE24" s="19">
        <f t="shared" si="8"/>
        <v>0</v>
      </c>
      <c r="AF24" s="19">
        <f t="shared" si="9"/>
        <v>0</v>
      </c>
      <c r="AH24" s="19">
        <f t="shared" si="10"/>
        <v>0</v>
      </c>
      <c r="AI24" s="19">
        <f t="shared" si="11"/>
        <v>0</v>
      </c>
      <c r="AK24" s="19">
        <f t="shared" si="12"/>
        <v>0</v>
      </c>
      <c r="AL24" s="19">
        <f t="shared" si="13"/>
        <v>0</v>
      </c>
      <c r="AN24" s="19">
        <f t="shared" si="14"/>
        <v>0</v>
      </c>
      <c r="AO24" s="19">
        <f t="shared" si="15"/>
        <v>0</v>
      </c>
      <c r="AP24" s="19">
        <f t="shared" si="16"/>
        <v>8215891</v>
      </c>
      <c r="AQ24" s="19">
        <f t="shared" si="17"/>
        <v>8215891</v>
      </c>
      <c r="AR24" s="15">
        <f t="shared" si="18"/>
        <v>42722631</v>
      </c>
    </row>
    <row r="25" spans="1:44" s="27" customFormat="1" ht="15" hidden="1" customHeight="1" x14ac:dyDescent="0.2">
      <c r="A25" s="13">
        <v>190501001</v>
      </c>
      <c r="B25" s="14">
        <v>901504571</v>
      </c>
      <c r="C25" s="15" t="s">
        <v>66</v>
      </c>
      <c r="D25" s="15" t="s">
        <v>67</v>
      </c>
      <c r="E25" s="26">
        <v>52769</v>
      </c>
      <c r="F25" s="17">
        <v>44799</v>
      </c>
      <c r="G25" s="17">
        <v>44827</v>
      </c>
      <c r="H25" s="18">
        <v>28</v>
      </c>
      <c r="I25" s="25"/>
      <c r="K25" s="19">
        <v>4680124</v>
      </c>
      <c r="L25" s="19">
        <v>4680124</v>
      </c>
      <c r="M25" s="19">
        <v>0</v>
      </c>
      <c r="N25" s="19">
        <v>0</v>
      </c>
      <c r="O25" s="19">
        <v>0</v>
      </c>
      <c r="P25" s="19">
        <f t="shared" si="0"/>
        <v>0</v>
      </c>
      <c r="Q25" s="19">
        <v>0</v>
      </c>
      <c r="R25" s="20">
        <f t="shared" si="1"/>
        <v>0</v>
      </c>
      <c r="S25" s="20">
        <f t="shared" si="2"/>
        <v>0</v>
      </c>
      <c r="T25" s="19"/>
      <c r="V25" s="20">
        <f t="shared" si="3"/>
        <v>0</v>
      </c>
      <c r="W25" s="20">
        <f t="shared" si="4"/>
        <v>0</v>
      </c>
      <c r="Y25" s="20">
        <f t="shared" si="5"/>
        <v>0</v>
      </c>
      <c r="Z25" s="20"/>
      <c r="AB25" s="19">
        <f t="shared" si="6"/>
        <v>0</v>
      </c>
      <c r="AC25" s="19">
        <f t="shared" si="7"/>
        <v>0</v>
      </c>
      <c r="AE25" s="19">
        <f t="shared" si="8"/>
        <v>0</v>
      </c>
      <c r="AF25" s="19">
        <f t="shared" si="9"/>
        <v>0</v>
      </c>
      <c r="AH25" s="19">
        <f t="shared" si="10"/>
        <v>0</v>
      </c>
      <c r="AI25" s="19">
        <f t="shared" si="11"/>
        <v>0</v>
      </c>
      <c r="AK25" s="19">
        <f t="shared" si="12"/>
        <v>0</v>
      </c>
      <c r="AL25" s="19">
        <f t="shared" si="13"/>
        <v>0</v>
      </c>
      <c r="AN25" s="19">
        <f t="shared" si="14"/>
        <v>0</v>
      </c>
      <c r="AO25" s="19">
        <f t="shared" si="15"/>
        <v>0</v>
      </c>
      <c r="AP25" s="19">
        <f t="shared" si="16"/>
        <v>1671473</v>
      </c>
      <c r="AQ25" s="19">
        <f t="shared" si="17"/>
        <v>1671473</v>
      </c>
      <c r="AR25" s="15">
        <f t="shared" si="18"/>
        <v>3008651</v>
      </c>
    </row>
    <row r="26" spans="1:44" s="27" customFormat="1" ht="15" hidden="1" customHeight="1" x14ac:dyDescent="0.2">
      <c r="A26" s="13">
        <v>190501001</v>
      </c>
      <c r="B26" s="14">
        <v>901504571</v>
      </c>
      <c r="C26" s="15" t="s">
        <v>66</v>
      </c>
      <c r="D26" s="15" t="s">
        <v>68</v>
      </c>
      <c r="E26" s="26">
        <v>8001483954</v>
      </c>
      <c r="F26" s="17">
        <v>44799</v>
      </c>
      <c r="G26" s="17">
        <v>44828</v>
      </c>
      <c r="H26" s="18">
        <v>29</v>
      </c>
      <c r="I26" s="25"/>
      <c r="K26" s="19">
        <v>23823082.420000002</v>
      </c>
      <c r="L26" s="19">
        <v>23823082.420000002</v>
      </c>
      <c r="M26" s="19">
        <v>0</v>
      </c>
      <c r="N26" s="19">
        <v>0</v>
      </c>
      <c r="O26" s="19">
        <v>0</v>
      </c>
      <c r="P26" s="19">
        <f t="shared" si="0"/>
        <v>0</v>
      </c>
      <c r="Q26" s="19">
        <v>0</v>
      </c>
      <c r="R26" s="20">
        <f t="shared" si="1"/>
        <v>0</v>
      </c>
      <c r="S26" s="20">
        <f t="shared" si="2"/>
        <v>0</v>
      </c>
      <c r="T26" s="19"/>
      <c r="V26" s="20">
        <f t="shared" si="3"/>
        <v>0</v>
      </c>
      <c r="W26" s="20">
        <f t="shared" si="4"/>
        <v>0</v>
      </c>
      <c r="Y26" s="20">
        <f t="shared" si="5"/>
        <v>0</v>
      </c>
      <c r="Z26" s="20"/>
      <c r="AB26" s="19">
        <f t="shared" si="6"/>
        <v>0</v>
      </c>
      <c r="AC26" s="19">
        <f t="shared" si="7"/>
        <v>0</v>
      </c>
      <c r="AE26" s="19">
        <f t="shared" si="8"/>
        <v>0</v>
      </c>
      <c r="AF26" s="19">
        <f t="shared" si="9"/>
        <v>0</v>
      </c>
      <c r="AH26" s="19">
        <f t="shared" si="10"/>
        <v>0</v>
      </c>
      <c r="AI26" s="19">
        <f t="shared" si="11"/>
        <v>0</v>
      </c>
      <c r="AK26" s="19">
        <f t="shared" si="12"/>
        <v>0</v>
      </c>
      <c r="AL26" s="19">
        <f t="shared" si="13"/>
        <v>0</v>
      </c>
      <c r="AN26" s="19">
        <f t="shared" si="14"/>
        <v>0</v>
      </c>
      <c r="AO26" s="19">
        <f t="shared" si="15"/>
        <v>0</v>
      </c>
      <c r="AP26" s="19">
        <f t="shared" si="16"/>
        <v>8214856</v>
      </c>
      <c r="AQ26" s="19">
        <f t="shared" si="17"/>
        <v>8214856</v>
      </c>
      <c r="AR26" s="15">
        <f t="shared" si="18"/>
        <v>15608226.420000002</v>
      </c>
    </row>
    <row r="27" spans="1:44" s="27" customFormat="1" ht="15" hidden="1" customHeight="1" x14ac:dyDescent="0.2">
      <c r="A27" s="13">
        <v>190501001</v>
      </c>
      <c r="B27" s="14">
        <v>860026518</v>
      </c>
      <c r="C27" s="15" t="s">
        <v>66</v>
      </c>
      <c r="D27" s="15" t="s">
        <v>68</v>
      </c>
      <c r="E27" s="26">
        <v>57452</v>
      </c>
      <c r="F27" s="17">
        <v>44828</v>
      </c>
      <c r="G27" s="17">
        <v>44926</v>
      </c>
      <c r="H27" s="18">
        <v>97</v>
      </c>
      <c r="I27" s="25"/>
      <c r="K27" s="19">
        <v>17109885</v>
      </c>
      <c r="L27" s="19">
        <v>17109885</v>
      </c>
      <c r="M27" s="19">
        <v>0</v>
      </c>
      <c r="N27" s="19">
        <v>0</v>
      </c>
      <c r="O27" s="19">
        <v>0</v>
      </c>
      <c r="P27" s="19">
        <f t="shared" si="0"/>
        <v>0</v>
      </c>
      <c r="Q27" s="19">
        <v>0</v>
      </c>
      <c r="R27" s="20">
        <f t="shared" si="1"/>
        <v>0</v>
      </c>
      <c r="S27" s="20">
        <f t="shared" si="2"/>
        <v>0</v>
      </c>
      <c r="T27" s="19"/>
      <c r="V27" s="20">
        <f t="shared" si="3"/>
        <v>0</v>
      </c>
      <c r="W27" s="20">
        <f t="shared" si="4"/>
        <v>0</v>
      </c>
      <c r="Y27" s="20">
        <f t="shared" si="5"/>
        <v>0</v>
      </c>
      <c r="Z27" s="20"/>
      <c r="AB27" s="19">
        <f t="shared" si="6"/>
        <v>0</v>
      </c>
      <c r="AC27" s="19">
        <f t="shared" si="7"/>
        <v>0</v>
      </c>
      <c r="AE27" s="19">
        <f t="shared" si="8"/>
        <v>0</v>
      </c>
      <c r="AF27" s="19">
        <f t="shared" si="9"/>
        <v>0</v>
      </c>
      <c r="AH27" s="19">
        <f t="shared" si="10"/>
        <v>0</v>
      </c>
      <c r="AI27" s="19">
        <f t="shared" si="11"/>
        <v>0</v>
      </c>
      <c r="AK27" s="19">
        <f t="shared" si="12"/>
        <v>0</v>
      </c>
      <c r="AL27" s="19">
        <f t="shared" si="13"/>
        <v>0</v>
      </c>
      <c r="AN27" s="19">
        <f t="shared" si="14"/>
        <v>0</v>
      </c>
      <c r="AO27" s="19">
        <f t="shared" si="15"/>
        <v>0</v>
      </c>
      <c r="AP27" s="19">
        <f t="shared" si="16"/>
        <v>1763906</v>
      </c>
      <c r="AQ27" s="19">
        <f t="shared" si="17"/>
        <v>1763906</v>
      </c>
      <c r="AR27" s="15">
        <f t="shared" si="18"/>
        <v>15345979</v>
      </c>
    </row>
    <row r="28" spans="1:44" s="27" customFormat="1" ht="15" hidden="1" customHeight="1" x14ac:dyDescent="0.2">
      <c r="A28" s="13">
        <v>190501001</v>
      </c>
      <c r="B28" s="14">
        <v>860002184</v>
      </c>
      <c r="C28" s="15" t="s">
        <v>69</v>
      </c>
      <c r="D28" s="15" t="s">
        <v>68</v>
      </c>
      <c r="E28" s="26">
        <v>8001484303</v>
      </c>
      <c r="F28" s="17">
        <v>44828</v>
      </c>
      <c r="G28" s="17">
        <v>44927</v>
      </c>
      <c r="H28" s="18">
        <v>98</v>
      </c>
      <c r="I28" s="25"/>
      <c r="K28" s="19">
        <v>94093071.519999996</v>
      </c>
      <c r="L28" s="19">
        <v>94093071.519999996</v>
      </c>
      <c r="M28" s="19">
        <v>0</v>
      </c>
      <c r="N28" s="19">
        <v>0</v>
      </c>
      <c r="O28" s="19">
        <v>0</v>
      </c>
      <c r="P28" s="19">
        <f t="shared" si="0"/>
        <v>0</v>
      </c>
      <c r="Q28" s="19">
        <v>0</v>
      </c>
      <c r="R28" s="20">
        <f t="shared" si="1"/>
        <v>0</v>
      </c>
      <c r="S28" s="20">
        <f t="shared" si="2"/>
        <v>0</v>
      </c>
      <c r="T28" s="19"/>
      <c r="V28" s="20">
        <f t="shared" si="3"/>
        <v>0</v>
      </c>
      <c r="W28" s="20">
        <f t="shared" si="4"/>
        <v>0</v>
      </c>
      <c r="Y28" s="20">
        <f t="shared" si="5"/>
        <v>0</v>
      </c>
      <c r="Z28" s="20"/>
      <c r="AB28" s="19">
        <f t="shared" si="6"/>
        <v>0</v>
      </c>
      <c r="AC28" s="19">
        <f t="shared" si="7"/>
        <v>0</v>
      </c>
      <c r="AE28" s="19">
        <f t="shared" si="8"/>
        <v>0</v>
      </c>
      <c r="AF28" s="19">
        <f t="shared" si="9"/>
        <v>0</v>
      </c>
      <c r="AH28" s="19">
        <f t="shared" si="10"/>
        <v>0</v>
      </c>
      <c r="AI28" s="19">
        <f t="shared" si="11"/>
        <v>0</v>
      </c>
      <c r="AK28" s="19">
        <f t="shared" si="12"/>
        <v>0</v>
      </c>
      <c r="AL28" s="19">
        <f t="shared" si="13"/>
        <v>0</v>
      </c>
      <c r="AN28" s="19">
        <f t="shared" si="14"/>
        <v>0</v>
      </c>
      <c r="AO28" s="19">
        <f t="shared" si="15"/>
        <v>0</v>
      </c>
      <c r="AP28" s="19">
        <f t="shared" si="16"/>
        <v>9601334</v>
      </c>
      <c r="AQ28" s="19">
        <f t="shared" si="17"/>
        <v>9601334</v>
      </c>
      <c r="AR28" s="15">
        <f t="shared" si="18"/>
        <v>84491737.519999996</v>
      </c>
    </row>
    <row r="29" spans="1:44" s="27" customFormat="1" ht="15" hidden="1" customHeight="1" x14ac:dyDescent="0.2">
      <c r="A29" s="13">
        <v>190501001</v>
      </c>
      <c r="B29" s="14">
        <v>901504571</v>
      </c>
      <c r="C29" s="15" t="s">
        <v>64</v>
      </c>
      <c r="D29" s="15" t="s">
        <v>70</v>
      </c>
      <c r="E29" s="26">
        <v>14000672400003</v>
      </c>
      <c r="F29" s="17">
        <v>44562</v>
      </c>
      <c r="G29" s="17">
        <v>44736</v>
      </c>
      <c r="H29" s="18">
        <v>175</v>
      </c>
      <c r="I29" s="25"/>
      <c r="K29" s="19">
        <v>7878024</v>
      </c>
      <c r="L29" s="19">
        <v>7878024</v>
      </c>
      <c r="M29" s="19">
        <v>0</v>
      </c>
      <c r="N29" s="19">
        <v>0</v>
      </c>
      <c r="O29" s="19">
        <v>0</v>
      </c>
      <c r="P29" s="19">
        <f t="shared" si="0"/>
        <v>0</v>
      </c>
      <c r="Q29" s="19">
        <v>0</v>
      </c>
      <c r="R29" s="20">
        <f t="shared" si="1"/>
        <v>0</v>
      </c>
      <c r="S29" s="20">
        <f t="shared" si="2"/>
        <v>0</v>
      </c>
      <c r="T29" s="19"/>
      <c r="V29" s="20">
        <f t="shared" si="3"/>
        <v>0</v>
      </c>
      <c r="W29" s="20">
        <f t="shared" si="4"/>
        <v>0</v>
      </c>
      <c r="Y29" s="20">
        <f t="shared" si="5"/>
        <v>0</v>
      </c>
      <c r="Z29" s="20"/>
      <c r="AB29" s="19">
        <f t="shared" si="6"/>
        <v>0</v>
      </c>
      <c r="AC29" s="19">
        <f t="shared" si="7"/>
        <v>0</v>
      </c>
      <c r="AE29" s="19">
        <f t="shared" si="8"/>
        <v>0</v>
      </c>
      <c r="AF29" s="19">
        <f t="shared" si="9"/>
        <v>0</v>
      </c>
      <c r="AH29" s="19">
        <f t="shared" si="10"/>
        <v>0</v>
      </c>
      <c r="AI29" s="19">
        <f t="shared" si="11"/>
        <v>0</v>
      </c>
      <c r="AK29" s="19">
        <f t="shared" si="12"/>
        <v>0</v>
      </c>
      <c r="AL29" s="19">
        <f t="shared" si="13"/>
        <v>0</v>
      </c>
      <c r="AN29" s="19">
        <f t="shared" si="14"/>
        <v>0</v>
      </c>
      <c r="AO29" s="19">
        <f t="shared" si="15"/>
        <v>0</v>
      </c>
      <c r="AP29" s="19">
        <f t="shared" si="16"/>
        <v>450173</v>
      </c>
      <c r="AQ29" s="19">
        <f t="shared" si="17"/>
        <v>450173</v>
      </c>
      <c r="AR29" s="15">
        <f t="shared" si="18"/>
        <v>7427851</v>
      </c>
    </row>
    <row r="30" spans="1:44" s="27" customFormat="1" ht="15" hidden="1" customHeight="1" x14ac:dyDescent="0.2">
      <c r="A30" s="13">
        <v>190501001</v>
      </c>
      <c r="B30" s="14">
        <v>901504571</v>
      </c>
      <c r="C30" s="15" t="s">
        <v>66</v>
      </c>
      <c r="D30" s="15" t="s">
        <v>70</v>
      </c>
      <c r="E30" s="26">
        <v>6724</v>
      </c>
      <c r="F30" s="17">
        <v>44737</v>
      </c>
      <c r="G30" s="17">
        <v>44798</v>
      </c>
      <c r="H30" s="18">
        <v>62</v>
      </c>
      <c r="I30" s="25"/>
      <c r="K30" s="19">
        <v>2789491</v>
      </c>
      <c r="L30" s="19">
        <v>2789491</v>
      </c>
      <c r="M30" s="19">
        <v>0</v>
      </c>
      <c r="N30" s="19">
        <v>0</v>
      </c>
      <c r="O30" s="19">
        <v>0</v>
      </c>
      <c r="P30" s="19">
        <f t="shared" si="0"/>
        <v>0</v>
      </c>
      <c r="Q30" s="19">
        <v>0</v>
      </c>
      <c r="R30" s="20">
        <f t="shared" si="1"/>
        <v>0</v>
      </c>
      <c r="S30" s="20">
        <f t="shared" si="2"/>
        <v>0</v>
      </c>
      <c r="T30" s="19"/>
      <c r="V30" s="20">
        <f t="shared" si="3"/>
        <v>0</v>
      </c>
      <c r="W30" s="20">
        <f t="shared" si="4"/>
        <v>0</v>
      </c>
      <c r="Y30" s="20">
        <f t="shared" si="5"/>
        <v>0</v>
      </c>
      <c r="Z30" s="20"/>
      <c r="AB30" s="19">
        <f t="shared" si="6"/>
        <v>0</v>
      </c>
      <c r="AC30" s="19">
        <f t="shared" si="7"/>
        <v>0</v>
      </c>
      <c r="AE30" s="19">
        <f t="shared" si="8"/>
        <v>0</v>
      </c>
      <c r="AF30" s="19">
        <f t="shared" si="9"/>
        <v>0</v>
      </c>
      <c r="AH30" s="19">
        <f t="shared" si="10"/>
        <v>0</v>
      </c>
      <c r="AI30" s="19">
        <f t="shared" si="11"/>
        <v>0</v>
      </c>
      <c r="AK30" s="19">
        <f t="shared" si="12"/>
        <v>0</v>
      </c>
      <c r="AL30" s="19">
        <f t="shared" si="13"/>
        <v>0</v>
      </c>
      <c r="AN30" s="19">
        <f t="shared" si="14"/>
        <v>0</v>
      </c>
      <c r="AO30" s="19">
        <f t="shared" si="15"/>
        <v>0</v>
      </c>
      <c r="AP30" s="19">
        <f t="shared" si="16"/>
        <v>449918</v>
      </c>
      <c r="AQ30" s="19">
        <f t="shared" si="17"/>
        <v>449918</v>
      </c>
      <c r="AR30" s="15">
        <f t="shared" si="18"/>
        <v>2339573</v>
      </c>
    </row>
    <row r="31" spans="1:44" s="27" customFormat="1" ht="15" hidden="1" customHeight="1" x14ac:dyDescent="0.2">
      <c r="A31" s="13">
        <v>190501001</v>
      </c>
      <c r="B31" s="14">
        <v>901504571</v>
      </c>
      <c r="C31" s="15" t="s">
        <v>66</v>
      </c>
      <c r="D31" s="15" t="s">
        <v>70</v>
      </c>
      <c r="E31" s="26">
        <v>6724</v>
      </c>
      <c r="F31" s="17">
        <v>44799</v>
      </c>
      <c r="G31" s="17">
        <v>44827</v>
      </c>
      <c r="H31" s="18">
        <v>28</v>
      </c>
      <c r="I31" s="25"/>
      <c r="K31" s="19">
        <v>1304761</v>
      </c>
      <c r="L31" s="19">
        <v>1304761</v>
      </c>
      <c r="M31" s="19">
        <v>0</v>
      </c>
      <c r="N31" s="19">
        <v>0</v>
      </c>
      <c r="O31" s="19">
        <v>0</v>
      </c>
      <c r="P31" s="19">
        <f t="shared" si="0"/>
        <v>0</v>
      </c>
      <c r="Q31" s="19">
        <v>0</v>
      </c>
      <c r="R31" s="20">
        <f t="shared" si="1"/>
        <v>0</v>
      </c>
      <c r="S31" s="20">
        <f t="shared" si="2"/>
        <v>0</v>
      </c>
      <c r="T31" s="19"/>
      <c r="V31" s="20">
        <f t="shared" si="3"/>
        <v>0</v>
      </c>
      <c r="W31" s="20">
        <f t="shared" si="4"/>
        <v>0</v>
      </c>
      <c r="Y31" s="20">
        <f t="shared" si="5"/>
        <v>0</v>
      </c>
      <c r="Z31" s="20"/>
      <c r="AB31" s="19">
        <f t="shared" si="6"/>
        <v>0</v>
      </c>
      <c r="AC31" s="19">
        <f t="shared" si="7"/>
        <v>0</v>
      </c>
      <c r="AE31" s="19">
        <f t="shared" si="8"/>
        <v>0</v>
      </c>
      <c r="AF31" s="19">
        <f t="shared" si="9"/>
        <v>0</v>
      </c>
      <c r="AH31" s="19">
        <f t="shared" si="10"/>
        <v>0</v>
      </c>
      <c r="AI31" s="19">
        <f t="shared" si="11"/>
        <v>0</v>
      </c>
      <c r="AK31" s="19">
        <f t="shared" si="12"/>
        <v>0</v>
      </c>
      <c r="AL31" s="19">
        <f t="shared" si="13"/>
        <v>0</v>
      </c>
      <c r="AN31" s="19">
        <f t="shared" si="14"/>
        <v>0</v>
      </c>
      <c r="AO31" s="19">
        <f t="shared" si="15"/>
        <v>0</v>
      </c>
      <c r="AP31" s="19">
        <f t="shared" si="16"/>
        <v>465986</v>
      </c>
      <c r="AQ31" s="19">
        <f t="shared" si="17"/>
        <v>465986</v>
      </c>
      <c r="AR31" s="15">
        <f t="shared" si="18"/>
        <v>838775</v>
      </c>
    </row>
    <row r="32" spans="1:44" s="27" customFormat="1" ht="15" hidden="1" customHeight="1" x14ac:dyDescent="0.2">
      <c r="A32" s="13">
        <v>190501001</v>
      </c>
      <c r="B32" s="14">
        <v>860026518</v>
      </c>
      <c r="C32" s="15" t="s">
        <v>66</v>
      </c>
      <c r="D32" s="15" t="s">
        <v>70</v>
      </c>
      <c r="E32" s="26">
        <v>6966</v>
      </c>
      <c r="F32" s="17">
        <v>44828</v>
      </c>
      <c r="G32" s="17">
        <v>44926</v>
      </c>
      <c r="H32" s="18">
        <v>97</v>
      </c>
      <c r="I32" s="25"/>
      <c r="K32" s="19">
        <v>4754359</v>
      </c>
      <c r="L32" s="19">
        <v>4754359</v>
      </c>
      <c r="M32" s="19">
        <v>0</v>
      </c>
      <c r="N32" s="19">
        <v>0</v>
      </c>
      <c r="O32" s="19">
        <v>0</v>
      </c>
      <c r="P32" s="19">
        <f t="shared" si="0"/>
        <v>0</v>
      </c>
      <c r="Q32" s="19">
        <v>0</v>
      </c>
      <c r="R32" s="20">
        <f t="shared" si="1"/>
        <v>0</v>
      </c>
      <c r="S32" s="20">
        <f t="shared" si="2"/>
        <v>0</v>
      </c>
      <c r="T32" s="19"/>
      <c r="V32" s="20">
        <f t="shared" si="3"/>
        <v>0</v>
      </c>
      <c r="W32" s="20">
        <f t="shared" si="4"/>
        <v>0</v>
      </c>
      <c r="Y32" s="20">
        <f t="shared" si="5"/>
        <v>0</v>
      </c>
      <c r="Z32" s="20"/>
      <c r="AB32" s="19">
        <f t="shared" si="6"/>
        <v>0</v>
      </c>
      <c r="AC32" s="19">
        <f t="shared" si="7"/>
        <v>0</v>
      </c>
      <c r="AE32" s="19">
        <f t="shared" si="8"/>
        <v>0</v>
      </c>
      <c r="AF32" s="19">
        <f t="shared" si="9"/>
        <v>0</v>
      </c>
      <c r="AH32" s="19">
        <f t="shared" si="10"/>
        <v>0</v>
      </c>
      <c r="AI32" s="19">
        <f t="shared" si="11"/>
        <v>0</v>
      </c>
      <c r="AK32" s="19">
        <f t="shared" si="12"/>
        <v>0</v>
      </c>
      <c r="AL32" s="19">
        <f t="shared" si="13"/>
        <v>0</v>
      </c>
      <c r="AN32" s="19">
        <f t="shared" si="14"/>
        <v>0</v>
      </c>
      <c r="AO32" s="19">
        <f t="shared" si="15"/>
        <v>0</v>
      </c>
      <c r="AP32" s="19">
        <f t="shared" si="16"/>
        <v>490140</v>
      </c>
      <c r="AQ32" s="19">
        <f t="shared" si="17"/>
        <v>490140</v>
      </c>
      <c r="AR32" s="15">
        <f t="shared" si="18"/>
        <v>4264219</v>
      </c>
    </row>
    <row r="33" spans="1:44" s="27" customFormat="1" ht="15" hidden="1" customHeight="1" x14ac:dyDescent="0.2">
      <c r="A33" s="13">
        <v>190501001</v>
      </c>
      <c r="B33" s="14">
        <v>901504571</v>
      </c>
      <c r="C33" s="15" t="s">
        <v>64</v>
      </c>
      <c r="D33" s="15" t="s">
        <v>71</v>
      </c>
      <c r="E33" s="26">
        <v>1005342200001</v>
      </c>
      <c r="F33" s="17">
        <v>44562</v>
      </c>
      <c r="G33" s="17">
        <v>44736</v>
      </c>
      <c r="H33" s="18">
        <v>175</v>
      </c>
      <c r="I33" s="25"/>
      <c r="K33" s="19">
        <v>410508494</v>
      </c>
      <c r="L33" s="19">
        <v>410508494</v>
      </c>
      <c r="M33" s="19">
        <v>0</v>
      </c>
      <c r="N33" s="19">
        <v>0</v>
      </c>
      <c r="O33" s="19">
        <v>0</v>
      </c>
      <c r="P33" s="19">
        <f t="shared" si="0"/>
        <v>0</v>
      </c>
      <c r="Q33" s="19">
        <v>0</v>
      </c>
      <c r="R33" s="20">
        <f t="shared" si="1"/>
        <v>0</v>
      </c>
      <c r="S33" s="20">
        <f t="shared" si="2"/>
        <v>0</v>
      </c>
      <c r="T33" s="19"/>
      <c r="V33" s="20">
        <f t="shared" si="3"/>
        <v>0</v>
      </c>
      <c r="W33" s="20">
        <f t="shared" si="4"/>
        <v>0</v>
      </c>
      <c r="Y33" s="20">
        <f t="shared" si="5"/>
        <v>0</v>
      </c>
      <c r="Z33" s="20"/>
      <c r="AB33" s="19">
        <f t="shared" si="6"/>
        <v>0</v>
      </c>
      <c r="AC33" s="19">
        <f t="shared" si="7"/>
        <v>0</v>
      </c>
      <c r="AE33" s="19">
        <f t="shared" si="8"/>
        <v>0</v>
      </c>
      <c r="AF33" s="19">
        <f t="shared" si="9"/>
        <v>0</v>
      </c>
      <c r="AH33" s="19">
        <f t="shared" si="10"/>
        <v>0</v>
      </c>
      <c r="AI33" s="19">
        <f t="shared" si="11"/>
        <v>0</v>
      </c>
      <c r="AK33" s="19">
        <f t="shared" si="12"/>
        <v>0</v>
      </c>
      <c r="AL33" s="19">
        <f t="shared" si="13"/>
        <v>0</v>
      </c>
      <c r="AN33" s="19">
        <f t="shared" si="14"/>
        <v>0</v>
      </c>
      <c r="AO33" s="19">
        <f t="shared" si="15"/>
        <v>0</v>
      </c>
      <c r="AP33" s="19">
        <f t="shared" si="16"/>
        <v>23457628</v>
      </c>
      <c r="AQ33" s="19">
        <f t="shared" si="17"/>
        <v>23457628</v>
      </c>
      <c r="AR33" s="15">
        <f t="shared" si="18"/>
        <v>387050866</v>
      </c>
    </row>
    <row r="34" spans="1:44" s="27" customFormat="1" ht="15" hidden="1" customHeight="1" x14ac:dyDescent="0.2">
      <c r="A34" s="13">
        <v>190501001</v>
      </c>
      <c r="B34" s="14">
        <v>901504571</v>
      </c>
      <c r="C34" s="15" t="s">
        <v>66</v>
      </c>
      <c r="D34" s="15" t="s">
        <v>72</v>
      </c>
      <c r="E34" s="26">
        <v>53422</v>
      </c>
      <c r="F34" s="17">
        <v>44737</v>
      </c>
      <c r="G34" s="17">
        <v>44798</v>
      </c>
      <c r="H34" s="18">
        <v>62</v>
      </c>
      <c r="I34" s="25"/>
      <c r="K34" s="19">
        <v>145437295</v>
      </c>
      <c r="L34" s="19">
        <v>145437295</v>
      </c>
      <c r="M34" s="19">
        <v>0</v>
      </c>
      <c r="N34" s="19">
        <v>0</v>
      </c>
      <c r="O34" s="19">
        <v>0</v>
      </c>
      <c r="P34" s="19">
        <f t="shared" si="0"/>
        <v>0</v>
      </c>
      <c r="Q34" s="19">
        <v>0</v>
      </c>
      <c r="R34" s="20">
        <f t="shared" si="1"/>
        <v>0</v>
      </c>
      <c r="S34" s="20">
        <f t="shared" si="2"/>
        <v>0</v>
      </c>
      <c r="T34" s="19"/>
      <c r="V34" s="20">
        <f t="shared" si="3"/>
        <v>0</v>
      </c>
      <c r="W34" s="20">
        <f t="shared" si="4"/>
        <v>0</v>
      </c>
      <c r="Y34" s="20">
        <f t="shared" si="5"/>
        <v>0</v>
      </c>
      <c r="Z34" s="20"/>
      <c r="AB34" s="19">
        <f t="shared" si="6"/>
        <v>0</v>
      </c>
      <c r="AC34" s="19">
        <f t="shared" si="7"/>
        <v>0</v>
      </c>
      <c r="AE34" s="19">
        <f t="shared" si="8"/>
        <v>0</v>
      </c>
      <c r="AF34" s="19">
        <f t="shared" si="9"/>
        <v>0</v>
      </c>
      <c r="AH34" s="19">
        <f t="shared" si="10"/>
        <v>0</v>
      </c>
      <c r="AI34" s="19">
        <f t="shared" si="11"/>
        <v>0</v>
      </c>
      <c r="AK34" s="19">
        <f t="shared" si="12"/>
        <v>0</v>
      </c>
      <c r="AL34" s="19">
        <f t="shared" si="13"/>
        <v>0</v>
      </c>
      <c r="AN34" s="19">
        <f t="shared" si="14"/>
        <v>0</v>
      </c>
      <c r="AO34" s="19">
        <f t="shared" si="15"/>
        <v>0</v>
      </c>
      <c r="AP34" s="19">
        <f t="shared" si="16"/>
        <v>23457628</v>
      </c>
      <c r="AQ34" s="19">
        <f t="shared" si="17"/>
        <v>23457628</v>
      </c>
      <c r="AR34" s="15">
        <f t="shared" si="18"/>
        <v>121979667</v>
      </c>
    </row>
    <row r="35" spans="1:44" s="27" customFormat="1" ht="15" hidden="1" customHeight="1" x14ac:dyDescent="0.2">
      <c r="A35" s="13">
        <v>190501001</v>
      </c>
      <c r="B35" s="14">
        <v>901504571</v>
      </c>
      <c r="C35" s="15" t="s">
        <v>66</v>
      </c>
      <c r="D35" s="15" t="s">
        <v>72</v>
      </c>
      <c r="E35" s="26">
        <v>53422</v>
      </c>
      <c r="F35" s="17">
        <v>44799</v>
      </c>
      <c r="G35" s="17">
        <v>44827</v>
      </c>
      <c r="H35" s="18">
        <v>28</v>
      </c>
      <c r="I35" s="25"/>
      <c r="K35" s="19">
        <v>68027122</v>
      </c>
      <c r="L35" s="19">
        <v>68027122</v>
      </c>
      <c r="M35" s="19">
        <v>0</v>
      </c>
      <c r="N35" s="19">
        <v>0</v>
      </c>
      <c r="O35" s="19">
        <v>0</v>
      </c>
      <c r="P35" s="19">
        <f t="shared" si="0"/>
        <v>0</v>
      </c>
      <c r="Q35" s="19">
        <v>0</v>
      </c>
      <c r="R35" s="20">
        <f t="shared" si="1"/>
        <v>0</v>
      </c>
      <c r="S35" s="20">
        <f t="shared" si="2"/>
        <v>0</v>
      </c>
      <c r="T35" s="19"/>
      <c r="V35" s="20">
        <f t="shared" si="3"/>
        <v>0</v>
      </c>
      <c r="W35" s="20">
        <f t="shared" si="4"/>
        <v>0</v>
      </c>
      <c r="Y35" s="20">
        <f t="shared" si="5"/>
        <v>0</v>
      </c>
      <c r="Z35" s="20"/>
      <c r="AB35" s="19">
        <f t="shared" si="6"/>
        <v>0</v>
      </c>
      <c r="AC35" s="19">
        <f t="shared" si="7"/>
        <v>0</v>
      </c>
      <c r="AE35" s="19">
        <f t="shared" si="8"/>
        <v>0</v>
      </c>
      <c r="AF35" s="19">
        <f t="shared" si="9"/>
        <v>0</v>
      </c>
      <c r="AH35" s="19">
        <f t="shared" si="10"/>
        <v>0</v>
      </c>
      <c r="AI35" s="19">
        <f t="shared" si="11"/>
        <v>0</v>
      </c>
      <c r="AK35" s="19">
        <f t="shared" si="12"/>
        <v>0</v>
      </c>
      <c r="AL35" s="19">
        <f t="shared" si="13"/>
        <v>0</v>
      </c>
      <c r="AN35" s="19">
        <f t="shared" si="14"/>
        <v>0</v>
      </c>
      <c r="AO35" s="19">
        <f t="shared" si="15"/>
        <v>0</v>
      </c>
      <c r="AP35" s="19">
        <f t="shared" si="16"/>
        <v>24295401</v>
      </c>
      <c r="AQ35" s="19">
        <f t="shared" si="17"/>
        <v>24295401</v>
      </c>
      <c r="AR35" s="15">
        <f t="shared" si="18"/>
        <v>43731721</v>
      </c>
    </row>
    <row r="36" spans="1:44" s="27" customFormat="1" ht="15" hidden="1" customHeight="1" x14ac:dyDescent="0.2">
      <c r="A36" s="13">
        <v>190501001</v>
      </c>
      <c r="B36" s="14">
        <v>860026518</v>
      </c>
      <c r="C36" s="15" t="s">
        <v>66</v>
      </c>
      <c r="D36" s="15" t="s">
        <v>72</v>
      </c>
      <c r="E36" s="26">
        <v>56544</v>
      </c>
      <c r="F36" s="17">
        <v>44828</v>
      </c>
      <c r="G36" s="17">
        <v>44926</v>
      </c>
      <c r="H36" s="18">
        <v>97</v>
      </c>
      <c r="I36" s="25"/>
      <c r="K36" s="19">
        <v>280295598</v>
      </c>
      <c r="L36" s="19">
        <v>280295598</v>
      </c>
      <c r="M36" s="19">
        <v>0</v>
      </c>
      <c r="N36" s="19">
        <v>0</v>
      </c>
      <c r="O36" s="19">
        <v>0</v>
      </c>
      <c r="P36" s="19">
        <f t="shared" si="0"/>
        <v>0</v>
      </c>
      <c r="Q36" s="19">
        <v>0</v>
      </c>
      <c r="R36" s="20">
        <f t="shared" si="1"/>
        <v>0</v>
      </c>
      <c r="S36" s="20">
        <f t="shared" si="2"/>
        <v>0</v>
      </c>
      <c r="T36" s="19"/>
      <c r="V36" s="20">
        <f t="shared" si="3"/>
        <v>0</v>
      </c>
      <c r="W36" s="20">
        <f t="shared" si="4"/>
        <v>0</v>
      </c>
      <c r="Y36" s="20">
        <f t="shared" si="5"/>
        <v>0</v>
      </c>
      <c r="Z36" s="20"/>
      <c r="AB36" s="19">
        <f t="shared" si="6"/>
        <v>0</v>
      </c>
      <c r="AC36" s="19">
        <f t="shared" si="7"/>
        <v>0</v>
      </c>
      <c r="AE36" s="19">
        <f t="shared" si="8"/>
        <v>0</v>
      </c>
      <c r="AF36" s="19">
        <f t="shared" si="9"/>
        <v>0</v>
      </c>
      <c r="AH36" s="19">
        <f t="shared" si="10"/>
        <v>0</v>
      </c>
      <c r="AI36" s="19">
        <f t="shared" si="11"/>
        <v>0</v>
      </c>
      <c r="AK36" s="19">
        <f t="shared" si="12"/>
        <v>0</v>
      </c>
      <c r="AL36" s="19">
        <f t="shared" si="13"/>
        <v>0</v>
      </c>
      <c r="AN36" s="19">
        <f t="shared" si="14"/>
        <v>0</v>
      </c>
      <c r="AO36" s="19">
        <f t="shared" si="15"/>
        <v>0</v>
      </c>
      <c r="AP36" s="19">
        <f t="shared" si="16"/>
        <v>28896453</v>
      </c>
      <c r="AQ36" s="19">
        <f t="shared" si="17"/>
        <v>28896453</v>
      </c>
      <c r="AR36" s="15">
        <f t="shared" si="18"/>
        <v>251399145</v>
      </c>
    </row>
    <row r="37" spans="1:44" s="27" customFormat="1" ht="15" hidden="1" customHeight="1" x14ac:dyDescent="0.2">
      <c r="A37" s="13">
        <v>190501001</v>
      </c>
      <c r="B37" s="14">
        <v>901504571</v>
      </c>
      <c r="C37" s="15" t="s">
        <v>50</v>
      </c>
      <c r="D37" s="15" t="s">
        <v>51</v>
      </c>
      <c r="E37" s="24" t="s">
        <v>73</v>
      </c>
      <c r="F37" s="17">
        <v>44563</v>
      </c>
      <c r="G37" s="17">
        <v>44738</v>
      </c>
      <c r="H37" s="18">
        <v>176</v>
      </c>
      <c r="I37" s="25"/>
      <c r="K37" s="19">
        <v>958454</v>
      </c>
      <c r="L37" s="19">
        <v>958454</v>
      </c>
      <c r="M37" s="19">
        <v>0</v>
      </c>
      <c r="N37" s="19">
        <v>0</v>
      </c>
      <c r="O37" s="19">
        <v>0</v>
      </c>
      <c r="P37" s="19">
        <f t="shared" si="0"/>
        <v>0</v>
      </c>
      <c r="Q37" s="19">
        <v>0</v>
      </c>
      <c r="R37" s="20">
        <f t="shared" si="1"/>
        <v>0</v>
      </c>
      <c r="S37" s="20">
        <f t="shared" si="2"/>
        <v>0</v>
      </c>
      <c r="T37" s="19"/>
      <c r="V37" s="20">
        <f t="shared" si="3"/>
        <v>0</v>
      </c>
      <c r="W37" s="20">
        <f t="shared" si="4"/>
        <v>0</v>
      </c>
      <c r="Y37" s="20">
        <f t="shared" si="5"/>
        <v>0</v>
      </c>
      <c r="Z37" s="20"/>
      <c r="AB37" s="19">
        <f t="shared" si="6"/>
        <v>0</v>
      </c>
      <c r="AC37" s="19">
        <f t="shared" si="7"/>
        <v>0</v>
      </c>
      <c r="AE37" s="19">
        <f t="shared" si="8"/>
        <v>0</v>
      </c>
      <c r="AF37" s="19">
        <f t="shared" si="9"/>
        <v>0</v>
      </c>
      <c r="AH37" s="19">
        <f t="shared" si="10"/>
        <v>0</v>
      </c>
      <c r="AI37" s="19">
        <f t="shared" si="11"/>
        <v>0</v>
      </c>
      <c r="AK37" s="19">
        <f t="shared" si="12"/>
        <v>0</v>
      </c>
      <c r="AL37" s="19">
        <f t="shared" si="13"/>
        <v>0</v>
      </c>
      <c r="AN37" s="19">
        <f t="shared" si="14"/>
        <v>0</v>
      </c>
      <c r="AO37" s="19">
        <f t="shared" si="15"/>
        <v>0</v>
      </c>
      <c r="AP37" s="19">
        <f t="shared" si="16"/>
        <v>54458</v>
      </c>
      <c r="AQ37" s="19">
        <f t="shared" si="17"/>
        <v>54458</v>
      </c>
      <c r="AR37" s="15">
        <f t="shared" si="18"/>
        <v>903996</v>
      </c>
    </row>
    <row r="38" spans="1:44" s="27" customFormat="1" ht="15" hidden="1" customHeight="1" x14ac:dyDescent="0.2">
      <c r="A38" s="13">
        <v>190501001</v>
      </c>
      <c r="B38" s="14">
        <v>901504571</v>
      </c>
      <c r="C38" s="15" t="s">
        <v>50</v>
      </c>
      <c r="D38" s="15" t="s">
        <v>51</v>
      </c>
      <c r="E38" s="24" t="s">
        <v>74</v>
      </c>
      <c r="F38" s="17">
        <v>44563</v>
      </c>
      <c r="G38" s="17">
        <v>44738</v>
      </c>
      <c r="H38" s="18">
        <v>176</v>
      </c>
      <c r="I38" s="25"/>
      <c r="K38" s="19">
        <v>1315017</v>
      </c>
      <c r="L38" s="19">
        <v>1315017</v>
      </c>
      <c r="M38" s="19">
        <v>0</v>
      </c>
      <c r="N38" s="19">
        <v>0</v>
      </c>
      <c r="O38" s="19">
        <v>0</v>
      </c>
      <c r="P38" s="19">
        <f t="shared" si="0"/>
        <v>0</v>
      </c>
      <c r="Q38" s="19">
        <v>0</v>
      </c>
      <c r="R38" s="20">
        <f t="shared" si="1"/>
        <v>0</v>
      </c>
      <c r="S38" s="20">
        <f t="shared" si="2"/>
        <v>0</v>
      </c>
      <c r="T38" s="19"/>
      <c r="V38" s="20">
        <f t="shared" si="3"/>
        <v>0</v>
      </c>
      <c r="W38" s="20">
        <f t="shared" si="4"/>
        <v>0</v>
      </c>
      <c r="Y38" s="20">
        <f t="shared" si="5"/>
        <v>0</v>
      </c>
      <c r="Z38" s="20"/>
      <c r="AB38" s="19">
        <f t="shared" si="6"/>
        <v>0</v>
      </c>
      <c r="AC38" s="19">
        <f t="shared" si="7"/>
        <v>0</v>
      </c>
      <c r="AE38" s="19">
        <f t="shared" si="8"/>
        <v>0</v>
      </c>
      <c r="AF38" s="19">
        <f t="shared" si="9"/>
        <v>0</v>
      </c>
      <c r="AH38" s="19">
        <f t="shared" si="10"/>
        <v>0</v>
      </c>
      <c r="AI38" s="19">
        <f t="shared" si="11"/>
        <v>0</v>
      </c>
      <c r="AK38" s="19">
        <f t="shared" si="12"/>
        <v>0</v>
      </c>
      <c r="AL38" s="19">
        <f t="shared" si="13"/>
        <v>0</v>
      </c>
      <c r="AN38" s="19">
        <f t="shared" si="14"/>
        <v>0</v>
      </c>
      <c r="AO38" s="19">
        <f t="shared" si="15"/>
        <v>0</v>
      </c>
      <c r="AP38" s="19">
        <f t="shared" si="16"/>
        <v>74717</v>
      </c>
      <c r="AQ38" s="19">
        <f t="shared" si="17"/>
        <v>74717</v>
      </c>
      <c r="AR38" s="15">
        <f t="shared" si="18"/>
        <v>1240300</v>
      </c>
    </row>
    <row r="39" spans="1:44" s="27" customFormat="1" ht="15" hidden="1" customHeight="1" x14ac:dyDescent="0.2">
      <c r="A39" s="13">
        <v>190501001</v>
      </c>
      <c r="B39" s="14">
        <v>901504571</v>
      </c>
      <c r="C39" s="15" t="s">
        <v>50</v>
      </c>
      <c r="D39" s="15" t="s">
        <v>51</v>
      </c>
      <c r="E39" s="24" t="s">
        <v>75</v>
      </c>
      <c r="F39" s="17">
        <v>44563</v>
      </c>
      <c r="G39" s="17">
        <v>44738</v>
      </c>
      <c r="H39" s="18">
        <v>176</v>
      </c>
      <c r="I39" s="25"/>
      <c r="K39" s="19">
        <v>651452</v>
      </c>
      <c r="L39" s="19">
        <v>651452</v>
      </c>
      <c r="M39" s="19">
        <v>0</v>
      </c>
      <c r="N39" s="19">
        <v>0</v>
      </c>
      <c r="O39" s="19">
        <v>0</v>
      </c>
      <c r="P39" s="19">
        <f t="shared" si="0"/>
        <v>0</v>
      </c>
      <c r="Q39" s="19">
        <v>0</v>
      </c>
      <c r="R39" s="20">
        <f>+O39+Q39</f>
        <v>0</v>
      </c>
      <c r="S39" s="20">
        <f t="shared" si="2"/>
        <v>0</v>
      </c>
      <c r="T39" s="19"/>
      <c r="V39" s="20">
        <f t="shared" si="3"/>
        <v>0</v>
      </c>
      <c r="W39" s="20">
        <f t="shared" si="4"/>
        <v>0</v>
      </c>
      <c r="Y39" s="20">
        <f t="shared" si="5"/>
        <v>0</v>
      </c>
      <c r="Z39" s="20"/>
      <c r="AB39" s="19">
        <f t="shared" si="6"/>
        <v>0</v>
      </c>
      <c r="AC39" s="19">
        <f t="shared" si="7"/>
        <v>0</v>
      </c>
      <c r="AE39" s="19">
        <f t="shared" si="8"/>
        <v>0</v>
      </c>
      <c r="AF39" s="19">
        <f t="shared" si="9"/>
        <v>0</v>
      </c>
      <c r="AH39" s="19">
        <f t="shared" si="10"/>
        <v>0</v>
      </c>
      <c r="AI39" s="19">
        <f t="shared" si="11"/>
        <v>0</v>
      </c>
      <c r="AK39" s="19">
        <f t="shared" si="12"/>
        <v>0</v>
      </c>
      <c r="AL39" s="19">
        <f t="shared" si="13"/>
        <v>0</v>
      </c>
      <c r="AN39" s="19">
        <f t="shared" si="14"/>
        <v>0</v>
      </c>
      <c r="AO39" s="19">
        <f t="shared" si="15"/>
        <v>0</v>
      </c>
      <c r="AP39" s="19">
        <f t="shared" si="16"/>
        <v>37014</v>
      </c>
      <c r="AQ39" s="19">
        <f t="shared" si="17"/>
        <v>37014</v>
      </c>
      <c r="AR39" s="15">
        <f t="shared" si="18"/>
        <v>614438</v>
      </c>
    </row>
    <row r="40" spans="1:44" s="27" customFormat="1" ht="15" hidden="1" customHeight="1" x14ac:dyDescent="0.2">
      <c r="A40" s="13">
        <v>190501001</v>
      </c>
      <c r="B40" s="14">
        <v>901504571</v>
      </c>
      <c r="C40" s="15" t="s">
        <v>50</v>
      </c>
      <c r="D40" s="15" t="s">
        <v>51</v>
      </c>
      <c r="E40" s="24" t="s">
        <v>76</v>
      </c>
      <c r="F40" s="17">
        <v>44563</v>
      </c>
      <c r="G40" s="17">
        <v>44738</v>
      </c>
      <c r="H40" s="18">
        <v>176</v>
      </c>
      <c r="I40" s="25"/>
      <c r="K40" s="19">
        <v>684535</v>
      </c>
      <c r="L40" s="19">
        <v>684535</v>
      </c>
      <c r="M40" s="19">
        <v>0</v>
      </c>
      <c r="N40" s="19">
        <v>0</v>
      </c>
      <c r="O40" s="19">
        <v>0</v>
      </c>
      <c r="P40" s="19">
        <f t="shared" si="0"/>
        <v>0</v>
      </c>
      <c r="Q40" s="19">
        <v>0</v>
      </c>
      <c r="R40" s="20">
        <f t="shared" si="1"/>
        <v>0</v>
      </c>
      <c r="S40" s="20">
        <f t="shared" si="2"/>
        <v>0</v>
      </c>
      <c r="T40" s="19"/>
      <c r="V40" s="20">
        <f t="shared" si="3"/>
        <v>0</v>
      </c>
      <c r="W40" s="20">
        <f t="shared" si="4"/>
        <v>0</v>
      </c>
      <c r="Y40" s="20">
        <f t="shared" si="5"/>
        <v>0</v>
      </c>
      <c r="Z40" s="20"/>
      <c r="AB40" s="19">
        <f t="shared" si="6"/>
        <v>0</v>
      </c>
      <c r="AC40" s="19">
        <f t="shared" si="7"/>
        <v>0</v>
      </c>
      <c r="AE40" s="19">
        <f t="shared" si="8"/>
        <v>0</v>
      </c>
      <c r="AF40" s="19">
        <f t="shared" si="9"/>
        <v>0</v>
      </c>
      <c r="AH40" s="19">
        <f t="shared" si="10"/>
        <v>0</v>
      </c>
      <c r="AI40" s="19">
        <f t="shared" si="11"/>
        <v>0</v>
      </c>
      <c r="AK40" s="19">
        <f t="shared" si="12"/>
        <v>0</v>
      </c>
      <c r="AL40" s="19">
        <f t="shared" si="13"/>
        <v>0</v>
      </c>
      <c r="AN40" s="19">
        <f t="shared" si="14"/>
        <v>0</v>
      </c>
      <c r="AO40" s="19">
        <f t="shared" si="15"/>
        <v>0</v>
      </c>
      <c r="AP40" s="19">
        <f t="shared" si="16"/>
        <v>38894</v>
      </c>
      <c r="AQ40" s="19">
        <f t="shared" si="17"/>
        <v>38894</v>
      </c>
      <c r="AR40" s="15">
        <f t="shared" si="18"/>
        <v>645641</v>
      </c>
    </row>
    <row r="41" spans="1:44" s="27" customFormat="1" ht="15" hidden="1" customHeight="1" x14ac:dyDescent="0.2">
      <c r="A41" s="13">
        <v>190501001</v>
      </c>
      <c r="B41" s="14">
        <v>901504571</v>
      </c>
      <c r="C41" s="15" t="s">
        <v>50</v>
      </c>
      <c r="D41" s="15" t="s">
        <v>51</v>
      </c>
      <c r="E41" s="24" t="s">
        <v>77</v>
      </c>
      <c r="F41" s="17">
        <v>44563</v>
      </c>
      <c r="G41" s="17">
        <v>44738</v>
      </c>
      <c r="H41" s="18">
        <v>176</v>
      </c>
      <c r="I41" s="25"/>
      <c r="K41" s="19">
        <v>684535</v>
      </c>
      <c r="L41" s="19">
        <v>684535</v>
      </c>
      <c r="M41" s="19">
        <v>0</v>
      </c>
      <c r="N41" s="19">
        <v>0</v>
      </c>
      <c r="O41" s="19">
        <v>0</v>
      </c>
      <c r="P41" s="19">
        <f t="shared" si="0"/>
        <v>0</v>
      </c>
      <c r="Q41" s="19">
        <v>0</v>
      </c>
      <c r="R41" s="20">
        <f t="shared" si="1"/>
        <v>0</v>
      </c>
      <c r="S41" s="20">
        <f t="shared" si="2"/>
        <v>0</v>
      </c>
      <c r="T41" s="19"/>
      <c r="V41" s="20">
        <f t="shared" si="3"/>
        <v>0</v>
      </c>
      <c r="W41" s="20">
        <f t="shared" si="4"/>
        <v>0</v>
      </c>
      <c r="Y41" s="20">
        <f t="shared" si="5"/>
        <v>0</v>
      </c>
      <c r="Z41" s="20"/>
      <c r="AB41" s="19">
        <f t="shared" si="6"/>
        <v>0</v>
      </c>
      <c r="AC41" s="19">
        <f t="shared" si="7"/>
        <v>0</v>
      </c>
      <c r="AE41" s="19">
        <f t="shared" si="8"/>
        <v>0</v>
      </c>
      <c r="AF41" s="19">
        <f t="shared" si="9"/>
        <v>0</v>
      </c>
      <c r="AH41" s="19">
        <f t="shared" si="10"/>
        <v>0</v>
      </c>
      <c r="AI41" s="19">
        <f t="shared" si="11"/>
        <v>0</v>
      </c>
      <c r="AK41" s="19">
        <f t="shared" si="12"/>
        <v>0</v>
      </c>
      <c r="AL41" s="19">
        <f t="shared" si="13"/>
        <v>0</v>
      </c>
      <c r="AN41" s="19">
        <f t="shared" si="14"/>
        <v>0</v>
      </c>
      <c r="AO41" s="19">
        <f t="shared" si="15"/>
        <v>0</v>
      </c>
      <c r="AP41" s="19">
        <f t="shared" si="16"/>
        <v>38894</v>
      </c>
      <c r="AQ41" s="19">
        <f t="shared" si="17"/>
        <v>38894</v>
      </c>
      <c r="AR41" s="15">
        <f t="shared" si="18"/>
        <v>645641</v>
      </c>
    </row>
    <row r="42" spans="1:44" s="27" customFormat="1" ht="15" hidden="1" customHeight="1" x14ac:dyDescent="0.2">
      <c r="A42" s="13">
        <v>190501001</v>
      </c>
      <c r="B42" s="14">
        <v>901504571</v>
      </c>
      <c r="C42" s="15" t="s">
        <v>50</v>
      </c>
      <c r="D42" s="15" t="s">
        <v>51</v>
      </c>
      <c r="E42" s="19" t="s">
        <v>78</v>
      </c>
      <c r="F42" s="17">
        <v>44563</v>
      </c>
      <c r="G42" s="17">
        <v>44738</v>
      </c>
      <c r="H42" s="18">
        <v>176</v>
      </c>
      <c r="I42" s="25"/>
      <c r="K42" s="19">
        <v>684535</v>
      </c>
      <c r="L42" s="19">
        <v>684535</v>
      </c>
      <c r="M42" s="19">
        <v>0</v>
      </c>
      <c r="N42" s="19">
        <v>0</v>
      </c>
      <c r="O42" s="19">
        <v>0</v>
      </c>
      <c r="P42" s="19">
        <f t="shared" si="0"/>
        <v>0</v>
      </c>
      <c r="Q42" s="19">
        <v>0</v>
      </c>
      <c r="R42" s="20">
        <f t="shared" si="1"/>
        <v>0</v>
      </c>
      <c r="S42" s="20">
        <f t="shared" si="2"/>
        <v>0</v>
      </c>
      <c r="T42" s="19"/>
      <c r="V42" s="20">
        <f t="shared" si="3"/>
        <v>0</v>
      </c>
      <c r="W42" s="20">
        <f t="shared" si="4"/>
        <v>0</v>
      </c>
      <c r="Y42" s="20">
        <f t="shared" si="5"/>
        <v>0</v>
      </c>
      <c r="Z42" s="20"/>
      <c r="AB42" s="19">
        <f t="shared" si="6"/>
        <v>0</v>
      </c>
      <c r="AC42" s="19">
        <f t="shared" si="7"/>
        <v>0</v>
      </c>
      <c r="AE42" s="19">
        <f t="shared" si="8"/>
        <v>0</v>
      </c>
      <c r="AF42" s="19">
        <f t="shared" si="9"/>
        <v>0</v>
      </c>
      <c r="AH42" s="19">
        <f t="shared" si="10"/>
        <v>0</v>
      </c>
      <c r="AI42" s="19">
        <f t="shared" si="11"/>
        <v>0</v>
      </c>
      <c r="AK42" s="19">
        <f t="shared" si="12"/>
        <v>0</v>
      </c>
      <c r="AL42" s="19">
        <f t="shared" si="13"/>
        <v>0</v>
      </c>
      <c r="AN42" s="19">
        <f t="shared" si="14"/>
        <v>0</v>
      </c>
      <c r="AO42" s="19">
        <f t="shared" si="15"/>
        <v>0</v>
      </c>
      <c r="AP42" s="19">
        <f t="shared" si="16"/>
        <v>38894</v>
      </c>
      <c r="AQ42" s="19">
        <f t="shared" si="17"/>
        <v>38894</v>
      </c>
      <c r="AR42" s="15">
        <f t="shared" si="18"/>
        <v>645641</v>
      </c>
    </row>
    <row r="43" spans="1:44" s="27" customFormat="1" ht="15" hidden="1" customHeight="1" x14ac:dyDescent="0.2">
      <c r="A43" s="13">
        <v>190501001</v>
      </c>
      <c r="B43" s="14">
        <v>860002400</v>
      </c>
      <c r="C43" s="15" t="s">
        <v>61</v>
      </c>
      <c r="D43" s="15" t="s">
        <v>51</v>
      </c>
      <c r="E43" s="26"/>
      <c r="F43" s="17">
        <v>44738</v>
      </c>
      <c r="G43" s="17">
        <v>44799</v>
      </c>
      <c r="H43" s="18">
        <v>62</v>
      </c>
      <c r="I43" s="25"/>
      <c r="K43" s="19">
        <v>323807</v>
      </c>
      <c r="L43" s="19">
        <v>323807</v>
      </c>
      <c r="M43" s="19">
        <v>0</v>
      </c>
      <c r="N43" s="19">
        <v>0</v>
      </c>
      <c r="O43" s="19">
        <v>0</v>
      </c>
      <c r="P43" s="19">
        <f t="shared" si="0"/>
        <v>0</v>
      </c>
      <c r="Q43" s="19">
        <v>0</v>
      </c>
      <c r="R43" s="20">
        <f t="shared" si="1"/>
        <v>0</v>
      </c>
      <c r="S43" s="20">
        <f t="shared" si="2"/>
        <v>0</v>
      </c>
      <c r="T43" s="19"/>
      <c r="V43" s="20">
        <f t="shared" si="3"/>
        <v>0</v>
      </c>
      <c r="W43" s="20">
        <f t="shared" si="4"/>
        <v>0</v>
      </c>
      <c r="Y43" s="20">
        <f t="shared" si="5"/>
        <v>0</v>
      </c>
      <c r="Z43" s="20"/>
      <c r="AB43" s="19">
        <f t="shared" si="6"/>
        <v>0</v>
      </c>
      <c r="AC43" s="19">
        <f t="shared" si="7"/>
        <v>0</v>
      </c>
      <c r="AE43" s="19">
        <f t="shared" si="8"/>
        <v>0</v>
      </c>
      <c r="AF43" s="19">
        <f t="shared" si="9"/>
        <v>0</v>
      </c>
      <c r="AH43" s="19">
        <f t="shared" si="10"/>
        <v>0</v>
      </c>
      <c r="AI43" s="19">
        <f t="shared" si="11"/>
        <v>0</v>
      </c>
      <c r="AK43" s="19">
        <f t="shared" si="12"/>
        <v>0</v>
      </c>
      <c r="AL43" s="19">
        <f t="shared" si="13"/>
        <v>0</v>
      </c>
      <c r="AN43" s="19">
        <f t="shared" si="14"/>
        <v>0</v>
      </c>
      <c r="AO43" s="19">
        <f t="shared" si="15"/>
        <v>0</v>
      </c>
      <c r="AP43" s="19">
        <f t="shared" si="16"/>
        <v>52227</v>
      </c>
      <c r="AQ43" s="19">
        <f t="shared" si="17"/>
        <v>52227</v>
      </c>
      <c r="AR43" s="15">
        <f t="shared" si="18"/>
        <v>271580</v>
      </c>
    </row>
    <row r="44" spans="1:44" s="27" customFormat="1" ht="15" hidden="1" customHeight="1" x14ac:dyDescent="0.2">
      <c r="A44" s="13">
        <v>190501001</v>
      </c>
      <c r="B44" s="14">
        <v>860002400</v>
      </c>
      <c r="C44" s="15" t="s">
        <v>61</v>
      </c>
      <c r="D44" s="15" t="s">
        <v>51</v>
      </c>
      <c r="E44" s="26"/>
      <c r="F44" s="17">
        <v>44738</v>
      </c>
      <c r="G44" s="17">
        <v>44799</v>
      </c>
      <c r="H44" s="18">
        <v>62</v>
      </c>
      <c r="I44" s="25"/>
      <c r="K44" s="19">
        <v>227076</v>
      </c>
      <c r="L44" s="19">
        <v>227076</v>
      </c>
      <c r="M44" s="19">
        <v>0</v>
      </c>
      <c r="N44" s="19">
        <v>0</v>
      </c>
      <c r="O44" s="19">
        <v>0</v>
      </c>
      <c r="P44" s="19">
        <f t="shared" si="0"/>
        <v>0</v>
      </c>
      <c r="Q44" s="19">
        <v>0</v>
      </c>
      <c r="R44" s="20">
        <f t="shared" si="1"/>
        <v>0</v>
      </c>
      <c r="S44" s="20">
        <f t="shared" si="2"/>
        <v>0</v>
      </c>
      <c r="T44" s="19"/>
      <c r="V44" s="20">
        <f t="shared" si="3"/>
        <v>0</v>
      </c>
      <c r="W44" s="20">
        <f t="shared" si="4"/>
        <v>0</v>
      </c>
      <c r="Y44" s="20">
        <f t="shared" si="5"/>
        <v>0</v>
      </c>
      <c r="Z44" s="20"/>
      <c r="AB44" s="19">
        <f t="shared" si="6"/>
        <v>0</v>
      </c>
      <c r="AC44" s="19">
        <f t="shared" si="7"/>
        <v>0</v>
      </c>
      <c r="AE44" s="19">
        <f t="shared" si="8"/>
        <v>0</v>
      </c>
      <c r="AF44" s="19">
        <f t="shared" si="9"/>
        <v>0</v>
      </c>
      <c r="AH44" s="19">
        <f t="shared" si="10"/>
        <v>0</v>
      </c>
      <c r="AI44" s="19">
        <f t="shared" si="11"/>
        <v>0</v>
      </c>
      <c r="AK44" s="19">
        <f t="shared" si="12"/>
        <v>0</v>
      </c>
      <c r="AL44" s="19">
        <f t="shared" si="13"/>
        <v>0</v>
      </c>
      <c r="AN44" s="19">
        <f t="shared" si="14"/>
        <v>0</v>
      </c>
      <c r="AO44" s="19">
        <f t="shared" si="15"/>
        <v>0</v>
      </c>
      <c r="AP44" s="19">
        <f t="shared" si="16"/>
        <v>36625</v>
      </c>
      <c r="AQ44" s="19">
        <f t="shared" si="17"/>
        <v>36625</v>
      </c>
      <c r="AR44" s="15">
        <f t="shared" si="18"/>
        <v>190451</v>
      </c>
    </row>
    <row r="45" spans="1:44" s="27" customFormat="1" ht="15" hidden="1" customHeight="1" x14ac:dyDescent="0.2">
      <c r="A45" s="13">
        <v>190501001</v>
      </c>
      <c r="B45" s="14">
        <v>860002400</v>
      </c>
      <c r="C45" s="15" t="s">
        <v>61</v>
      </c>
      <c r="D45" s="15" t="s">
        <v>51</v>
      </c>
      <c r="E45" s="26"/>
      <c r="F45" s="17">
        <v>44738</v>
      </c>
      <c r="G45" s="17">
        <v>44799</v>
      </c>
      <c r="H45" s="18">
        <v>62</v>
      </c>
      <c r="I45" s="25"/>
      <c r="K45" s="19">
        <v>449140</v>
      </c>
      <c r="L45" s="19">
        <v>449140</v>
      </c>
      <c r="M45" s="19">
        <v>0</v>
      </c>
      <c r="N45" s="19">
        <v>0</v>
      </c>
      <c r="O45" s="19">
        <v>0</v>
      </c>
      <c r="P45" s="19">
        <f t="shared" si="0"/>
        <v>0</v>
      </c>
      <c r="Q45" s="19">
        <v>0</v>
      </c>
      <c r="R45" s="20">
        <f t="shared" si="1"/>
        <v>0</v>
      </c>
      <c r="S45" s="20">
        <f>+P45-Q45</f>
        <v>0</v>
      </c>
      <c r="T45" s="19"/>
      <c r="V45" s="20">
        <f t="shared" si="3"/>
        <v>0</v>
      </c>
      <c r="W45" s="20">
        <f t="shared" si="4"/>
        <v>0</v>
      </c>
      <c r="Y45" s="20">
        <f t="shared" si="5"/>
        <v>0</v>
      </c>
      <c r="Z45" s="20"/>
      <c r="AB45" s="19">
        <f t="shared" si="6"/>
        <v>0</v>
      </c>
      <c r="AC45" s="19">
        <f t="shared" si="7"/>
        <v>0</v>
      </c>
      <c r="AE45" s="19">
        <f t="shared" si="8"/>
        <v>0</v>
      </c>
      <c r="AF45" s="19">
        <f t="shared" si="9"/>
        <v>0</v>
      </c>
      <c r="AH45" s="19">
        <f t="shared" si="10"/>
        <v>0</v>
      </c>
      <c r="AI45" s="19">
        <f t="shared" si="11"/>
        <v>0</v>
      </c>
      <c r="AK45" s="19">
        <f t="shared" si="12"/>
        <v>0</v>
      </c>
      <c r="AL45" s="19">
        <f t="shared" si="13"/>
        <v>0</v>
      </c>
      <c r="AN45" s="19">
        <f t="shared" si="14"/>
        <v>0</v>
      </c>
      <c r="AO45" s="19">
        <f t="shared" si="15"/>
        <v>0</v>
      </c>
      <c r="AP45" s="19">
        <f t="shared" si="16"/>
        <v>72442</v>
      </c>
      <c r="AQ45" s="19">
        <f t="shared" si="17"/>
        <v>72442</v>
      </c>
      <c r="AR45" s="15">
        <f t="shared" si="18"/>
        <v>376698</v>
      </c>
    </row>
    <row r="46" spans="1:44" s="27" customFormat="1" ht="15" hidden="1" customHeight="1" x14ac:dyDescent="0.2">
      <c r="A46" s="13">
        <v>190501001</v>
      </c>
      <c r="B46" s="14">
        <v>901504571</v>
      </c>
      <c r="C46" s="15" t="s">
        <v>66</v>
      </c>
      <c r="D46" s="15" t="s">
        <v>51</v>
      </c>
      <c r="E46" s="24" t="s">
        <v>79</v>
      </c>
      <c r="F46" s="17">
        <v>44738</v>
      </c>
      <c r="G46" s="17">
        <v>44799</v>
      </c>
      <c r="H46" s="18">
        <v>62</v>
      </c>
      <c r="I46" s="25"/>
      <c r="K46" s="19">
        <v>238609</v>
      </c>
      <c r="L46" s="19">
        <v>238609</v>
      </c>
      <c r="M46" s="19">
        <v>0</v>
      </c>
      <c r="N46" s="19">
        <v>0</v>
      </c>
      <c r="O46" s="19">
        <v>0</v>
      </c>
      <c r="P46" s="19">
        <f t="shared" si="0"/>
        <v>0</v>
      </c>
      <c r="Q46" s="19">
        <v>0</v>
      </c>
      <c r="R46" s="20">
        <f t="shared" si="1"/>
        <v>0</v>
      </c>
      <c r="S46" s="20">
        <f t="shared" si="2"/>
        <v>0</v>
      </c>
      <c r="T46" s="19"/>
      <c r="V46" s="20">
        <f t="shared" si="3"/>
        <v>0</v>
      </c>
      <c r="W46" s="20">
        <f t="shared" si="4"/>
        <v>0</v>
      </c>
      <c r="Y46" s="20">
        <f t="shared" si="5"/>
        <v>0</v>
      </c>
      <c r="Z46" s="20"/>
      <c r="AB46" s="19">
        <f t="shared" si="6"/>
        <v>0</v>
      </c>
      <c r="AC46" s="19">
        <f t="shared" si="7"/>
        <v>0</v>
      </c>
      <c r="AE46" s="19">
        <f t="shared" si="8"/>
        <v>0</v>
      </c>
      <c r="AF46" s="19">
        <f t="shared" si="9"/>
        <v>0</v>
      </c>
      <c r="AH46" s="19">
        <f t="shared" si="10"/>
        <v>0</v>
      </c>
      <c r="AI46" s="19">
        <f t="shared" si="11"/>
        <v>0</v>
      </c>
      <c r="AK46" s="19">
        <f t="shared" si="12"/>
        <v>0</v>
      </c>
      <c r="AL46" s="19">
        <f t="shared" si="13"/>
        <v>0</v>
      </c>
      <c r="AN46" s="19">
        <f t="shared" si="14"/>
        <v>0</v>
      </c>
      <c r="AO46" s="19">
        <f t="shared" si="15"/>
        <v>0</v>
      </c>
      <c r="AP46" s="19">
        <f t="shared" si="16"/>
        <v>38485</v>
      </c>
      <c r="AQ46" s="19">
        <f t="shared" si="17"/>
        <v>38485</v>
      </c>
      <c r="AR46" s="15">
        <f t="shared" si="18"/>
        <v>200124</v>
      </c>
    </row>
    <row r="47" spans="1:44" s="27" customFormat="1" ht="15" hidden="1" customHeight="1" x14ac:dyDescent="0.2">
      <c r="A47" s="13">
        <v>190501001</v>
      </c>
      <c r="B47" s="14">
        <v>901504571</v>
      </c>
      <c r="C47" s="15" t="s">
        <v>66</v>
      </c>
      <c r="D47" s="15" t="s">
        <v>51</v>
      </c>
      <c r="E47" s="24" t="s">
        <v>80</v>
      </c>
      <c r="F47" s="17">
        <v>44738</v>
      </c>
      <c r="G47" s="17">
        <v>44799</v>
      </c>
      <c r="H47" s="18">
        <v>62</v>
      </c>
      <c r="I47" s="25"/>
      <c r="K47" s="19">
        <v>238609</v>
      </c>
      <c r="L47" s="19">
        <v>238609</v>
      </c>
      <c r="M47" s="19">
        <v>0</v>
      </c>
      <c r="N47" s="19">
        <v>0</v>
      </c>
      <c r="O47" s="19">
        <v>0</v>
      </c>
      <c r="P47" s="19">
        <f t="shared" si="0"/>
        <v>0</v>
      </c>
      <c r="Q47" s="19">
        <v>0</v>
      </c>
      <c r="R47" s="20">
        <f t="shared" si="1"/>
        <v>0</v>
      </c>
      <c r="S47" s="20">
        <f t="shared" si="2"/>
        <v>0</v>
      </c>
      <c r="T47" s="19"/>
      <c r="V47" s="20">
        <f t="shared" si="3"/>
        <v>0</v>
      </c>
      <c r="W47" s="20">
        <f t="shared" si="4"/>
        <v>0</v>
      </c>
      <c r="Y47" s="20">
        <f t="shared" si="5"/>
        <v>0</v>
      </c>
      <c r="Z47" s="20"/>
      <c r="AB47" s="19">
        <f t="shared" si="6"/>
        <v>0</v>
      </c>
      <c r="AC47" s="19">
        <f t="shared" si="7"/>
        <v>0</v>
      </c>
      <c r="AE47" s="19">
        <f t="shared" si="8"/>
        <v>0</v>
      </c>
      <c r="AF47" s="19">
        <f t="shared" si="9"/>
        <v>0</v>
      </c>
      <c r="AH47" s="19">
        <f t="shared" si="10"/>
        <v>0</v>
      </c>
      <c r="AI47" s="19">
        <f t="shared" si="11"/>
        <v>0</v>
      </c>
      <c r="AK47" s="19">
        <f t="shared" si="12"/>
        <v>0</v>
      </c>
      <c r="AL47" s="19">
        <f t="shared" si="13"/>
        <v>0</v>
      </c>
      <c r="AN47" s="19">
        <f t="shared" si="14"/>
        <v>0</v>
      </c>
      <c r="AO47" s="19">
        <f t="shared" si="15"/>
        <v>0</v>
      </c>
      <c r="AP47" s="19">
        <f t="shared" si="16"/>
        <v>38485</v>
      </c>
      <c r="AQ47" s="19">
        <f t="shared" si="17"/>
        <v>38485</v>
      </c>
      <c r="AR47" s="15">
        <f t="shared" si="18"/>
        <v>200124</v>
      </c>
    </row>
    <row r="48" spans="1:44" s="27" customFormat="1" ht="15" hidden="1" customHeight="1" x14ac:dyDescent="0.2">
      <c r="A48" s="13">
        <v>190501001</v>
      </c>
      <c r="B48" s="14">
        <v>901504571</v>
      </c>
      <c r="C48" s="15" t="s">
        <v>66</v>
      </c>
      <c r="D48" s="15" t="s">
        <v>51</v>
      </c>
      <c r="E48" s="24" t="s">
        <v>81</v>
      </c>
      <c r="F48" s="17">
        <v>44738</v>
      </c>
      <c r="G48" s="17">
        <v>44799</v>
      </c>
      <c r="H48" s="18">
        <v>62</v>
      </c>
      <c r="I48" s="25"/>
      <c r="K48" s="19">
        <v>238609</v>
      </c>
      <c r="L48" s="19">
        <v>238609</v>
      </c>
      <c r="M48" s="19">
        <v>0</v>
      </c>
      <c r="N48" s="19">
        <v>0</v>
      </c>
      <c r="O48" s="19">
        <v>0</v>
      </c>
      <c r="P48" s="19">
        <f t="shared" si="0"/>
        <v>0</v>
      </c>
      <c r="Q48" s="19">
        <v>0</v>
      </c>
      <c r="R48" s="20">
        <f t="shared" si="1"/>
        <v>0</v>
      </c>
      <c r="S48" s="20">
        <f t="shared" si="2"/>
        <v>0</v>
      </c>
      <c r="T48" s="19"/>
      <c r="V48" s="20">
        <f t="shared" si="3"/>
        <v>0</v>
      </c>
      <c r="W48" s="20">
        <f t="shared" si="4"/>
        <v>0</v>
      </c>
      <c r="Y48" s="20">
        <f t="shared" si="5"/>
        <v>0</v>
      </c>
      <c r="Z48" s="20"/>
      <c r="AB48" s="19">
        <f t="shared" si="6"/>
        <v>0</v>
      </c>
      <c r="AC48" s="19">
        <f t="shared" si="7"/>
        <v>0</v>
      </c>
      <c r="AE48" s="19">
        <f t="shared" si="8"/>
        <v>0</v>
      </c>
      <c r="AF48" s="19">
        <f t="shared" si="9"/>
        <v>0</v>
      </c>
      <c r="AH48" s="19">
        <f t="shared" si="10"/>
        <v>0</v>
      </c>
      <c r="AI48" s="19">
        <f t="shared" si="11"/>
        <v>0</v>
      </c>
      <c r="AK48" s="19">
        <f t="shared" si="12"/>
        <v>0</v>
      </c>
      <c r="AL48" s="19">
        <f t="shared" si="13"/>
        <v>0</v>
      </c>
      <c r="AN48" s="19">
        <f t="shared" si="14"/>
        <v>0</v>
      </c>
      <c r="AO48" s="19">
        <f t="shared" si="15"/>
        <v>0</v>
      </c>
      <c r="AP48" s="19">
        <f t="shared" si="16"/>
        <v>38485</v>
      </c>
      <c r="AQ48" s="19">
        <f t="shared" si="17"/>
        <v>38485</v>
      </c>
      <c r="AR48" s="15">
        <f t="shared" si="18"/>
        <v>200124</v>
      </c>
    </row>
    <row r="49" spans="1:44" s="27" customFormat="1" ht="15" hidden="1" customHeight="1" x14ac:dyDescent="0.2">
      <c r="A49" s="13">
        <v>190501001</v>
      </c>
      <c r="B49" s="14">
        <v>901504571</v>
      </c>
      <c r="C49" s="15" t="s">
        <v>66</v>
      </c>
      <c r="D49" s="15" t="s">
        <v>51</v>
      </c>
      <c r="E49" s="24" t="s">
        <v>82</v>
      </c>
      <c r="F49" s="17">
        <v>44799</v>
      </c>
      <c r="G49" s="17">
        <v>44827</v>
      </c>
      <c r="H49" s="18">
        <v>28</v>
      </c>
      <c r="I49" s="25"/>
      <c r="K49" s="19">
        <v>119121</v>
      </c>
      <c r="L49" s="19">
        <v>119121</v>
      </c>
      <c r="M49" s="19">
        <v>0</v>
      </c>
      <c r="N49" s="19">
        <v>0</v>
      </c>
      <c r="O49" s="19">
        <v>0</v>
      </c>
      <c r="P49" s="19">
        <f t="shared" si="0"/>
        <v>0</v>
      </c>
      <c r="Q49" s="19">
        <v>0</v>
      </c>
      <c r="R49" s="20">
        <f t="shared" si="1"/>
        <v>0</v>
      </c>
      <c r="S49" s="20">
        <f t="shared" si="2"/>
        <v>0</v>
      </c>
      <c r="T49" s="19"/>
      <c r="V49" s="20">
        <f t="shared" si="3"/>
        <v>0</v>
      </c>
      <c r="W49" s="20">
        <f t="shared" si="4"/>
        <v>0</v>
      </c>
      <c r="Y49" s="20">
        <f t="shared" si="5"/>
        <v>0</v>
      </c>
      <c r="Z49" s="20"/>
      <c r="AB49" s="19">
        <f t="shared" si="6"/>
        <v>0</v>
      </c>
      <c r="AC49" s="19">
        <f t="shared" si="7"/>
        <v>0</v>
      </c>
      <c r="AE49" s="19">
        <f t="shared" si="8"/>
        <v>0</v>
      </c>
      <c r="AF49" s="19">
        <f t="shared" si="9"/>
        <v>0</v>
      </c>
      <c r="AH49" s="19">
        <f t="shared" si="10"/>
        <v>0</v>
      </c>
      <c r="AI49" s="19">
        <f t="shared" si="11"/>
        <v>0</v>
      </c>
      <c r="AK49" s="19">
        <f t="shared" si="12"/>
        <v>0</v>
      </c>
      <c r="AL49" s="19">
        <f t="shared" si="13"/>
        <v>0</v>
      </c>
      <c r="AN49" s="19">
        <f t="shared" si="14"/>
        <v>0</v>
      </c>
      <c r="AO49" s="19">
        <f t="shared" si="15"/>
        <v>0</v>
      </c>
      <c r="AP49" s="19">
        <f t="shared" si="16"/>
        <v>42543</v>
      </c>
      <c r="AQ49" s="19">
        <f t="shared" si="17"/>
        <v>42543</v>
      </c>
      <c r="AR49" s="15">
        <f t="shared" si="18"/>
        <v>76578</v>
      </c>
    </row>
    <row r="50" spans="1:44" s="27" customFormat="1" ht="15" hidden="1" customHeight="1" x14ac:dyDescent="0.2">
      <c r="A50" s="13">
        <v>190501001</v>
      </c>
      <c r="B50" s="14">
        <v>901504571</v>
      </c>
      <c r="C50" s="15" t="s">
        <v>66</v>
      </c>
      <c r="D50" s="15" t="s">
        <v>51</v>
      </c>
      <c r="E50" s="24" t="s">
        <v>83</v>
      </c>
      <c r="F50" s="17">
        <v>44799</v>
      </c>
      <c r="G50" s="17">
        <v>44827</v>
      </c>
      <c r="H50" s="18">
        <v>28</v>
      </c>
      <c r="I50" s="25"/>
      <c r="K50" s="19">
        <v>119121</v>
      </c>
      <c r="L50" s="19">
        <v>119121</v>
      </c>
      <c r="M50" s="19">
        <v>0</v>
      </c>
      <c r="N50" s="19">
        <v>0</v>
      </c>
      <c r="O50" s="19">
        <v>0</v>
      </c>
      <c r="P50" s="19">
        <f t="shared" si="0"/>
        <v>0</v>
      </c>
      <c r="Q50" s="19">
        <v>0</v>
      </c>
      <c r="R50" s="20">
        <f t="shared" si="1"/>
        <v>0</v>
      </c>
      <c r="S50" s="20">
        <f t="shared" si="2"/>
        <v>0</v>
      </c>
      <c r="T50" s="19"/>
      <c r="V50" s="20">
        <f t="shared" si="3"/>
        <v>0</v>
      </c>
      <c r="W50" s="20">
        <f t="shared" si="4"/>
        <v>0</v>
      </c>
      <c r="Y50" s="20">
        <f t="shared" si="5"/>
        <v>0</v>
      </c>
      <c r="Z50" s="20"/>
      <c r="AB50" s="19">
        <f t="shared" si="6"/>
        <v>0</v>
      </c>
      <c r="AC50" s="19">
        <f t="shared" si="7"/>
        <v>0</v>
      </c>
      <c r="AE50" s="19">
        <f t="shared" si="8"/>
        <v>0</v>
      </c>
      <c r="AF50" s="19">
        <f t="shared" si="9"/>
        <v>0</v>
      </c>
      <c r="AH50" s="19">
        <f t="shared" si="10"/>
        <v>0</v>
      </c>
      <c r="AI50" s="19">
        <f t="shared" si="11"/>
        <v>0</v>
      </c>
      <c r="AK50" s="19">
        <f t="shared" si="12"/>
        <v>0</v>
      </c>
      <c r="AL50" s="19">
        <f t="shared" si="13"/>
        <v>0</v>
      </c>
      <c r="AN50" s="19">
        <f t="shared" si="14"/>
        <v>0</v>
      </c>
      <c r="AO50" s="19">
        <f t="shared" si="15"/>
        <v>0</v>
      </c>
      <c r="AP50" s="19">
        <f t="shared" si="16"/>
        <v>42543</v>
      </c>
      <c r="AQ50" s="19">
        <f t="shared" si="17"/>
        <v>42543</v>
      </c>
      <c r="AR50" s="15">
        <f t="shared" si="18"/>
        <v>76578</v>
      </c>
    </row>
    <row r="51" spans="1:44" s="27" customFormat="1" ht="15" hidden="1" customHeight="1" x14ac:dyDescent="0.2">
      <c r="A51" s="13">
        <v>190501001</v>
      </c>
      <c r="B51" s="14">
        <v>901504571</v>
      </c>
      <c r="C51" s="15" t="s">
        <v>66</v>
      </c>
      <c r="D51" s="15" t="s">
        <v>51</v>
      </c>
      <c r="E51" s="24" t="s">
        <v>84</v>
      </c>
      <c r="F51" s="17">
        <v>44799</v>
      </c>
      <c r="G51" s="17">
        <v>44827</v>
      </c>
      <c r="H51" s="18">
        <v>28</v>
      </c>
      <c r="I51" s="25"/>
      <c r="K51" s="19">
        <v>119121</v>
      </c>
      <c r="L51" s="19">
        <v>119121</v>
      </c>
      <c r="M51" s="19">
        <v>0</v>
      </c>
      <c r="N51" s="19">
        <v>0</v>
      </c>
      <c r="O51" s="19">
        <v>0</v>
      </c>
      <c r="P51" s="19">
        <f t="shared" si="0"/>
        <v>0</v>
      </c>
      <c r="Q51" s="19">
        <v>0</v>
      </c>
      <c r="R51" s="20">
        <f t="shared" si="1"/>
        <v>0</v>
      </c>
      <c r="S51" s="20">
        <f t="shared" si="2"/>
        <v>0</v>
      </c>
      <c r="T51" s="19"/>
      <c r="V51" s="20">
        <f t="shared" si="3"/>
        <v>0</v>
      </c>
      <c r="W51" s="20">
        <f t="shared" si="4"/>
        <v>0</v>
      </c>
      <c r="Y51" s="20">
        <f t="shared" si="5"/>
        <v>0</v>
      </c>
      <c r="Z51" s="20"/>
      <c r="AB51" s="19">
        <f t="shared" si="6"/>
        <v>0</v>
      </c>
      <c r="AC51" s="19">
        <f t="shared" si="7"/>
        <v>0</v>
      </c>
      <c r="AE51" s="19">
        <f t="shared" si="8"/>
        <v>0</v>
      </c>
      <c r="AF51" s="19">
        <f t="shared" si="9"/>
        <v>0</v>
      </c>
      <c r="AH51" s="19">
        <f t="shared" si="10"/>
        <v>0</v>
      </c>
      <c r="AI51" s="19">
        <f t="shared" si="11"/>
        <v>0</v>
      </c>
      <c r="AK51" s="19">
        <f t="shared" si="12"/>
        <v>0</v>
      </c>
      <c r="AL51" s="19">
        <f t="shared" si="13"/>
        <v>0</v>
      </c>
      <c r="AN51" s="19">
        <f t="shared" si="14"/>
        <v>0</v>
      </c>
      <c r="AO51" s="19">
        <f t="shared" si="15"/>
        <v>0</v>
      </c>
      <c r="AP51" s="19">
        <f t="shared" si="16"/>
        <v>42543</v>
      </c>
      <c r="AQ51" s="19">
        <f t="shared" si="17"/>
        <v>42543</v>
      </c>
      <c r="AR51" s="15">
        <f t="shared" si="18"/>
        <v>76578</v>
      </c>
    </row>
    <row r="52" spans="1:44" s="27" customFormat="1" ht="15" hidden="1" customHeight="1" x14ac:dyDescent="0.2">
      <c r="A52" s="13">
        <v>190501001</v>
      </c>
      <c r="B52" s="14">
        <v>901504571</v>
      </c>
      <c r="C52" s="15" t="s">
        <v>66</v>
      </c>
      <c r="D52" s="15" t="s">
        <v>51</v>
      </c>
      <c r="E52" s="24" t="s">
        <v>85</v>
      </c>
      <c r="F52" s="17">
        <v>44799</v>
      </c>
      <c r="G52" s="17">
        <v>44827</v>
      </c>
      <c r="H52" s="18">
        <v>28</v>
      </c>
      <c r="I52" s="25"/>
      <c r="K52" s="19">
        <v>231842</v>
      </c>
      <c r="L52" s="19">
        <v>231842</v>
      </c>
      <c r="M52" s="19">
        <v>0</v>
      </c>
      <c r="N52" s="19">
        <v>0</v>
      </c>
      <c r="O52" s="19">
        <v>0</v>
      </c>
      <c r="P52" s="19">
        <f t="shared" si="0"/>
        <v>0</v>
      </c>
      <c r="Q52" s="19">
        <v>0</v>
      </c>
      <c r="R52" s="20">
        <f t="shared" si="1"/>
        <v>0</v>
      </c>
      <c r="S52" s="20">
        <f t="shared" si="2"/>
        <v>0</v>
      </c>
      <c r="T52" s="19"/>
      <c r="V52" s="20">
        <f t="shared" si="3"/>
        <v>0</v>
      </c>
      <c r="W52" s="20">
        <f t="shared" si="4"/>
        <v>0</v>
      </c>
      <c r="Y52" s="20">
        <f t="shared" si="5"/>
        <v>0</v>
      </c>
      <c r="Z52" s="20"/>
      <c r="AB52" s="19">
        <f t="shared" si="6"/>
        <v>0</v>
      </c>
      <c r="AC52" s="19">
        <f t="shared" si="7"/>
        <v>0</v>
      </c>
      <c r="AE52" s="19">
        <f t="shared" si="8"/>
        <v>0</v>
      </c>
      <c r="AF52" s="19">
        <f t="shared" si="9"/>
        <v>0</v>
      </c>
      <c r="AH52" s="19">
        <f t="shared" si="10"/>
        <v>0</v>
      </c>
      <c r="AI52" s="19">
        <f t="shared" si="11"/>
        <v>0</v>
      </c>
      <c r="AK52" s="19">
        <f t="shared" si="12"/>
        <v>0</v>
      </c>
      <c r="AL52" s="19">
        <f t="shared" si="13"/>
        <v>0</v>
      </c>
      <c r="AN52" s="19">
        <f t="shared" si="14"/>
        <v>0</v>
      </c>
      <c r="AO52" s="19">
        <f t="shared" si="15"/>
        <v>0</v>
      </c>
      <c r="AP52" s="19">
        <f t="shared" si="16"/>
        <v>82801</v>
      </c>
      <c r="AQ52" s="19">
        <f t="shared" si="17"/>
        <v>82801</v>
      </c>
      <c r="AR52" s="15">
        <f t="shared" si="18"/>
        <v>149041</v>
      </c>
    </row>
    <row r="53" spans="1:44" s="27" customFormat="1" ht="15" hidden="1" customHeight="1" x14ac:dyDescent="0.2">
      <c r="A53" s="13">
        <v>190501001</v>
      </c>
      <c r="B53" s="14">
        <v>901504571</v>
      </c>
      <c r="C53" s="15" t="s">
        <v>66</v>
      </c>
      <c r="D53" s="15" t="s">
        <v>51</v>
      </c>
      <c r="E53" s="24" t="s">
        <v>86</v>
      </c>
      <c r="F53" s="17">
        <v>44799</v>
      </c>
      <c r="G53" s="17">
        <v>44827</v>
      </c>
      <c r="H53" s="18">
        <v>28</v>
      </c>
      <c r="I53" s="25"/>
      <c r="K53" s="19">
        <v>125985</v>
      </c>
      <c r="L53" s="19">
        <v>125985</v>
      </c>
      <c r="M53" s="19">
        <v>0</v>
      </c>
      <c r="N53" s="19">
        <v>0</v>
      </c>
      <c r="O53" s="19">
        <v>0</v>
      </c>
      <c r="P53" s="19">
        <f t="shared" si="0"/>
        <v>0</v>
      </c>
      <c r="Q53" s="19">
        <v>0</v>
      </c>
      <c r="R53" s="20">
        <f t="shared" si="1"/>
        <v>0</v>
      </c>
      <c r="S53" s="20">
        <f t="shared" si="2"/>
        <v>0</v>
      </c>
      <c r="T53" s="19"/>
      <c r="V53" s="20">
        <f t="shared" si="3"/>
        <v>0</v>
      </c>
      <c r="W53" s="20">
        <f t="shared" si="4"/>
        <v>0</v>
      </c>
      <c r="Y53" s="20">
        <f t="shared" si="5"/>
        <v>0</v>
      </c>
      <c r="Z53" s="20"/>
      <c r="AB53" s="19">
        <f t="shared" si="6"/>
        <v>0</v>
      </c>
      <c r="AC53" s="19">
        <f t="shared" si="7"/>
        <v>0</v>
      </c>
      <c r="AE53" s="19">
        <f t="shared" si="8"/>
        <v>0</v>
      </c>
      <c r="AF53" s="19">
        <f t="shared" si="9"/>
        <v>0</v>
      </c>
      <c r="AH53" s="19">
        <f t="shared" si="10"/>
        <v>0</v>
      </c>
      <c r="AI53" s="19">
        <f t="shared" si="11"/>
        <v>0</v>
      </c>
      <c r="AK53" s="19">
        <f t="shared" si="12"/>
        <v>0</v>
      </c>
      <c r="AL53" s="19">
        <f t="shared" si="13"/>
        <v>0</v>
      </c>
      <c r="AN53" s="19">
        <f t="shared" si="14"/>
        <v>0</v>
      </c>
      <c r="AO53" s="19">
        <f t="shared" si="15"/>
        <v>0</v>
      </c>
      <c r="AP53" s="19">
        <f t="shared" si="16"/>
        <v>44995</v>
      </c>
      <c r="AQ53" s="19">
        <f t="shared" si="17"/>
        <v>44995</v>
      </c>
      <c r="AR53" s="15">
        <f t="shared" si="18"/>
        <v>80990</v>
      </c>
    </row>
    <row r="54" spans="1:44" s="27" customFormat="1" ht="15" hidden="1" customHeight="1" x14ac:dyDescent="0.2">
      <c r="A54" s="13">
        <v>190501001</v>
      </c>
      <c r="B54" s="14">
        <v>901504571</v>
      </c>
      <c r="C54" s="15" t="s">
        <v>66</v>
      </c>
      <c r="D54" s="15" t="s">
        <v>51</v>
      </c>
      <c r="E54" s="24" t="s">
        <v>87</v>
      </c>
      <c r="F54" s="17">
        <v>44799</v>
      </c>
      <c r="G54" s="17">
        <v>44827</v>
      </c>
      <c r="H54" s="18">
        <v>28</v>
      </c>
      <c r="I54" s="25"/>
      <c r="K54" s="19">
        <v>155306</v>
      </c>
      <c r="L54" s="19">
        <v>155306</v>
      </c>
      <c r="M54" s="19">
        <v>0</v>
      </c>
      <c r="N54" s="19">
        <v>0</v>
      </c>
      <c r="O54" s="19">
        <v>0</v>
      </c>
      <c r="P54" s="19">
        <f t="shared" si="0"/>
        <v>0</v>
      </c>
      <c r="Q54" s="19">
        <v>0</v>
      </c>
      <c r="R54" s="20">
        <f t="shared" si="1"/>
        <v>0</v>
      </c>
      <c r="S54" s="20">
        <f t="shared" si="2"/>
        <v>0</v>
      </c>
      <c r="T54" s="19"/>
      <c r="V54" s="20">
        <f t="shared" si="3"/>
        <v>0</v>
      </c>
      <c r="W54" s="20">
        <f t="shared" si="4"/>
        <v>0</v>
      </c>
      <c r="Y54" s="20">
        <f t="shared" si="5"/>
        <v>0</v>
      </c>
      <c r="Z54" s="20"/>
      <c r="AB54" s="19">
        <f t="shared" si="6"/>
        <v>0</v>
      </c>
      <c r="AC54" s="19">
        <f t="shared" si="7"/>
        <v>0</v>
      </c>
      <c r="AE54" s="19">
        <f t="shared" si="8"/>
        <v>0</v>
      </c>
      <c r="AF54" s="19">
        <f t="shared" si="9"/>
        <v>0</v>
      </c>
      <c r="AH54" s="19">
        <f t="shared" si="10"/>
        <v>0</v>
      </c>
      <c r="AI54" s="19">
        <f t="shared" si="11"/>
        <v>0</v>
      </c>
      <c r="AK54" s="19">
        <f t="shared" si="12"/>
        <v>0</v>
      </c>
      <c r="AL54" s="19">
        <f t="shared" si="13"/>
        <v>0</v>
      </c>
      <c r="AN54" s="19">
        <f t="shared" si="14"/>
        <v>0</v>
      </c>
      <c r="AO54" s="19">
        <f t="shared" si="15"/>
        <v>0</v>
      </c>
      <c r="AP54" s="19">
        <f t="shared" si="16"/>
        <v>55466</v>
      </c>
      <c r="AQ54" s="19">
        <f t="shared" si="17"/>
        <v>55466</v>
      </c>
      <c r="AR54" s="15">
        <f t="shared" si="18"/>
        <v>99840</v>
      </c>
    </row>
    <row r="55" spans="1:44" s="27" customFormat="1" ht="15" customHeight="1" x14ac:dyDescent="0.2">
      <c r="A55" s="13">
        <v>190501001</v>
      </c>
      <c r="B55" s="14">
        <v>891700037</v>
      </c>
      <c r="C55" s="15" t="s">
        <v>45</v>
      </c>
      <c r="D55" s="15" t="s">
        <v>51</v>
      </c>
      <c r="E55" s="26">
        <v>9201122900120</v>
      </c>
      <c r="F55" s="17">
        <v>44828</v>
      </c>
      <c r="G55" s="17">
        <v>45192</v>
      </c>
      <c r="H55" s="18">
        <v>365</v>
      </c>
      <c r="I55" s="25"/>
      <c r="K55" s="19">
        <v>13296465</v>
      </c>
      <c r="L55" s="19">
        <v>3570010</v>
      </c>
      <c r="M55" s="19">
        <v>9726455</v>
      </c>
      <c r="N55" s="19">
        <f>ROUND(SUM($K55/$H55*31),0)</f>
        <v>1129289</v>
      </c>
      <c r="O55" s="19">
        <f>+N55</f>
        <v>1129289</v>
      </c>
      <c r="P55" s="19">
        <f t="shared" si="0"/>
        <v>8597166</v>
      </c>
      <c r="Q55" s="19">
        <f t="shared" ref="Q55" si="19">ROUND(SUM($K55/$H55*28),0)</f>
        <v>1020003</v>
      </c>
      <c r="R55" s="20">
        <f>+O55+Q55</f>
        <v>2149292</v>
      </c>
      <c r="S55" s="20">
        <f>+P55-Q55</f>
        <v>7577163</v>
      </c>
      <c r="T55" s="19">
        <v>0</v>
      </c>
      <c r="U55" s="19">
        <f t="shared" ref="U55" si="20">ROUND(SUM($K55/$H55*31),0)</f>
        <v>1129289</v>
      </c>
      <c r="V55" s="20">
        <f>+R55+U55</f>
        <v>3278581</v>
      </c>
      <c r="W55" s="20">
        <f>+S55-U55</f>
        <v>6447874</v>
      </c>
      <c r="X55" s="19">
        <f t="shared" ref="X55" si="21">ROUND(SUM($K55/$H55*30),0)</f>
        <v>1092860</v>
      </c>
      <c r="Y55" s="20">
        <f>+V55+X55</f>
        <v>4371441</v>
      </c>
      <c r="Z55" s="20">
        <f>+W55-X55</f>
        <v>5355014</v>
      </c>
      <c r="AA55" s="19">
        <f t="shared" ref="AA55" si="22">ROUND(SUM($K55/$H55*31),0)</f>
        <v>1129289</v>
      </c>
      <c r="AB55" s="19">
        <f t="shared" si="6"/>
        <v>5500730</v>
      </c>
      <c r="AC55" s="19">
        <f t="shared" si="7"/>
        <v>4225725</v>
      </c>
      <c r="AD55" s="19">
        <f t="shared" ref="AD55" si="23">ROUND(SUM($K55/$H55*30),0)</f>
        <v>1092860</v>
      </c>
      <c r="AE55" s="19">
        <f>+AB55+AD55</f>
        <v>6593590</v>
      </c>
      <c r="AF55" s="19">
        <f t="shared" si="9"/>
        <v>3132865</v>
      </c>
      <c r="AG55" s="19">
        <f t="shared" ref="AG55:AJ55" si="24">ROUND(SUM($K55/$H55*31),0)</f>
        <v>1129289</v>
      </c>
      <c r="AH55" s="19">
        <f>+AE55+AG55</f>
        <v>7722879</v>
      </c>
      <c r="AI55" s="19">
        <f t="shared" si="11"/>
        <v>2003576</v>
      </c>
      <c r="AJ55" s="19">
        <f t="shared" si="24"/>
        <v>1129289</v>
      </c>
      <c r="AK55" s="19">
        <f>+AH55+AJ55</f>
        <v>8852168</v>
      </c>
      <c r="AL55" s="19">
        <f t="shared" si="13"/>
        <v>874287</v>
      </c>
      <c r="AM55" s="19">
        <f>ROUND(SUM($K55/$H55*24),0)-1</f>
        <v>874287</v>
      </c>
      <c r="AN55" s="19">
        <f>+AK55+AM55+L55</f>
        <v>13296465</v>
      </c>
      <c r="AO55" s="19">
        <v>0</v>
      </c>
      <c r="AP55" s="19">
        <v>0</v>
      </c>
      <c r="AQ55" s="19">
        <v>0</v>
      </c>
      <c r="AR55" s="15">
        <v>0</v>
      </c>
    </row>
    <row r="56" spans="1:44" s="27" customFormat="1" ht="15" customHeight="1" x14ac:dyDescent="0.2">
      <c r="A56" s="13">
        <v>190501001</v>
      </c>
      <c r="B56" s="14">
        <v>901641197</v>
      </c>
      <c r="C56" s="15" t="s">
        <v>88</v>
      </c>
      <c r="D56" s="15" t="s">
        <v>89</v>
      </c>
      <c r="E56" s="26">
        <v>8001484288</v>
      </c>
      <c r="F56" s="17">
        <v>44927</v>
      </c>
      <c r="G56" s="17">
        <v>44968</v>
      </c>
      <c r="H56" s="18">
        <v>42</v>
      </c>
      <c r="I56" s="25"/>
      <c r="K56" s="19">
        <v>39918273</v>
      </c>
      <c r="L56" s="19"/>
      <c r="M56" s="19">
        <v>39918273</v>
      </c>
      <c r="N56" s="19">
        <f>ROUND(SUM($K56/$H56*31),0)</f>
        <v>29463487</v>
      </c>
      <c r="O56" s="19">
        <f t="shared" ref="O56:O62" si="25">+L56+N56</f>
        <v>29463487</v>
      </c>
      <c r="P56" s="19">
        <f t="shared" si="0"/>
        <v>10454786</v>
      </c>
      <c r="Q56" s="19">
        <f>ROUND(SUM($K56/$H56*11),0)</f>
        <v>10454786</v>
      </c>
      <c r="R56" s="20">
        <f t="shared" si="1"/>
        <v>39918273</v>
      </c>
      <c r="S56" s="20">
        <f t="shared" si="2"/>
        <v>0</v>
      </c>
      <c r="T56" s="19">
        <v>0</v>
      </c>
      <c r="U56" s="19">
        <v>0</v>
      </c>
      <c r="V56" s="20">
        <f>+R56</f>
        <v>39918273</v>
      </c>
      <c r="W56" s="20">
        <f t="shared" si="4"/>
        <v>0</v>
      </c>
      <c r="X56" s="19">
        <v>0</v>
      </c>
      <c r="Y56" s="20">
        <f>+V56</f>
        <v>39918273</v>
      </c>
      <c r="Z56" s="20">
        <v>0</v>
      </c>
      <c r="AA56" s="19">
        <v>0</v>
      </c>
      <c r="AB56" s="19">
        <f>+Y56+Z56</f>
        <v>39918273</v>
      </c>
      <c r="AC56" s="19">
        <f t="shared" si="7"/>
        <v>0</v>
      </c>
      <c r="AD56" s="19">
        <v>0</v>
      </c>
      <c r="AE56" s="19">
        <f>+AB56+AC56</f>
        <v>39918273</v>
      </c>
      <c r="AF56" s="19">
        <f t="shared" si="9"/>
        <v>0</v>
      </c>
      <c r="AG56" s="19">
        <v>0</v>
      </c>
      <c r="AH56" s="19">
        <f>+AE56+AF56</f>
        <v>39918273</v>
      </c>
      <c r="AI56" s="19">
        <f t="shared" si="11"/>
        <v>0</v>
      </c>
      <c r="AJ56" s="19">
        <v>0</v>
      </c>
      <c r="AK56" s="19">
        <f>+AH56+AI56</f>
        <v>39918273</v>
      </c>
      <c r="AL56" s="19">
        <f t="shared" si="13"/>
        <v>0</v>
      </c>
      <c r="AM56" s="19">
        <v>0</v>
      </c>
      <c r="AN56" s="19">
        <f>+AK56+AL56</f>
        <v>39918273</v>
      </c>
      <c r="AO56" s="19">
        <v>0</v>
      </c>
      <c r="AP56" s="19">
        <v>0</v>
      </c>
      <c r="AQ56" s="19">
        <v>0</v>
      </c>
      <c r="AR56" s="15">
        <v>0</v>
      </c>
    </row>
    <row r="57" spans="1:44" s="27" customFormat="1" ht="15" customHeight="1" x14ac:dyDescent="0.2">
      <c r="A57" s="13">
        <v>190501001</v>
      </c>
      <c r="B57" s="14">
        <v>901641197</v>
      </c>
      <c r="C57" s="15" t="s">
        <v>88</v>
      </c>
      <c r="D57" s="15" t="s">
        <v>90</v>
      </c>
      <c r="E57" s="26">
        <v>57269</v>
      </c>
      <c r="F57" s="17">
        <v>44927</v>
      </c>
      <c r="G57" s="17">
        <v>44968</v>
      </c>
      <c r="H57" s="18">
        <v>42</v>
      </c>
      <c r="I57" s="25"/>
      <c r="K57" s="19">
        <v>7257370</v>
      </c>
      <c r="L57" s="19"/>
      <c r="M57" s="19">
        <v>7257370</v>
      </c>
      <c r="N57" s="19">
        <f t="shared" ref="N57:N62" si="26">ROUND(SUM($K57/$H57*31),0)</f>
        <v>5356630</v>
      </c>
      <c r="O57" s="19">
        <f t="shared" si="25"/>
        <v>5356630</v>
      </c>
      <c r="P57" s="19">
        <f t="shared" si="0"/>
        <v>1900740</v>
      </c>
      <c r="Q57" s="19">
        <f t="shared" ref="Q57:Q59" si="27">ROUND(SUM($K57/$H57*11),0)</f>
        <v>1900740</v>
      </c>
      <c r="R57" s="20">
        <f t="shared" si="1"/>
        <v>7257370</v>
      </c>
      <c r="S57" s="20">
        <f t="shared" si="2"/>
        <v>0</v>
      </c>
      <c r="T57" s="19">
        <v>0</v>
      </c>
      <c r="U57" s="19">
        <v>0</v>
      </c>
      <c r="V57" s="20">
        <f t="shared" ref="V57:V59" si="28">+R57</f>
        <v>7257370</v>
      </c>
      <c r="W57" s="20">
        <f t="shared" si="4"/>
        <v>0</v>
      </c>
      <c r="X57" s="19">
        <v>0</v>
      </c>
      <c r="Y57" s="20">
        <f>+V57</f>
        <v>7257370</v>
      </c>
      <c r="Z57" s="20">
        <v>0</v>
      </c>
      <c r="AA57" s="19">
        <v>0</v>
      </c>
      <c r="AB57" s="19">
        <f t="shared" ref="AB57:AB60" si="29">+Y57+Z57</f>
        <v>7257370</v>
      </c>
      <c r="AC57" s="19">
        <f t="shared" si="7"/>
        <v>0</v>
      </c>
      <c r="AD57" s="19">
        <v>0</v>
      </c>
      <c r="AE57" s="19">
        <f t="shared" ref="AE57" si="30">+AB57+AC57</f>
        <v>7257370</v>
      </c>
      <c r="AF57" s="19">
        <f t="shared" si="9"/>
        <v>0</v>
      </c>
      <c r="AG57" s="19">
        <v>0</v>
      </c>
      <c r="AH57" s="19">
        <f t="shared" ref="AH57:AH60" si="31">+AE57+AF57</f>
        <v>7257370</v>
      </c>
      <c r="AI57" s="19">
        <f t="shared" si="11"/>
        <v>0</v>
      </c>
      <c r="AJ57" s="19">
        <v>0</v>
      </c>
      <c r="AK57" s="19">
        <f t="shared" ref="AK57:AK60" si="32">+AH57+AI57</f>
        <v>7257370</v>
      </c>
      <c r="AL57" s="19">
        <f t="shared" si="13"/>
        <v>0</v>
      </c>
      <c r="AM57" s="19">
        <v>0</v>
      </c>
      <c r="AN57" s="19">
        <f t="shared" ref="AN57:AN60" si="33">+AK57+AL57</f>
        <v>7257370</v>
      </c>
      <c r="AO57" s="19">
        <v>0</v>
      </c>
      <c r="AP57" s="19">
        <v>0</v>
      </c>
      <c r="AQ57" s="19">
        <v>0</v>
      </c>
      <c r="AR57" s="15">
        <v>0</v>
      </c>
    </row>
    <row r="58" spans="1:44" s="27" customFormat="1" ht="15" customHeight="1" x14ac:dyDescent="0.2">
      <c r="A58" s="13">
        <v>190501001</v>
      </c>
      <c r="B58" s="14">
        <v>901641197</v>
      </c>
      <c r="C58" s="15" t="s">
        <v>88</v>
      </c>
      <c r="D58" s="15" t="s">
        <v>70</v>
      </c>
      <c r="E58" s="26">
        <v>6966</v>
      </c>
      <c r="F58" s="17">
        <v>44927</v>
      </c>
      <c r="G58" s="17">
        <v>44968</v>
      </c>
      <c r="H58" s="18">
        <v>42</v>
      </c>
      <c r="I58" s="25"/>
      <c r="K58" s="19">
        <v>2017001</v>
      </c>
      <c r="L58" s="19"/>
      <c r="M58" s="19">
        <v>2017001</v>
      </c>
      <c r="N58" s="19">
        <f t="shared" si="26"/>
        <v>1488739</v>
      </c>
      <c r="O58" s="19">
        <f t="shared" si="25"/>
        <v>1488739</v>
      </c>
      <c r="P58" s="19">
        <f t="shared" si="0"/>
        <v>528262</v>
      </c>
      <c r="Q58" s="19">
        <f t="shared" si="27"/>
        <v>528262</v>
      </c>
      <c r="R58" s="20">
        <f t="shared" si="1"/>
        <v>2017001</v>
      </c>
      <c r="S58" s="20">
        <f t="shared" si="2"/>
        <v>0</v>
      </c>
      <c r="T58" s="19">
        <v>0</v>
      </c>
      <c r="U58" s="19">
        <v>0</v>
      </c>
      <c r="V58" s="20">
        <f t="shared" si="28"/>
        <v>2017001</v>
      </c>
      <c r="W58" s="20">
        <f t="shared" si="4"/>
        <v>0</v>
      </c>
      <c r="X58" s="19">
        <v>0</v>
      </c>
      <c r="Y58" s="20">
        <f>+V58</f>
        <v>2017001</v>
      </c>
      <c r="Z58" s="20">
        <v>0</v>
      </c>
      <c r="AA58" s="19">
        <v>0</v>
      </c>
      <c r="AB58" s="19">
        <f>+Y58+Z58</f>
        <v>2017001</v>
      </c>
      <c r="AC58" s="19">
        <f t="shared" si="7"/>
        <v>0</v>
      </c>
      <c r="AD58" s="19">
        <v>0</v>
      </c>
      <c r="AE58" s="19">
        <f>+AB58+AC58</f>
        <v>2017001</v>
      </c>
      <c r="AF58" s="19">
        <f t="shared" si="9"/>
        <v>0</v>
      </c>
      <c r="AG58" s="19">
        <v>0</v>
      </c>
      <c r="AH58" s="19">
        <f t="shared" si="31"/>
        <v>2017001</v>
      </c>
      <c r="AI58" s="19">
        <f t="shared" si="11"/>
        <v>0</v>
      </c>
      <c r="AJ58" s="19">
        <v>0</v>
      </c>
      <c r="AK58" s="19">
        <f t="shared" si="32"/>
        <v>2017001</v>
      </c>
      <c r="AL58" s="19">
        <f t="shared" si="13"/>
        <v>0</v>
      </c>
      <c r="AM58" s="19">
        <v>0</v>
      </c>
      <c r="AN58" s="19">
        <f t="shared" si="33"/>
        <v>2017001</v>
      </c>
      <c r="AO58" s="19">
        <v>0</v>
      </c>
      <c r="AP58" s="19">
        <v>0</v>
      </c>
      <c r="AQ58" s="19">
        <v>0</v>
      </c>
      <c r="AR58" s="15">
        <v>0</v>
      </c>
    </row>
    <row r="59" spans="1:44" s="27" customFormat="1" ht="15" customHeight="1" x14ac:dyDescent="0.2">
      <c r="A59" s="13">
        <v>190501001</v>
      </c>
      <c r="B59" s="14">
        <v>901641197</v>
      </c>
      <c r="C59" s="15" t="s">
        <v>88</v>
      </c>
      <c r="D59" s="15" t="s">
        <v>91</v>
      </c>
      <c r="E59" s="26">
        <v>56544</v>
      </c>
      <c r="F59" s="17">
        <v>44927</v>
      </c>
      <c r="G59" s="17">
        <v>44968</v>
      </c>
      <c r="H59" s="18">
        <v>42</v>
      </c>
      <c r="I59" s="25"/>
      <c r="K59" s="19">
        <v>118913284</v>
      </c>
      <c r="L59" s="19"/>
      <c r="M59" s="19">
        <v>118913284</v>
      </c>
      <c r="N59" s="19">
        <f t="shared" si="26"/>
        <v>87769329</v>
      </c>
      <c r="O59" s="19">
        <f t="shared" si="25"/>
        <v>87769329</v>
      </c>
      <c r="P59" s="19">
        <f t="shared" si="0"/>
        <v>31143955</v>
      </c>
      <c r="Q59" s="19">
        <f t="shared" si="27"/>
        <v>31143955</v>
      </c>
      <c r="R59" s="20">
        <f t="shared" si="1"/>
        <v>118913284</v>
      </c>
      <c r="S59" s="20">
        <f t="shared" si="2"/>
        <v>0</v>
      </c>
      <c r="T59" s="19">
        <v>0</v>
      </c>
      <c r="U59" s="19">
        <v>0</v>
      </c>
      <c r="V59" s="20">
        <f t="shared" si="28"/>
        <v>118913284</v>
      </c>
      <c r="W59" s="20">
        <f t="shared" si="4"/>
        <v>0</v>
      </c>
      <c r="X59" s="19">
        <v>0</v>
      </c>
      <c r="Y59" s="20">
        <f>+V59</f>
        <v>118913284</v>
      </c>
      <c r="Z59" s="20">
        <v>0</v>
      </c>
      <c r="AA59" s="19">
        <v>0</v>
      </c>
      <c r="AB59" s="19">
        <f t="shared" si="29"/>
        <v>118913284</v>
      </c>
      <c r="AC59" s="19">
        <f t="shared" si="7"/>
        <v>0</v>
      </c>
      <c r="AD59" s="19">
        <v>0</v>
      </c>
      <c r="AE59" s="19">
        <f t="shared" ref="AE59:AE60" si="34">+AB59+AC59</f>
        <v>118913284</v>
      </c>
      <c r="AF59" s="19">
        <f t="shared" si="9"/>
        <v>0</v>
      </c>
      <c r="AG59" s="19">
        <v>0</v>
      </c>
      <c r="AH59" s="19">
        <f t="shared" si="31"/>
        <v>118913284</v>
      </c>
      <c r="AI59" s="19">
        <f t="shared" si="11"/>
        <v>0</v>
      </c>
      <c r="AJ59" s="19">
        <v>0</v>
      </c>
      <c r="AK59" s="19">
        <f t="shared" si="32"/>
        <v>118913284</v>
      </c>
      <c r="AL59" s="19">
        <f t="shared" si="13"/>
        <v>0</v>
      </c>
      <c r="AM59" s="19">
        <v>0</v>
      </c>
      <c r="AN59" s="19">
        <f t="shared" si="33"/>
        <v>118913284</v>
      </c>
      <c r="AO59" s="19">
        <v>0</v>
      </c>
      <c r="AP59" s="19">
        <v>0</v>
      </c>
      <c r="AQ59" s="19">
        <v>0</v>
      </c>
      <c r="AR59" s="15">
        <v>0</v>
      </c>
    </row>
    <row r="60" spans="1:44" s="27" customFormat="1" ht="15" customHeight="1" x14ac:dyDescent="0.2">
      <c r="A60" s="13">
        <v>190501001</v>
      </c>
      <c r="B60" s="14">
        <v>860002400</v>
      </c>
      <c r="C60" s="15" t="s">
        <v>63</v>
      </c>
      <c r="D60" s="15" t="s">
        <v>62</v>
      </c>
      <c r="E60" s="26" t="s">
        <v>92</v>
      </c>
      <c r="F60" s="17">
        <v>44927</v>
      </c>
      <c r="G60" s="17">
        <v>44969</v>
      </c>
      <c r="H60" s="18">
        <v>42</v>
      </c>
      <c r="I60" s="25"/>
      <c r="K60" s="19">
        <v>22662164.989999998</v>
      </c>
      <c r="L60" s="19"/>
      <c r="M60" s="19">
        <v>22662164.989999998</v>
      </c>
      <c r="N60" s="19">
        <f t="shared" si="26"/>
        <v>16726836</v>
      </c>
      <c r="O60" s="19">
        <f t="shared" si="25"/>
        <v>16726836</v>
      </c>
      <c r="P60" s="19">
        <f t="shared" si="0"/>
        <v>5935328.9899999984</v>
      </c>
      <c r="Q60" s="19">
        <f>ROUND(SUM($K60/$H60*11),0)-0.01</f>
        <v>5935328.9900000002</v>
      </c>
      <c r="R60" s="20">
        <f>+O60+Q60</f>
        <v>22662164.990000002</v>
      </c>
      <c r="S60" s="20">
        <f t="shared" si="2"/>
        <v>0</v>
      </c>
      <c r="T60" s="19">
        <v>0</v>
      </c>
      <c r="U60" s="19">
        <v>0</v>
      </c>
      <c r="V60" s="20">
        <f>+R60</f>
        <v>22662164.990000002</v>
      </c>
      <c r="W60" s="20">
        <f t="shared" si="4"/>
        <v>0</v>
      </c>
      <c r="X60" s="19">
        <v>0</v>
      </c>
      <c r="Y60" s="20">
        <f>+V60</f>
        <v>22662164.990000002</v>
      </c>
      <c r="Z60" s="20">
        <v>0</v>
      </c>
      <c r="AA60" s="19">
        <v>0</v>
      </c>
      <c r="AB60" s="19">
        <f t="shared" si="29"/>
        <v>22662164.990000002</v>
      </c>
      <c r="AC60" s="19">
        <f t="shared" si="7"/>
        <v>0</v>
      </c>
      <c r="AD60" s="19">
        <v>0</v>
      </c>
      <c r="AE60" s="19">
        <f t="shared" si="34"/>
        <v>22662164.990000002</v>
      </c>
      <c r="AF60" s="19">
        <f t="shared" si="9"/>
        <v>0</v>
      </c>
      <c r="AG60" s="19">
        <v>0</v>
      </c>
      <c r="AH60" s="19">
        <f t="shared" si="31"/>
        <v>22662164.990000002</v>
      </c>
      <c r="AI60" s="19">
        <f t="shared" si="11"/>
        <v>0</v>
      </c>
      <c r="AJ60" s="19">
        <v>0</v>
      </c>
      <c r="AK60" s="19">
        <f t="shared" si="32"/>
        <v>22662164.990000002</v>
      </c>
      <c r="AL60" s="19">
        <f t="shared" si="13"/>
        <v>0</v>
      </c>
      <c r="AM60" s="19">
        <v>0</v>
      </c>
      <c r="AN60" s="19">
        <f t="shared" si="33"/>
        <v>22662164.990000002</v>
      </c>
      <c r="AO60" s="19">
        <v>0</v>
      </c>
      <c r="AP60" s="19">
        <v>0</v>
      </c>
      <c r="AQ60" s="19">
        <v>0</v>
      </c>
      <c r="AR60" s="15">
        <v>0</v>
      </c>
    </row>
    <row r="61" spans="1:44" s="27" customFormat="1" ht="15" customHeight="1" x14ac:dyDescent="0.2">
      <c r="A61" s="13">
        <v>190501001</v>
      </c>
      <c r="B61" s="14">
        <v>860002400</v>
      </c>
      <c r="C61" s="15" t="s">
        <v>63</v>
      </c>
      <c r="D61" s="15" t="s">
        <v>62</v>
      </c>
      <c r="E61" s="26">
        <v>1001639</v>
      </c>
      <c r="F61" s="17">
        <v>44984</v>
      </c>
      <c r="G61" s="17">
        <v>45185</v>
      </c>
      <c r="H61" s="18">
        <v>201</v>
      </c>
      <c r="I61" s="25"/>
      <c r="K61" s="19">
        <v>0</v>
      </c>
      <c r="L61" s="19"/>
      <c r="M61" s="19">
        <v>0</v>
      </c>
      <c r="N61" s="19">
        <f t="shared" si="26"/>
        <v>0</v>
      </c>
      <c r="O61" s="19">
        <f t="shared" si="25"/>
        <v>0</v>
      </c>
      <c r="P61" s="19">
        <f t="shared" si="0"/>
        <v>0</v>
      </c>
      <c r="Q61" s="19">
        <v>0</v>
      </c>
      <c r="R61" s="20">
        <v>0</v>
      </c>
      <c r="S61" s="20">
        <f t="shared" si="2"/>
        <v>0</v>
      </c>
      <c r="T61" s="19">
        <v>111708283</v>
      </c>
      <c r="U61" s="19">
        <f>ROUND(SUM($T61/$H61*33),0)-0.01</f>
        <v>18340165.989999998</v>
      </c>
      <c r="V61" s="20">
        <f>+U61</f>
        <v>18340165.989999998</v>
      </c>
      <c r="W61" s="20">
        <f>+T61-U61</f>
        <v>93368117.010000005</v>
      </c>
      <c r="X61" s="19">
        <f>ROUND(SUM($T61/$H61*30),0)-0.01</f>
        <v>16672877.99</v>
      </c>
      <c r="Y61" s="20">
        <f>+V61+X61</f>
        <v>35013043.979999997</v>
      </c>
      <c r="Z61" s="20">
        <f>+W61-X61</f>
        <v>76695239.020000011</v>
      </c>
      <c r="AA61" s="19">
        <f>ROUND(SUM($T61/$H61*31),0)-0.01</f>
        <v>17228640.989999998</v>
      </c>
      <c r="AB61" s="19">
        <f>+Y61+AA61</f>
        <v>52241684.969999999</v>
      </c>
      <c r="AC61" s="19">
        <f t="shared" si="7"/>
        <v>59466598.030000016</v>
      </c>
      <c r="AD61" s="19">
        <f t="shared" ref="AD61:AD62" si="35">ROUND(SUM($T61/$H61*30),0)-0.01</f>
        <v>16672877.99</v>
      </c>
      <c r="AE61" s="19">
        <f>+AB61+AD61</f>
        <v>68914562.959999993</v>
      </c>
      <c r="AF61" s="19">
        <f t="shared" si="9"/>
        <v>42793720.040000014</v>
      </c>
      <c r="AG61" s="19">
        <f t="shared" ref="AG61:AJ62" si="36">ROUND(SUM($T61/$H61*31),0)-0.01</f>
        <v>17228640.989999998</v>
      </c>
      <c r="AH61" s="19">
        <f>+AE61+AG61</f>
        <v>86143203.949999988</v>
      </c>
      <c r="AI61" s="19">
        <f t="shared" si="11"/>
        <v>25565079.050000016</v>
      </c>
      <c r="AJ61" s="19">
        <f t="shared" si="36"/>
        <v>17228640.989999998</v>
      </c>
      <c r="AK61" s="19">
        <f>+AH61+AJ61</f>
        <v>103371844.93999998</v>
      </c>
      <c r="AL61" s="19">
        <f t="shared" si="13"/>
        <v>8336438.0600000173</v>
      </c>
      <c r="AM61" s="19">
        <f>ROUND(SUM($T61/$H61*15),0)-0.94</f>
        <v>8336438.0599999996</v>
      </c>
      <c r="AN61" s="19">
        <f>+AK61+AM61</f>
        <v>111708282.99999999</v>
      </c>
      <c r="AO61" s="19">
        <v>0</v>
      </c>
      <c r="AP61" s="19">
        <v>0</v>
      </c>
      <c r="AQ61" s="19">
        <v>0</v>
      </c>
      <c r="AR61" s="15">
        <f t="shared" si="18"/>
        <v>0</v>
      </c>
    </row>
    <row r="62" spans="1:44" s="27" customFormat="1" ht="15" customHeight="1" x14ac:dyDescent="0.2">
      <c r="A62" s="13">
        <v>190501</v>
      </c>
      <c r="B62" s="14">
        <v>860002184</v>
      </c>
      <c r="C62" s="15" t="s">
        <v>93</v>
      </c>
      <c r="D62" s="15" t="s">
        <v>94</v>
      </c>
      <c r="E62" s="26">
        <v>8001484416</v>
      </c>
      <c r="F62" s="17">
        <v>44969</v>
      </c>
      <c r="G62" s="17">
        <v>45171</v>
      </c>
      <c r="H62" s="18">
        <v>202</v>
      </c>
      <c r="I62" s="25"/>
      <c r="K62" s="19">
        <v>0</v>
      </c>
      <c r="L62" s="19"/>
      <c r="M62" s="19"/>
      <c r="N62" s="19">
        <f t="shared" si="26"/>
        <v>0</v>
      </c>
      <c r="O62" s="19">
        <f t="shared" si="25"/>
        <v>0</v>
      </c>
      <c r="P62" s="19"/>
      <c r="Q62" s="19"/>
      <c r="R62" s="20"/>
      <c r="S62" s="20"/>
      <c r="T62" s="19">
        <v>199943474</v>
      </c>
      <c r="U62" s="19">
        <v>0</v>
      </c>
      <c r="V62" s="20">
        <v>0</v>
      </c>
      <c r="W62" s="20">
        <v>0</v>
      </c>
      <c r="X62" s="19">
        <f>ROUND(SUM($T62/$H62*78),0)-0.01</f>
        <v>77205895.989999995</v>
      </c>
      <c r="Y62" s="20">
        <f>+V62+X62</f>
        <v>77205895.989999995</v>
      </c>
      <c r="Z62" s="20">
        <f>+T62-X62</f>
        <v>122737578.01000001</v>
      </c>
      <c r="AA62" s="19">
        <f t="shared" ref="AA62:AA65" si="37">ROUND(SUM($T62/$H62*31),0)-0.01</f>
        <v>30684394.989999998</v>
      </c>
      <c r="AB62" s="19">
        <f t="shared" ref="AB62:AB65" si="38">+Y62+AA62</f>
        <v>107890290.97999999</v>
      </c>
      <c r="AC62" s="19">
        <f t="shared" si="7"/>
        <v>92053183.020000011</v>
      </c>
      <c r="AD62" s="19">
        <f t="shared" si="35"/>
        <v>29694574.989999998</v>
      </c>
      <c r="AE62" s="19">
        <f t="shared" ref="AE62:AE65" si="39">+AB62+AD62</f>
        <v>137584865.97</v>
      </c>
      <c r="AF62" s="19">
        <f t="shared" si="9"/>
        <v>62358608.030000016</v>
      </c>
      <c r="AG62" s="19">
        <f t="shared" si="36"/>
        <v>30684394.989999998</v>
      </c>
      <c r="AH62" s="19">
        <f>+AE62+AG62</f>
        <v>168269260.96000001</v>
      </c>
      <c r="AI62" s="19">
        <f t="shared" si="11"/>
        <v>31674213.040000018</v>
      </c>
      <c r="AJ62" s="19">
        <f t="shared" si="36"/>
        <v>30684394.989999998</v>
      </c>
      <c r="AK62" s="19">
        <f t="shared" ref="AK62:AK65" si="40">+AH62+AJ62</f>
        <v>198953655.95000002</v>
      </c>
      <c r="AL62" s="19">
        <f t="shared" si="13"/>
        <v>989818.05000001937</v>
      </c>
      <c r="AM62" s="19">
        <f>ROUND(SUM($T62/$H62*1),0)-0.95</f>
        <v>989818.05</v>
      </c>
      <c r="AN62" s="19">
        <f t="shared" ref="AN62" si="41">+AK62+AM62</f>
        <v>199943474.00000003</v>
      </c>
      <c r="AO62" s="19">
        <v>0</v>
      </c>
      <c r="AP62" s="19">
        <v>0</v>
      </c>
      <c r="AQ62" s="19">
        <v>0</v>
      </c>
      <c r="AR62" s="15">
        <f t="shared" si="18"/>
        <v>0</v>
      </c>
    </row>
    <row r="63" spans="1:44" s="27" customFormat="1" ht="15" customHeight="1" x14ac:dyDescent="0.2">
      <c r="A63" s="13">
        <v>190501001</v>
      </c>
      <c r="B63" s="14">
        <v>860026518</v>
      </c>
      <c r="C63" s="15" t="s">
        <v>88</v>
      </c>
      <c r="D63" s="15" t="s">
        <v>95</v>
      </c>
      <c r="E63" s="26">
        <v>58021</v>
      </c>
      <c r="F63" s="17">
        <v>44969</v>
      </c>
      <c r="G63" s="17">
        <v>45170</v>
      </c>
      <c r="H63" s="18">
        <v>201</v>
      </c>
      <c r="I63" s="25"/>
      <c r="K63" s="19">
        <v>0</v>
      </c>
      <c r="L63" s="19"/>
      <c r="M63" s="19"/>
      <c r="N63" s="19"/>
      <c r="O63" s="19"/>
      <c r="P63" s="19"/>
      <c r="Q63" s="19"/>
      <c r="R63" s="20"/>
      <c r="S63" s="20"/>
      <c r="T63" s="19">
        <v>597537274</v>
      </c>
      <c r="U63" s="19">
        <v>0</v>
      </c>
      <c r="V63" s="20">
        <v>0</v>
      </c>
      <c r="W63" s="20">
        <v>0</v>
      </c>
      <c r="X63" s="19">
        <f>ROUND(SUM($T63/$H63*78),0)-0.01</f>
        <v>231880135.99000001</v>
      </c>
      <c r="Y63" s="20">
        <f>+X63</f>
        <v>231880135.99000001</v>
      </c>
      <c r="Z63" s="20">
        <f>+T63-X63</f>
        <v>365657138.00999999</v>
      </c>
      <c r="AA63" s="19">
        <f t="shared" si="37"/>
        <v>92157489.989999995</v>
      </c>
      <c r="AB63" s="19">
        <f t="shared" si="38"/>
        <v>324037625.98000002</v>
      </c>
      <c r="AC63" s="19">
        <f t="shared" si="7"/>
        <v>273499648.01999998</v>
      </c>
      <c r="AD63" s="19">
        <f>ROUND(SUM($T63/$H63*30),0)-0.01</f>
        <v>89184667.989999995</v>
      </c>
      <c r="AE63" s="19">
        <f t="shared" si="39"/>
        <v>413222293.97000003</v>
      </c>
      <c r="AF63" s="19">
        <f t="shared" si="9"/>
        <v>184314980.02999997</v>
      </c>
      <c r="AG63" s="19">
        <f>ROUND(SUM($T63/$H63*31),0)-0.01</f>
        <v>92157489.989999995</v>
      </c>
      <c r="AH63" s="19">
        <f>+AE63+AG63</f>
        <v>505379783.96000004</v>
      </c>
      <c r="AI63" s="19">
        <f t="shared" si="11"/>
        <v>92157490.039999977</v>
      </c>
      <c r="AJ63" s="19">
        <f>ROUND(SUM($T63/$H63*31),0)+0.04</f>
        <v>92157490.040000007</v>
      </c>
      <c r="AK63" s="19">
        <f>+AH63+AJ63</f>
        <v>597537274</v>
      </c>
      <c r="AL63" s="19">
        <f>+AI63-AJ63</f>
        <v>0</v>
      </c>
      <c r="AM63" s="19">
        <v>0</v>
      </c>
      <c r="AN63" s="19">
        <v>0</v>
      </c>
      <c r="AO63" s="19">
        <v>0</v>
      </c>
      <c r="AP63" s="19">
        <v>0</v>
      </c>
      <c r="AQ63" s="19">
        <f t="shared" si="17"/>
        <v>0</v>
      </c>
      <c r="AR63" s="15">
        <f t="shared" si="18"/>
        <v>0</v>
      </c>
    </row>
    <row r="64" spans="1:44" s="27" customFormat="1" ht="15" customHeight="1" x14ac:dyDescent="0.2">
      <c r="A64" s="13"/>
      <c r="B64" s="14">
        <v>860026518</v>
      </c>
      <c r="C64" s="15" t="s">
        <v>88</v>
      </c>
      <c r="D64" s="15" t="s">
        <v>65</v>
      </c>
      <c r="E64" s="26">
        <v>59143</v>
      </c>
      <c r="F64" s="17">
        <v>44969</v>
      </c>
      <c r="G64" s="17">
        <v>45170</v>
      </c>
      <c r="H64" s="18">
        <v>201</v>
      </c>
      <c r="I64" s="25"/>
      <c r="K64" s="19">
        <v>0</v>
      </c>
      <c r="L64" s="19"/>
      <c r="M64" s="19"/>
      <c r="N64" s="19"/>
      <c r="O64" s="19"/>
      <c r="P64" s="19"/>
      <c r="Q64" s="19"/>
      <c r="R64" s="20"/>
      <c r="S64" s="20"/>
      <c r="T64" s="19">
        <v>34911078</v>
      </c>
      <c r="U64" s="19">
        <v>0</v>
      </c>
      <c r="V64" s="20">
        <v>0</v>
      </c>
      <c r="W64" s="20">
        <v>0</v>
      </c>
      <c r="X64" s="19">
        <f>ROUND(SUM($T64/$H64*78),0)-0.01</f>
        <v>13547582.99</v>
      </c>
      <c r="Y64" s="20">
        <f>+X64</f>
        <v>13547582.99</v>
      </c>
      <c r="Z64" s="20">
        <f>+T64-X64</f>
        <v>21363495.009999998</v>
      </c>
      <c r="AA64" s="19">
        <f t="shared" si="37"/>
        <v>5384295.9900000002</v>
      </c>
      <c r="AB64" s="19">
        <f t="shared" si="38"/>
        <v>18931878.98</v>
      </c>
      <c r="AC64" s="19">
        <f t="shared" si="7"/>
        <v>15979199.019999998</v>
      </c>
      <c r="AD64" s="19">
        <f t="shared" ref="AD64:AD65" si="42">ROUND(SUM($T64/$H64*30),0)-0.01</f>
        <v>5210608.99</v>
      </c>
      <c r="AE64" s="19">
        <f t="shared" si="39"/>
        <v>24142487.969999999</v>
      </c>
      <c r="AF64" s="19">
        <f t="shared" si="9"/>
        <v>10768590.029999997</v>
      </c>
      <c r="AG64" s="19">
        <f t="shared" ref="AG64:AG65" si="43">ROUND(SUM($T64/$H64*31),0)-0.01</f>
        <v>5384295.9900000002</v>
      </c>
      <c r="AH64" s="19">
        <f>+AE64+AG64</f>
        <v>29526783.960000001</v>
      </c>
      <c r="AI64" s="19">
        <f t="shared" si="11"/>
        <v>5384294.0399999972</v>
      </c>
      <c r="AJ64" s="19">
        <f>ROUND(SUM($T64/$H64*31),0)-1.96</f>
        <v>5384294.04</v>
      </c>
      <c r="AK64" s="19">
        <f t="shared" si="40"/>
        <v>34911078</v>
      </c>
      <c r="AL64" s="19">
        <f t="shared" si="13"/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f t="shared" si="17"/>
        <v>0</v>
      </c>
      <c r="AR64" s="15">
        <f t="shared" si="18"/>
        <v>0</v>
      </c>
    </row>
    <row r="65" spans="1:46" s="27" customFormat="1" ht="15" customHeight="1" x14ac:dyDescent="0.2">
      <c r="A65" s="13"/>
      <c r="B65" s="14">
        <v>860026518</v>
      </c>
      <c r="C65" s="15" t="s">
        <v>88</v>
      </c>
      <c r="D65" s="15" t="s">
        <v>96</v>
      </c>
      <c r="E65" s="26">
        <v>7066</v>
      </c>
      <c r="F65" s="17">
        <v>44969</v>
      </c>
      <c r="G65" s="17">
        <v>45170</v>
      </c>
      <c r="H65" s="18">
        <v>201</v>
      </c>
      <c r="I65" s="25"/>
      <c r="K65" s="19">
        <v>0</v>
      </c>
      <c r="L65" s="19"/>
      <c r="M65" s="19"/>
      <c r="N65" s="19"/>
      <c r="O65" s="19"/>
      <c r="P65" s="19"/>
      <c r="Q65" s="19"/>
      <c r="R65" s="20"/>
      <c r="S65" s="20"/>
      <c r="T65" s="19">
        <v>12249502</v>
      </c>
      <c r="U65" s="19">
        <v>0</v>
      </c>
      <c r="V65" s="20">
        <v>0</v>
      </c>
      <c r="W65" s="20">
        <v>0</v>
      </c>
      <c r="X65" s="19">
        <f>ROUND(SUM($T65/$H65*78),0)-0.01</f>
        <v>4753537.99</v>
      </c>
      <c r="Y65" s="20">
        <f>+X65</f>
        <v>4753537.99</v>
      </c>
      <c r="Z65" s="20">
        <f>+T65-X65</f>
        <v>7495964.0099999998</v>
      </c>
      <c r="AA65" s="19">
        <f t="shared" si="37"/>
        <v>1889226.99</v>
      </c>
      <c r="AB65" s="19">
        <f t="shared" si="38"/>
        <v>6642764.9800000004</v>
      </c>
      <c r="AC65" s="19">
        <f t="shared" si="7"/>
        <v>5606737.0199999996</v>
      </c>
      <c r="AD65" s="19">
        <f t="shared" si="42"/>
        <v>1828283.99</v>
      </c>
      <c r="AE65" s="19">
        <f t="shared" si="39"/>
        <v>8471048.9700000007</v>
      </c>
      <c r="AF65" s="19">
        <f t="shared" si="9"/>
        <v>3778453.0299999993</v>
      </c>
      <c r="AG65" s="19">
        <f t="shared" si="43"/>
        <v>1889226.99</v>
      </c>
      <c r="AH65" s="19">
        <f>+AE65+AG65</f>
        <v>10360275.960000001</v>
      </c>
      <c r="AI65" s="19">
        <f t="shared" si="11"/>
        <v>1889226.0399999993</v>
      </c>
      <c r="AJ65" s="19">
        <f>ROUND(SUM($T65/$H65*31),0)-0.96</f>
        <v>1889226.04</v>
      </c>
      <c r="AK65" s="19">
        <f t="shared" si="40"/>
        <v>12249502</v>
      </c>
      <c r="AL65" s="19">
        <f t="shared" si="13"/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f t="shared" si="17"/>
        <v>0</v>
      </c>
      <c r="AR65" s="15">
        <f t="shared" si="18"/>
        <v>0</v>
      </c>
    </row>
    <row r="66" spans="1:46" s="27" customFormat="1" ht="15" customHeight="1" x14ac:dyDescent="0.2">
      <c r="A66" s="13"/>
      <c r="B66" s="14"/>
      <c r="C66" s="15"/>
      <c r="D66" s="15"/>
      <c r="E66" s="26"/>
      <c r="F66" s="17"/>
      <c r="G66" s="17"/>
      <c r="H66" s="18"/>
      <c r="I66" s="25"/>
      <c r="K66" s="19"/>
      <c r="L66" s="19"/>
      <c r="M66" s="19"/>
      <c r="N66" s="19"/>
      <c r="O66" s="19"/>
      <c r="P66" s="19"/>
      <c r="Q66" s="19"/>
      <c r="R66" s="20"/>
      <c r="S66" s="20"/>
      <c r="T66" s="19"/>
      <c r="U66" s="19"/>
      <c r="V66" s="20"/>
      <c r="W66" s="20"/>
      <c r="X66" s="19"/>
      <c r="Y66" s="20"/>
      <c r="Z66" s="20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</row>
    <row r="67" spans="1:46" s="27" customFormat="1" ht="15" customHeight="1" x14ac:dyDescent="0.2">
      <c r="A67" s="13"/>
      <c r="B67" s="14"/>
      <c r="C67" s="15"/>
      <c r="D67" s="15"/>
      <c r="E67" s="26"/>
      <c r="F67" s="17"/>
      <c r="G67" s="17"/>
      <c r="H67" s="18"/>
      <c r="I67" s="25"/>
      <c r="K67" s="19"/>
      <c r="L67" s="19"/>
      <c r="M67" s="19"/>
      <c r="N67" s="19"/>
      <c r="O67" s="19"/>
      <c r="P67" s="19"/>
      <c r="Q67" s="19"/>
      <c r="R67" s="20"/>
      <c r="S67" s="20"/>
      <c r="T67" s="19"/>
      <c r="U67" s="19"/>
      <c r="V67" s="20"/>
      <c r="W67" s="20"/>
      <c r="X67" s="19"/>
      <c r="Y67" s="20"/>
      <c r="Z67" s="20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</row>
    <row r="68" spans="1:46" s="27" customFormat="1" ht="15" customHeight="1" x14ac:dyDescent="0.2">
      <c r="A68" s="13"/>
      <c r="B68" s="14"/>
      <c r="C68" s="15"/>
      <c r="D68" s="15"/>
      <c r="E68" s="26"/>
      <c r="F68" s="17"/>
      <c r="G68" s="17"/>
      <c r="H68" s="18"/>
      <c r="I68" s="25"/>
      <c r="K68" s="19"/>
      <c r="L68" s="19"/>
      <c r="M68" s="19"/>
      <c r="N68" s="19"/>
      <c r="O68" s="19"/>
      <c r="P68" s="19"/>
      <c r="Q68" s="19"/>
      <c r="R68" s="20"/>
      <c r="S68" s="20"/>
      <c r="T68" s="19"/>
      <c r="U68" s="19"/>
      <c r="V68" s="20"/>
      <c r="W68" s="20"/>
      <c r="X68" s="19"/>
      <c r="Y68" s="20"/>
      <c r="Z68" s="20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</row>
    <row r="69" spans="1:46" s="27" customFormat="1" ht="15" customHeight="1" x14ac:dyDescent="0.2">
      <c r="A69" s="28"/>
      <c r="B69" s="29"/>
      <c r="C69" s="30"/>
      <c r="D69" s="31"/>
      <c r="E69" s="11"/>
      <c r="F69" s="32"/>
      <c r="G69" s="30"/>
      <c r="I69" s="33" t="s">
        <v>97</v>
      </c>
      <c r="J69" s="34">
        <f>SUM(J3:J61)</f>
        <v>3848792</v>
      </c>
      <c r="K69" s="19">
        <f>SUM(K3:K61)</f>
        <v>1689104795.9300001</v>
      </c>
      <c r="L69" s="19">
        <f>SUM(L3:L59)</f>
        <v>1489362321.9400001</v>
      </c>
      <c r="M69" s="19">
        <f>SUM(M3:M60)</f>
        <v>203591265.99000001</v>
      </c>
      <c r="N69" s="19">
        <f>SUM(N3:N60)</f>
        <v>142273526</v>
      </c>
      <c r="O69" s="19">
        <f>SUM(O17:O60)</f>
        <v>142273526</v>
      </c>
      <c r="P69" s="19">
        <f>SUM(P17:P60)</f>
        <v>61317739.989999995</v>
      </c>
      <c r="Q69" s="19">
        <f>SUM(Q3:Q60)</f>
        <v>51289463.990000002</v>
      </c>
      <c r="R69" s="20">
        <f>SUM(R3:R60)</f>
        <v>193562989.99000001</v>
      </c>
      <c r="S69" s="20">
        <f>SUM(S3:S60)</f>
        <v>10028276</v>
      </c>
      <c r="T69" s="19">
        <f>SUM(T61:T65)</f>
        <v>956349611</v>
      </c>
      <c r="U69" s="19">
        <f>SUM(U3:U65)</f>
        <v>19808670.989999998</v>
      </c>
      <c r="V69" s="20">
        <f>SUM(V17:V61)</f>
        <v>213371660.98000002</v>
      </c>
      <c r="W69" s="20">
        <f>SUM(W17:W61)</f>
        <v>101927888.01000001</v>
      </c>
      <c r="X69" s="19">
        <f>SUM(X3:X66)</f>
        <v>345481164.95000005</v>
      </c>
      <c r="Y69" s="19">
        <f t="shared" ref="Y69" si="44">SUM(Y3:Y66)</f>
        <v>558852825.93000007</v>
      </c>
      <c r="Z69" s="20">
        <f>SUM(Z17:Z68)</f>
        <v>601088051.05999994</v>
      </c>
      <c r="AA69" s="19">
        <f>SUM(AA3:AA65)</f>
        <v>148812553.95000002</v>
      </c>
      <c r="AB69" s="19">
        <f>SUM(AB17:AB65)</f>
        <v>707665379.88000011</v>
      </c>
      <c r="AC69" s="19">
        <f>SUM(AC17:AC65)</f>
        <v>452275497.10999995</v>
      </c>
      <c r="AD69" s="19">
        <f>SUM(AD3:AD65)</f>
        <v>144012147.95000002</v>
      </c>
      <c r="AE69" s="19">
        <f>SUM(AE17:AE65)</f>
        <v>851677527.83000004</v>
      </c>
      <c r="AF69" s="19">
        <f>SUM(AF17:AF65)</f>
        <v>308263349.15999997</v>
      </c>
      <c r="AG69" s="19">
        <f>SUM(AG3:AG65)</f>
        <v>148812553.95000002</v>
      </c>
      <c r="AH69" s="19">
        <f>SUM(AH17:AH65)</f>
        <v>1000490081.7800001</v>
      </c>
      <c r="AI69" s="19">
        <f>SUM(AI17:AI65)</f>
        <v>159450795.20999998</v>
      </c>
      <c r="AJ69" s="19">
        <f>SUM(AJ3:AJ65)</f>
        <v>148812551.09999999</v>
      </c>
      <c r="AK69" s="19">
        <f>SUM(AK17:AK65)</f>
        <v>1149302632.8800001</v>
      </c>
      <c r="AL69" s="19">
        <f>SUM(AL17:AL65)</f>
        <v>10638244.110000037</v>
      </c>
      <c r="AM69" s="19">
        <f t="shared" ref="AM69" si="45">SUM(AM3:AM60)</f>
        <v>1202561</v>
      </c>
      <c r="AN69" s="19">
        <f>SUM(AN17:AN65)</f>
        <v>519600887.99000001</v>
      </c>
      <c r="AO69" s="19">
        <f>SUM(AO17:AO65)</f>
        <v>1006709</v>
      </c>
      <c r="AP69" s="19">
        <f>SUM(AP3:AP65)</f>
        <v>159615372</v>
      </c>
      <c r="AQ69" s="19">
        <f>SUM(AQ17:AQ65)</f>
        <v>163499945</v>
      </c>
    </row>
    <row r="70" spans="1:46" s="27" customFormat="1" ht="15" customHeight="1" x14ac:dyDescent="0.2">
      <c r="A70" s="28"/>
      <c r="B70" s="29"/>
      <c r="C70" s="30"/>
      <c r="D70" s="31"/>
      <c r="E70" s="11"/>
      <c r="F70" s="32"/>
      <c r="G70" s="30"/>
      <c r="H70" s="35"/>
      <c r="I70" s="35"/>
      <c r="J70" s="19"/>
      <c r="K70" s="19"/>
      <c r="L70" s="19"/>
      <c r="M70" s="19"/>
      <c r="N70" s="19"/>
      <c r="O70" s="19"/>
      <c r="P70" s="19"/>
      <c r="R70" s="36"/>
      <c r="S70" s="36"/>
      <c r="T70" s="19"/>
      <c r="AE70" s="27">
        <f>+AB69+AD69</f>
        <v>851677527.83000016</v>
      </c>
      <c r="AF70" s="27">
        <f>+AC69-AD69</f>
        <v>308263349.15999997</v>
      </c>
    </row>
    <row r="71" spans="1:46" s="27" customFormat="1" ht="15" customHeight="1" x14ac:dyDescent="0.2">
      <c r="A71" s="28"/>
      <c r="B71" s="29"/>
      <c r="C71" s="30"/>
      <c r="D71" s="31"/>
      <c r="E71" s="11"/>
      <c r="F71" s="32"/>
      <c r="G71" s="30"/>
      <c r="H71" s="35"/>
      <c r="I71" s="35"/>
      <c r="J71" s="19"/>
      <c r="K71" s="19"/>
      <c r="L71" s="19"/>
      <c r="M71" s="19"/>
      <c r="N71" s="19"/>
      <c r="O71" s="19"/>
      <c r="P71" s="19"/>
      <c r="R71" s="37">
        <v>193562989.99000001</v>
      </c>
      <c r="S71" s="37">
        <v>10028276</v>
      </c>
      <c r="T71" s="19"/>
      <c r="X71" s="15"/>
      <c r="Y71" s="38"/>
      <c r="Z71" s="38"/>
      <c r="AB71" s="37"/>
      <c r="AC71" s="37"/>
      <c r="AE71" s="39" t="s">
        <v>98</v>
      </c>
      <c r="AF71" s="37"/>
      <c r="AG71" s="27" t="s">
        <v>98</v>
      </c>
      <c r="AH71" s="40">
        <f>851677527.83+AG69</f>
        <v>1000490081.7800001</v>
      </c>
      <c r="AI71" s="40">
        <f>308263349.16-AG69</f>
        <v>159450795.21000001</v>
      </c>
      <c r="AJ71" s="27" t="s">
        <v>98</v>
      </c>
      <c r="AK71" s="37">
        <v>1149302632</v>
      </c>
      <c r="AL71" s="37">
        <v>10638244.1</v>
      </c>
      <c r="AN71" s="37"/>
      <c r="AO71" s="37"/>
      <c r="AQ71" s="37"/>
    </row>
    <row r="72" spans="1:46" s="27" customFormat="1" ht="15" customHeight="1" x14ac:dyDescent="0.2">
      <c r="A72" s="28"/>
      <c r="B72" s="29"/>
      <c r="C72" s="30"/>
      <c r="D72" s="31"/>
      <c r="E72" s="11"/>
      <c r="F72" s="32"/>
      <c r="G72" s="30"/>
      <c r="H72" s="35"/>
      <c r="I72" s="35"/>
      <c r="J72" s="19"/>
      <c r="K72" s="19"/>
      <c r="L72" s="19"/>
      <c r="M72" s="19"/>
      <c r="N72" s="19"/>
      <c r="O72" s="19"/>
      <c r="P72" s="19"/>
      <c r="R72" s="36"/>
      <c r="S72" s="36"/>
      <c r="T72" s="19"/>
      <c r="Y72" s="37"/>
    </row>
    <row r="73" spans="1:46" s="27" customFormat="1" ht="15" customHeight="1" x14ac:dyDescent="0.2">
      <c r="A73" s="28"/>
      <c r="B73" s="29"/>
      <c r="C73" s="30"/>
      <c r="D73" s="31"/>
      <c r="E73" s="11"/>
      <c r="F73" s="32"/>
      <c r="G73" s="30"/>
      <c r="H73" s="35"/>
      <c r="I73" s="35"/>
      <c r="J73" s="19"/>
      <c r="K73" s="19"/>
      <c r="L73" s="15"/>
      <c r="M73" s="19"/>
      <c r="N73" s="19"/>
      <c r="O73" s="19"/>
      <c r="P73" s="19"/>
      <c r="R73" s="36"/>
      <c r="S73" s="36"/>
      <c r="T73" s="19"/>
    </row>
    <row r="74" spans="1:46" s="27" customFormat="1" ht="15" customHeight="1" x14ac:dyDescent="0.2">
      <c r="A74" s="28"/>
      <c r="B74" s="29"/>
      <c r="F74" s="32"/>
      <c r="G74" s="30"/>
      <c r="H74" s="35"/>
      <c r="I74" s="35"/>
      <c r="J74" s="35"/>
      <c r="K74" s="34"/>
      <c r="L74" s="34"/>
      <c r="M74" s="19"/>
      <c r="N74" s="19"/>
      <c r="O74" s="19"/>
      <c r="P74" s="19"/>
      <c r="R74" s="36"/>
      <c r="S74" s="36"/>
      <c r="T74" s="19"/>
    </row>
    <row r="75" spans="1:46" s="27" customFormat="1" ht="15" customHeight="1" x14ac:dyDescent="0.2">
      <c r="A75" s="28"/>
      <c r="B75" s="29"/>
      <c r="F75" s="32"/>
      <c r="G75" s="30"/>
      <c r="H75" s="35"/>
      <c r="I75" s="35"/>
      <c r="J75" s="35"/>
      <c r="K75" s="34"/>
      <c r="L75" s="34"/>
      <c r="M75" s="19"/>
      <c r="N75" s="19"/>
      <c r="O75" s="19"/>
      <c r="P75" s="19"/>
      <c r="R75" s="36"/>
      <c r="S75" s="36"/>
      <c r="T75" s="19"/>
    </row>
    <row r="76" spans="1:46" s="27" customFormat="1" ht="15" customHeight="1" x14ac:dyDescent="0.2">
      <c r="A76" s="28"/>
      <c r="B76" s="29"/>
      <c r="C76" s="41"/>
      <c r="D76" s="31"/>
      <c r="E76" s="11"/>
      <c r="F76" s="32"/>
      <c r="G76" s="30"/>
      <c r="H76" s="35"/>
      <c r="I76" s="35"/>
      <c r="J76" s="35"/>
      <c r="K76" s="34"/>
      <c r="L76" s="34"/>
      <c r="M76" s="19"/>
      <c r="N76" s="19"/>
      <c r="O76" s="19"/>
      <c r="P76" s="19"/>
      <c r="R76" s="36"/>
      <c r="S76" s="36"/>
      <c r="T76" s="19"/>
    </row>
    <row r="77" spans="1:46" s="27" customFormat="1" ht="15" customHeight="1" x14ac:dyDescent="0.2">
      <c r="A77" s="28"/>
      <c r="B77" s="29"/>
      <c r="C77" s="42" t="s">
        <v>99</v>
      </c>
      <c r="F77" s="31"/>
      <c r="G77" s="42" t="s">
        <v>100</v>
      </c>
      <c r="H77" s="35"/>
      <c r="I77" s="35"/>
      <c r="J77" s="35"/>
      <c r="K77" s="34"/>
      <c r="L77" s="34"/>
      <c r="M77" s="19"/>
      <c r="N77" s="19"/>
      <c r="O77" s="19"/>
      <c r="P77" s="19"/>
      <c r="R77" s="36"/>
      <c r="S77" s="36"/>
      <c r="T77" s="19"/>
    </row>
    <row r="78" spans="1:46" s="27" customFormat="1" ht="15" customHeight="1" x14ac:dyDescent="0.2">
      <c r="A78" s="28"/>
      <c r="B78" s="29"/>
      <c r="C78" s="42" t="s">
        <v>101</v>
      </c>
      <c r="F78" s="31"/>
      <c r="G78" s="42" t="s">
        <v>102</v>
      </c>
      <c r="H78" s="35"/>
      <c r="I78" s="35"/>
      <c r="J78" s="35"/>
      <c r="K78" s="34"/>
      <c r="L78" s="34"/>
      <c r="M78" s="19"/>
      <c r="N78" s="19"/>
      <c r="O78" s="19"/>
      <c r="P78" s="19"/>
      <c r="R78" s="36"/>
      <c r="S78" s="36"/>
      <c r="T78" s="19"/>
    </row>
    <row r="79" spans="1:46" s="27" customFormat="1" ht="15" customHeight="1" x14ac:dyDescent="0.2">
      <c r="A79" s="28"/>
      <c r="B79" s="29"/>
      <c r="C79" s="41"/>
      <c r="D79" s="31"/>
      <c r="E79" s="11"/>
      <c r="F79" s="32"/>
      <c r="G79" s="30"/>
      <c r="H79" s="35"/>
      <c r="I79" s="35"/>
      <c r="J79" s="35"/>
      <c r="K79" s="34"/>
      <c r="L79" s="43"/>
      <c r="M79" s="19"/>
      <c r="N79" s="19"/>
      <c r="O79" s="19"/>
      <c r="P79" s="19"/>
      <c r="R79" s="36"/>
      <c r="S79" s="36"/>
      <c r="T79" s="19"/>
      <c r="AT79" s="27" t="s">
        <v>103</v>
      </c>
    </row>
    <row r="80" spans="1:46" s="27" customFormat="1" ht="15" customHeight="1" x14ac:dyDescent="0.2">
      <c r="A80" s="28"/>
      <c r="B80" s="29"/>
      <c r="D80" s="31"/>
      <c r="E80" s="11"/>
      <c r="F80" s="32"/>
      <c r="G80" s="30"/>
      <c r="H80" s="35"/>
      <c r="I80" s="35"/>
      <c r="J80" s="35"/>
      <c r="K80" s="34"/>
      <c r="L80" s="43"/>
      <c r="M80" s="19"/>
      <c r="N80" s="19"/>
      <c r="O80" s="19"/>
      <c r="P80" s="19"/>
      <c r="R80" s="36"/>
      <c r="S80" s="36"/>
      <c r="T80" s="19"/>
    </row>
    <row r="81" spans="1:27" s="27" customFormat="1" ht="15" customHeight="1" x14ac:dyDescent="0.2">
      <c r="A81" s="28"/>
      <c r="B81" s="29"/>
      <c r="D81" s="31"/>
      <c r="E81" s="11"/>
      <c r="F81" s="32"/>
      <c r="G81" s="30"/>
      <c r="H81" s="35"/>
      <c r="I81" s="35"/>
      <c r="J81" s="35"/>
      <c r="K81" s="34"/>
      <c r="L81" s="43"/>
      <c r="M81" s="19"/>
      <c r="N81" s="19"/>
      <c r="O81" s="19"/>
      <c r="P81" s="19"/>
      <c r="R81" s="36"/>
      <c r="S81" s="36"/>
      <c r="T81" s="19"/>
    </row>
    <row r="84" spans="1:27" ht="14.25" customHeight="1" x14ac:dyDescent="0.2"/>
    <row r="85" spans="1:27" ht="31.5" customHeight="1" x14ac:dyDescent="0.2">
      <c r="T85" s="46" t="s">
        <v>104</v>
      </c>
      <c r="U85" s="46"/>
      <c r="V85" s="46"/>
    </row>
    <row r="86" spans="1:27" ht="15" customHeight="1" x14ac:dyDescent="0.2">
      <c r="K86" s="19" t="s">
        <v>105</v>
      </c>
      <c r="T86" s="24">
        <v>190501</v>
      </c>
      <c r="U86" s="15">
        <v>0</v>
      </c>
      <c r="V86" s="15" t="s">
        <v>105</v>
      </c>
      <c r="Y86" s="15" t="s">
        <v>105</v>
      </c>
      <c r="AA86" s="15">
        <f>+AA69</f>
        <v>148812553.95000002</v>
      </c>
    </row>
    <row r="87" spans="1:27" ht="15" customHeight="1" x14ac:dyDescent="0.2">
      <c r="K87" s="19" t="s">
        <v>106</v>
      </c>
      <c r="T87" s="24">
        <v>511125</v>
      </c>
      <c r="U87" s="15" t="s">
        <v>106</v>
      </c>
      <c r="V87" s="15">
        <v>0</v>
      </c>
      <c r="Y87" s="15">
        <v>0</v>
      </c>
      <c r="AA87" s="15">
        <f>+AA86</f>
        <v>148812553.95000002</v>
      </c>
    </row>
  </sheetData>
  <mergeCells count="25">
    <mergeCell ref="T85:V85"/>
    <mergeCell ref="AI1:AI2"/>
    <mergeCell ref="AJ1:AJ2"/>
    <mergeCell ref="AL1:AL2"/>
    <mergeCell ref="AM1:AM2"/>
    <mergeCell ref="AO1:AO2"/>
    <mergeCell ref="AP1:AP2"/>
    <mergeCell ref="U1:U2"/>
    <mergeCell ref="X1:X2"/>
    <mergeCell ref="Z1:Z2"/>
    <mergeCell ref="AA1:AA2"/>
    <mergeCell ref="AC1:AC2"/>
    <mergeCell ref="AG1:AG2"/>
    <mergeCell ref="L1:L2"/>
    <mergeCell ref="M1:M2"/>
    <mergeCell ref="N1:N2"/>
    <mergeCell ref="O1:O2"/>
    <mergeCell ref="P1:P2"/>
    <mergeCell ref="Q1:Q2"/>
    <mergeCell ref="A1:A2"/>
    <mergeCell ref="E1:E2"/>
    <mergeCell ref="F1:G1"/>
    <mergeCell ref="H1:H2"/>
    <mergeCell ref="I1:I2"/>
    <mergeCell ref="J1:J2"/>
  </mergeCells>
  <printOptions horizontalCentered="1"/>
  <pageMargins left="0.23622047244094491" right="0.23622047244094491" top="0.74803149606299213" bottom="0.74803149606299213" header="0.31496062992125984" footer="0.31496062992125984"/>
  <pageSetup scale="64" orientation="landscape" r:id="rId1"/>
  <headerFooter>
    <oddHeader xml:space="preserve">&amp;C
CAJA DE SUELDOS DE RETIRO POLICIA NACIONAL
AMORTIZACION GASTOS PAGADOS POR ANTICIPADO AGOSTO 2023
</oddHeader>
    <oddFooter>&amp;CLUZ MERY ORTIZ OSPINA 
AGOSTO 2023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 2023</vt:lpstr>
      <vt:lpstr>'AGOSTO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2023-10-03T15:09:16Z</dcterms:created>
  <dcterms:modified xsi:type="dcterms:W3CDTF">2023-10-03T15:09:39Z</dcterms:modified>
</cp:coreProperties>
</file>