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MINIMA CUANTIA PP\FINALES\"/>
    </mc:Choice>
  </mc:AlternateContent>
  <xr:revisionPtr revIDLastSave="0" documentId="8_{B6C62E1B-E138-416D-8D77-D287998B27C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Estudio de mercado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11" i="2" l="1"/>
  <c r="V11" i="2" s="1"/>
  <c r="U10" i="2"/>
  <c r="V10" i="2" s="1"/>
  <c r="U8" i="2"/>
  <c r="V8" i="2" s="1"/>
  <c r="U7" i="2"/>
  <c r="V7" i="2" s="1"/>
  <c r="T11" i="2"/>
  <c r="T10" i="2"/>
  <c r="T8" i="2"/>
  <c r="T7" i="2"/>
  <c r="R6" i="2"/>
  <c r="N9" i="2" l="1"/>
  <c r="I5" i="2"/>
  <c r="H12" i="2"/>
  <c r="S6" i="2"/>
  <c r="U6" i="2" s="1"/>
  <c r="U12" i="2" l="1"/>
  <c r="V12" i="2" s="1"/>
  <c r="T12" i="2"/>
  <c r="U5" i="2"/>
  <c r="V5" i="2" s="1"/>
  <c r="T5" i="2"/>
  <c r="U9" i="2"/>
  <c r="V9" i="2" s="1"/>
  <c r="T9" i="2"/>
  <c r="T6" i="2"/>
  <c r="V6" i="2" s="1"/>
</calcChain>
</file>

<file path=xl/sharedStrings.xml><?xml version="1.0" encoding="utf-8"?>
<sst xmlns="http://schemas.openxmlformats.org/spreadsheetml/2006/main" count="69" uniqueCount="50">
  <si>
    <t>ELEMENTO</t>
  </si>
  <si>
    <t>PRODUCTO O SERVICIO</t>
  </si>
  <si>
    <t>VALOR UNITARIO (IVA INCLUIDO)</t>
  </si>
  <si>
    <t>PROMEDIO</t>
  </si>
  <si>
    <t xml:space="preserve">Pendón </t>
  </si>
  <si>
    <t>Pendón Tipo Araña</t>
  </si>
  <si>
    <t xml:space="preserve">Cartillas </t>
  </si>
  <si>
    <t>Cartilla cocida</t>
  </si>
  <si>
    <t>Tarjetones</t>
  </si>
  <si>
    <t>Tarjetones/ fotocopias</t>
  </si>
  <si>
    <t>Tarjetas</t>
  </si>
  <si>
    <t xml:space="preserve">Impresión Tarjetas </t>
  </si>
  <si>
    <t xml:space="preserve">Anillos </t>
  </si>
  <si>
    <t>Anillos encuadernar</t>
  </si>
  <si>
    <t>Buzos</t>
  </si>
  <si>
    <t>Impresión acrílico QR</t>
  </si>
  <si>
    <t>Habladores acrílicos</t>
  </si>
  <si>
    <t>Manillas</t>
  </si>
  <si>
    <t>Manillas de Tela</t>
  </si>
  <si>
    <t>ESTUDIO DE MERCADO 
COTIZACIONES 2023
ALCALDÍA LOCAL DE BARRIOS UNIDOS</t>
  </si>
  <si>
    <t>ÍTEM</t>
  </si>
  <si>
    <t>ESPECIFICACIÓN TÉCNICA</t>
  </si>
  <si>
    <t>Pendón  tamaño  1  x  2  m,  impreso  a  4  x  0  tintas sobre banner de 13 onzas a 1440 DPI de resolución con soporte araña en aluminio y maletín.</t>
  </si>
  <si>
    <t xml:space="preserve">Impresión de tarjetas de 15 x 20 cm a full color en ambas caras, plastificadas, con agujero en la parte superior izquierda </t>
  </si>
  <si>
    <t>Buzo Corte ajustado, Cierre frontal y capucha con cordón de ajuste, con capucha para uso diario, Aberturas para los dedos pulgar, Bolsillos laterales con cierre, TELA: 8.00 % LYCRA 92.00 % FILAMENTO DE POLIÉSTER (TEJIDO DE PUNTO), PESO (MASA/UNIDAD DE ÁREA): 245 ± 25 g/m², con logos institucionales. Diferentes tallas.</t>
  </si>
  <si>
    <t>Impresión en vinilo laminado de tamaño carta (21.59 cm x 27.94 cm (8 1/2” x 11”) a full color, adherido a Acrílico 3 mm acabado mate.</t>
  </si>
  <si>
    <t>UNIDAD DE MEDIDA</t>
  </si>
  <si>
    <t>Unidad</t>
  </si>
  <si>
    <t>CANTIDAD</t>
  </si>
  <si>
    <t>Pack de 10000 unidades de Cinta de Satín con impresión Full Color (4×0), Tamaño ajustable a la muñeca (1.5 cm x 31 cm) colores a definir.</t>
  </si>
  <si>
    <t>Pack de 100  unidades de Anillos de plástico o acero tipo clip, para encuadernar hojas sueltas Diámetro interior: aproximadamente 27 mm/1,06 pulgadas, colores surtidos.</t>
  </si>
  <si>
    <t>Pack de 10.000 unidades de  tarjetones impresos en tamaño media carta a Blanco y negro  para votación enumerados en papel ecológico.</t>
  </si>
  <si>
    <t xml:space="preserve">Pack de 50 hojas (tamaño media carta, A full color por ambas caras (4×4), carátula plastificada en propalcote 250 g con interior impreso en propalcote 150 g) </t>
  </si>
  <si>
    <t>1 .AVANZAR ARTE GRAFICO</t>
  </si>
  <si>
    <t>2.PRORITY PRINT SAS</t>
  </si>
  <si>
    <t xml:space="preserve">3. IMPRESOS GAMA </t>
  </si>
  <si>
    <t xml:space="preserve">4. IMPRESIÓN DIGITAL </t>
  </si>
  <si>
    <t>5. JESNIC CREATIVOS</t>
  </si>
  <si>
    <t>6. CREASION MERCADEO ECOLOGICO</t>
  </si>
  <si>
    <t>7. ADS GROUP</t>
  </si>
  <si>
    <t>8. PACIFIC CYCLING</t>
  </si>
  <si>
    <t>9. LEAO</t>
  </si>
  <si>
    <t>10. GRUPO CASARO SAS</t>
  </si>
  <si>
    <t>11. LOLOPRINTO</t>
  </si>
  <si>
    <t>12. LOWGRAFIC</t>
  </si>
  <si>
    <t>ANÁLISIS ESTADÍSTICO</t>
  </si>
  <si>
    <t>COEFICIENTE DE DESVIACIÓN</t>
  </si>
  <si>
    <t>DESVIACIÓN ESTÁNDAR</t>
  </si>
  <si>
    <r>
      <rPr>
        <b/>
        <sz val="12"/>
        <color theme="1"/>
        <rFont val="Garamond"/>
        <family val="1"/>
      </rPr>
      <t>Elaboró</t>
    </r>
    <r>
      <rPr>
        <sz val="12"/>
        <color theme="1"/>
        <rFont val="Garamond"/>
        <family val="1"/>
      </rPr>
      <t xml:space="preserve">: Diana Marcela Tibatá  Avellaneda  – Profesional de Planeación FDLBU 
</t>
    </r>
    <r>
      <rPr>
        <b/>
        <sz val="12"/>
        <color theme="1"/>
        <rFont val="Garamond"/>
        <family val="1"/>
      </rPr>
      <t>Revisó:</t>
    </r>
    <r>
      <rPr>
        <sz val="12"/>
        <color theme="1"/>
        <rFont val="Garamond"/>
        <family val="1"/>
      </rPr>
      <t xml:space="preserve"> Liliana Maritza Roa Baquero – Profesional de Planeación FDLBU 
</t>
    </r>
  </si>
  <si>
    <t>“ADQUISICIÓN DE ELEMENTOS E INSUMOS NECESARIOS PARA EL PROCESO DE PRESUPUESTOS PARTICIPATIVOS 2023 - 2024, EN EL MARCO DEL PROYECTO 2141 DIÁLOGOS PARA CRECER Y PARTICIPAR”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</si>
</sst>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[$$-240A]#,##0;[Red]\([$$-240A]#,##0\)"/>
    <numFmt numFmtId="166" formatCode="#,##0.00&quot; € &quot;;#,##0.00&quot; € &quot;;\-#&quot; € &quot;;@\ 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Arial"/>
      <family val="2"/>
    </font>
    <font>
      <sz val="11"/>
      <color indexed="8"/>
      <name val="Calibri"/>
      <family val="2"/>
    </font>
    <font>
      <sz val="10"/>
      <color rgb="FF000000"/>
      <name val="Times New Roman"/>
      <family val="1"/>
    </font>
    <font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rgb="FF000000"/>
      <name val="Arial"/>
      <family val="2"/>
    </font>
    <font>
      <b/>
      <sz val="9"/>
      <color rgb="FF000000"/>
      <name val="Calibri"/>
      <family val="2"/>
      <scheme val="minor"/>
    </font>
    <font>
      <sz val="9"/>
      <name val="Arial"/>
      <family val="2"/>
    </font>
    <font>
      <sz val="9"/>
      <name val="Calibri"/>
      <family val="2"/>
      <scheme val="minor"/>
    </font>
    <font>
      <sz val="22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name val="Garamond"/>
      <family val="1"/>
    </font>
    <font>
      <b/>
      <sz val="9"/>
      <color theme="1"/>
      <name val="Calibri"/>
      <family val="2"/>
      <scheme val="minor"/>
    </font>
    <font>
      <sz val="12"/>
      <color theme="1"/>
      <name val="Garamond"/>
      <family val="1"/>
    </font>
    <font>
      <b/>
      <sz val="12"/>
      <color theme="1"/>
      <name val="Garamond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rgb="FFFF99C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3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5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0" borderId="0"/>
    <xf numFmtId="44" fontId="2" fillId="0" borderId="0" applyFill="0" applyBorder="0" applyAlignment="0" applyProtection="0"/>
    <xf numFmtId="166" fontId="4" fillId="0" borderId="0" applyBorder="0" applyProtection="0"/>
    <xf numFmtId="0" fontId="4" fillId="0" borderId="0" applyBorder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</cellStyleXfs>
  <cellXfs count="59">
    <xf numFmtId="0" fontId="0" fillId="0" borderId="0" xfId="0"/>
    <xf numFmtId="0" fontId="6" fillId="0" borderId="0" xfId="0" applyFont="1"/>
    <xf numFmtId="0" fontId="6" fillId="0" borderId="0" xfId="0" applyFont="1" applyAlignment="1">
      <alignment horizontal="center"/>
    </xf>
    <xf numFmtId="164" fontId="6" fillId="0" borderId="0" xfId="1" applyNumberFormat="1" applyFont="1"/>
    <xf numFmtId="0" fontId="10" fillId="0" borderId="3" xfId="0" applyFont="1" applyBorder="1" applyAlignment="1">
      <alignment horizontal="center" vertical="center" wrapText="1"/>
    </xf>
    <xf numFmtId="0" fontId="6" fillId="0" borderId="1" xfId="0" applyFont="1" applyBorder="1"/>
    <xf numFmtId="164" fontId="6" fillId="0" borderId="1" xfId="1" applyNumberFormat="1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4" fontId="7" fillId="4" borderId="5" xfId="1" applyNumberFormat="1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164" fontId="6" fillId="0" borderId="11" xfId="0" applyNumberFormat="1" applyFont="1" applyBorder="1" applyAlignment="1">
      <alignment vertical="center"/>
    </xf>
    <xf numFmtId="164" fontId="6" fillId="0" borderId="1" xfId="1" applyNumberFormat="1" applyFont="1" applyBorder="1" applyAlignment="1">
      <alignment vertical="center"/>
    </xf>
    <xf numFmtId="10" fontId="6" fillId="0" borderId="12" xfId="2" applyNumberFormat="1" applyFont="1" applyBorder="1" applyAlignment="1">
      <alignment vertical="center"/>
    </xf>
    <xf numFmtId="164" fontId="6" fillId="0" borderId="13" xfId="0" applyNumberFormat="1" applyFont="1" applyBorder="1" applyAlignment="1">
      <alignment vertical="center"/>
    </xf>
    <xf numFmtId="164" fontId="6" fillId="0" borderId="14" xfId="1" applyNumberFormat="1" applyFont="1" applyBorder="1" applyAlignment="1">
      <alignment vertical="center"/>
    </xf>
    <xf numFmtId="10" fontId="6" fillId="0" borderId="15" xfId="2" applyNumberFormat="1" applyFont="1" applyBorder="1" applyAlignment="1">
      <alignment vertical="center"/>
    </xf>
    <xf numFmtId="0" fontId="7" fillId="3" borderId="16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17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textRotation="90" wrapText="1"/>
    </xf>
    <xf numFmtId="0" fontId="8" fillId="2" borderId="19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 wrapText="1"/>
    </xf>
    <xf numFmtId="0" fontId="9" fillId="2" borderId="20" xfId="0" applyFont="1" applyFill="1" applyBorder="1" applyAlignment="1">
      <alignment horizontal="center" vertical="center" wrapText="1"/>
    </xf>
    <xf numFmtId="0" fontId="9" fillId="2" borderId="21" xfId="0" applyFont="1" applyFill="1" applyBorder="1" applyAlignment="1">
      <alignment horizontal="center" vertical="center" wrapText="1"/>
    </xf>
    <xf numFmtId="165" fontId="7" fillId="3" borderId="21" xfId="0" applyNumberFormat="1" applyFont="1" applyFill="1" applyBorder="1" applyAlignment="1">
      <alignment horizontal="center" vertical="center" wrapText="1"/>
    </xf>
    <xf numFmtId="165" fontId="7" fillId="3" borderId="22" xfId="0" applyNumberFormat="1" applyFont="1" applyFill="1" applyBorder="1" applyAlignment="1">
      <alignment horizontal="center" vertical="center" wrapText="1"/>
    </xf>
    <xf numFmtId="165" fontId="7" fillId="3" borderId="7" xfId="0" applyNumberFormat="1" applyFont="1" applyFill="1" applyBorder="1" applyAlignment="1">
      <alignment horizontal="center" vertical="center" wrapText="1"/>
    </xf>
    <xf numFmtId="165" fontId="7" fillId="3" borderId="8" xfId="0" applyNumberFormat="1" applyFont="1" applyFill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/>
    </xf>
    <xf numFmtId="164" fontId="6" fillId="0" borderId="12" xfId="1" applyNumberFormat="1" applyFont="1" applyFill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12" xfId="0" applyFont="1" applyBorder="1"/>
    <xf numFmtId="0" fontId="6" fillId="0" borderId="24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164" fontId="6" fillId="0" borderId="14" xfId="1" applyNumberFormat="1" applyFont="1" applyFill="1" applyBorder="1" applyAlignment="1">
      <alignment horizontal="center" vertical="center" wrapText="1"/>
    </xf>
    <xf numFmtId="0" fontId="6" fillId="0" borderId="14" xfId="0" applyFont="1" applyBorder="1"/>
    <xf numFmtId="0" fontId="6" fillId="0" borderId="15" xfId="0" applyFont="1" applyBorder="1"/>
    <xf numFmtId="0" fontId="16" fillId="0" borderId="0" xfId="8" applyFont="1" applyAlignment="1">
      <alignment horizontal="center" wrapText="1"/>
    </xf>
    <xf numFmtId="0" fontId="12" fillId="0" borderId="31" xfId="0" applyFont="1" applyBorder="1" applyAlignment="1">
      <alignment horizontal="center" wrapText="1"/>
    </xf>
    <xf numFmtId="0" fontId="12" fillId="0" borderId="32" xfId="0" applyFont="1" applyBorder="1" applyAlignment="1">
      <alignment horizontal="center" wrapText="1"/>
    </xf>
    <xf numFmtId="0" fontId="12" fillId="0" borderId="0" xfId="0" applyFont="1" applyAlignment="1">
      <alignment horizontal="center" wrapText="1"/>
    </xf>
    <xf numFmtId="0" fontId="12" fillId="0" borderId="34" xfId="0" applyFont="1" applyBorder="1" applyAlignment="1">
      <alignment horizontal="center" wrapText="1"/>
    </xf>
    <xf numFmtId="0" fontId="6" fillId="0" borderId="30" xfId="0" applyFont="1" applyBorder="1" applyAlignment="1">
      <alignment horizontal="center"/>
    </xf>
    <xf numFmtId="0" fontId="6" fillId="0" borderId="31" xfId="0" applyFont="1" applyBorder="1" applyAlignment="1">
      <alignment horizontal="center"/>
    </xf>
    <xf numFmtId="0" fontId="6" fillId="0" borderId="33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15" fillId="4" borderId="6" xfId="0" applyFont="1" applyFill="1" applyBorder="1" applyAlignment="1">
      <alignment horizontal="center" vertical="center"/>
    </xf>
    <xf numFmtId="0" fontId="15" fillId="4" borderId="7" xfId="0" applyFont="1" applyFill="1" applyBorder="1" applyAlignment="1">
      <alignment horizontal="center" vertical="center"/>
    </xf>
    <xf numFmtId="0" fontId="15" fillId="4" borderId="8" xfId="0" applyFont="1" applyFill="1" applyBorder="1" applyAlignment="1">
      <alignment horizontal="center" vertical="center"/>
    </xf>
    <xf numFmtId="0" fontId="6" fillId="0" borderId="27" xfId="0" applyFont="1" applyBorder="1" applyAlignment="1">
      <alignment horizontal="center" wrapText="1"/>
    </xf>
    <xf numFmtId="0" fontId="6" fillId="0" borderId="28" xfId="0" applyFont="1" applyBorder="1" applyAlignment="1">
      <alignment horizontal="center" wrapText="1"/>
    </xf>
    <xf numFmtId="0" fontId="6" fillId="0" borderId="29" xfId="0" applyFont="1" applyBorder="1" applyAlignment="1">
      <alignment horizontal="center" wrapText="1"/>
    </xf>
  </cellXfs>
  <cellStyles count="15">
    <cellStyle name="Moneda" xfId="1" builtinId="4"/>
    <cellStyle name="Moneda [0] 2" xfId="3" xr:uid="{00000000-0005-0000-0000-000001000000}"/>
    <cellStyle name="Moneda 2" xfId="4" xr:uid="{00000000-0005-0000-0000-000002000000}"/>
    <cellStyle name="Moneda 2 2" xfId="7" xr:uid="{00000000-0005-0000-0000-000003000000}"/>
    <cellStyle name="Moneda 3" xfId="6" xr:uid="{00000000-0005-0000-0000-000004000000}"/>
    <cellStyle name="Moneda 4" xfId="10" xr:uid="{00000000-0005-0000-0000-000005000000}"/>
    <cellStyle name="Moneda 5" xfId="13" xr:uid="{00000000-0005-0000-0000-000006000000}"/>
    <cellStyle name="Moneda 6" xfId="12" xr:uid="{00000000-0005-0000-0000-000007000000}"/>
    <cellStyle name="Moneda 7" xfId="14" xr:uid="{00000000-0005-0000-0000-000008000000}"/>
    <cellStyle name="Normal" xfId="0" builtinId="0"/>
    <cellStyle name="Normal 2" xfId="8" xr:uid="{00000000-0005-0000-0000-00000A000000}"/>
    <cellStyle name="Normal 3" xfId="5" xr:uid="{00000000-0005-0000-0000-00000B000000}"/>
    <cellStyle name="Normal 4" xfId="9" xr:uid="{00000000-0005-0000-0000-00000C000000}"/>
    <cellStyle name="Porcentaje" xfId="2" builtinId="5"/>
    <cellStyle name="Porcentaje 2" xfId="11" xr:uid="{00000000-0005-0000-0000-00000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206801</xdr:colOff>
      <xdr:row>0</xdr:row>
      <xdr:rowOff>219024</xdr:rowOff>
    </xdr:from>
    <xdr:ext cx="3222994" cy="1063256"/>
    <xdr:pic>
      <xdr:nvPicPr>
        <xdr:cNvPr id="3" name="image1.png" title="Image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63683" y="219024"/>
          <a:ext cx="3222994" cy="1063256"/>
        </a:xfrm>
        <a:prstGeom prst="rect">
          <a:avLst/>
        </a:prstGeom>
        <a:noFill/>
      </xdr:spPr>
    </xdr:pic>
    <xdr:clientData fLocksWithSheet="0"/>
  </xdr:oneCellAnchor>
  <xdr:twoCellAnchor>
    <xdr:from>
      <xdr:col>5</xdr:col>
      <xdr:colOff>2430517</xdr:colOff>
      <xdr:row>13</xdr:row>
      <xdr:rowOff>170793</xdr:rowOff>
    </xdr:from>
    <xdr:to>
      <xdr:col>5</xdr:col>
      <xdr:colOff>3126828</xdr:colOff>
      <xdr:row>13</xdr:row>
      <xdr:rowOff>341588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6230992" y="10200618"/>
          <a:ext cx="696311" cy="17079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 i="1">
              <a:latin typeface="Blackadder ITC" panose="04020505051007020D02" pitchFamily="82" charset="0"/>
            </a:rPr>
            <a:t>Diana 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V14"/>
  <sheetViews>
    <sheetView tabSelected="1" zoomScale="85" zoomScaleNormal="85" zoomScalePageLayoutView="55" workbookViewId="0">
      <selection activeCell="E3" sqref="E3:G3"/>
    </sheetView>
  </sheetViews>
  <sheetFormatPr baseColWidth="10" defaultColWidth="11.42578125" defaultRowHeight="15" customHeight="1" x14ac:dyDescent="0.2"/>
  <cols>
    <col min="1" max="1" width="2.42578125" style="1" customWidth="1"/>
    <col min="2" max="2" width="4.28515625" style="1" customWidth="1"/>
    <col min="3" max="3" width="22.28515625" style="1" customWidth="1"/>
    <col min="4" max="4" width="28" style="1" customWidth="1"/>
    <col min="5" max="5" width="48.85546875" style="1" customWidth="1"/>
    <col min="6" max="7" width="11.42578125" style="2"/>
    <col min="8" max="10" width="15.5703125" style="1" customWidth="1"/>
    <col min="11" max="19" width="15.7109375" style="1" customWidth="1"/>
    <col min="20" max="20" width="16.140625" style="1" customWidth="1"/>
    <col min="21" max="21" width="15.7109375" style="3" customWidth="1"/>
    <col min="22" max="22" width="16.140625" style="1" customWidth="1"/>
    <col min="23" max="16384" width="11.42578125" style="1"/>
  </cols>
  <sheetData>
    <row r="1" spans="2:22" ht="89.25" customHeight="1" x14ac:dyDescent="0.45">
      <c r="B1" s="49"/>
      <c r="C1" s="50"/>
      <c r="D1" s="50"/>
      <c r="E1" s="45" t="s">
        <v>19</v>
      </c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6"/>
    </row>
    <row r="2" spans="2:22" ht="29.25" thickBot="1" x14ac:dyDescent="0.5">
      <c r="B2" s="51"/>
      <c r="C2" s="52"/>
      <c r="D2" s="52"/>
      <c r="E2" s="47" t="s">
        <v>49</v>
      </c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8"/>
    </row>
    <row r="3" spans="2:22" ht="41.25" customHeight="1" thickBot="1" x14ac:dyDescent="0.25">
      <c r="B3" s="51"/>
      <c r="C3" s="52"/>
      <c r="D3" s="52"/>
      <c r="E3" s="56"/>
      <c r="F3" s="57"/>
      <c r="G3" s="58"/>
      <c r="H3" s="20" t="s">
        <v>33</v>
      </c>
      <c r="I3" s="21" t="s">
        <v>34</v>
      </c>
      <c r="J3" s="22" t="s">
        <v>35</v>
      </c>
      <c r="K3" s="21" t="s">
        <v>36</v>
      </c>
      <c r="L3" s="21" t="s">
        <v>37</v>
      </c>
      <c r="M3" s="21" t="s">
        <v>38</v>
      </c>
      <c r="N3" s="21" t="s">
        <v>39</v>
      </c>
      <c r="O3" s="21" t="s">
        <v>40</v>
      </c>
      <c r="P3" s="21" t="s">
        <v>41</v>
      </c>
      <c r="Q3" s="21" t="s">
        <v>42</v>
      </c>
      <c r="R3" s="21" t="s">
        <v>43</v>
      </c>
      <c r="S3" s="20" t="s">
        <v>44</v>
      </c>
      <c r="T3" s="53" t="s">
        <v>45</v>
      </c>
      <c r="U3" s="54"/>
      <c r="V3" s="55"/>
    </row>
    <row r="4" spans="2:22" ht="44.25" customHeight="1" x14ac:dyDescent="0.2">
      <c r="B4" s="23" t="s">
        <v>20</v>
      </c>
      <c r="C4" s="24" t="s">
        <v>0</v>
      </c>
      <c r="D4" s="24" t="s">
        <v>1</v>
      </c>
      <c r="E4" s="25" t="s">
        <v>21</v>
      </c>
      <c r="F4" s="26" t="s">
        <v>26</v>
      </c>
      <c r="G4" s="27" t="s">
        <v>28</v>
      </c>
      <c r="H4" s="28" t="s">
        <v>2</v>
      </c>
      <c r="I4" s="28" t="s">
        <v>2</v>
      </c>
      <c r="J4" s="29" t="s">
        <v>2</v>
      </c>
      <c r="K4" s="30" t="s">
        <v>2</v>
      </c>
      <c r="L4" s="30" t="s">
        <v>2</v>
      </c>
      <c r="M4" s="30" t="s">
        <v>2</v>
      </c>
      <c r="N4" s="30" t="s">
        <v>2</v>
      </c>
      <c r="O4" s="30" t="s">
        <v>2</v>
      </c>
      <c r="P4" s="30" t="s">
        <v>2</v>
      </c>
      <c r="Q4" s="30" t="s">
        <v>2</v>
      </c>
      <c r="R4" s="30" t="s">
        <v>2</v>
      </c>
      <c r="S4" s="31" t="s">
        <v>2</v>
      </c>
      <c r="T4" s="12" t="s">
        <v>3</v>
      </c>
      <c r="U4" s="11" t="s">
        <v>47</v>
      </c>
      <c r="V4" s="13" t="s">
        <v>46</v>
      </c>
    </row>
    <row r="5" spans="2:22" ht="62.25" customHeight="1" x14ac:dyDescent="0.2">
      <c r="B5" s="32">
        <v>1</v>
      </c>
      <c r="C5" s="4" t="s">
        <v>4</v>
      </c>
      <c r="D5" s="4" t="s">
        <v>5</v>
      </c>
      <c r="E5" s="8" t="s">
        <v>22</v>
      </c>
      <c r="F5" s="9" t="s">
        <v>27</v>
      </c>
      <c r="G5" s="10">
        <v>5</v>
      </c>
      <c r="H5" s="6">
        <v>160000</v>
      </c>
      <c r="I5" s="6">
        <f>150000*1.19</f>
        <v>178500</v>
      </c>
      <c r="J5" s="6">
        <v>204680</v>
      </c>
      <c r="K5" s="6">
        <v>200000</v>
      </c>
      <c r="L5" s="6"/>
      <c r="M5" s="6"/>
      <c r="N5" s="6"/>
      <c r="O5" s="6"/>
      <c r="P5" s="6"/>
      <c r="Q5" s="6"/>
      <c r="R5" s="6"/>
      <c r="S5" s="33"/>
      <c r="T5" s="14">
        <f>+ROUND(AVERAGE(H5,I5,J5,K5),0)</f>
        <v>185795</v>
      </c>
      <c r="U5" s="15">
        <f>+ROUND(STDEVA(H5,I5,J5,K5),0)</f>
        <v>20632</v>
      </c>
      <c r="V5" s="16">
        <f t="shared" ref="V5:V12" si="0">U5/T5</f>
        <v>0.11104712182782099</v>
      </c>
    </row>
    <row r="6" spans="2:22" ht="62.25" customHeight="1" x14ac:dyDescent="0.2">
      <c r="B6" s="32">
        <v>2</v>
      </c>
      <c r="C6" s="4" t="s">
        <v>17</v>
      </c>
      <c r="D6" s="4" t="s">
        <v>18</v>
      </c>
      <c r="E6" s="8" t="s">
        <v>29</v>
      </c>
      <c r="F6" s="9" t="s">
        <v>27</v>
      </c>
      <c r="G6" s="10">
        <v>1</v>
      </c>
      <c r="H6" s="6"/>
      <c r="I6" s="6"/>
      <c r="J6" s="6"/>
      <c r="K6" s="6"/>
      <c r="L6" s="6"/>
      <c r="M6" s="6"/>
      <c r="N6" s="6"/>
      <c r="O6" s="6"/>
      <c r="P6" s="6"/>
      <c r="Q6" s="6">
        <v>2175000</v>
      </c>
      <c r="R6" s="6">
        <f>240000*10</f>
        <v>2400000</v>
      </c>
      <c r="S6" s="33">
        <f>190000*10</f>
        <v>1900000</v>
      </c>
      <c r="T6" s="14">
        <f>+ROUND(AVERAGE(Q6,R6,S6),0)</f>
        <v>2158333</v>
      </c>
      <c r="U6" s="15">
        <f>+ROUND(STDEVA(Q6,R6,S6),0)</f>
        <v>250416</v>
      </c>
      <c r="V6" s="16">
        <f t="shared" si="0"/>
        <v>0.11602287506144789</v>
      </c>
    </row>
    <row r="7" spans="2:22" ht="62.25" customHeight="1" x14ac:dyDescent="0.2">
      <c r="B7" s="34">
        <v>3</v>
      </c>
      <c r="C7" s="4" t="s">
        <v>6</v>
      </c>
      <c r="D7" s="4" t="s">
        <v>7</v>
      </c>
      <c r="E7" s="8" t="s">
        <v>32</v>
      </c>
      <c r="F7" s="9" t="s">
        <v>27</v>
      </c>
      <c r="G7" s="10">
        <v>250</v>
      </c>
      <c r="H7" s="6">
        <v>20000</v>
      </c>
      <c r="I7" s="6"/>
      <c r="J7" s="6">
        <v>29036</v>
      </c>
      <c r="K7" s="6">
        <v>24000</v>
      </c>
      <c r="L7" s="6">
        <v>33870</v>
      </c>
      <c r="M7" s="6">
        <v>22000</v>
      </c>
      <c r="N7" s="6">
        <v>35000</v>
      </c>
      <c r="O7" s="6"/>
      <c r="P7" s="6"/>
      <c r="Q7" s="6"/>
      <c r="R7" s="6"/>
      <c r="S7" s="33"/>
      <c r="T7" s="14">
        <f>+ROUND(AVERAGE(H7,L7,J7,K7,M7,N7),0)</f>
        <v>27318</v>
      </c>
      <c r="U7" s="15">
        <f>+ROUND(STDEVA(H7,L7,J7,K7,M7,N7),0)</f>
        <v>6289</v>
      </c>
      <c r="V7" s="16">
        <f t="shared" si="0"/>
        <v>0.23021451057910536</v>
      </c>
    </row>
    <row r="8" spans="2:22" ht="62.25" customHeight="1" x14ac:dyDescent="0.2">
      <c r="B8" s="32">
        <v>4</v>
      </c>
      <c r="C8" s="4" t="s">
        <v>10</v>
      </c>
      <c r="D8" s="4" t="s">
        <v>11</v>
      </c>
      <c r="E8" s="8" t="s">
        <v>23</v>
      </c>
      <c r="F8" s="9" t="s">
        <v>27</v>
      </c>
      <c r="G8" s="10">
        <v>100</v>
      </c>
      <c r="H8" s="6">
        <v>2860</v>
      </c>
      <c r="I8" s="6"/>
      <c r="J8" s="6"/>
      <c r="K8" s="6"/>
      <c r="L8" s="6">
        <v>3493</v>
      </c>
      <c r="M8" s="6">
        <v>2200</v>
      </c>
      <c r="N8" s="6"/>
      <c r="O8" s="6"/>
      <c r="P8" s="6"/>
      <c r="Q8" s="6"/>
      <c r="R8" s="6"/>
      <c r="S8" s="33"/>
      <c r="T8" s="14">
        <f>+ROUND(AVERAGE(H8,L8,M8),0)</f>
        <v>2851</v>
      </c>
      <c r="U8" s="15">
        <f>+ROUND(STDEVA(H8,L8,M8),0)</f>
        <v>647</v>
      </c>
      <c r="V8" s="16">
        <f t="shared" si="0"/>
        <v>0.22693791652051912</v>
      </c>
    </row>
    <row r="9" spans="2:22" ht="62.25" customHeight="1" x14ac:dyDescent="0.2">
      <c r="B9" s="32">
        <v>5</v>
      </c>
      <c r="C9" s="7" t="s">
        <v>8</v>
      </c>
      <c r="D9" s="7" t="s">
        <v>9</v>
      </c>
      <c r="E9" s="8" t="s">
        <v>31</v>
      </c>
      <c r="F9" s="9" t="s">
        <v>27</v>
      </c>
      <c r="G9" s="10">
        <v>1</v>
      </c>
      <c r="H9" s="6">
        <v>2025000</v>
      </c>
      <c r="I9" s="6"/>
      <c r="J9" s="6"/>
      <c r="K9" s="5"/>
      <c r="L9" s="6">
        <v>2023000</v>
      </c>
      <c r="M9" s="6"/>
      <c r="N9" s="6">
        <f>200*10000</f>
        <v>2000000</v>
      </c>
      <c r="O9" s="5"/>
      <c r="P9" s="5"/>
      <c r="Q9" s="5"/>
      <c r="R9" s="5"/>
      <c r="S9" s="35"/>
      <c r="T9" s="14">
        <f>+ROUND(AVERAGE(H9,L9,N9),0)</f>
        <v>2016000</v>
      </c>
      <c r="U9" s="15">
        <f>+ROUND(STDEVA(H9,L9,N9,),0)</f>
        <v>1008064</v>
      </c>
      <c r="V9" s="16">
        <f t="shared" si="0"/>
        <v>0.50003174603174605</v>
      </c>
    </row>
    <row r="10" spans="2:22" ht="62.25" customHeight="1" x14ac:dyDescent="0.2">
      <c r="B10" s="34">
        <v>6</v>
      </c>
      <c r="C10" s="7" t="s">
        <v>12</v>
      </c>
      <c r="D10" s="7" t="s">
        <v>13</v>
      </c>
      <c r="E10" s="8" t="s">
        <v>30</v>
      </c>
      <c r="F10" s="9" t="s">
        <v>27</v>
      </c>
      <c r="G10" s="10">
        <v>1</v>
      </c>
      <c r="H10" s="6">
        <v>108000</v>
      </c>
      <c r="I10" s="5"/>
      <c r="J10" s="5"/>
      <c r="K10" s="5"/>
      <c r="L10" s="6"/>
      <c r="M10" s="6">
        <v>80000</v>
      </c>
      <c r="N10" s="6"/>
      <c r="O10" s="5"/>
      <c r="P10" s="5"/>
      <c r="Q10" s="5"/>
      <c r="R10" s="5"/>
      <c r="S10" s="35"/>
      <c r="T10" s="14">
        <f>+ROUND(AVERAGE(H10,M10),0)</f>
        <v>94000</v>
      </c>
      <c r="U10" s="15">
        <f>+ROUND(STDEVA(H10,M10),0)</f>
        <v>19799</v>
      </c>
      <c r="V10" s="16">
        <f t="shared" si="0"/>
        <v>0.21062765957446808</v>
      </c>
    </row>
    <row r="11" spans="2:22" ht="97.5" customHeight="1" x14ac:dyDescent="0.2">
      <c r="B11" s="32">
        <v>7</v>
      </c>
      <c r="C11" s="7" t="s">
        <v>14</v>
      </c>
      <c r="D11" s="7" t="s">
        <v>14</v>
      </c>
      <c r="E11" s="8" t="s">
        <v>24</v>
      </c>
      <c r="F11" s="9" t="s">
        <v>27</v>
      </c>
      <c r="G11" s="10">
        <v>20</v>
      </c>
      <c r="H11" s="6">
        <v>135000</v>
      </c>
      <c r="I11" s="5"/>
      <c r="J11" s="5"/>
      <c r="K11" s="5"/>
      <c r="L11" s="6">
        <v>123760</v>
      </c>
      <c r="M11" s="6"/>
      <c r="N11" s="6"/>
      <c r="O11" s="6">
        <v>130000</v>
      </c>
      <c r="P11" s="6">
        <v>145000</v>
      </c>
      <c r="Q11" s="6"/>
      <c r="R11" s="6"/>
      <c r="S11" s="33"/>
      <c r="T11" s="14">
        <f>+ROUND(AVERAGE(H11,L11,O11,P11),0)</f>
        <v>133440</v>
      </c>
      <c r="U11" s="15">
        <f>+ROUND(STDEVA(H11,L11,O11,P11),0)</f>
        <v>8974</v>
      </c>
      <c r="V11" s="16">
        <f t="shared" si="0"/>
        <v>6.7251199040767387E-2</v>
      </c>
    </row>
    <row r="12" spans="2:22" ht="62.25" customHeight="1" thickBot="1" x14ac:dyDescent="0.25">
      <c r="B12" s="36">
        <v>8</v>
      </c>
      <c r="C12" s="37" t="s">
        <v>15</v>
      </c>
      <c r="D12" s="37" t="s">
        <v>16</v>
      </c>
      <c r="E12" s="38" t="s">
        <v>25</v>
      </c>
      <c r="F12" s="39" t="s">
        <v>27</v>
      </c>
      <c r="G12" s="40">
        <v>10</v>
      </c>
      <c r="H12" s="41">
        <f>45000</f>
        <v>45000</v>
      </c>
      <c r="I12" s="42"/>
      <c r="J12" s="42"/>
      <c r="K12" s="42"/>
      <c r="L12" s="41">
        <v>55811</v>
      </c>
      <c r="M12" s="41">
        <v>30000</v>
      </c>
      <c r="N12" s="41">
        <v>60000</v>
      </c>
      <c r="O12" s="42"/>
      <c r="P12" s="42"/>
      <c r="Q12" s="42"/>
      <c r="R12" s="42"/>
      <c r="S12" s="43"/>
      <c r="T12" s="17">
        <f>+ROUND(AVERAGE(H12,L12,M12,N12),0)</f>
        <v>47703</v>
      </c>
      <c r="U12" s="18">
        <f>+ROUND(STDEVA(H12,L12,M12,N12),0)</f>
        <v>13387</v>
      </c>
      <c r="V12" s="19">
        <f t="shared" si="0"/>
        <v>0.28063224535144538</v>
      </c>
    </row>
    <row r="14" spans="2:22" ht="43.5" customHeight="1" x14ac:dyDescent="0.25">
      <c r="C14" s="44" t="s">
        <v>48</v>
      </c>
      <c r="D14" s="44"/>
      <c r="E14" s="44"/>
      <c r="F14" s="44"/>
    </row>
  </sheetData>
  <mergeCells count="6">
    <mergeCell ref="C14:F14"/>
    <mergeCell ref="E1:V1"/>
    <mergeCell ref="E2:V2"/>
    <mergeCell ref="B1:D3"/>
    <mergeCell ref="T3:V3"/>
    <mergeCell ref="E3:G3"/>
  </mergeCells>
  <phoneticPr fontId="13" type="noConversion"/>
  <pageMargins left="0.23622047244094491" right="0.23622047244094491" top="0.74803149606299213" bottom="0.74803149606299213" header="0.31496062992125984" footer="0.31496062992125984"/>
  <pageSetup paperSize="9" scale="3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mercado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LENOVO</dc:creator>
  <cp:keywords/>
  <dc:description/>
  <cp:lastModifiedBy>Cristian Camilo Clavijo Rodriguez</cp:lastModifiedBy>
  <cp:revision/>
  <cp:lastPrinted>2023-08-29T12:10:04Z</cp:lastPrinted>
  <dcterms:created xsi:type="dcterms:W3CDTF">2020-10-15T01:20:37Z</dcterms:created>
  <dcterms:modified xsi:type="dcterms:W3CDTF">2023-09-22T17:39:40Z</dcterms:modified>
  <cp:category/>
  <cp:contentStatus/>
</cp:coreProperties>
</file>