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D:\SENA- Fondo Emprender 2022\Informes SENA\19.Agosto 2023\"/>
    </mc:Choice>
  </mc:AlternateContent>
  <xr:revisionPtr revIDLastSave="0" documentId="13_ncr:1_{559BF14D-3A95-4704-BF11-2376F944FEAC}" xr6:coauthVersionLast="47" xr6:coauthVersionMax="47" xr10:uidLastSave="{00000000-0000-0000-0000-000000000000}"/>
  <bookViews>
    <workbookView xWindow="-108" yWindow="-108" windowWidth="23256" windowHeight="12456" tabRatio="768" activeTab="1" xr2:uid="{00000000-000D-0000-FFFF-FFFF00000000}"/>
  </bookViews>
  <sheets>
    <sheet name="Presentación" sheetId="1" r:id="rId1"/>
    <sheet name="Detalle ejecución Cuota Gerenci" sheetId="2" r:id="rId2"/>
    <sheet name="Resumen CG" sheetId="3" r:id="rId3"/>
    <sheet name="Rubro presupuesto" sheetId="4" state="hidden" r:id="rId4"/>
  </sheets>
  <definedNames>
    <definedName name="_xlnm._FilterDatabase" localSheetId="1" hidden="1">'Detalle ejecución Cuota Gerenci'!$A$5:$N$95</definedName>
    <definedName name="_xlnm.Print_Area" localSheetId="1">'Detalle ejecución Cuota Gerenci'!$A$1:$N$110</definedName>
  </definedNames>
  <calcPr calcId="191029"/>
  <pivotCaches>
    <pivotCache cacheId="1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hM9EogE6i93WsB2c1G3/u2R0bNkA=="/>
    </ext>
  </extLst>
</workbook>
</file>

<file path=xl/calcChain.xml><?xml version="1.0" encoding="utf-8"?>
<calcChain xmlns="http://schemas.openxmlformats.org/spreadsheetml/2006/main">
  <c r="D28" i="2" l="1"/>
  <c r="H27" i="2" l="1"/>
  <c r="D47" i="2"/>
  <c r="F47" i="2"/>
  <c r="G47" i="2"/>
  <c r="E47" i="2"/>
  <c r="H25" i="2" l="1"/>
  <c r="H26" i="2"/>
  <c r="H24" i="2"/>
  <c r="D38" i="2"/>
  <c r="E32" i="2"/>
  <c r="D32" i="2"/>
  <c r="E33" i="2"/>
  <c r="D33" i="2"/>
  <c r="E31" i="2"/>
  <c r="D31" i="2"/>
  <c r="H37" i="2"/>
  <c r="H36" i="2"/>
  <c r="H35" i="2"/>
  <c r="H34" i="2"/>
  <c r="D74" i="2"/>
  <c r="H73" i="2"/>
  <c r="H72" i="2"/>
  <c r="F68" i="2"/>
  <c r="G68" i="2"/>
  <c r="E68" i="2"/>
  <c r="H84" i="2" l="1"/>
  <c r="D82" i="2"/>
  <c r="E82" i="2"/>
  <c r="G82" i="2"/>
  <c r="F82" i="2"/>
  <c r="H71" i="2"/>
  <c r="H49" i="2" l="1"/>
  <c r="H23" i="2" l="1"/>
  <c r="H22" i="2"/>
  <c r="F15" i="2"/>
  <c r="G15" i="2"/>
  <c r="E15" i="2"/>
  <c r="H17" i="2"/>
  <c r="F12" i="2"/>
  <c r="G12" i="2"/>
  <c r="E12" i="2"/>
  <c r="H14" i="2"/>
  <c r="F9" i="2"/>
  <c r="G9" i="2"/>
  <c r="E9" i="2"/>
  <c r="H11" i="2"/>
  <c r="H57" i="2" l="1"/>
  <c r="H53" i="2"/>
  <c r="F55" i="2"/>
  <c r="G55" i="2"/>
  <c r="F51" i="2"/>
  <c r="G51" i="2"/>
  <c r="D55" i="2"/>
  <c r="D51" i="2"/>
  <c r="H33" i="2" l="1"/>
  <c r="H32" i="2"/>
  <c r="H31" i="2"/>
  <c r="F29" i="2"/>
  <c r="G29" i="2"/>
  <c r="D29" i="2"/>
  <c r="H21" i="2"/>
  <c r="E94" i="2"/>
  <c r="G18" i="2" l="1"/>
  <c r="F18" i="2"/>
  <c r="E56" i="2"/>
  <c r="E55" i="2" s="1"/>
  <c r="E52" i="2"/>
  <c r="E51" i="2" s="1"/>
  <c r="C14" i="3" l="1"/>
  <c r="E91" i="2"/>
  <c r="F91" i="2"/>
  <c r="G91" i="2"/>
  <c r="D91" i="2"/>
  <c r="C13" i="3" s="1"/>
  <c r="H93" i="2"/>
  <c r="D68" i="2" l="1"/>
  <c r="D18" i="2"/>
  <c r="H28" i="2"/>
  <c r="H74" i="2" l="1"/>
  <c r="H94" i="2" l="1"/>
  <c r="D14" i="3" s="1"/>
  <c r="E14" i="3" s="1"/>
  <c r="H92" i="2"/>
  <c r="H89" i="2"/>
  <c r="H85" i="2"/>
  <c r="H83" i="2"/>
  <c r="H80" i="2"/>
  <c r="H76" i="2"/>
  <c r="H70" i="2"/>
  <c r="H69" i="2"/>
  <c r="H67" i="2"/>
  <c r="H66" i="2"/>
  <c r="H64" i="2"/>
  <c r="H63" i="2"/>
  <c r="H61" i="2"/>
  <c r="H60" i="2"/>
  <c r="H58" i="2"/>
  <c r="H56" i="2"/>
  <c r="H54" i="2"/>
  <c r="H52" i="2"/>
  <c r="H50" i="2"/>
  <c r="H48" i="2"/>
  <c r="H46" i="2"/>
  <c r="H45" i="2"/>
  <c r="H43" i="2"/>
  <c r="H42" i="2"/>
  <c r="H38" i="2"/>
  <c r="H30" i="2"/>
  <c r="H20" i="2"/>
  <c r="H19" i="2"/>
  <c r="H16" i="2"/>
  <c r="H15" i="2" s="1"/>
  <c r="H13" i="2"/>
  <c r="H12" i="2" s="1"/>
  <c r="H10" i="2"/>
  <c r="H9" i="2" s="1"/>
  <c r="E59" i="2"/>
  <c r="F59" i="2"/>
  <c r="G59" i="2"/>
  <c r="E65" i="2"/>
  <c r="F65" i="2"/>
  <c r="G65" i="2"/>
  <c r="H47" i="2" l="1"/>
  <c r="H29" i="2"/>
  <c r="H51" i="2"/>
  <c r="H55" i="2"/>
  <c r="H18" i="2"/>
  <c r="H59" i="2"/>
  <c r="H65" i="2"/>
  <c r="E20" i="2"/>
  <c r="E19" i="2"/>
  <c r="E18" i="2" l="1"/>
  <c r="H8" i="2"/>
  <c r="D8" i="3" s="1"/>
  <c r="F75" i="2"/>
  <c r="G75" i="2"/>
  <c r="E62" i="2"/>
  <c r="F62" i="2"/>
  <c r="E44" i="2"/>
  <c r="F44" i="2"/>
  <c r="G44" i="2"/>
  <c r="E41" i="2"/>
  <c r="F41" i="2"/>
  <c r="G41" i="2"/>
  <c r="G90" i="2"/>
  <c r="C10" i="3"/>
  <c r="F79" i="2"/>
  <c r="G79" i="2"/>
  <c r="E79" i="2"/>
  <c r="H91" i="2" l="1"/>
  <c r="D13" i="3" s="1"/>
  <c r="E13" i="3" s="1"/>
  <c r="H41" i="2"/>
  <c r="H75" i="2"/>
  <c r="H82" i="2"/>
  <c r="D10" i="3" s="1"/>
  <c r="E10" i="3" s="1"/>
  <c r="H79" i="2"/>
  <c r="D11" i="3" s="1"/>
  <c r="F90" i="2"/>
  <c r="H90" i="2" s="1"/>
  <c r="H44" i="2"/>
  <c r="E30" i="2"/>
  <c r="E29" i="2" s="1"/>
  <c r="D15" i="2"/>
  <c r="D9" i="2"/>
  <c r="F8" i="2" l="1"/>
  <c r="F7" i="2" s="1"/>
  <c r="G8" i="2"/>
  <c r="G7" i="2" l="1"/>
  <c r="E75" i="2"/>
  <c r="F88" i="2"/>
  <c r="E40" i="2" l="1"/>
  <c r="E39" i="2" s="1"/>
  <c r="H7" i="2"/>
  <c r="D90" i="2"/>
  <c r="G88" i="2"/>
  <c r="G87" i="2" s="1"/>
  <c r="G86" i="2" s="1"/>
  <c r="E8" i="2"/>
  <c r="E90" i="2"/>
  <c r="E88" i="2"/>
  <c r="E87" i="2" s="1"/>
  <c r="E86" i="2" s="1"/>
  <c r="D88" i="2"/>
  <c r="F87" i="2"/>
  <c r="D79" i="2"/>
  <c r="G78" i="2"/>
  <c r="F78" i="2"/>
  <c r="E78" i="2"/>
  <c r="E81" i="2"/>
  <c r="E77" i="2" s="1"/>
  <c r="D81" i="2"/>
  <c r="G81" i="2"/>
  <c r="G77" i="2" s="1"/>
  <c r="F81" i="2"/>
  <c r="D75" i="2"/>
  <c r="D65" i="2"/>
  <c r="D62" i="2"/>
  <c r="D59" i="2"/>
  <c r="D44" i="2"/>
  <c r="D41" i="2"/>
  <c r="D87" i="2" l="1"/>
  <c r="D86" i="2" s="1"/>
  <c r="C12" i="3"/>
  <c r="D78" i="2"/>
  <c r="D77" i="2" s="1"/>
  <c r="C11" i="3"/>
  <c r="E11" i="3" s="1"/>
  <c r="H78" i="2"/>
  <c r="F77" i="2"/>
  <c r="H77" i="2" s="1"/>
  <c r="H81" i="2"/>
  <c r="F86" i="2"/>
  <c r="H86" i="2" s="1"/>
  <c r="H87" i="2"/>
  <c r="H88" i="2"/>
  <c r="D12" i="3" s="1"/>
  <c r="D40" i="2"/>
  <c r="C9" i="3" s="1"/>
  <c r="E7" i="2"/>
  <c r="E6" i="2" s="1"/>
  <c r="E95" i="2" s="1"/>
  <c r="E12" i="3" l="1"/>
  <c r="H68" i="2" l="1"/>
  <c r="G62" i="2"/>
  <c r="H62" i="2" s="1"/>
  <c r="D39" i="2"/>
  <c r="D12" i="2"/>
  <c r="H40" i="2" l="1"/>
  <c r="D8" i="2"/>
  <c r="F40" i="2"/>
  <c r="G40" i="2"/>
  <c r="G39" i="2" s="1"/>
  <c r="G6" i="2" l="1"/>
  <c r="G95" i="2" s="1"/>
  <c r="D7" i="2"/>
  <c r="D6" i="2" s="1"/>
  <c r="D95" i="2" s="1"/>
  <c r="D97" i="2" s="1"/>
  <c r="C8" i="3"/>
  <c r="F39" i="2"/>
  <c r="D9" i="3"/>
  <c r="C15" i="3" l="1"/>
  <c r="E8" i="3"/>
  <c r="D15" i="3"/>
  <c r="L8" i="3" s="1"/>
  <c r="E9" i="3"/>
  <c r="C4" i="3"/>
  <c r="F6" i="2"/>
  <c r="H39" i="2"/>
  <c r="H6" i="2" s="1"/>
  <c r="E4" i="3" l="1"/>
  <c r="J9" i="3"/>
  <c r="J8" i="3"/>
  <c r="J11" i="3"/>
  <c r="J10" i="3"/>
  <c r="E15" i="3"/>
  <c r="F95" i="2"/>
  <c r="H95" i="2"/>
  <c r="C5" i="3" s="1"/>
  <c r="C6" i="3" s="1"/>
  <c r="K8" i="3" l="1"/>
  <c r="M8" i="3" s="1"/>
  <c r="J12" i="3"/>
  <c r="N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5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======
ID#AAAAN3qEuV0
Galindo Acero    (2021-08-13 16:09:34)
Rol, incidencia en la gestión de la Operación.</t>
        </r>
      </text>
    </comment>
    <comment ref="K5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======
ID#AAAAN3qEuVw
Galindo Acero    (2021-08-13 16:09:34)
Tiempo lineal en la ejecución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VYjLAoU0lolPUK6sNbeEsW0BPtQ=="/>
    </ext>
  </extLst>
</comments>
</file>

<file path=xl/sharedStrings.xml><?xml version="1.0" encoding="utf-8"?>
<sst xmlns="http://schemas.openxmlformats.org/spreadsheetml/2006/main" count="317" uniqueCount="281">
  <si>
    <t>DETALLE EJECUCIÓN CUOTA DE GERENCIA</t>
  </si>
  <si>
    <t>Contrato interadministrativo</t>
  </si>
  <si>
    <t>CO1.PCCNTR.3451677 DE 2022</t>
  </si>
  <si>
    <t>FONDO EMPRENDER</t>
  </si>
  <si>
    <t>SENA – Universidad Distrital Francisco José de Caldas</t>
  </si>
  <si>
    <t>No. Orden</t>
  </si>
  <si>
    <t>RUBROS</t>
  </si>
  <si>
    <t>PRESUPUESTO</t>
  </si>
  <si>
    <t>COMPROMISO</t>
  </si>
  <si>
    <t>EJECUTADO ACUMULADO A LA FECHA</t>
  </si>
  <si>
    <t xml:space="preserve">Descripción y justificación del gasto </t>
  </si>
  <si>
    <t>No. de comprobante 
/ Egreso mes reportado</t>
  </si>
  <si>
    <t>Duración (Meses)</t>
  </si>
  <si>
    <t>Fecha inicio
dd/mm/aa</t>
  </si>
  <si>
    <t>Fecha de terminación dd/mm/aa</t>
  </si>
  <si>
    <t>Anexo Reporte PDF
(Folio No.)</t>
  </si>
  <si>
    <t>1. SERVICIOS PERSONALES - ESPECIFICA</t>
  </si>
  <si>
    <t>1.1 GASTOS DE PERSONAL ADICIONAL - ESPECÍFICA</t>
  </si>
  <si>
    <t>1.1.1</t>
  </si>
  <si>
    <t>1.1.1 PERSONAL ADICIONAL</t>
  </si>
  <si>
    <t>1.1.1.1</t>
  </si>
  <si>
    <t>1.1.1.1.1</t>
  </si>
  <si>
    <t>1.2 GASTOS DE PERSONAL MINIMO - ESPECÍFICA</t>
  </si>
  <si>
    <t>Personal Minimo</t>
  </si>
  <si>
    <t xml:space="preserve">Coordinador Operativo </t>
  </si>
  <si>
    <t xml:space="preserve">En contratacion </t>
  </si>
  <si>
    <t xml:space="preserve">Coordinador Lider Contractual </t>
  </si>
  <si>
    <t xml:space="preserve">Cordinador Financiero y administrativo </t>
  </si>
  <si>
    <t xml:space="preserve"> Líder de proceso de interventoría, Gestión de procesos, riesgos, recursos y conocimiento</t>
  </si>
  <si>
    <t>Líder de proceso de cartera y liquidación</t>
  </si>
  <si>
    <t>Líder de soporte fiduciario- proceso de aplicación, seguimiento y reporte de pagos y proceso de fiducia.</t>
  </si>
  <si>
    <t>Líder Profesional de proceso de soporte sistemas de información</t>
  </si>
  <si>
    <t>Profesionales de apoyo Administrativo</t>
  </si>
  <si>
    <t>Tecnólogo de apoyo en procesos transversales</t>
  </si>
  <si>
    <t>2. ADQUISICION DE SERVICIOS - ESPECIFICA</t>
  </si>
  <si>
    <t>2.1.1</t>
  </si>
  <si>
    <t>2.1.1.1</t>
  </si>
  <si>
    <t>2.1.1.1.3</t>
  </si>
  <si>
    <t>2.1.1.1.4</t>
  </si>
  <si>
    <t>2.3 ARRENDAMIENTOS - ESPECÍFICA</t>
  </si>
  <si>
    <t>2.2.1</t>
  </si>
  <si>
    <t>Apoyo Logistico/Alquiler</t>
  </si>
  <si>
    <t xml:space="preserve">3. GASTOS LEGALES </t>
  </si>
  <si>
    <t xml:space="preserve">Gastos Legales </t>
  </si>
  <si>
    <t>3.1.1</t>
  </si>
  <si>
    <t xml:space="preserve">Gastos Legales, polizas </t>
  </si>
  <si>
    <t>3.1.1.1</t>
  </si>
  <si>
    <t>Otros Gastos Financieros, Pólizas</t>
  </si>
  <si>
    <t>4. GASTOS FINANCIEROS</t>
  </si>
  <si>
    <t>Otros Gastos Financieros</t>
  </si>
  <si>
    <t>4.1.1</t>
  </si>
  <si>
    <t>GMF</t>
  </si>
  <si>
    <t>Total general - ANEXO 5</t>
  </si>
  <si>
    <t xml:space="preserve">NELSON EDUARDO RODRIGUEZ MONTAÑA </t>
  </si>
  <si>
    <t>ERNESTO SUASTEGUI MOLINA</t>
  </si>
  <si>
    <t>TP-195231-T</t>
  </si>
  <si>
    <t xml:space="preserve">Henry  Montaña Quintero </t>
  </si>
  <si>
    <t>1-1.1.1.1.1-Henry Montaña</t>
  </si>
  <si>
    <t>Nelson Eduardo Rodriguez Montaña</t>
  </si>
  <si>
    <t xml:space="preserve">Pablo Emilio Garzon Carreño </t>
  </si>
  <si>
    <t xml:space="preserve">1-1.1.1.1.3- Pablo Garzon </t>
  </si>
  <si>
    <t>1-1.1.1.1.2-Nelson Rodriguez</t>
  </si>
  <si>
    <t xml:space="preserve">Gustavo Adolfo Restrepo Reyes </t>
  </si>
  <si>
    <t xml:space="preserve">Jose Luis Gallo Eljaiek </t>
  </si>
  <si>
    <t>CONTRATO INTERADMINISTRATIVO No. CO1.PCCNTR.3451677 de 2022</t>
  </si>
  <si>
    <t>Revisó: YOLANDA CONTRERAS MORENO</t>
  </si>
  <si>
    <t>Coordinadora Administrativa y Financiera</t>
  </si>
  <si>
    <t>Universidad Distrital Francisco José de Caldas</t>
  </si>
  <si>
    <t>Proyectó: SANDRA MILENA PINEDA CORTES</t>
  </si>
  <si>
    <t xml:space="preserve">Profesional de apoyo administrativo </t>
  </si>
  <si>
    <t>Supervisor delegado UD</t>
  </si>
  <si>
    <t xml:space="preserve">Contador </t>
  </si>
  <si>
    <t>1.1</t>
  </si>
  <si>
    <t>1.2</t>
  </si>
  <si>
    <t>Supervisor del proyecto</t>
  </si>
  <si>
    <t>1.1.1.2</t>
  </si>
  <si>
    <t>1.1.1.3</t>
  </si>
  <si>
    <t>Director academico del proyecto</t>
  </si>
  <si>
    <t>Director CGE</t>
  </si>
  <si>
    <t>1.1.1.2.1</t>
  </si>
  <si>
    <t>1.1.1.3.1</t>
  </si>
  <si>
    <t>1.1.1.4</t>
  </si>
  <si>
    <t>Tecnólogo de apoyo en procesos</t>
  </si>
  <si>
    <t>1.1.1.5</t>
  </si>
  <si>
    <t>Profesional de apoyo a procesos</t>
  </si>
  <si>
    <t>1.1.1.5.1</t>
  </si>
  <si>
    <t>1.1.1.5.2</t>
  </si>
  <si>
    <t>Alejandra Milena Velez Meneses</t>
  </si>
  <si>
    <t>1.2.1</t>
  </si>
  <si>
    <t>1.2.1.1</t>
  </si>
  <si>
    <t>1.2.1.1.1</t>
  </si>
  <si>
    <t>1.2.1.1.2</t>
  </si>
  <si>
    <t xml:space="preserve">Disponible contratacion </t>
  </si>
  <si>
    <t>1.2.1.2</t>
  </si>
  <si>
    <t>1.2.1.2.1</t>
  </si>
  <si>
    <t>1.2.1.2.2</t>
  </si>
  <si>
    <t>1.2.1.3</t>
  </si>
  <si>
    <t>1.2.1.3.1</t>
  </si>
  <si>
    <t>1.2.1.3.2</t>
  </si>
  <si>
    <t>Lider de Procesos de Evaluación</t>
  </si>
  <si>
    <t>1.2.1.4</t>
  </si>
  <si>
    <t>1.2.1.4.2</t>
  </si>
  <si>
    <t>1.2.1.4.1</t>
  </si>
  <si>
    <t>1.2.1.5</t>
  </si>
  <si>
    <t>1.2.1.5.1</t>
  </si>
  <si>
    <t>1.2.1.5.2</t>
  </si>
  <si>
    <t>1.2.1.6</t>
  </si>
  <si>
    <t>1.2.1.6.1</t>
  </si>
  <si>
    <t>1.2.1.6.2</t>
  </si>
  <si>
    <t>1.2.1.7</t>
  </si>
  <si>
    <t>1.2.1.7.1</t>
  </si>
  <si>
    <t>1.2.1.7.2</t>
  </si>
  <si>
    <t>1.2.1.8</t>
  </si>
  <si>
    <t>1.2.1.8.1</t>
  </si>
  <si>
    <t>1.2.1.8.2</t>
  </si>
  <si>
    <t>1.2.1.9</t>
  </si>
  <si>
    <t>1.2.1.9.1</t>
  </si>
  <si>
    <t>1.2.1.9.2</t>
  </si>
  <si>
    <t>1.2.1.10</t>
  </si>
  <si>
    <t>1.2.1.10.1</t>
  </si>
  <si>
    <t>1.2.1.10.1-Alejandra Velez</t>
  </si>
  <si>
    <t xml:space="preserve">Logística para la operación </t>
  </si>
  <si>
    <t>2.1 IMPRESOS Y PUBLICACIONES Y DESARROLLO WEB - ESPECÍFICA</t>
  </si>
  <si>
    <t>2.1</t>
  </si>
  <si>
    <t>2.2</t>
  </si>
  <si>
    <t>Desarrollos Web, mesa de ayuda y prototipado</t>
  </si>
  <si>
    <t>3.1</t>
  </si>
  <si>
    <t>4.1</t>
  </si>
  <si>
    <t>5. BENEFICIO INSTITUCIONAL</t>
  </si>
  <si>
    <t>1.1.1.4.1</t>
  </si>
  <si>
    <t>1.1.1.4.2</t>
  </si>
  <si>
    <t>LAE - Diego Alejandro Perez Guevara</t>
  </si>
  <si>
    <t>LAE - Carlos Andres Pinilla Cubillos</t>
  </si>
  <si>
    <t>Amparo molina Espitia</t>
  </si>
  <si>
    <t>Profesional de apoyo 1 - Sandra Milena Pineda Cortes</t>
  </si>
  <si>
    <t>1.2.1.9.1- Sandra Pineda</t>
  </si>
  <si>
    <t>Profesional de apoyo 2 - Nina Shirley Murillo Cruz</t>
  </si>
  <si>
    <t>1.2.1.9.3</t>
  </si>
  <si>
    <t>1.1.1.4.3</t>
  </si>
  <si>
    <t>Disponible Tecnólogos de apoyo en procesos</t>
  </si>
  <si>
    <t>Disponible profesionales de apoyo a procesos</t>
  </si>
  <si>
    <t>Disponible Profesionales de apoyo</t>
  </si>
  <si>
    <t>4.1.2</t>
  </si>
  <si>
    <t>Otras deducciones e imprevistos</t>
  </si>
  <si>
    <t>RESUMEN EJECUTIVO CUOTA DE GERENCIA</t>
  </si>
  <si>
    <t>Valor Cuota de Gerencia</t>
  </si>
  <si>
    <t>Total saldo por ejecutar</t>
  </si>
  <si>
    <t>SUBRUBROS</t>
  </si>
  <si>
    <t>EJECUTADO ACUMULADO</t>
  </si>
  <si>
    <t>TOTAL POR EJECUTAR</t>
  </si>
  <si>
    <t>Personal Adicional</t>
  </si>
  <si>
    <t>Personal Mínimo</t>
  </si>
  <si>
    <t>Apoyo Logístico/Alquiler</t>
  </si>
  <si>
    <t>Gastos Legales, pólizas</t>
  </si>
  <si>
    <t>Gastos Financieros</t>
  </si>
  <si>
    <t>Beneficio Institucional</t>
  </si>
  <si>
    <t>Totales</t>
  </si>
  <si>
    <t>Valor ejecutado acumulado del mes</t>
  </si>
  <si>
    <t>Otros, Impresos y Publicaciones (mesa de ayuda y prototipado)</t>
  </si>
  <si>
    <t>1.2.1.3.1- Otrosi Yolanda Contreras</t>
  </si>
  <si>
    <t>1.2.2.4.1-Otrosi Gustavo Restrepo</t>
  </si>
  <si>
    <t>1.2.2.5.1-Otrosi Jose Luis Gallo</t>
  </si>
  <si>
    <t>Contrato CO1.PCCNTR.3451677 de 2022</t>
  </si>
  <si>
    <t>Francisco Javier Matiz Bulla</t>
  </si>
  <si>
    <t>Carmen Yolanda Contreras Moreno</t>
  </si>
  <si>
    <t>1.2.1.1.1- Francisco Matiz</t>
  </si>
  <si>
    <t>LAE - Yojan Mayorga Salazar</t>
  </si>
  <si>
    <t>1.1.1.4.4</t>
  </si>
  <si>
    <t>1.1.1.5.3</t>
  </si>
  <si>
    <t>1.1.1.5.4</t>
  </si>
  <si>
    <t>1.1.1.5.5</t>
  </si>
  <si>
    <t>Lider LAE - Sergio Yecid Cardozo Trujillo</t>
  </si>
  <si>
    <t>Enlace Territorial - Diana Patricia Giraldo Bedoya</t>
  </si>
  <si>
    <t>Apoyo Financiero - Saidy Lorena Villamil González</t>
  </si>
  <si>
    <t>Enlace Territorial - Yair Eduardo Benítez Carrizosa</t>
  </si>
  <si>
    <t>Primer pago 30%</t>
  </si>
  <si>
    <t>Segundo pago 30%</t>
  </si>
  <si>
    <t>Tercer pago 35%</t>
  </si>
  <si>
    <t>Cuarto pago 5%</t>
  </si>
  <si>
    <t>Total contrato</t>
  </si>
  <si>
    <t>1.2.1.4.3</t>
  </si>
  <si>
    <t>1.2.1.5.3</t>
  </si>
  <si>
    <t>1.2.1.4.2- Gustavo Restrepo</t>
  </si>
  <si>
    <t>1.2.1.5.2- Jose Gallo</t>
  </si>
  <si>
    <t>1.1.1.1.2</t>
  </si>
  <si>
    <t>1.1.1.1.2-Nelson Rodriguez</t>
  </si>
  <si>
    <t>1.1.1.2.2</t>
  </si>
  <si>
    <t>1.1.1.2.2-Henry Montaña</t>
  </si>
  <si>
    <t>1.1.1.3.2</t>
  </si>
  <si>
    <t xml:space="preserve">1.1.1.3.2- Pablo Garzon </t>
  </si>
  <si>
    <t>1.1.1.4.1- Otrosi_Diego Perez</t>
  </si>
  <si>
    <t>1.1.1.4.2- Otrosi_Carlos Pinilla</t>
  </si>
  <si>
    <t xml:space="preserve">1.1.1.5.1- Otrosi_Sergio Cardozo </t>
  </si>
  <si>
    <t>1.1.1.4.5</t>
  </si>
  <si>
    <t>1.1.1.4.6</t>
  </si>
  <si>
    <t>LAE - Jenny Paola Rodríguez Rodríguez</t>
  </si>
  <si>
    <t>LAE - Angie Daniela Caamaño Tovar</t>
  </si>
  <si>
    <t>1.1.1.4.5- Angie Caamaño</t>
  </si>
  <si>
    <t>1.1.1.4.4- Jenny Paola Rodriguez</t>
  </si>
  <si>
    <t>1.2.1.3.3</t>
  </si>
  <si>
    <t>1.2.1.3.2- Yolanda Contreras</t>
  </si>
  <si>
    <t>1.2.1.7.1- Karina Vega</t>
  </si>
  <si>
    <t>Herramienta mesa de ayuda para LAE - ENRUTAPP SAS</t>
  </si>
  <si>
    <t>2.1.1.1.3- Entutapp sas</t>
  </si>
  <si>
    <t>Karina Vega Tolosa</t>
  </si>
  <si>
    <t>Libia Patricia Guevara Velandia</t>
  </si>
  <si>
    <t>1.2.1.9.4</t>
  </si>
  <si>
    <t>Profesional de apoyo 3 - Ariana Tavera Ochoa</t>
  </si>
  <si>
    <t>1.2.1.9.3- Otrosi Ariana Tavera</t>
  </si>
  <si>
    <t>1.2.1.9.2- Otrosi Nina Murillo</t>
  </si>
  <si>
    <t>1.2.1.6.1- Otrosi Libia Guevara</t>
  </si>
  <si>
    <t>2.1.1.1.5</t>
  </si>
  <si>
    <t>Ingeniero Prototipado - Wilson Ricardo López Sanchez</t>
  </si>
  <si>
    <t>Apoyo Prototipado - Paola Porras Styles</t>
  </si>
  <si>
    <t>2.1.1.1.4- Wilson Lopez</t>
  </si>
  <si>
    <t>2.1.1.1.5- Paola Porras</t>
  </si>
  <si>
    <t>Valor ejecutado</t>
  </si>
  <si>
    <t>1.2.1.9.5</t>
  </si>
  <si>
    <t>1.2.1.9.4- Nina Murillo</t>
  </si>
  <si>
    <t>1.2.1.9.6</t>
  </si>
  <si>
    <t>1.2.1.9.5- Ariana Tavera</t>
  </si>
  <si>
    <t>1.1.1.5.6</t>
  </si>
  <si>
    <t>1.1.1.5.7</t>
  </si>
  <si>
    <t>1.1.1.5.8</t>
  </si>
  <si>
    <t>Enlace Territorial - Pedro Fernando Alejo Becerra</t>
  </si>
  <si>
    <t>Enlace Territorial - Ana Cristina Salazar Estupiñan</t>
  </si>
  <si>
    <t>Enlace Territorial - Wilmar Raúl Hernández Rivera</t>
  </si>
  <si>
    <t>1.1.1.5.5- Pedro Alejo</t>
  </si>
  <si>
    <t>1.1.1.5.6- Ana C Salazar</t>
  </si>
  <si>
    <t>1.1.1.5.7- Wilmar Hernandez</t>
  </si>
  <si>
    <t xml:space="preserve">1.1.1.5.8- Sergio Cardozo </t>
  </si>
  <si>
    <t>1.1.1.5.4- Otrosi Yair Eduardo Benitez</t>
  </si>
  <si>
    <t>1.1.1.5.2- Otrosi Diana Giraldo</t>
  </si>
  <si>
    <t>1.1.1.5.3- Otrosi Saidy Lorena Villamil</t>
  </si>
  <si>
    <t>1.1.1.4.7</t>
  </si>
  <si>
    <t>1.1.1.4.8</t>
  </si>
  <si>
    <t>1.1.1.4.9</t>
  </si>
  <si>
    <t>LAE - Nubia Marcela Rodríguez Figueroa</t>
  </si>
  <si>
    <t>1.1.1.4.6- Diego Perez</t>
  </si>
  <si>
    <t>1.1.1.4.7- Carlos Pinilla</t>
  </si>
  <si>
    <t>ORDEN DE PAGO - HONORARIOS MES MARZO 2023</t>
  </si>
  <si>
    <t>Rubro</t>
  </si>
  <si>
    <t>Etiquetas de fila</t>
  </si>
  <si>
    <t>Total general</t>
  </si>
  <si>
    <t>Suma de COMPROMISO</t>
  </si>
  <si>
    <t>Suma de EJECUTADO ACUMULADO A LA FECHA</t>
  </si>
  <si>
    <t>Suma de PRESUPUESTO</t>
  </si>
  <si>
    <t>1.1.1.4.10</t>
  </si>
  <si>
    <t>LAE - Sara Jineth Quimbayo Orozco</t>
  </si>
  <si>
    <t>1.1.1.4.9- Sara Quimbayo</t>
  </si>
  <si>
    <t>ORDEN DE PAGO - HONORARIOS MES MAYO -JUNIO 2023</t>
  </si>
  <si>
    <t>ORDEN DE PAGO - HONORARIOS MES JUNIO 2023</t>
  </si>
  <si>
    <t>JULIO DE 2023 CONTRATO INTERADMINISTRATIVO No. CO1.PCCNTR.3451677 de 2022</t>
  </si>
  <si>
    <t>Fecha 
desembolso</t>
  </si>
  <si>
    <t>Mes contractual para desembolso</t>
  </si>
  <si>
    <t>Forma de pago estipulada</t>
  </si>
  <si>
    <t>Valor establecido</t>
  </si>
  <si>
    <t>Valor recibido</t>
  </si>
  <si>
    <t>Saldo por ejecutar</t>
  </si>
  <si>
    <t>% 
 Ejecución cuota gerencia</t>
  </si>
  <si>
    <t>Septiembre 2023</t>
  </si>
  <si>
    <t>EJECUTADO MES DE AGOSTO 2023</t>
  </si>
  <si>
    <t>EJECUTADO ACUMULADO A 31-07-2023</t>
  </si>
  <si>
    <t>ORDEN DE PAGO - HONORARIOS MES JULIO 2023</t>
  </si>
  <si>
    <t>ORDEN DE PAGO - HONORARIOS MES ABRIL 2023</t>
  </si>
  <si>
    <t>ORDEN DE PAGO - HONORARIOS MES ENERO Y FEBRERO 2023</t>
  </si>
  <si>
    <t>8636 - 8637</t>
  </si>
  <si>
    <t>ORDEN DE PAGO - HONORARIOS MES JULIO Y AGOSTO 2023</t>
  </si>
  <si>
    <t>8491 - 8991</t>
  </si>
  <si>
    <t>ORDEN DE PAGO - HONORARIOS MES ABRIL, MAYO Y JUNIO 2023</t>
  </si>
  <si>
    <t>8735 - 8737 - 8743</t>
  </si>
  <si>
    <t>ORDEN DE PAGO - HONORARIOS MES DICIEMBRE 2022 Y ENERO 2023</t>
  </si>
  <si>
    <t>8730 - 8731</t>
  </si>
  <si>
    <t>ORDEN DE PAGO - HONORARIOS MES ENERO 2023</t>
  </si>
  <si>
    <t>ORDEN DE PAGO - HONORARIOS MES JUNIO Y JULIO 2023</t>
  </si>
  <si>
    <t>8745 - 9003</t>
  </si>
  <si>
    <t>1.1.1.4.3- Yojan Mayorga- Acta de liquidacion</t>
  </si>
  <si>
    <t>1.1.1.4.8- Nubia M Rodriguez- Acta de liquidacion</t>
  </si>
  <si>
    <t>1.2.1.8.1- Otrosi Amparo molina</t>
  </si>
  <si>
    <t>Período del 01 al 31 de agosto de 2023</t>
  </si>
  <si>
    <t>INFORME PERIODO DEL 01 AL 31 DE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</si>
</sst>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dd\-mm\-yy"/>
    <numFmt numFmtId="165" formatCode="dd/mm/yyyy"/>
    <numFmt numFmtId="166" formatCode="_(&quot;$&quot;\ * #,##0_);_(&quot;$&quot;\ * \(#,##0\);_(&quot;$&quot;\ * &quot;-&quot;??_);_(@_)"/>
    <numFmt numFmtId="167" formatCode="_-&quot;$&quot;\ * #,##0_-;\-&quot;$&quot;\ * #,##0_-;_-&quot;$&quot;\ * &quot;-&quot;??_-;_-@_-"/>
  </numFmts>
  <fonts count="5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Times"/>
    </font>
    <font>
      <sz val="11"/>
      <color rgb="FF000000"/>
      <name val="Roboto"/>
    </font>
    <font>
      <b/>
      <sz val="18"/>
      <color theme="1"/>
      <name val="Calibri"/>
      <family val="2"/>
    </font>
    <font>
      <sz val="12"/>
      <color theme="1"/>
      <name val="Calibri"/>
      <family val="2"/>
    </font>
    <font>
      <sz val="12"/>
      <color theme="0"/>
      <name val="Calibri"/>
      <family val="2"/>
    </font>
    <font>
      <b/>
      <sz val="8"/>
      <color theme="0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14"/>
      <color theme="0"/>
      <name val="Calibri"/>
      <family val="2"/>
    </font>
    <font>
      <sz val="12"/>
      <color theme="1"/>
      <name val="&quot;ancizar sans&quot;"/>
    </font>
    <font>
      <b/>
      <sz val="14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</font>
    <font>
      <b/>
      <sz val="11"/>
      <color rgb="FFFFFFFF"/>
      <name val="Calibri"/>
      <family val="2"/>
      <scheme val="minor"/>
    </font>
    <font>
      <sz val="11"/>
      <color theme="0"/>
      <name val="Calibri"/>
      <family val="2"/>
    </font>
    <font>
      <sz val="12"/>
      <color rgb="FF262140"/>
      <name val="Microsoft Sans Serif"/>
      <family val="2"/>
    </font>
    <font>
      <b/>
      <sz val="10"/>
      <color rgb="FFFFFFFF"/>
      <name val="Microsoft Sans Serif"/>
      <family val="2"/>
    </font>
    <font>
      <sz val="10"/>
      <color rgb="FF000000"/>
      <name val="Microsoft Sans Serif"/>
      <family val="2"/>
    </font>
    <font>
      <sz val="10"/>
      <name val="Microsoft Sans Serif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8"/>
      <color rgb="FFFFFFFF"/>
      <name val="Microsoft Sans Serif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95959"/>
        <bgColor rgb="FF595959"/>
      </patternFill>
    </fill>
    <fill>
      <patternFill patternType="solid">
        <fgColor rgb="FFFFE598"/>
        <bgColor rgb="FFFFE598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1F3864"/>
        <bgColor rgb="FF1F3864"/>
      </patternFill>
    </fill>
    <fill>
      <patternFill patternType="solid">
        <fgColor rgb="FFD9D9D9"/>
        <bgColor indexed="64"/>
      </patternFill>
    </fill>
    <fill>
      <patternFill patternType="solid">
        <fgColor rgb="FF172541"/>
        <bgColor indexed="64"/>
      </patternFill>
    </fill>
    <fill>
      <patternFill patternType="solid">
        <fgColor rgb="FF00206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F2F2F2"/>
      </bottom>
      <diagonal/>
    </border>
    <border>
      <left/>
      <right/>
      <top/>
      <bottom style="thin">
        <color rgb="FFBFBFBF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/>
      <bottom/>
      <diagonal/>
    </border>
    <border>
      <left style="thin">
        <color rgb="FFF2F2F2"/>
      </left>
      <right style="thin">
        <color rgb="FFF2F2F2"/>
      </right>
      <top style="thin">
        <color rgb="FFF2F2F2"/>
      </top>
      <bottom/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2F2F2"/>
      </left>
      <right style="thin">
        <color rgb="FFF2F2F2"/>
      </right>
      <top/>
      <bottom style="thin">
        <color rgb="FFF2F2F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46" fillId="0" borderId="0" applyFont="0" applyFill="0" applyBorder="0" applyAlignment="0" applyProtection="0"/>
    <xf numFmtId="9" fontId="47" fillId="0" borderId="0" applyFont="0" applyFill="0" applyBorder="0" applyAlignment="0" applyProtection="0"/>
  </cellStyleXfs>
  <cellXfs count="269">
    <xf numFmtId="0" fontId="0" fillId="0" borderId="0" xfId="0"/>
    <xf numFmtId="0" fontId="18" fillId="0" borderId="0" xfId="0" applyFont="1" applyAlignment="1">
      <alignment vertical="center"/>
    </xf>
    <xf numFmtId="0" fontId="19" fillId="0" borderId="1" xfId="0" applyFont="1" applyBorder="1"/>
    <xf numFmtId="0" fontId="19" fillId="0" borderId="2" xfId="0" applyFont="1" applyBorder="1"/>
    <xf numFmtId="0" fontId="19" fillId="0" borderId="3" xfId="0" applyFont="1" applyBorder="1"/>
    <xf numFmtId="0" fontId="19" fillId="0" borderId="4" xfId="0" applyFont="1" applyBorder="1"/>
    <xf numFmtId="0" fontId="22" fillId="0" borderId="0" xfId="0" applyFont="1"/>
    <xf numFmtId="3" fontId="23" fillId="0" borderId="0" xfId="0" applyNumberFormat="1" applyFont="1" applyAlignment="1">
      <alignment vertical="center"/>
    </xf>
    <xf numFmtId="3" fontId="22" fillId="0" borderId="0" xfId="0" applyNumberFormat="1" applyFont="1" applyAlignment="1">
      <alignment vertical="center"/>
    </xf>
    <xf numFmtId="0" fontId="19" fillId="0" borderId="5" xfId="0" applyFont="1" applyBorder="1"/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4" xfId="0" applyFont="1" applyBorder="1" applyAlignment="1">
      <alignment horizontal="center"/>
    </xf>
    <xf numFmtId="0" fontId="25" fillId="2" borderId="6" xfId="0" applyFont="1" applyFill="1" applyBorder="1"/>
    <xf numFmtId="0" fontId="18" fillId="0" borderId="5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19" fillId="0" borderId="7" xfId="0" applyFont="1" applyBorder="1"/>
    <xf numFmtId="0" fontId="19" fillId="0" borderId="8" xfId="0" applyFont="1" applyBorder="1"/>
    <xf numFmtId="0" fontId="19" fillId="0" borderId="9" xfId="0" applyFont="1" applyBorder="1"/>
    <xf numFmtId="0" fontId="18" fillId="0" borderId="0" xfId="0" applyFont="1" applyAlignment="1">
      <alignment horizontal="left" vertical="center"/>
    </xf>
    <xf numFmtId="0" fontId="19" fillId="0" borderId="0" xfId="0" applyFont="1"/>
    <xf numFmtId="0" fontId="27" fillId="0" borderId="0" xfId="0" applyFont="1" applyAlignment="1">
      <alignment horizontal="left" vertical="center"/>
    </xf>
    <xf numFmtId="3" fontId="20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0" fontId="29" fillId="3" borderId="1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30" fillId="4" borderId="13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30" fillId="5" borderId="13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30" fillId="6" borderId="13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32" fillId="7" borderId="13" xfId="0" applyFont="1" applyFill="1" applyBorder="1" applyAlignment="1">
      <alignment horizontal="left" vertical="center"/>
    </xf>
    <xf numFmtId="0" fontId="31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164" fontId="22" fillId="0" borderId="0" xfId="0" applyNumberFormat="1" applyFont="1"/>
    <xf numFmtId="1" fontId="22" fillId="0" borderId="0" xfId="0" applyNumberFormat="1" applyFont="1"/>
    <xf numFmtId="3" fontId="22" fillId="0" borderId="0" xfId="0" applyNumberFormat="1" applyFont="1"/>
    <xf numFmtId="166" fontId="22" fillId="0" borderId="0" xfId="0" applyNumberFormat="1" applyFont="1"/>
    <xf numFmtId="40" fontId="22" fillId="0" borderId="0" xfId="0" applyNumberFormat="1" applyFont="1"/>
    <xf numFmtId="3" fontId="33" fillId="0" borderId="0" xfId="0" applyNumberFormat="1" applyFont="1" applyAlignment="1">
      <alignment wrapText="1"/>
    </xf>
    <xf numFmtId="4" fontId="22" fillId="0" borderId="0" xfId="0" applyNumberFormat="1" applyFont="1"/>
    <xf numFmtId="0" fontId="22" fillId="0" borderId="0" xfId="0" applyFont="1" applyAlignment="1">
      <alignment wrapText="1"/>
    </xf>
    <xf numFmtId="0" fontId="22" fillId="0" borderId="13" xfId="0" applyFont="1" applyBorder="1"/>
    <xf numFmtId="3" fontId="22" fillId="0" borderId="13" xfId="0" applyNumberFormat="1" applyFont="1" applyBorder="1"/>
    <xf numFmtId="3" fontId="22" fillId="0" borderId="0" xfId="0" applyNumberFormat="1" applyFont="1" applyAlignment="1">
      <alignment wrapText="1"/>
    </xf>
    <xf numFmtId="0" fontId="22" fillId="0" borderId="16" xfId="0" applyFont="1" applyBorder="1"/>
    <xf numFmtId="0" fontId="22" fillId="0" borderId="17" xfId="0" applyFont="1" applyBorder="1"/>
    <xf numFmtId="3" fontId="22" fillId="0" borderId="16" xfId="0" applyNumberFormat="1" applyFont="1" applyBorder="1" applyAlignment="1">
      <alignment horizontal="left"/>
    </xf>
    <xf numFmtId="166" fontId="22" fillId="0" borderId="16" xfId="0" applyNumberFormat="1" applyFont="1" applyBorder="1"/>
    <xf numFmtId="3" fontId="22" fillId="0" borderId="0" xfId="0" applyNumberFormat="1" applyFont="1" applyAlignment="1">
      <alignment horizontal="left"/>
    </xf>
    <xf numFmtId="0" fontId="22" fillId="0" borderId="0" xfId="0" applyFont="1" applyAlignment="1">
      <alignment horizontal="left"/>
    </xf>
    <xf numFmtId="0" fontId="39" fillId="0" borderId="0" xfId="0" applyFont="1" applyAlignment="1">
      <alignment horizontal="center" vertical="center"/>
    </xf>
    <xf numFmtId="0" fontId="17" fillId="0" borderId="0" xfId="0" applyFont="1"/>
    <xf numFmtId="0" fontId="36" fillId="3" borderId="12" xfId="0" applyFont="1" applyFill="1" applyBorder="1" applyAlignment="1">
      <alignment horizontal="center" vertical="center" wrapText="1"/>
    </xf>
    <xf numFmtId="3" fontId="36" fillId="3" borderId="12" xfId="0" applyNumberFormat="1" applyFont="1" applyFill="1" applyBorder="1" applyAlignment="1">
      <alignment horizontal="center" vertical="center" wrapText="1"/>
    </xf>
    <xf numFmtId="3" fontId="40" fillId="3" borderId="12" xfId="0" applyNumberFormat="1" applyFont="1" applyFill="1" applyBorder="1" applyAlignment="1">
      <alignment horizontal="center" vertical="center" wrapText="1"/>
    </xf>
    <xf numFmtId="164" fontId="36" fillId="3" borderId="12" xfId="0" applyNumberFormat="1" applyFont="1" applyFill="1" applyBorder="1" applyAlignment="1">
      <alignment horizontal="center" vertical="center" wrapText="1"/>
    </xf>
    <xf numFmtId="3" fontId="37" fillId="4" borderId="12" xfId="0" applyNumberFormat="1" applyFont="1" applyFill="1" applyBorder="1" applyAlignment="1">
      <alignment vertical="center"/>
    </xf>
    <xf numFmtId="0" fontId="37" fillId="5" borderId="12" xfId="0" applyFont="1" applyFill="1" applyBorder="1" applyAlignment="1">
      <alignment horizontal="left" vertical="center"/>
    </xf>
    <xf numFmtId="0" fontId="37" fillId="5" borderId="12" xfId="0" applyFont="1" applyFill="1" applyBorder="1" applyAlignment="1">
      <alignment vertical="center"/>
    </xf>
    <xf numFmtId="3" fontId="37" fillId="5" borderId="12" xfId="0" applyNumberFormat="1" applyFont="1" applyFill="1" applyBorder="1" applyAlignment="1">
      <alignment vertical="center"/>
    </xf>
    <xf numFmtId="0" fontId="37" fillId="5" borderId="12" xfId="0" applyFont="1" applyFill="1" applyBorder="1" applyAlignment="1">
      <alignment horizontal="center" vertical="center"/>
    </xf>
    <xf numFmtId="164" fontId="37" fillId="5" borderId="12" xfId="0" applyNumberFormat="1" applyFont="1" applyFill="1" applyBorder="1" applyAlignment="1">
      <alignment horizontal="center" vertical="center"/>
    </xf>
    <xf numFmtId="0" fontId="37" fillId="6" borderId="12" xfId="0" applyFont="1" applyFill="1" applyBorder="1" applyAlignment="1">
      <alignment horizontal="left" vertical="center"/>
    </xf>
    <xf numFmtId="0" fontId="37" fillId="6" borderId="12" xfId="0" applyFont="1" applyFill="1" applyBorder="1" applyAlignment="1">
      <alignment vertical="center"/>
    </xf>
    <xf numFmtId="3" fontId="37" fillId="6" borderId="12" xfId="0" applyNumberFormat="1" applyFont="1" applyFill="1" applyBorder="1" applyAlignment="1">
      <alignment vertical="center"/>
    </xf>
    <xf numFmtId="0" fontId="17" fillId="6" borderId="12" xfId="0" applyFont="1" applyFill="1" applyBorder="1" applyAlignment="1">
      <alignment horizontal="center" vertical="center"/>
    </xf>
    <xf numFmtId="164" fontId="17" fillId="6" borderId="12" xfId="0" applyNumberFormat="1" applyFont="1" applyFill="1" applyBorder="1" applyAlignment="1">
      <alignment horizontal="center" vertical="center"/>
    </xf>
    <xf numFmtId="0" fontId="37" fillId="0" borderId="12" xfId="0" applyFont="1" applyBorder="1" applyAlignment="1">
      <alignment horizontal="left" vertical="center"/>
    </xf>
    <xf numFmtId="0" fontId="37" fillId="0" borderId="12" xfId="0" applyFont="1" applyBorder="1" applyAlignment="1">
      <alignment vertical="center"/>
    </xf>
    <xf numFmtId="3" fontId="37" fillId="0" borderId="12" xfId="0" applyNumberFormat="1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3" fontId="17" fillId="0" borderId="12" xfId="0" applyNumberFormat="1" applyFont="1" applyBorder="1" applyAlignment="1">
      <alignment vertical="center"/>
    </xf>
    <xf numFmtId="0" fontId="17" fillId="0" borderId="12" xfId="0" applyFont="1" applyBorder="1" applyAlignment="1">
      <alignment horizontal="center"/>
    </xf>
    <xf numFmtId="165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 wrapText="1"/>
    </xf>
    <xf numFmtId="14" fontId="17" fillId="0" borderId="12" xfId="0" applyNumberFormat="1" applyFont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164" fontId="17" fillId="6" borderId="14" xfId="0" applyNumberFormat="1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14" fontId="17" fillId="0" borderId="12" xfId="0" applyNumberFormat="1" applyFont="1" applyBorder="1" applyAlignment="1">
      <alignment vertical="center"/>
    </xf>
    <xf numFmtId="3" fontId="37" fillId="0" borderId="0" xfId="0" applyNumberFormat="1" applyFont="1" applyAlignment="1">
      <alignment vertical="center"/>
    </xf>
    <xf numFmtId="4" fontId="37" fillId="5" borderId="12" xfId="0" applyNumberFormat="1" applyFont="1" applyFill="1" applyBorder="1" applyAlignment="1">
      <alignment vertical="center"/>
    </xf>
    <xf numFmtId="0" fontId="17" fillId="6" borderId="12" xfId="0" applyFont="1" applyFill="1" applyBorder="1" applyAlignment="1">
      <alignment horizontal="left" vertical="center"/>
    </xf>
    <xf numFmtId="4" fontId="37" fillId="6" borderId="12" xfId="0" applyNumberFormat="1" applyFont="1" applyFill="1" applyBorder="1" applyAlignment="1">
      <alignment vertical="center"/>
    </xf>
    <xf numFmtId="4" fontId="17" fillId="0" borderId="12" xfId="0" applyNumberFormat="1" applyFont="1" applyBorder="1" applyAlignment="1">
      <alignment vertical="center"/>
    </xf>
    <xf numFmtId="3" fontId="37" fillId="5" borderId="12" xfId="0" applyNumberFormat="1" applyFont="1" applyFill="1" applyBorder="1" applyAlignment="1">
      <alignment horizontal="right" vertical="center"/>
    </xf>
    <xf numFmtId="3" fontId="37" fillId="6" borderId="12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/>
    </xf>
    <xf numFmtId="3" fontId="1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vertical="center"/>
    </xf>
    <xf numFmtId="164" fontId="37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4" borderId="12" xfId="0" applyFont="1" applyFill="1" applyBorder="1" applyAlignment="1">
      <alignment horizontal="left" vertical="center"/>
    </xf>
    <xf numFmtId="0" fontId="37" fillId="4" borderId="12" xfId="0" applyFont="1" applyFill="1" applyBorder="1" applyAlignment="1">
      <alignment vertical="center"/>
    </xf>
    <xf numFmtId="3" fontId="37" fillId="4" borderId="12" xfId="0" applyNumberFormat="1" applyFont="1" applyFill="1" applyBorder="1" applyAlignment="1">
      <alignment vertical="center" wrapText="1"/>
    </xf>
    <xf numFmtId="0" fontId="37" fillId="4" borderId="12" xfId="0" applyFont="1" applyFill="1" applyBorder="1" applyAlignment="1">
      <alignment horizontal="center" vertical="center"/>
    </xf>
    <xf numFmtId="164" fontId="37" fillId="4" borderId="12" xfId="0" applyNumberFormat="1" applyFont="1" applyFill="1" applyBorder="1" applyAlignment="1">
      <alignment horizontal="center" vertical="center"/>
    </xf>
    <xf numFmtId="0" fontId="37" fillId="5" borderId="12" xfId="0" applyFont="1" applyFill="1" applyBorder="1" applyAlignment="1">
      <alignment vertical="center" wrapText="1"/>
    </xf>
    <xf numFmtId="0" fontId="17" fillId="6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37" fillId="0" borderId="12" xfId="0" applyFont="1" applyBorder="1" applyAlignment="1">
      <alignment vertical="center" wrapText="1"/>
    </xf>
    <xf numFmtId="4" fontId="37" fillId="4" borderId="12" xfId="0" applyNumberFormat="1" applyFont="1" applyFill="1" applyBorder="1" applyAlignment="1">
      <alignment vertical="center"/>
    </xf>
    <xf numFmtId="0" fontId="36" fillId="7" borderId="13" xfId="0" applyFont="1" applyFill="1" applyBorder="1" applyAlignment="1">
      <alignment horizontal="left" vertical="center"/>
    </xf>
    <xf numFmtId="0" fontId="36" fillId="7" borderId="13" xfId="0" applyFont="1" applyFill="1" applyBorder="1" applyAlignment="1">
      <alignment vertical="center"/>
    </xf>
    <xf numFmtId="3" fontId="36" fillId="7" borderId="13" xfId="0" applyNumberFormat="1" applyFont="1" applyFill="1" applyBorder="1" applyAlignment="1">
      <alignment vertical="center"/>
    </xf>
    <xf numFmtId="0" fontId="36" fillId="7" borderId="13" xfId="0" applyFont="1" applyFill="1" applyBorder="1" applyAlignment="1">
      <alignment vertical="center" wrapText="1"/>
    </xf>
    <xf numFmtId="0" fontId="36" fillId="7" borderId="13" xfId="0" applyFont="1" applyFill="1" applyBorder="1" applyAlignment="1">
      <alignment horizontal="center" vertical="center"/>
    </xf>
    <xf numFmtId="164" fontId="36" fillId="7" borderId="13" xfId="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vertical="center"/>
    </xf>
    <xf numFmtId="0" fontId="16" fillId="0" borderId="12" xfId="0" applyFont="1" applyBorder="1" applyAlignment="1">
      <alignment horizontal="left" vertical="center"/>
    </xf>
    <xf numFmtId="3" fontId="16" fillId="0" borderId="12" xfId="0" applyNumberFormat="1" applyFont="1" applyBorder="1" applyAlignment="1">
      <alignment vertical="center"/>
    </xf>
    <xf numFmtId="164" fontId="16" fillId="0" borderId="12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/>
    <xf numFmtId="3" fontId="41" fillId="0" borderId="0" xfId="0" applyNumberFormat="1" applyFont="1" applyAlignment="1">
      <alignment vertical="center"/>
    </xf>
    <xf numFmtId="0" fontId="44" fillId="8" borderId="22" xfId="0" applyFont="1" applyFill="1" applyBorder="1" applyAlignment="1">
      <alignment horizontal="justify" vertical="center" wrapText="1"/>
    </xf>
    <xf numFmtId="6" fontId="44" fillId="8" borderId="0" xfId="0" applyNumberFormat="1" applyFont="1" applyFill="1" applyAlignment="1">
      <alignment horizontal="justify" vertical="center" wrapText="1"/>
    </xf>
    <xf numFmtId="0" fontId="45" fillId="8" borderId="0" xfId="0" applyFont="1" applyFill="1" applyAlignment="1">
      <alignment horizontal="justify" vertical="center" wrapText="1"/>
    </xf>
    <xf numFmtId="0" fontId="45" fillId="8" borderId="23" xfId="0" applyFont="1" applyFill="1" applyBorder="1" applyAlignment="1">
      <alignment horizontal="justify" vertical="center" wrapText="1"/>
    </xf>
    <xf numFmtId="0" fontId="42" fillId="0" borderId="13" xfId="0" applyFont="1" applyBorder="1" applyAlignment="1">
      <alignment horizontal="justify" vertical="center" wrapText="1"/>
    </xf>
    <xf numFmtId="0" fontId="44" fillId="8" borderId="24" xfId="0" applyFont="1" applyFill="1" applyBorder="1" applyAlignment="1">
      <alignment horizontal="justify" vertical="center" wrapText="1"/>
    </xf>
    <xf numFmtId="0" fontId="45" fillId="8" borderId="25" xfId="0" applyFont="1" applyFill="1" applyBorder="1" applyAlignment="1">
      <alignment horizontal="justify" vertical="center" wrapText="1"/>
    </xf>
    <xf numFmtId="0" fontId="43" fillId="9" borderId="26" xfId="0" applyFont="1" applyFill="1" applyBorder="1" applyAlignment="1">
      <alignment horizontal="center" vertical="center" wrapText="1"/>
    </xf>
    <xf numFmtId="0" fontId="43" fillId="9" borderId="21" xfId="0" applyFont="1" applyFill="1" applyBorder="1" applyAlignment="1">
      <alignment horizontal="center" vertical="center" wrapText="1"/>
    </xf>
    <xf numFmtId="0" fontId="43" fillId="9" borderId="25" xfId="0" applyFont="1" applyFill="1" applyBorder="1" applyAlignment="1">
      <alignment horizontal="center" vertical="center" wrapText="1"/>
    </xf>
    <xf numFmtId="0" fontId="45" fillId="0" borderId="26" xfId="0" applyFont="1" applyBorder="1" applyAlignment="1">
      <alignment horizontal="justify" vertical="center" wrapText="1"/>
    </xf>
    <xf numFmtId="6" fontId="45" fillId="0" borderId="25" xfId="0" applyNumberFormat="1" applyFont="1" applyBorder="1" applyAlignment="1">
      <alignment horizontal="right" vertical="center" wrapText="1"/>
    </xf>
    <xf numFmtId="8" fontId="45" fillId="0" borderId="25" xfId="0" applyNumberFormat="1" applyFont="1" applyBorder="1" applyAlignment="1">
      <alignment horizontal="right" vertical="center" wrapText="1"/>
    </xf>
    <xf numFmtId="0" fontId="45" fillId="0" borderId="27" xfId="0" applyFont="1" applyBorder="1" applyAlignment="1">
      <alignment horizontal="justify" vertical="center" wrapText="1"/>
    </xf>
    <xf numFmtId="6" fontId="45" fillId="0" borderId="28" xfId="0" applyNumberFormat="1" applyFont="1" applyBorder="1" applyAlignment="1">
      <alignment horizontal="right" vertical="center" wrapText="1"/>
    </xf>
    <xf numFmtId="0" fontId="45" fillId="0" borderId="29" xfId="0" applyFont="1" applyBorder="1" applyAlignment="1">
      <alignment horizontal="justify" vertical="center" wrapText="1"/>
    </xf>
    <xf numFmtId="6" fontId="45" fillId="0" borderId="30" xfId="0" applyNumberFormat="1" applyFont="1" applyBorder="1" applyAlignment="1">
      <alignment horizontal="right" vertical="center" wrapText="1"/>
    </xf>
    <xf numFmtId="8" fontId="45" fillId="0" borderId="30" xfId="0" applyNumberFormat="1" applyFont="1" applyBorder="1" applyAlignment="1">
      <alignment horizontal="right" vertical="center" wrapText="1"/>
    </xf>
    <xf numFmtId="0" fontId="43" fillId="9" borderId="29" xfId="0" applyFont="1" applyFill="1" applyBorder="1" applyAlignment="1">
      <alignment horizontal="justify" vertical="center" wrapText="1"/>
    </xf>
    <xf numFmtId="6" fontId="43" fillId="9" borderId="30" xfId="0" applyNumberFormat="1" applyFont="1" applyFill="1" applyBorder="1" applyAlignment="1">
      <alignment horizontal="right" vertical="center" wrapText="1"/>
    </xf>
    <xf numFmtId="0" fontId="22" fillId="0" borderId="12" xfId="0" applyFont="1" applyBorder="1" applyAlignment="1">
      <alignment vertical="center"/>
    </xf>
    <xf numFmtId="165" fontId="16" fillId="0" borderId="0" xfId="0" applyNumberFormat="1" applyFont="1" applyAlignment="1">
      <alignment horizontal="center" wrapText="1"/>
    </xf>
    <xf numFmtId="0" fontId="16" fillId="0" borderId="0" xfId="0" applyFont="1" applyAlignment="1">
      <alignment horizontal="center" wrapText="1"/>
    </xf>
    <xf numFmtId="1" fontId="22" fillId="0" borderId="17" xfId="0" applyNumberFormat="1" applyFont="1" applyBorder="1"/>
    <xf numFmtId="0" fontId="22" fillId="0" borderId="17" xfId="0" applyFont="1" applyBorder="1" applyAlignment="1">
      <alignment wrapText="1"/>
    </xf>
    <xf numFmtId="167" fontId="45" fillId="8" borderId="0" xfId="1" applyNumberFormat="1" applyFont="1" applyFill="1" applyAlignment="1">
      <alignment horizontal="justify" vertical="center" wrapText="1"/>
    </xf>
    <xf numFmtId="167" fontId="45" fillId="8" borderId="23" xfId="0" applyNumberFormat="1" applyFont="1" applyFill="1" applyBorder="1" applyAlignment="1">
      <alignment horizontal="justify" vertical="center" wrapText="1"/>
    </xf>
    <xf numFmtId="0" fontId="15" fillId="0" borderId="12" xfId="0" applyFont="1" applyBorder="1" applyAlignment="1">
      <alignment vertical="center"/>
    </xf>
    <xf numFmtId="14" fontId="17" fillId="0" borderId="12" xfId="0" applyNumberFormat="1" applyFont="1" applyBorder="1" applyAlignment="1">
      <alignment horizontal="center"/>
    </xf>
    <xf numFmtId="0" fontId="15" fillId="0" borderId="0" xfId="0" applyFont="1" applyAlignment="1">
      <alignment horizontal="center" wrapText="1"/>
    </xf>
    <xf numFmtId="0" fontId="37" fillId="0" borderId="15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3" fontId="37" fillId="4" borderId="12" xfId="0" applyNumberFormat="1" applyFont="1" applyFill="1" applyBorder="1" applyAlignment="1">
      <alignment horizontal="left" vertical="center"/>
    </xf>
    <xf numFmtId="3" fontId="37" fillId="5" borderId="12" xfId="0" applyNumberFormat="1" applyFont="1" applyFill="1" applyBorder="1" applyAlignment="1">
      <alignment horizontal="left" vertical="center"/>
    </xf>
    <xf numFmtId="3" fontId="37" fillId="6" borderId="12" xfId="0" applyNumberFormat="1" applyFont="1" applyFill="1" applyBorder="1" applyAlignment="1">
      <alignment horizontal="left" vertical="center"/>
    </xf>
    <xf numFmtId="3" fontId="17" fillId="0" borderId="12" xfId="0" applyNumberFormat="1" applyFont="1" applyBorder="1" applyAlignment="1">
      <alignment horizontal="left" vertical="center"/>
    </xf>
    <xf numFmtId="3" fontId="16" fillId="0" borderId="12" xfId="0" applyNumberFormat="1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3" fillId="0" borderId="0" xfId="0" applyFont="1"/>
    <xf numFmtId="1" fontId="22" fillId="0" borderId="13" xfId="0" applyNumberFormat="1" applyFont="1" applyBorder="1"/>
    <xf numFmtId="0" fontId="12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1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left" vertical="center"/>
    </xf>
    <xf numFmtId="3" fontId="17" fillId="0" borderId="1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14" fontId="22" fillId="0" borderId="12" xfId="0" applyNumberFormat="1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14" fontId="22" fillId="0" borderId="13" xfId="0" applyNumberFormat="1" applyFont="1" applyBorder="1" applyAlignment="1">
      <alignment horizontal="center"/>
    </xf>
    <xf numFmtId="14" fontId="22" fillId="0" borderId="13" xfId="0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3" fontId="37" fillId="4" borderId="12" xfId="0" applyNumberFormat="1" applyFont="1" applyFill="1" applyBorder="1" applyAlignment="1">
      <alignment horizontal="center" vertical="center"/>
    </xf>
    <xf numFmtId="3" fontId="37" fillId="5" borderId="12" xfId="0" applyNumberFormat="1" applyFont="1" applyFill="1" applyBorder="1" applyAlignment="1">
      <alignment horizontal="center" vertical="center"/>
    </xf>
    <xf numFmtId="3" fontId="37" fillId="6" borderId="12" xfId="0" applyNumberFormat="1" applyFont="1" applyFill="1" applyBorder="1" applyAlignment="1">
      <alignment horizontal="center" vertical="center"/>
    </xf>
    <xf numFmtId="3" fontId="16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14" fontId="22" fillId="0" borderId="1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2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wrapText="1"/>
    </xf>
    <xf numFmtId="0" fontId="22" fillId="0" borderId="12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3" fontId="21" fillId="0" borderId="12" xfId="0" applyNumberFormat="1" applyFont="1" applyBorder="1" applyAlignment="1">
      <alignment vertical="center"/>
    </xf>
    <xf numFmtId="0" fontId="3" fillId="0" borderId="12" xfId="0" applyFont="1" applyBorder="1" applyAlignment="1">
      <alignment horizontal="left" vertical="center"/>
    </xf>
    <xf numFmtId="3" fontId="17" fillId="0" borderId="14" xfId="0" applyNumberFormat="1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4" fontId="36" fillId="7" borderId="13" xfId="0" applyNumberFormat="1" applyFont="1" applyFill="1" applyBorder="1" applyAlignment="1">
      <alignment vertical="center"/>
    </xf>
    <xf numFmtId="0" fontId="48" fillId="9" borderId="13" xfId="0" applyFont="1" applyFill="1" applyBorder="1" applyAlignment="1">
      <alignment horizontal="center" vertical="center" wrapText="1"/>
    </xf>
    <xf numFmtId="0" fontId="49" fillId="0" borderId="31" xfId="0" applyFont="1" applyBorder="1" applyAlignment="1">
      <alignment horizontal="center" vertical="center"/>
    </xf>
    <xf numFmtId="0" fontId="49" fillId="0" borderId="31" xfId="0" applyFont="1" applyBorder="1"/>
    <xf numFmtId="6" fontId="49" fillId="0" borderId="31" xfId="0" applyNumberFormat="1" applyFont="1" applyBorder="1"/>
    <xf numFmtId="14" fontId="49" fillId="0" borderId="31" xfId="0" applyNumberFormat="1" applyFont="1" applyBorder="1" applyAlignment="1">
      <alignment horizontal="center" vertical="center"/>
    </xf>
    <xf numFmtId="0" fontId="50" fillId="0" borderId="31" xfId="0" applyFont="1" applyBorder="1"/>
    <xf numFmtId="6" fontId="50" fillId="0" borderId="31" xfId="0" applyNumberFormat="1" applyFont="1" applyBorder="1"/>
    <xf numFmtId="0" fontId="18" fillId="0" borderId="4" xfId="0" applyFont="1" applyBorder="1" applyAlignment="1">
      <alignment horizontal="center" vertical="center"/>
    </xf>
    <xf numFmtId="0" fontId="0" fillId="0" borderId="0" xfId="0"/>
    <xf numFmtId="0" fontId="21" fillId="0" borderId="5" xfId="0" applyFont="1" applyBorder="1"/>
    <xf numFmtId="49" fontId="18" fillId="0" borderId="4" xfId="0" quotePrefix="1" applyNumberFormat="1" applyFont="1" applyBorder="1" applyAlignment="1">
      <alignment horizontal="center" vertical="center"/>
    </xf>
    <xf numFmtId="49" fontId="0" fillId="0" borderId="0" xfId="0" applyNumberFormat="1"/>
    <xf numFmtId="49" fontId="21" fillId="0" borderId="5" xfId="0" applyNumberFormat="1" applyFont="1" applyBorder="1"/>
    <xf numFmtId="3" fontId="20" fillId="0" borderId="2" xfId="0" applyNumberFormat="1" applyFont="1" applyBorder="1" applyAlignment="1">
      <alignment horizontal="left" vertical="center"/>
    </xf>
    <xf numFmtId="0" fontId="21" fillId="0" borderId="2" xfId="0" applyFont="1" applyBorder="1"/>
    <xf numFmtId="3" fontId="18" fillId="0" borderId="0" xfId="0" applyNumberFormat="1" applyFont="1" applyAlignment="1">
      <alignment horizontal="center" vertical="center" wrapText="1"/>
    </xf>
    <xf numFmtId="3" fontId="34" fillId="0" borderId="10" xfId="0" applyNumberFormat="1" applyFont="1" applyBorder="1" applyAlignment="1">
      <alignment horizontal="center" vertical="center"/>
    </xf>
    <xf numFmtId="1" fontId="35" fillId="0" borderId="0" xfId="0" applyNumberFormat="1" applyFont="1" applyAlignment="1">
      <alignment wrapText="1"/>
    </xf>
    <xf numFmtId="0" fontId="22" fillId="0" borderId="0" xfId="0" applyFont="1"/>
    <xf numFmtId="0" fontId="22" fillId="0" borderId="0" xfId="0" applyFont="1" applyAlignment="1">
      <alignment vertical="center"/>
    </xf>
    <xf numFmtId="3" fontId="22" fillId="0" borderId="0" xfId="0" applyNumberFormat="1" applyFont="1" applyAlignment="1">
      <alignment horizontal="left" vertical="top" wrapText="1"/>
    </xf>
    <xf numFmtId="3" fontId="17" fillId="0" borderId="14" xfId="0" applyNumberFormat="1" applyFont="1" applyBorder="1" applyAlignment="1">
      <alignment horizontal="right" vertical="center"/>
    </xf>
    <xf numFmtId="3" fontId="17" fillId="0" borderId="32" xfId="0" applyNumberFormat="1" applyFont="1" applyBorder="1" applyAlignment="1">
      <alignment horizontal="right" vertical="center"/>
    </xf>
    <xf numFmtId="3" fontId="22" fillId="0" borderId="0" xfId="0" applyNumberFormat="1" applyFont="1" applyAlignment="1">
      <alignment vertical="top" wrapText="1"/>
    </xf>
    <xf numFmtId="3" fontId="22" fillId="0" borderId="0" xfId="0" applyNumberFormat="1" applyFont="1" applyAlignment="1">
      <alignment wrapText="1"/>
    </xf>
    <xf numFmtId="3" fontId="23" fillId="0" borderId="0" xfId="0" applyNumberFormat="1" applyFont="1" applyAlignment="1">
      <alignment vertical="top" wrapText="1"/>
    </xf>
    <xf numFmtId="0" fontId="19" fillId="0" borderId="0" xfId="0" applyFont="1" applyAlignment="1">
      <alignment vertical="center"/>
    </xf>
    <xf numFmtId="1" fontId="23" fillId="0" borderId="0" xfId="0" applyNumberFormat="1" applyFont="1" applyAlignment="1">
      <alignment wrapText="1"/>
    </xf>
    <xf numFmtId="0" fontId="22" fillId="0" borderId="0" xfId="0" applyFont="1" applyAlignment="1">
      <alignment horizontal="left" vertical="center"/>
    </xf>
    <xf numFmtId="1" fontId="23" fillId="0" borderId="18" xfId="0" applyNumberFormat="1" applyFont="1" applyBorder="1" applyAlignment="1">
      <alignment horizontal="left" vertical="center"/>
    </xf>
    <xf numFmtId="0" fontId="23" fillId="0" borderId="0" xfId="0" applyFont="1" applyAlignment="1">
      <alignment horizontal="left" wrapText="1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0" fontId="43" fillId="10" borderId="19" xfId="0" applyFont="1" applyFill="1" applyBorder="1" applyAlignment="1">
      <alignment horizontal="center" vertical="center" wrapText="1"/>
    </xf>
    <xf numFmtId="0" fontId="43" fillId="10" borderId="20" xfId="0" applyFont="1" applyFill="1" applyBorder="1" applyAlignment="1">
      <alignment horizontal="center" vertical="center" wrapText="1"/>
    </xf>
    <xf numFmtId="0" fontId="43" fillId="10" borderId="21" xfId="0" applyFont="1" applyFill="1" applyBorder="1" applyAlignment="1">
      <alignment horizontal="center" vertical="center" wrapText="1"/>
    </xf>
    <xf numFmtId="6" fontId="49" fillId="0" borderId="33" xfId="0" applyNumberFormat="1" applyFont="1" applyBorder="1" applyAlignment="1">
      <alignment horizontal="right" vertical="center"/>
    </xf>
    <xf numFmtId="6" fontId="49" fillId="0" borderId="35" xfId="0" applyNumberFormat="1" applyFont="1" applyBorder="1" applyAlignment="1">
      <alignment horizontal="right" vertical="center"/>
    </xf>
    <xf numFmtId="6" fontId="49" fillId="0" borderId="34" xfId="0" applyNumberFormat="1" applyFont="1" applyBorder="1" applyAlignment="1">
      <alignment horizontal="right" vertical="center"/>
    </xf>
    <xf numFmtId="6" fontId="49" fillId="0" borderId="33" xfId="0" applyNumberFormat="1" applyFont="1" applyBorder="1" applyAlignment="1">
      <alignment horizontal="center" vertical="center"/>
    </xf>
    <xf numFmtId="6" fontId="49" fillId="0" borderId="35" xfId="0" applyNumberFormat="1" applyFont="1" applyBorder="1" applyAlignment="1">
      <alignment horizontal="center" vertical="center"/>
    </xf>
    <xf numFmtId="6" fontId="49" fillId="0" borderId="34" xfId="0" applyNumberFormat="1" applyFont="1" applyBorder="1" applyAlignment="1">
      <alignment horizontal="center" vertical="center"/>
    </xf>
    <xf numFmtId="10" fontId="49" fillId="0" borderId="33" xfId="2" applyNumberFormat="1" applyFont="1" applyBorder="1" applyAlignment="1">
      <alignment horizontal="center" vertical="center"/>
    </xf>
    <xf numFmtId="10" fontId="49" fillId="0" borderId="35" xfId="2" applyNumberFormat="1" applyFont="1" applyBorder="1" applyAlignment="1">
      <alignment horizontal="center" vertical="center"/>
    </xf>
    <xf numFmtId="10" fontId="49" fillId="0" borderId="34" xfId="2" applyNumberFormat="1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3" fontId="17" fillId="0" borderId="12" xfId="0" applyNumberFormat="1" applyFont="1" applyFill="1" applyBorder="1" applyAlignment="1">
      <alignment vertical="center"/>
    </xf>
  </cellXfs>
  <cellStyles count="3">
    <cellStyle name="Moneda" xfId="1" builtinId="4"/>
    <cellStyle name="Normal" xfId="0" builtinId="0"/>
    <cellStyle name="Porcentaje" xfId="2" builtinId="5"/>
  </cellStyles>
  <dxfs count="1">
    <dxf>
      <numFmt numFmtId="34" formatCode="_-&quot;$&quot;\ * #,##0.00_-;\-&quot;$&quot;\ * #,##0.00_-;_-&quot;$&quot;\ 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742950</xdr:colOff>
      <xdr:row>2</xdr:row>
      <xdr:rowOff>38100</xdr:rowOff>
    </xdr:from>
    <xdr:ext cx="2152650" cy="7048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83821</xdr:colOff>
      <xdr:row>2</xdr:row>
      <xdr:rowOff>76201</xdr:rowOff>
    </xdr:from>
    <xdr:to>
      <xdr:col>5</xdr:col>
      <xdr:colOff>396241</xdr:colOff>
      <xdr:row>7</xdr:row>
      <xdr:rowOff>3871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9576CB-30AB-43B5-B6AD-B0618FF6B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861" y="426721"/>
          <a:ext cx="3124200" cy="80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647700</xdr:colOff>
      <xdr:row>0</xdr:row>
      <xdr:rowOff>142875</xdr:rowOff>
    </xdr:from>
    <xdr:ext cx="2162175" cy="7048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276225</xdr:colOff>
      <xdr:row>0</xdr:row>
      <xdr:rowOff>123825</xdr:rowOff>
    </xdr:from>
    <xdr:to>
      <xdr:col>2</xdr:col>
      <xdr:colOff>2737437</xdr:colOff>
      <xdr:row>3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C1676F-61C2-4B5B-A94F-346096087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123825"/>
          <a:ext cx="3442287" cy="88582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194.931768171293" createdVersion="8" refreshedVersion="8" minRefreshableVersion="3" recordCount="90" xr:uid="{BF52DE04-0418-4B55-B2A9-B713576906F0}">
  <cacheSource type="worksheet">
    <worksheetSource ref="A5:H95" sheet="Detalle ejecución Cuota Gerenci"/>
  </cacheSource>
  <cacheFields count="8">
    <cacheField name="Rubro" numFmtId="0">
      <sharedItems containsString="0" containsBlank="1" containsNumber="1" containsInteger="1" minValue="1" maxValue="61" count="7">
        <m/>
        <n v="2"/>
        <n v="1"/>
        <n v="3"/>
        <n v="4"/>
        <n v="5"/>
        <n v="61" u="1"/>
      </sharedItems>
    </cacheField>
    <cacheField name="No. Orden" numFmtId="0">
      <sharedItems containsBlank="1" containsMixedTypes="1" containsNumber="1" containsInteger="1" minValue="1" maxValue="5"/>
    </cacheField>
    <cacheField name="RUBROS" numFmtId="0">
      <sharedItems/>
    </cacheField>
    <cacheField name="PRESUPUESTO" numFmtId="0">
      <sharedItems containsString="0" containsBlank="1" containsNumber="1" minValue="2427273" maxValue="5408592000"/>
    </cacheField>
    <cacheField name="COMPROMISO" numFmtId="0">
      <sharedItems containsSemiMixedTypes="0" containsString="0" containsNumber="1" minValue="0" maxValue="1856847058.4000001"/>
    </cacheField>
    <cacheField name="EJECUTADO ACUMULADO A 31-07-2023" numFmtId="0">
      <sharedItems containsSemiMixedTypes="0" containsString="0" containsNumber="1" containsInteger="1" minValue="0" maxValue="725726711"/>
    </cacheField>
    <cacheField name="EJECUTADO MES DE AGOSTO 2023" numFmtId="0">
      <sharedItems containsSemiMixedTypes="0" containsString="0" containsNumber="1" containsInteger="1" minValue="0" maxValue="98318273"/>
    </cacheField>
    <cacheField name="EJECUTADO ACUMULADO A LA FECHA" numFmtId="0">
      <sharedItems containsSemiMixedTypes="0" containsString="0" containsNumber="1" containsInteger="1" minValue="0" maxValue="8240449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">
  <r>
    <x v="0"/>
    <n v="1"/>
    <s v="1. SERVICIOS PERSONALES - ESPECIFICA"/>
    <n v="4096000000"/>
    <n v="1032737325"/>
    <n v="505813000"/>
    <n v="88318273"/>
    <n v="594131273"/>
  </r>
  <r>
    <x v="0"/>
    <s v="1.1"/>
    <s v="1.1 GASTOS DE PERSONAL ADICIONAL - ESPECÍFICA"/>
    <n v="1446744000"/>
    <n v="633222325"/>
    <n v="296698000"/>
    <n v="46518273"/>
    <n v="343216273"/>
  </r>
  <r>
    <x v="0"/>
    <s v="1.1.1"/>
    <s v="1.1.1 PERSONAL ADICIONAL"/>
    <n v="1446744000"/>
    <n v="633222325"/>
    <n v="296698000"/>
    <n v="46518273"/>
    <n v="343216273"/>
  </r>
  <r>
    <x v="0"/>
    <s v="1.1.1.1"/>
    <s v="Supervisor del proyecto"/>
    <n v="201600000"/>
    <n v="98200000"/>
    <n v="59700000"/>
    <n v="0"/>
    <n v="59700000"/>
  </r>
  <r>
    <x v="1"/>
    <s v="1.1.1.1.1"/>
    <s v="Nelson Eduardo Rodriguez Montaña"/>
    <n v="201600000"/>
    <n v="43200000"/>
    <n v="43200000"/>
    <n v="0"/>
    <n v="43200000"/>
  </r>
  <r>
    <x v="1"/>
    <s v="1.1.1.1.2"/>
    <s v="Nelson Eduardo Rodriguez Montaña"/>
    <m/>
    <n v="55000000"/>
    <n v="16500000"/>
    <n v="0"/>
    <n v="16500000"/>
  </r>
  <r>
    <x v="0"/>
    <s v="1.1.1.2"/>
    <s v="Director academico del proyecto"/>
    <n v="201600000"/>
    <n v="98200000"/>
    <n v="48700000"/>
    <n v="16500000"/>
    <n v="65200000"/>
  </r>
  <r>
    <x v="1"/>
    <s v="1.1.1.2.1"/>
    <s v="Henry  Montaña Quintero "/>
    <n v="201600000"/>
    <n v="43200000"/>
    <n v="43200000"/>
    <n v="0"/>
    <n v="43200000"/>
  </r>
  <r>
    <x v="1"/>
    <s v="1.1.1.2.2"/>
    <s v="Henry  Montaña Quintero "/>
    <m/>
    <n v="55000000"/>
    <n v="5500000"/>
    <n v="16500000"/>
    <n v="22000000"/>
  </r>
  <r>
    <x v="0"/>
    <s v="1.1.1.3"/>
    <s v="Director CGE"/>
    <n v="201600000"/>
    <n v="84128000"/>
    <n v="58548000"/>
    <n v="5116000"/>
    <n v="63664000"/>
  </r>
  <r>
    <x v="1"/>
    <s v="1.1.1.3.1"/>
    <s v="Pablo Emilio Garzon Carreño "/>
    <n v="201600000"/>
    <n v="43200000"/>
    <n v="43200000"/>
    <n v="0"/>
    <n v="43200000"/>
  </r>
  <r>
    <x v="1"/>
    <s v="1.1.1.3.2"/>
    <s v="Pablo Emilio Garzon Carreño "/>
    <m/>
    <n v="40928000"/>
    <n v="15348000"/>
    <n v="5116000"/>
    <n v="20464000"/>
  </r>
  <r>
    <x v="0"/>
    <s v="1.1.1.4"/>
    <s v="Tecnólogo de apoyo en procesos"/>
    <n v="315000000"/>
    <n v="120681825"/>
    <n v="47000000"/>
    <n v="6927273"/>
    <n v="53927273"/>
  </r>
  <r>
    <x v="2"/>
    <s v="1.1.1.4.1"/>
    <s v="LAE - Diego Alejandro Perez Guevara"/>
    <n v="20000000"/>
    <n v="20000000"/>
    <n v="15000000"/>
    <n v="2500000"/>
    <n v="17500000"/>
  </r>
  <r>
    <x v="2"/>
    <s v="1.1.1.4.2"/>
    <s v="LAE - Carlos Andres Pinilla Cubillos"/>
    <n v="20000000"/>
    <n v="20000000"/>
    <n v="20000000"/>
    <n v="0"/>
    <n v="20000000"/>
  </r>
  <r>
    <x v="2"/>
    <s v="1.1.1.4.3"/>
    <s v="LAE - Yojan Mayorga Salazar"/>
    <n v="8000000"/>
    <n v="8000000"/>
    <n v="2000000"/>
    <n v="0"/>
    <n v="2000000"/>
  </r>
  <r>
    <x v="2"/>
    <s v="1.1.1.4.4"/>
    <s v="LAE - Jenny Paola Rodríguez Rodríguez"/>
    <n v="6000000"/>
    <n v="6000000"/>
    <n v="6000000"/>
    <n v="0"/>
    <n v="6000000"/>
  </r>
  <r>
    <x v="2"/>
    <s v="1.1.1.4.5"/>
    <s v="LAE - Angie Daniela Caamaño Tovar"/>
    <n v="6000000"/>
    <n v="6000000"/>
    <n v="4000000"/>
    <n v="2000000"/>
    <n v="6000000"/>
  </r>
  <r>
    <x v="2"/>
    <s v="1.1.1.4.6"/>
    <s v="LAE - Diego Alejandro Perez Guevara"/>
    <n v="19418184"/>
    <n v="19418184"/>
    <n v="0"/>
    <n v="0"/>
    <n v="0"/>
  </r>
  <r>
    <x v="2"/>
    <s v="1.1.1.4.7"/>
    <s v="LAE - Carlos Andres Pinilla Cubillos"/>
    <n v="19418184"/>
    <n v="19418184"/>
    <n v="0"/>
    <n v="2427273"/>
    <n v="2427273"/>
  </r>
  <r>
    <x v="2"/>
    <s v="1.1.1.4.8"/>
    <s v="LAE - Nubia Marcela Rodríguez Figueroa"/>
    <n v="2427273"/>
    <n v="2427273"/>
    <n v="0"/>
    <n v="0"/>
    <n v="0"/>
  </r>
  <r>
    <x v="2"/>
    <s v="1.1.1.4.9"/>
    <s v="LAE - Sara Jineth Quimbayo Orozco"/>
    <n v="19418184"/>
    <n v="19418184"/>
    <n v="0"/>
    <n v="0"/>
    <n v="0"/>
  </r>
  <r>
    <x v="2"/>
    <s v="1.1.1.4.10"/>
    <s v="Disponible Tecnólogos de apoyo en procesos"/>
    <n v="194318175"/>
    <n v="0"/>
    <n v="0"/>
    <n v="0"/>
    <n v="0"/>
  </r>
  <r>
    <x v="0"/>
    <s v="1.1.1.5"/>
    <s v="Profesional de apoyo a procesos"/>
    <n v="526944000"/>
    <n v="232012500"/>
    <n v="82750000"/>
    <n v="17975000"/>
    <n v="100725000"/>
  </r>
  <r>
    <x v="2"/>
    <s v="1.1.1.5.1"/>
    <s v="Lider LAE - Sergio Yecid Cardozo Trujillo"/>
    <n v="28000000"/>
    <n v="28000000"/>
    <n v="28000000"/>
    <n v="3062500"/>
    <n v="31062500"/>
  </r>
  <r>
    <x v="2"/>
    <s v="1.1.1.5.2"/>
    <s v="Enlace Territorial - Diana Patricia Giraldo Bedoya"/>
    <n v="44100000"/>
    <n v="44100000"/>
    <n v="29400000"/>
    <n v="3675000"/>
    <n v="33075000"/>
  </r>
  <r>
    <x v="2"/>
    <s v="1.1.1.5.3"/>
    <s v="Apoyo Financiero - Saidy Lorena Villamil González"/>
    <n v="27000000"/>
    <n v="27000000"/>
    <n v="18000000"/>
    <n v="4500000"/>
    <n v="22500000"/>
  </r>
  <r>
    <x v="2"/>
    <s v="1.1.1.5.4"/>
    <s v="Enlace Territorial - Yair Eduardo Benítez Carrizosa"/>
    <n v="44100000"/>
    <n v="44100000"/>
    <n v="7350000"/>
    <n v="3675000"/>
    <n v="11025000"/>
  </r>
  <r>
    <x v="2"/>
    <s v="1.1.1.5.5"/>
    <s v="Enlace Territorial - Pedro Fernando Alejo Becerra"/>
    <n v="15312500"/>
    <n v="15312500"/>
    <n v="0"/>
    <n v="3062500"/>
    <n v="3062500"/>
  </r>
  <r>
    <x v="2"/>
    <s v="1.1.1.5.6"/>
    <s v="Enlace Territorial - Ana Cristina Salazar Estupiñan"/>
    <n v="24500000"/>
    <n v="24500000"/>
    <n v="0"/>
    <n v="0"/>
    <n v="0"/>
  </r>
  <r>
    <x v="2"/>
    <s v="1.1.1.5.7"/>
    <s v="Enlace Territorial - Wilmar Raúl Hernández Rivera"/>
    <n v="24500000"/>
    <n v="24500000"/>
    <n v="0"/>
    <n v="0"/>
    <n v="0"/>
  </r>
  <r>
    <x v="2"/>
    <s v="1.1.1.5.8"/>
    <s v="Lider LAE - Sergio Yecid Cardozo Trujillo"/>
    <n v="24500000"/>
    <n v="24500000"/>
    <n v="0"/>
    <n v="0"/>
    <n v="0"/>
  </r>
  <r>
    <x v="2"/>
    <s v="1.1.1.5.5"/>
    <s v="Disponible profesionales de apoyo a procesos"/>
    <n v="294931500"/>
    <n v="0"/>
    <n v="0"/>
    <n v="0"/>
    <n v="0"/>
  </r>
  <r>
    <x v="0"/>
    <s v="1.2"/>
    <s v="1.2 GASTOS DE PERSONAL MINIMO - ESPECÍFICA"/>
    <n v="2649256000"/>
    <n v="399515000"/>
    <n v="209115000"/>
    <n v="41800000"/>
    <n v="250915000"/>
  </r>
  <r>
    <x v="0"/>
    <s v="1.2.1"/>
    <s v="Personal Minimo"/>
    <n v="2649256000"/>
    <n v="399515000"/>
    <n v="209115000"/>
    <n v="41800000"/>
    <n v="250915000"/>
  </r>
  <r>
    <x v="0"/>
    <s v="1.2.1.1"/>
    <s v="Coordinador Operativo "/>
    <n v="228492000"/>
    <n v="13200000"/>
    <n v="11550000"/>
    <n v="0"/>
    <n v="11550000"/>
  </r>
  <r>
    <x v="2"/>
    <s v="1.2.1.1.1"/>
    <s v="Francisco Javier Matiz Bulla"/>
    <n v="13200000"/>
    <n v="13200000"/>
    <n v="11550000"/>
    <n v="0"/>
    <n v="11550000"/>
  </r>
  <r>
    <x v="2"/>
    <s v="1.2.1.1.2"/>
    <s v="Disponible contratacion "/>
    <n v="215292000"/>
    <n v="0"/>
    <n v="0"/>
    <n v="0"/>
    <n v="0"/>
  </r>
  <r>
    <x v="0"/>
    <s v="1.2.1.2"/>
    <s v="Coordinador Lider Contractual "/>
    <n v="228492000"/>
    <n v="0"/>
    <n v="0"/>
    <n v="0"/>
    <n v="0"/>
  </r>
  <r>
    <x v="2"/>
    <s v="1.2.1.2.1"/>
    <s v="En contratacion "/>
    <n v="36300000"/>
    <n v="0"/>
    <n v="0"/>
    <n v="0"/>
    <n v="0"/>
  </r>
  <r>
    <x v="2"/>
    <s v="1.2.1.2.2"/>
    <s v="Disponible contratacion "/>
    <n v="192192000"/>
    <n v="0"/>
    <n v="0"/>
    <n v="0"/>
    <n v="0"/>
  </r>
  <r>
    <x v="0"/>
    <s v="1.2.1.3"/>
    <s v="Cordinador Financiero y administrativo "/>
    <n v="270036000"/>
    <n v="32565000"/>
    <n v="18915000"/>
    <n v="1950000"/>
    <n v="20865000"/>
  </r>
  <r>
    <x v="2"/>
    <s v="1.2.1.3.1"/>
    <s v="Carmen Yolanda Contreras Moreno"/>
    <n v="42900000"/>
    <n v="16965000"/>
    <n v="16965000"/>
    <n v="0"/>
    <n v="16965000"/>
  </r>
  <r>
    <x v="2"/>
    <s v="1.2.1.3.2"/>
    <s v="Carmen Yolanda Contreras Moreno"/>
    <m/>
    <n v="15600000"/>
    <n v="1950000"/>
    <n v="1950000"/>
    <n v="3900000"/>
  </r>
  <r>
    <x v="2"/>
    <s v="1.2.1.3.3"/>
    <s v="Disponible contratacion "/>
    <n v="227136000"/>
    <n v="0"/>
    <n v="0"/>
    <n v="0"/>
    <n v="0"/>
  </r>
  <r>
    <x v="0"/>
    <s v="1.2.1.4"/>
    <s v="Lider de Procesos de Evaluación"/>
    <n v="251108000"/>
    <n v="35100000"/>
    <n v="29250000"/>
    <n v="1950000"/>
    <n v="31200000"/>
  </r>
  <r>
    <x v="1"/>
    <s v="1.2.1.4.1"/>
    <s v="Gustavo Adolfo Restrepo Reyes "/>
    <n v="19500000"/>
    <n v="19500000"/>
    <n v="19500000"/>
    <n v="0"/>
    <n v="19500000"/>
  </r>
  <r>
    <x v="2"/>
    <s v="1.2.1.4.2"/>
    <s v="Gustavo Adolfo Restrepo Reyes "/>
    <n v="23400000"/>
    <n v="15600000"/>
    <n v="9750000"/>
    <n v="1950000"/>
    <n v="11700000"/>
  </r>
  <r>
    <x v="2"/>
    <s v="1.2.1.4.3"/>
    <s v="Disponible contratacion "/>
    <n v="208208000"/>
    <n v="0"/>
    <n v="0"/>
    <n v="0"/>
    <n v="0"/>
  </r>
  <r>
    <x v="0"/>
    <s v="1.2.1.5"/>
    <s v=" Líder de proceso de interventoría, Gestión de procesos, riesgos, recursos y conocimiento"/>
    <n v="251108000"/>
    <n v="39000000"/>
    <n v="29250000"/>
    <n v="1950000"/>
    <n v="31200000"/>
  </r>
  <r>
    <x v="2"/>
    <s v="1.2.1.5.1"/>
    <s v="Jose Luis Gallo Eljaiek "/>
    <n v="42900000"/>
    <n v="19500000"/>
    <n v="19500000"/>
    <n v="0"/>
    <n v="19500000"/>
  </r>
  <r>
    <x v="2"/>
    <s v="1.2.1.5.2"/>
    <s v="Jose Luis Gallo Eljaiek "/>
    <m/>
    <n v="19500000"/>
    <n v="9750000"/>
    <n v="1950000"/>
    <n v="11700000"/>
  </r>
  <r>
    <x v="2"/>
    <s v="1.2.1.5.3"/>
    <s v="Disponible contratacion "/>
    <n v="208208000"/>
    <n v="0"/>
    <n v="0"/>
    <n v="0"/>
    <n v="0"/>
  </r>
  <r>
    <x v="0"/>
    <s v="1.2.1.6"/>
    <s v="Líder de proceso de cartera y liquidación"/>
    <n v="270036000"/>
    <n v="26000000"/>
    <n v="13000000"/>
    <n v="6500000"/>
    <n v="19500000"/>
  </r>
  <r>
    <x v="2"/>
    <s v="1.2.1.6.1"/>
    <s v="Libia Patricia Guevara Velandia"/>
    <n v="42900000"/>
    <n v="26000000"/>
    <n v="13000000"/>
    <n v="6500000"/>
    <n v="19500000"/>
  </r>
  <r>
    <x v="2"/>
    <s v="1.2.1.6.2"/>
    <s v="Disponible contratacion "/>
    <n v="227136000"/>
    <n v="0"/>
    <n v="0"/>
    <n v="0"/>
    <n v="0"/>
  </r>
  <r>
    <x v="0"/>
    <s v="1.2.1.7"/>
    <s v="Líder de soporte fiduciario- proceso de aplicación, seguimiento y reporte de pagos y proceso de fiducia."/>
    <n v="228492000"/>
    <n v="13200000"/>
    <n v="3300000"/>
    <n v="3300000"/>
    <n v="6600000"/>
  </r>
  <r>
    <x v="2"/>
    <s v="1.2.1.7.1"/>
    <s v="Karina Vega Tolosa"/>
    <n v="36300000"/>
    <n v="13200000"/>
    <n v="3300000"/>
    <n v="3300000"/>
    <n v="6600000"/>
  </r>
  <r>
    <x v="2"/>
    <s v="1.2.1.7.2"/>
    <s v="Disponible contratacion "/>
    <n v="192192000"/>
    <n v="0"/>
    <n v="0"/>
    <n v="0"/>
    <n v="0"/>
  </r>
  <r>
    <x v="0"/>
    <s v="1.2.1.8"/>
    <s v="Líder Profesional de proceso de soporte sistemas de información"/>
    <n v="228492000"/>
    <n v="21450000"/>
    <n v="14850000"/>
    <n v="1650000"/>
    <n v="16500000"/>
  </r>
  <r>
    <x v="2"/>
    <s v="1.2.1.8.1"/>
    <s v="Amparo molina Espitia"/>
    <n v="36300000"/>
    <n v="21450000"/>
    <n v="14850000"/>
    <n v="1650000"/>
    <n v="16500000"/>
  </r>
  <r>
    <x v="2"/>
    <s v="1.2.1.8.2"/>
    <s v="Disponible contratacion "/>
    <n v="192192000"/>
    <n v="0"/>
    <n v="0"/>
    <n v="0"/>
    <n v="0"/>
  </r>
  <r>
    <x v="0"/>
    <s v="1.2.1.9"/>
    <s v="Profesionales de apoyo Administrativo"/>
    <n v="567000000"/>
    <n v="178000000"/>
    <n v="51000000"/>
    <n v="24500000"/>
    <n v="75500000"/>
  </r>
  <r>
    <x v="2"/>
    <s v="1.2.1.9.1"/>
    <s v="Profesional de apoyo 1 - Sandra Milena Pineda Cortes"/>
    <n v="189000000"/>
    <n v="91000000"/>
    <n v="19500000"/>
    <n v="13000000"/>
    <n v="32500000"/>
  </r>
  <r>
    <x v="2"/>
    <s v="1.2.1.9.2"/>
    <s v="Profesional de apoyo 2 - Nina Shirley Murillo Cruz"/>
    <n v="36000000"/>
    <n v="36000000"/>
    <n v="22500000"/>
    <n v="9000000"/>
    <n v="31500000"/>
  </r>
  <r>
    <x v="2"/>
    <s v="1.2.1.9.3"/>
    <s v="Profesional de apoyo 3 - Ariana Tavera Ochoa"/>
    <n v="9000000"/>
    <n v="9000000"/>
    <n v="9000000"/>
    <n v="0"/>
    <n v="9000000"/>
  </r>
  <r>
    <x v="2"/>
    <s v="1.2.1.9.4"/>
    <s v="Profesional de apoyo 2 - Nina Shirley Murillo Cruz"/>
    <n v="132000000"/>
    <n v="32000000"/>
    <n v="0"/>
    <n v="0"/>
    <n v="0"/>
  </r>
  <r>
    <x v="2"/>
    <s v="1.2.1.9.5"/>
    <s v="Profesional de apoyo 3 - Ariana Tavera Ochoa"/>
    <n v="10000000"/>
    <n v="10000000"/>
    <n v="0"/>
    <n v="2500000"/>
    <n v="2500000"/>
  </r>
  <r>
    <x v="2"/>
    <s v="1.2.1.9.6"/>
    <s v="Disponible Profesionales de apoyo"/>
    <n v="191000000"/>
    <n v="0"/>
    <n v="0"/>
    <n v="0"/>
    <n v="0"/>
  </r>
  <r>
    <x v="0"/>
    <s v="1.2.1.10"/>
    <s v="Tecnólogo de apoyo en procesos transversales"/>
    <n v="126000000"/>
    <n v="41000000"/>
    <n v="38000000"/>
    <n v="0"/>
    <n v="38000000"/>
  </r>
  <r>
    <x v="2"/>
    <s v="1.2.1.10.1"/>
    <s v="Alejandra Milena Velez Meneses"/>
    <n v="126000000"/>
    <n v="41000000"/>
    <n v="38000000"/>
    <n v="0"/>
    <n v="38000000"/>
  </r>
  <r>
    <x v="0"/>
    <n v="2"/>
    <s v="2. ADQUISICION DE SERVICIOS - ESPECIFICA"/>
    <n v="656930614.60000002"/>
    <n v="195548348"/>
    <n v="10000000"/>
    <n v="10000000"/>
    <n v="20000000"/>
  </r>
  <r>
    <x v="0"/>
    <s v="2.1"/>
    <s v="2.3 ARRENDAMIENTOS - ESPECÍFICA"/>
    <n v="322430614.60000002"/>
    <n v="0"/>
    <n v="0"/>
    <n v="0"/>
    <n v="0"/>
  </r>
  <r>
    <x v="0"/>
    <s v="2.1.1"/>
    <s v="Apoyo Logistico/Alquiler"/>
    <n v="322430614.60000002"/>
    <n v="0"/>
    <n v="0"/>
    <n v="0"/>
    <n v="0"/>
  </r>
  <r>
    <x v="3"/>
    <s v="2.1.1.1"/>
    <s v="Logística para la operación "/>
    <n v="322430614.60000002"/>
    <n v="0"/>
    <n v="0"/>
    <n v="0"/>
    <n v="0"/>
  </r>
  <r>
    <x v="0"/>
    <s v="2.2"/>
    <s v="2.1 IMPRESOS Y PUBLICACIONES Y DESARROLLO WEB - ESPECÍFICA"/>
    <n v="334500000"/>
    <n v="195548348"/>
    <n v="10000000"/>
    <n v="10000000"/>
    <n v="20000000"/>
  </r>
  <r>
    <x v="0"/>
    <s v="2.2.1"/>
    <s v="Desarrollos Web, mesa de ayuda y prototipado"/>
    <n v="334500000"/>
    <n v="195548348"/>
    <n v="10000000"/>
    <n v="10000000"/>
    <n v="20000000"/>
  </r>
  <r>
    <x v="3"/>
    <s v="2.1.1.1.3"/>
    <s v="Herramienta mesa de ayuda para LAE - ENRUTAPP SAS"/>
    <n v="214500000"/>
    <n v="75548348"/>
    <n v="0"/>
    <n v="0"/>
    <n v="0"/>
  </r>
  <r>
    <x v="2"/>
    <s v="2.1.1.1.4"/>
    <s v="Ingeniero Prototipado - Wilson Ricardo López Sanchez"/>
    <n v="84000000"/>
    <n v="84000000"/>
    <n v="7000000"/>
    <n v="7000000"/>
    <n v="14000000"/>
  </r>
  <r>
    <x v="2"/>
    <s v="2.1.1.1.5"/>
    <s v="Apoyo Prototipado - Paola Porras Styles"/>
    <n v="36000000"/>
    <n v="36000000"/>
    <n v="3000000"/>
    <n v="3000000"/>
    <n v="6000000"/>
  </r>
  <r>
    <x v="0"/>
    <n v="3"/>
    <s v="3. GASTOS LEGALES "/>
    <n v="30600000"/>
    <n v="30600000"/>
    <n v="30525295"/>
    <n v="0"/>
    <n v="30525295"/>
  </r>
  <r>
    <x v="0"/>
    <s v="3.1"/>
    <s v="Gastos Legales "/>
    <n v="30600000"/>
    <n v="30600000"/>
    <n v="30525295"/>
    <n v="0"/>
    <n v="30525295"/>
  </r>
  <r>
    <x v="0"/>
    <s v="3.1.1"/>
    <s v="Gastos Legales, polizas "/>
    <n v="30600000"/>
    <n v="30600000"/>
    <n v="30525295"/>
    <n v="0"/>
    <n v="30525295"/>
  </r>
  <r>
    <x v="3"/>
    <s v="3.1.1.1"/>
    <s v="Otros Gastos Financieros, Pólizas"/>
    <n v="30600000"/>
    <n v="30600000"/>
    <n v="30525295"/>
    <n v="0"/>
    <n v="30525295"/>
  </r>
  <r>
    <x v="0"/>
    <n v="4"/>
    <s v="4. GASTOS FINANCIEROS"/>
    <n v="27100000"/>
    <n v="0"/>
    <n v="0"/>
    <n v="0"/>
    <n v="0"/>
  </r>
  <r>
    <x v="0"/>
    <s v="4.1"/>
    <s v="Otros Gastos Financieros"/>
    <n v="27100000"/>
    <n v="0"/>
    <n v="0"/>
    <n v="0"/>
    <n v="0"/>
  </r>
  <r>
    <x v="3"/>
    <s v="4.1.1"/>
    <s v="GMF"/>
    <n v="22900000"/>
    <n v="0"/>
    <n v="0"/>
    <n v="0"/>
    <n v="0"/>
  </r>
  <r>
    <x v="4"/>
    <s v="4.1.2"/>
    <s v="Otras deducciones e imprevistos"/>
    <n v="4200000"/>
    <n v="0"/>
    <n v="0"/>
    <n v="0"/>
    <n v="0"/>
  </r>
  <r>
    <x v="5"/>
    <n v="5"/>
    <s v="5. BENEFICIO INSTITUCIONAL"/>
    <n v="597961385.39999998"/>
    <n v="597961385.39999998"/>
    <n v="179388416"/>
    <n v="0"/>
    <n v="179388416"/>
  </r>
  <r>
    <x v="0"/>
    <m/>
    <s v="Total general - ANEXO 5"/>
    <n v="5408592000"/>
    <n v="1856847058.4000001"/>
    <n v="725726711"/>
    <n v="98318273"/>
    <n v="82404498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C17A8-FA4F-4E69-8FA1-7C306C2932AB}" name="TablaDinámica1" cacheId="1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D9" firstHeaderRow="0" firstDataRow="1" firstDataCol="1"/>
  <pivotFields count="8">
    <pivotField axis="axisRow" showAll="0">
      <items count="8">
        <item x="2"/>
        <item x="1"/>
        <item x="3"/>
        <item x="4"/>
        <item x="5"/>
        <item m="1" x="6"/>
        <item h="1" x="0"/>
        <item t="default"/>
      </items>
    </pivotField>
    <pivotField showAll="0"/>
    <pivotField showAll="0"/>
    <pivotField dataField="1" showAll="0"/>
    <pivotField dataField="1" showAll="0"/>
    <pivotField showAll="0"/>
    <pivotField showAll="0"/>
    <pivotField dataField="1" numFmtId="3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de PRESUPUESTO" fld="3" baseField="0" baseItem="0"/>
    <dataField name="Suma de COMPROMISO" fld="4" baseField="0" baseItem="0"/>
    <dataField name="Suma de EJECUTADO ACUMULADO A LA FECHA" fld="7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showGridLines="0" workbookViewId="0">
      <selection activeCell="B22" sqref="B22:K22"/>
    </sheetView>
  </sheetViews>
  <sheetFormatPr baseColWidth="10" defaultColWidth="14.44140625" defaultRowHeight="15" customHeight="1"/>
  <cols>
    <col min="1" max="2" width="4.6640625" customWidth="1"/>
    <col min="3" max="11" width="12.109375" customWidth="1"/>
  </cols>
  <sheetData>
    <row r="1" spans="1:11" ht="14.25" customHeight="1">
      <c r="F1" s="1"/>
    </row>
    <row r="2" spans="1:11" ht="14.25" customHeight="1">
      <c r="B2" s="2"/>
      <c r="C2" s="3"/>
      <c r="D2" s="3"/>
      <c r="E2" s="233"/>
      <c r="F2" s="234"/>
      <c r="G2" s="3"/>
      <c r="H2" s="3"/>
      <c r="I2" s="3"/>
      <c r="J2" s="3"/>
      <c r="K2" s="4"/>
    </row>
    <row r="3" spans="1:11" ht="14.25" customHeight="1">
      <c r="B3" s="5"/>
      <c r="C3" s="6"/>
      <c r="D3" s="6"/>
      <c r="E3" s="7"/>
      <c r="F3" s="8"/>
      <c r="G3" s="6"/>
      <c r="H3" s="6"/>
      <c r="I3" s="6"/>
      <c r="J3" s="6"/>
      <c r="K3" s="9"/>
    </row>
    <row r="4" spans="1:11" ht="14.25" customHeight="1">
      <c r="B4" s="5"/>
      <c r="C4" s="6"/>
      <c r="D4" s="6"/>
      <c r="E4" s="6"/>
      <c r="F4" s="6"/>
      <c r="G4" s="6"/>
      <c r="H4" s="6"/>
      <c r="I4" s="6"/>
      <c r="J4" s="6"/>
      <c r="K4" s="9"/>
    </row>
    <row r="5" spans="1:11" ht="14.25" customHeight="1">
      <c r="B5" s="5"/>
      <c r="C5" s="6"/>
      <c r="D5" s="6"/>
      <c r="E5" s="6"/>
      <c r="F5" s="6"/>
      <c r="G5" s="6"/>
      <c r="H5" s="6"/>
      <c r="I5" s="6"/>
      <c r="J5" s="6"/>
      <c r="K5" s="9"/>
    </row>
    <row r="6" spans="1:11" ht="14.25" customHeight="1">
      <c r="B6" s="5"/>
      <c r="C6" s="6"/>
      <c r="D6" s="6"/>
      <c r="E6" s="6"/>
      <c r="F6" s="6"/>
      <c r="G6" s="6"/>
      <c r="H6" s="6"/>
      <c r="I6" s="6"/>
      <c r="J6" s="6"/>
      <c r="K6" s="9"/>
    </row>
    <row r="7" spans="1:11" ht="14.25" customHeight="1">
      <c r="B7" s="5"/>
      <c r="C7" s="6"/>
      <c r="D7" s="6"/>
      <c r="E7" s="6"/>
      <c r="F7" s="6"/>
      <c r="G7" s="6"/>
      <c r="H7" s="6"/>
      <c r="I7" s="6"/>
      <c r="J7" s="6"/>
      <c r="K7" s="9"/>
    </row>
    <row r="8" spans="1:11" ht="40.5" customHeight="1">
      <c r="A8" s="10"/>
      <c r="B8" s="227" t="s">
        <v>0</v>
      </c>
      <c r="C8" s="228"/>
      <c r="D8" s="228"/>
      <c r="E8" s="228"/>
      <c r="F8" s="228"/>
      <c r="G8" s="228"/>
      <c r="H8" s="228"/>
      <c r="I8" s="228"/>
      <c r="J8" s="228"/>
      <c r="K8" s="229"/>
    </row>
    <row r="9" spans="1:11" ht="14.25" customHeight="1">
      <c r="A9" s="11"/>
      <c r="B9" s="12"/>
      <c r="C9" s="6"/>
      <c r="D9" s="6"/>
      <c r="E9" s="6"/>
      <c r="F9" s="6"/>
      <c r="G9" s="6"/>
      <c r="H9" s="6"/>
      <c r="I9" s="6"/>
      <c r="J9" s="6"/>
      <c r="K9" s="9"/>
    </row>
    <row r="10" spans="1:11" ht="34.5" customHeight="1">
      <c r="A10" s="10"/>
      <c r="B10" s="227" t="s">
        <v>279</v>
      </c>
      <c r="C10" s="228"/>
      <c r="D10" s="228"/>
      <c r="E10" s="228"/>
      <c r="F10" s="228"/>
      <c r="G10" s="228"/>
      <c r="H10" s="228"/>
      <c r="I10" s="228"/>
      <c r="J10" s="228"/>
      <c r="K10" s="229"/>
    </row>
    <row r="11" spans="1:11" ht="14.25" customHeight="1">
      <c r="A11" s="11"/>
      <c r="B11" s="12"/>
      <c r="C11" s="6"/>
      <c r="D11" s="6"/>
      <c r="E11" s="6"/>
      <c r="F11" s="6"/>
      <c r="G11" s="6"/>
      <c r="H11" s="6"/>
      <c r="I11" s="6"/>
      <c r="J11" s="6"/>
      <c r="K11" s="9"/>
    </row>
    <row r="12" spans="1:11" ht="42.75" customHeight="1">
      <c r="A12" s="10"/>
      <c r="B12" s="227" t="s">
        <v>1</v>
      </c>
      <c r="C12" s="228"/>
      <c r="D12" s="228"/>
      <c r="E12" s="228"/>
      <c r="F12" s="228"/>
      <c r="G12" s="228"/>
      <c r="H12" s="228"/>
      <c r="I12" s="228"/>
      <c r="J12" s="228"/>
      <c r="K12" s="229"/>
    </row>
    <row r="13" spans="1:11" ht="24" customHeight="1">
      <c r="A13" s="11"/>
      <c r="B13" s="227" t="s">
        <v>2</v>
      </c>
      <c r="C13" s="228"/>
      <c r="D13" s="228"/>
      <c r="E13" s="228"/>
      <c r="F13" s="228"/>
      <c r="G13" s="228"/>
      <c r="H13" s="228"/>
      <c r="I13" s="228"/>
      <c r="J13" s="228"/>
      <c r="K13" s="229"/>
    </row>
    <row r="14" spans="1:11" ht="33.75" customHeight="1">
      <c r="A14" s="10"/>
      <c r="B14" s="13"/>
      <c r="C14" s="10"/>
      <c r="D14" s="10"/>
      <c r="E14" s="10"/>
      <c r="F14" s="10"/>
      <c r="G14" s="10"/>
      <c r="H14" s="10"/>
      <c r="I14" s="10"/>
      <c r="J14" s="10"/>
      <c r="K14" s="14"/>
    </row>
    <row r="15" spans="1:11" ht="14.25" customHeight="1">
      <c r="A15" s="11"/>
      <c r="B15" s="12"/>
      <c r="C15" s="6"/>
      <c r="D15" s="6"/>
      <c r="E15" s="6"/>
      <c r="F15" s="6"/>
      <c r="G15" s="6"/>
      <c r="H15" s="6"/>
      <c r="I15" s="6"/>
      <c r="J15" s="6"/>
      <c r="K15" s="9"/>
    </row>
    <row r="16" spans="1:11" ht="32.25" customHeight="1">
      <c r="A16" s="10"/>
      <c r="B16" s="227" t="s">
        <v>3</v>
      </c>
      <c r="C16" s="228"/>
      <c r="D16" s="228"/>
      <c r="E16" s="228"/>
      <c r="F16" s="228"/>
      <c r="G16" s="228"/>
      <c r="H16" s="228"/>
      <c r="I16" s="228"/>
      <c r="J16" s="228"/>
      <c r="K16" s="229"/>
    </row>
    <row r="17" spans="1:11" ht="16.5" customHeight="1">
      <c r="A17" s="10"/>
      <c r="B17" s="227" t="s">
        <v>4</v>
      </c>
      <c r="C17" s="228"/>
      <c r="D17" s="228"/>
      <c r="E17" s="228"/>
      <c r="F17" s="228"/>
      <c r="G17" s="228"/>
      <c r="H17" s="228"/>
      <c r="I17" s="228"/>
      <c r="J17" s="228"/>
      <c r="K17" s="229"/>
    </row>
    <row r="18" spans="1:11" ht="14.25" customHeight="1">
      <c r="B18" s="5"/>
      <c r="C18" s="6"/>
      <c r="D18" s="6"/>
      <c r="E18" s="11"/>
      <c r="F18" s="6"/>
      <c r="G18" s="6"/>
      <c r="H18" s="6"/>
      <c r="I18" s="6"/>
      <c r="J18" s="6"/>
      <c r="K18" s="9"/>
    </row>
    <row r="19" spans="1:11" ht="14.25" customHeight="1">
      <c r="B19" s="5"/>
      <c r="C19" s="6"/>
      <c r="D19" s="6"/>
      <c r="E19" s="15"/>
      <c r="F19" s="6"/>
      <c r="G19" s="6"/>
      <c r="H19" s="6"/>
      <c r="I19" s="6"/>
      <c r="J19" s="6"/>
      <c r="K19" s="9"/>
    </row>
    <row r="20" spans="1:11" ht="14.25" customHeight="1">
      <c r="B20" s="5"/>
      <c r="C20" s="6"/>
      <c r="D20" s="6"/>
      <c r="E20" s="15"/>
      <c r="F20" s="6"/>
      <c r="G20" s="6"/>
      <c r="H20" s="6"/>
      <c r="I20" s="6"/>
      <c r="J20" s="6"/>
      <c r="K20" s="9"/>
    </row>
    <row r="21" spans="1:11" ht="14.25" customHeight="1">
      <c r="B21" s="5"/>
      <c r="C21" s="6"/>
      <c r="D21" s="6"/>
      <c r="E21" s="15"/>
      <c r="F21" s="6"/>
      <c r="G21" s="6"/>
      <c r="H21" s="6"/>
      <c r="I21" s="6"/>
      <c r="J21" s="6"/>
      <c r="K21" s="9"/>
    </row>
    <row r="22" spans="1:11" ht="28.5" customHeight="1">
      <c r="B22" s="230" t="s">
        <v>260</v>
      </c>
      <c r="C22" s="231"/>
      <c r="D22" s="231"/>
      <c r="E22" s="231"/>
      <c r="F22" s="231"/>
      <c r="G22" s="231"/>
      <c r="H22" s="231"/>
      <c r="I22" s="231"/>
      <c r="J22" s="231"/>
      <c r="K22" s="232"/>
    </row>
    <row r="23" spans="1:11" ht="14.25" customHeight="1">
      <c r="B23" s="5"/>
      <c r="C23" s="6"/>
      <c r="D23" s="6"/>
      <c r="E23" s="6"/>
      <c r="F23" s="6"/>
      <c r="G23" s="6"/>
      <c r="H23" s="6"/>
      <c r="I23" s="6"/>
      <c r="J23" s="6"/>
      <c r="K23" s="9"/>
    </row>
    <row r="24" spans="1:11" ht="14.25" customHeight="1">
      <c r="B24" s="5"/>
      <c r="C24" s="6"/>
      <c r="D24" s="6"/>
      <c r="E24" s="6"/>
      <c r="F24" s="6"/>
      <c r="G24" s="6"/>
      <c r="H24" s="6"/>
      <c r="I24" s="6"/>
      <c r="J24" s="6"/>
      <c r="K24" s="9"/>
    </row>
    <row r="25" spans="1:11" ht="14.25" customHeight="1">
      <c r="B25" s="16"/>
      <c r="C25" s="17"/>
      <c r="D25" s="17"/>
      <c r="E25" s="17"/>
      <c r="F25" s="17"/>
      <c r="G25" s="17"/>
      <c r="H25" s="17"/>
      <c r="I25" s="17"/>
      <c r="J25" s="17"/>
      <c r="K25" s="18"/>
    </row>
    <row r="26" spans="1:11" ht="14.25" customHeight="1"/>
    <row r="27" spans="1:11" ht="14.25" customHeight="1"/>
    <row r="28" spans="1:11" ht="14.25" customHeight="1"/>
    <row r="29" spans="1:11" ht="14.25" customHeight="1"/>
    <row r="30" spans="1:11" ht="14.25" customHeight="1"/>
    <row r="31" spans="1:11" ht="14.25" customHeight="1"/>
    <row r="32" spans="1:11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B16:K16"/>
    <mergeCell ref="B17:K17"/>
    <mergeCell ref="B22:K22"/>
    <mergeCell ref="E2:F2"/>
    <mergeCell ref="B8:K8"/>
    <mergeCell ref="B10:K10"/>
    <mergeCell ref="B12:K12"/>
    <mergeCell ref="B13:K13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AH1029"/>
  <sheetViews>
    <sheetView showGridLines="0" tabSelected="1" zoomScale="80" zoomScaleNormal="80" workbookViewId="0">
      <pane xSplit="3" ySplit="5" topLeftCell="D76" activePane="bottomRight" state="frozen"/>
      <selection activeCell="B1" sqref="B1"/>
      <selection pane="topRight" activeCell="D1" sqref="D1"/>
      <selection pane="bottomLeft" activeCell="B6" sqref="B6"/>
      <selection pane="bottomRight" activeCell="H81" sqref="H81"/>
    </sheetView>
  </sheetViews>
  <sheetFormatPr baseColWidth="10" defaultColWidth="14.44140625" defaultRowHeight="15" customHeight="1" outlineLevelRow="1"/>
  <cols>
    <col min="1" max="1" width="4.109375" hidden="1" customWidth="1"/>
    <col min="2" max="2" width="14.33203125" customWidth="1"/>
    <col min="3" max="3" width="80" customWidth="1"/>
    <col min="4" max="4" width="15.6640625" customWidth="1"/>
    <col min="5" max="5" width="17.21875" customWidth="1"/>
    <col min="6" max="6" width="22.88671875" customWidth="1"/>
    <col min="7" max="7" width="18.6640625" customWidth="1"/>
    <col min="8" max="8" width="22.44140625" customWidth="1"/>
    <col min="9" max="9" width="51" customWidth="1"/>
    <col min="10" max="10" width="21.33203125" customWidth="1"/>
    <col min="11" max="11" width="17" customWidth="1"/>
    <col min="12" max="13" width="12.5546875" customWidth="1"/>
    <col min="14" max="14" width="42" customWidth="1"/>
    <col min="15" max="25" width="12.109375" customWidth="1"/>
  </cols>
  <sheetData>
    <row r="1" spans="1:34" ht="21">
      <c r="A1" s="19"/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0"/>
      <c r="AA1" s="20"/>
      <c r="AB1" s="20"/>
      <c r="AC1" s="20"/>
      <c r="AD1" s="20"/>
      <c r="AE1" s="20"/>
      <c r="AF1" s="20"/>
      <c r="AG1" s="20"/>
      <c r="AH1" s="20"/>
    </row>
    <row r="2" spans="1:34" ht="22.2" customHeight="1">
      <c r="A2" s="19"/>
      <c r="B2" s="19"/>
      <c r="D2" s="235" t="s">
        <v>0</v>
      </c>
      <c r="E2" s="235"/>
      <c r="F2" s="235"/>
      <c r="G2" s="235"/>
      <c r="H2" s="235"/>
      <c r="I2" s="235"/>
      <c r="J2" s="23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0"/>
      <c r="AA2" s="20"/>
      <c r="AB2" s="20"/>
      <c r="AC2" s="20"/>
      <c r="AD2" s="20"/>
      <c r="AE2" s="20"/>
      <c r="AF2" s="20"/>
      <c r="AG2" s="20"/>
      <c r="AH2" s="20"/>
    </row>
    <row r="3" spans="1:34" ht="27.6" customHeight="1">
      <c r="A3" s="21"/>
      <c r="B3" s="21"/>
      <c r="C3" s="22"/>
      <c r="D3" s="235" t="s">
        <v>280</v>
      </c>
      <c r="E3" s="235"/>
      <c r="F3" s="235"/>
      <c r="G3" s="235"/>
      <c r="H3" s="235"/>
      <c r="I3" s="235"/>
      <c r="J3" s="235"/>
      <c r="K3" s="23"/>
      <c r="L3" s="24"/>
      <c r="M3" s="25"/>
      <c r="N3" s="26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0"/>
      <c r="AA3" s="20"/>
      <c r="AB3" s="20"/>
      <c r="AC3" s="20"/>
      <c r="AD3" s="20"/>
      <c r="AE3" s="20"/>
      <c r="AF3" s="20"/>
      <c r="AG3" s="20"/>
      <c r="AH3" s="20"/>
    </row>
    <row r="4" spans="1:34" ht="24.6" customHeight="1">
      <c r="A4" s="28"/>
      <c r="B4" s="28"/>
      <c r="C4" s="29"/>
      <c r="D4" s="236" t="s">
        <v>64</v>
      </c>
      <c r="E4" s="236"/>
      <c r="F4" s="236"/>
      <c r="G4" s="236"/>
      <c r="H4" s="236"/>
      <c r="I4" s="236"/>
      <c r="J4" s="236"/>
      <c r="K4" s="30"/>
      <c r="L4" s="31"/>
      <c r="M4" s="31"/>
      <c r="N4" s="30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0"/>
      <c r="AA4" s="20"/>
      <c r="AB4" s="20"/>
      <c r="AC4" s="20"/>
      <c r="AD4" s="20"/>
      <c r="AE4" s="20"/>
      <c r="AF4" s="20"/>
      <c r="AG4" s="20"/>
      <c r="AH4" s="20"/>
    </row>
    <row r="5" spans="1:34" ht="38.25" customHeight="1">
      <c r="A5" s="32" t="s">
        <v>241</v>
      </c>
      <c r="B5" s="64" t="s">
        <v>5</v>
      </c>
      <c r="C5" s="64" t="s">
        <v>6</v>
      </c>
      <c r="D5" s="65" t="s">
        <v>7</v>
      </c>
      <c r="E5" s="65" t="s">
        <v>8</v>
      </c>
      <c r="F5" s="66" t="s">
        <v>262</v>
      </c>
      <c r="G5" s="66" t="s">
        <v>261</v>
      </c>
      <c r="H5" s="65" t="s">
        <v>9</v>
      </c>
      <c r="I5" s="64" t="s">
        <v>10</v>
      </c>
      <c r="J5" s="64" t="s">
        <v>11</v>
      </c>
      <c r="K5" s="64" t="s">
        <v>12</v>
      </c>
      <c r="L5" s="67" t="s">
        <v>13</v>
      </c>
      <c r="M5" s="67" t="s">
        <v>14</v>
      </c>
      <c r="N5" s="64" t="s">
        <v>15</v>
      </c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5.6">
      <c r="A6" s="34"/>
      <c r="B6" s="106">
        <v>1</v>
      </c>
      <c r="C6" s="107" t="s">
        <v>16</v>
      </c>
      <c r="D6" s="68">
        <f>+D7+D39</f>
        <v>4096000000</v>
      </c>
      <c r="E6" s="68">
        <f>+E7+E39</f>
        <v>1032737325</v>
      </c>
      <c r="F6" s="68">
        <f>+F39+F7</f>
        <v>505813000</v>
      </c>
      <c r="G6" s="68">
        <f>G7+G39</f>
        <v>88318273</v>
      </c>
      <c r="H6" s="68">
        <f>H7+H39</f>
        <v>594131273</v>
      </c>
      <c r="I6" s="108"/>
      <c r="J6" s="109"/>
      <c r="K6" s="109"/>
      <c r="L6" s="110"/>
      <c r="M6" s="110"/>
      <c r="N6" s="109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4.4" outlineLevel="1">
      <c r="A7" s="36"/>
      <c r="B7" s="69" t="s">
        <v>72</v>
      </c>
      <c r="C7" s="70" t="s">
        <v>17</v>
      </c>
      <c r="D7" s="71">
        <f t="shared" ref="D7" si="0">+D8</f>
        <v>1446744000</v>
      </c>
      <c r="E7" s="71">
        <f>+E8</f>
        <v>633222325</v>
      </c>
      <c r="F7" s="71">
        <f t="shared" ref="F7:G7" si="1">+F8</f>
        <v>296698000</v>
      </c>
      <c r="G7" s="71">
        <f t="shared" si="1"/>
        <v>46518273</v>
      </c>
      <c r="H7" s="71">
        <f t="shared" ref="H7:H94" si="2">F7+G7</f>
        <v>343216273</v>
      </c>
      <c r="I7" s="111"/>
      <c r="J7" s="72"/>
      <c r="K7" s="72"/>
      <c r="L7" s="73"/>
      <c r="M7" s="73"/>
      <c r="N7" s="72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20"/>
      <c r="AA7" s="20"/>
      <c r="AB7" s="20"/>
      <c r="AC7" s="20"/>
      <c r="AD7" s="20"/>
      <c r="AE7" s="20"/>
      <c r="AF7" s="20"/>
      <c r="AG7" s="20"/>
      <c r="AH7" s="20"/>
    </row>
    <row r="8" spans="1:34" ht="14.4" outlineLevel="1">
      <c r="A8" s="38"/>
      <c r="B8" s="74" t="s">
        <v>18</v>
      </c>
      <c r="C8" s="75" t="s">
        <v>19</v>
      </c>
      <c r="D8" s="76">
        <f>D9+D12+D15+D18+D29</f>
        <v>1446744000</v>
      </c>
      <c r="E8" s="76">
        <f>+E9+E12+E15+E18+E29</f>
        <v>633222325</v>
      </c>
      <c r="F8" s="76">
        <f>+F9+F12+F15+F18+F29</f>
        <v>296698000</v>
      </c>
      <c r="G8" s="76">
        <f>+G9+G12+G15+G18+G29</f>
        <v>46518273</v>
      </c>
      <c r="H8" s="76">
        <f>+H9+H12+H15+H18+H29</f>
        <v>343216273</v>
      </c>
      <c r="I8" s="112"/>
      <c r="J8" s="77"/>
      <c r="K8" s="77"/>
      <c r="L8" s="78"/>
      <c r="M8" s="78"/>
      <c r="N8" s="77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0"/>
      <c r="AA8" s="20"/>
      <c r="AB8" s="20"/>
      <c r="AC8" s="20"/>
      <c r="AD8" s="20"/>
      <c r="AE8" s="20"/>
      <c r="AF8" s="20"/>
      <c r="AG8" s="20"/>
      <c r="AH8" s="20"/>
    </row>
    <row r="9" spans="1:34" ht="14.4" outlineLevel="1">
      <c r="A9" s="39"/>
      <c r="B9" s="79" t="s">
        <v>20</v>
      </c>
      <c r="C9" s="80" t="s">
        <v>74</v>
      </c>
      <c r="D9" s="81">
        <f>D10</f>
        <v>201600000</v>
      </c>
      <c r="E9" s="81">
        <f>E10+E11</f>
        <v>98200000</v>
      </c>
      <c r="F9" s="81">
        <f t="shared" ref="F9:H9" si="3">F10+F11</f>
        <v>59700000</v>
      </c>
      <c r="G9" s="81">
        <f t="shared" si="3"/>
        <v>0</v>
      </c>
      <c r="H9" s="81">
        <f t="shared" si="3"/>
        <v>59700000</v>
      </c>
      <c r="I9" s="113"/>
      <c r="J9" s="84"/>
      <c r="K9" s="82"/>
      <c r="L9" s="83"/>
      <c r="M9" s="83"/>
      <c r="N9" s="83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0"/>
      <c r="AA9" s="20"/>
      <c r="AB9" s="20"/>
      <c r="AC9" s="20"/>
      <c r="AD9" s="20"/>
      <c r="AE9" s="20"/>
      <c r="AF9" s="20"/>
      <c r="AG9" s="20"/>
      <c r="AH9" s="20"/>
    </row>
    <row r="10" spans="1:34" ht="14.4" outlineLevel="1">
      <c r="A10" s="39">
        <v>2</v>
      </c>
      <c r="B10" s="84" t="s">
        <v>21</v>
      </c>
      <c r="C10" s="82" t="s">
        <v>58</v>
      </c>
      <c r="D10" s="241">
        <v>201600000</v>
      </c>
      <c r="E10" s="85">
        <v>43200000</v>
      </c>
      <c r="F10" s="85">
        <v>43200000</v>
      </c>
      <c r="G10" s="85">
        <v>0</v>
      </c>
      <c r="H10" s="85">
        <f t="shared" si="2"/>
        <v>43200000</v>
      </c>
      <c r="I10" s="170"/>
      <c r="J10" s="172"/>
      <c r="K10" s="86">
        <v>8</v>
      </c>
      <c r="L10" s="87">
        <v>44652</v>
      </c>
      <c r="M10" s="87">
        <v>44926</v>
      </c>
      <c r="N10" s="88" t="s">
        <v>61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0"/>
      <c r="AA10" s="20"/>
      <c r="AB10" s="20"/>
      <c r="AC10" s="20"/>
      <c r="AD10" s="20"/>
      <c r="AE10" s="20"/>
      <c r="AF10" s="20"/>
      <c r="AG10" s="20"/>
      <c r="AH10" s="20"/>
    </row>
    <row r="11" spans="1:34" ht="14.4" outlineLevel="1">
      <c r="A11" s="39">
        <v>2</v>
      </c>
      <c r="B11" s="84" t="s">
        <v>184</v>
      </c>
      <c r="C11" s="82" t="s">
        <v>58</v>
      </c>
      <c r="D11" s="242"/>
      <c r="E11" s="85">
        <v>55000000</v>
      </c>
      <c r="F11" s="85">
        <v>16500000</v>
      </c>
      <c r="G11" s="85">
        <v>0</v>
      </c>
      <c r="H11" s="85">
        <f t="shared" si="2"/>
        <v>16500000</v>
      </c>
      <c r="I11" s="206"/>
      <c r="J11" s="208"/>
      <c r="K11" s="86">
        <v>10</v>
      </c>
      <c r="L11" s="87">
        <v>44988</v>
      </c>
      <c r="M11" s="87">
        <v>45291</v>
      </c>
      <c r="N11" s="178" t="s">
        <v>185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0"/>
      <c r="AA11" s="20"/>
      <c r="AB11" s="20"/>
      <c r="AC11" s="20"/>
      <c r="AD11" s="20"/>
      <c r="AE11" s="20"/>
      <c r="AF11" s="20"/>
      <c r="AG11" s="20"/>
      <c r="AH11" s="20"/>
    </row>
    <row r="12" spans="1:34" ht="14.4" outlineLevel="1">
      <c r="A12" s="39"/>
      <c r="B12" s="79" t="s">
        <v>75</v>
      </c>
      <c r="C12" s="80" t="s">
        <v>77</v>
      </c>
      <c r="D12" s="81">
        <f>D13</f>
        <v>201600000</v>
      </c>
      <c r="E12" s="81">
        <f>E13+E14</f>
        <v>98200000</v>
      </c>
      <c r="F12" s="81">
        <f t="shared" ref="F12:H12" si="4">F13+F14</f>
        <v>48700000</v>
      </c>
      <c r="G12" s="81">
        <f t="shared" si="4"/>
        <v>16500000</v>
      </c>
      <c r="H12" s="81">
        <f t="shared" si="4"/>
        <v>65200000</v>
      </c>
      <c r="I12" s="113"/>
      <c r="J12" s="84"/>
      <c r="K12" s="82"/>
      <c r="L12" s="83"/>
      <c r="M12" s="83"/>
      <c r="N12" s="83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0"/>
      <c r="AA12" s="20"/>
      <c r="AB12" s="20"/>
      <c r="AC12" s="20"/>
      <c r="AD12" s="20"/>
      <c r="AE12" s="20"/>
      <c r="AF12" s="20"/>
      <c r="AG12" s="20"/>
      <c r="AH12" s="20"/>
    </row>
    <row r="13" spans="1:34" ht="14.4" outlineLevel="1">
      <c r="A13" s="39">
        <v>2</v>
      </c>
      <c r="B13" s="84" t="s">
        <v>79</v>
      </c>
      <c r="C13" s="82" t="s">
        <v>56</v>
      </c>
      <c r="D13" s="241">
        <v>201600000</v>
      </c>
      <c r="E13" s="85">
        <v>43200000</v>
      </c>
      <c r="F13" s="85">
        <v>43200000</v>
      </c>
      <c r="G13" s="85">
        <v>0</v>
      </c>
      <c r="H13" s="85">
        <f t="shared" si="2"/>
        <v>43200000</v>
      </c>
      <c r="I13" s="170"/>
      <c r="J13" s="171"/>
      <c r="K13" s="86">
        <v>8</v>
      </c>
      <c r="L13" s="87">
        <v>44652</v>
      </c>
      <c r="M13" s="87">
        <v>44926</v>
      </c>
      <c r="N13" s="88" t="s">
        <v>57</v>
      </c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0"/>
      <c r="AA13" s="20"/>
      <c r="AB13" s="20"/>
      <c r="AC13" s="20"/>
      <c r="AD13" s="20"/>
      <c r="AE13" s="20"/>
      <c r="AF13" s="20"/>
      <c r="AG13" s="20"/>
      <c r="AH13" s="20"/>
    </row>
    <row r="14" spans="1:34" ht="28.8" outlineLevel="1">
      <c r="A14" s="39">
        <v>2</v>
      </c>
      <c r="B14" s="84" t="s">
        <v>186</v>
      </c>
      <c r="C14" s="82" t="s">
        <v>56</v>
      </c>
      <c r="D14" s="242"/>
      <c r="E14" s="85">
        <v>55000000</v>
      </c>
      <c r="F14" s="85">
        <v>5500000</v>
      </c>
      <c r="G14" s="85">
        <v>16500000</v>
      </c>
      <c r="H14" s="85">
        <f t="shared" si="2"/>
        <v>22000000</v>
      </c>
      <c r="I14" s="206" t="s">
        <v>269</v>
      </c>
      <c r="J14" s="266" t="s">
        <v>270</v>
      </c>
      <c r="K14" s="86">
        <v>10</v>
      </c>
      <c r="L14" s="87">
        <v>44988</v>
      </c>
      <c r="M14" s="87">
        <v>45291</v>
      </c>
      <c r="N14" s="178" t="s">
        <v>187</v>
      </c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0"/>
      <c r="AA14" s="20"/>
      <c r="AB14" s="20"/>
      <c r="AC14" s="20"/>
      <c r="AD14" s="20"/>
      <c r="AE14" s="20"/>
      <c r="AF14" s="20"/>
      <c r="AG14" s="20"/>
      <c r="AH14" s="20"/>
    </row>
    <row r="15" spans="1:34" ht="14.4" outlineLevel="1">
      <c r="A15" s="39"/>
      <c r="B15" s="79" t="s">
        <v>76</v>
      </c>
      <c r="C15" s="80" t="s">
        <v>78</v>
      </c>
      <c r="D15" s="81">
        <f>D16</f>
        <v>201600000</v>
      </c>
      <c r="E15" s="81">
        <f>E16+E17</f>
        <v>84128000</v>
      </c>
      <c r="F15" s="81">
        <f t="shared" ref="F15:H15" si="5">F16+F17</f>
        <v>58548000</v>
      </c>
      <c r="G15" s="81">
        <f t="shared" si="5"/>
        <v>5116000</v>
      </c>
      <c r="H15" s="81">
        <f t="shared" si="5"/>
        <v>63664000</v>
      </c>
      <c r="I15" s="113"/>
      <c r="J15" s="84"/>
      <c r="K15" s="82"/>
      <c r="L15" s="83"/>
      <c r="M15" s="83"/>
      <c r="N15" s="83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0"/>
      <c r="AA15" s="20"/>
      <c r="AB15" s="20"/>
      <c r="AC15" s="20"/>
      <c r="AD15" s="20"/>
      <c r="AE15" s="20"/>
      <c r="AF15" s="20"/>
      <c r="AG15" s="20"/>
      <c r="AH15" s="20"/>
    </row>
    <row r="16" spans="1:34" ht="14.4" outlineLevel="1">
      <c r="A16" s="39">
        <v>2</v>
      </c>
      <c r="B16" s="84" t="s">
        <v>80</v>
      </c>
      <c r="C16" s="82" t="s">
        <v>59</v>
      </c>
      <c r="D16" s="241">
        <v>201600000</v>
      </c>
      <c r="E16" s="85">
        <v>43200000</v>
      </c>
      <c r="F16" s="85">
        <v>43200000</v>
      </c>
      <c r="G16" s="85">
        <v>0</v>
      </c>
      <c r="H16" s="85">
        <f t="shared" si="2"/>
        <v>43200000</v>
      </c>
      <c r="K16" s="86">
        <v>8</v>
      </c>
      <c r="L16" s="87">
        <v>44652</v>
      </c>
      <c r="M16" s="87">
        <v>44926</v>
      </c>
      <c r="N16" s="88" t="s">
        <v>60</v>
      </c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0"/>
      <c r="AA16" s="20"/>
      <c r="AB16" s="20"/>
      <c r="AC16" s="20"/>
      <c r="AD16" s="20"/>
      <c r="AE16" s="20"/>
      <c r="AF16" s="20"/>
      <c r="AG16" s="20"/>
      <c r="AH16" s="20"/>
    </row>
    <row r="17" spans="1:34" ht="14.4" outlineLevel="1">
      <c r="A17" s="39">
        <v>2</v>
      </c>
      <c r="B17" s="84" t="s">
        <v>188</v>
      </c>
      <c r="C17" s="82" t="s">
        <v>59</v>
      </c>
      <c r="D17" s="242"/>
      <c r="E17" s="85">
        <v>40928000</v>
      </c>
      <c r="F17" s="85">
        <v>15348000</v>
      </c>
      <c r="G17" s="210">
        <v>5116000</v>
      </c>
      <c r="H17" s="85">
        <f t="shared" si="2"/>
        <v>20464000</v>
      </c>
      <c r="I17" s="206" t="s">
        <v>251</v>
      </c>
      <c r="J17" s="209">
        <v>8732</v>
      </c>
      <c r="K17" s="86">
        <v>8</v>
      </c>
      <c r="L17" s="87">
        <v>45002</v>
      </c>
      <c r="M17" s="87">
        <v>45246</v>
      </c>
      <c r="N17" s="178" t="s">
        <v>189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0"/>
      <c r="AA17" s="20"/>
      <c r="AB17" s="20"/>
      <c r="AC17" s="20"/>
      <c r="AD17" s="20"/>
      <c r="AE17" s="20"/>
      <c r="AF17" s="20"/>
      <c r="AG17" s="20"/>
      <c r="AH17" s="20"/>
    </row>
    <row r="18" spans="1:34" ht="14.4" outlineLevel="1">
      <c r="A18" s="39"/>
      <c r="B18" s="79" t="s">
        <v>81</v>
      </c>
      <c r="C18" s="80" t="s">
        <v>82</v>
      </c>
      <c r="D18" s="81">
        <f>SUM(D19:D28)</f>
        <v>315000000</v>
      </c>
      <c r="E18" s="81">
        <f t="shared" ref="E18:H18" si="6">SUM(E19:E28)</f>
        <v>120681825</v>
      </c>
      <c r="F18" s="81">
        <f t="shared" si="6"/>
        <v>47000000</v>
      </c>
      <c r="G18" s="81">
        <f t="shared" si="6"/>
        <v>6927273</v>
      </c>
      <c r="H18" s="81">
        <f t="shared" si="6"/>
        <v>53927273</v>
      </c>
      <c r="I18" s="113"/>
      <c r="J18" s="84"/>
      <c r="K18" s="82"/>
      <c r="L18" s="83"/>
      <c r="M18" s="83"/>
      <c r="N18" s="83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0"/>
      <c r="AA18" s="20"/>
      <c r="AB18" s="20"/>
      <c r="AC18" s="20"/>
      <c r="AD18" s="20"/>
      <c r="AE18" s="20"/>
      <c r="AF18" s="20"/>
      <c r="AG18" s="20"/>
      <c r="AH18" s="20"/>
    </row>
    <row r="19" spans="1:34" s="63" customFormat="1" ht="14.4" outlineLevel="1">
      <c r="A19" s="62">
        <v>1</v>
      </c>
      <c r="B19" s="84" t="s">
        <v>129</v>
      </c>
      <c r="C19" s="82" t="s">
        <v>131</v>
      </c>
      <c r="D19" s="85">
        <v>20000000</v>
      </c>
      <c r="E19" s="85">
        <f>D19</f>
        <v>20000000</v>
      </c>
      <c r="F19" s="85">
        <v>15000000</v>
      </c>
      <c r="G19" s="85">
        <v>2500000</v>
      </c>
      <c r="H19" s="85">
        <f t="shared" si="2"/>
        <v>17500000</v>
      </c>
      <c r="I19" s="206" t="s">
        <v>240</v>
      </c>
      <c r="J19" s="207">
        <v>8634</v>
      </c>
      <c r="K19" s="86">
        <v>10</v>
      </c>
      <c r="L19" s="89">
        <v>44776</v>
      </c>
      <c r="M19" s="89">
        <v>45079</v>
      </c>
      <c r="N19" s="179" t="s">
        <v>190</v>
      </c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0"/>
      <c r="AA19" s="20"/>
      <c r="AB19" s="20"/>
      <c r="AC19" s="20"/>
      <c r="AD19" s="20"/>
      <c r="AE19" s="20"/>
      <c r="AF19" s="20"/>
      <c r="AG19" s="20"/>
      <c r="AH19" s="20"/>
    </row>
    <row r="20" spans="1:34" s="63" customFormat="1" ht="14.4" outlineLevel="1">
      <c r="A20" s="62">
        <v>1</v>
      </c>
      <c r="B20" s="84" t="s">
        <v>130</v>
      </c>
      <c r="C20" s="82" t="s">
        <v>132</v>
      </c>
      <c r="D20" s="85">
        <v>20000000</v>
      </c>
      <c r="E20" s="85">
        <f>D20</f>
        <v>20000000</v>
      </c>
      <c r="F20" s="85">
        <v>20000000</v>
      </c>
      <c r="G20" s="85">
        <v>0</v>
      </c>
      <c r="H20" s="85">
        <f t="shared" si="2"/>
        <v>20000000</v>
      </c>
      <c r="I20" s="198"/>
      <c r="J20" s="167"/>
      <c r="K20" s="86">
        <v>10</v>
      </c>
      <c r="L20" s="89">
        <v>44776</v>
      </c>
      <c r="M20" s="89">
        <v>45079</v>
      </c>
      <c r="N20" s="179" t="s">
        <v>191</v>
      </c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0"/>
      <c r="AA20" s="20"/>
      <c r="AB20" s="20"/>
      <c r="AC20" s="20"/>
      <c r="AD20" s="20"/>
      <c r="AE20" s="20"/>
      <c r="AF20" s="20"/>
      <c r="AG20" s="20"/>
      <c r="AH20" s="20"/>
    </row>
    <row r="21" spans="1:34" s="63" customFormat="1" ht="14.4" outlineLevel="1">
      <c r="A21" s="62">
        <v>1</v>
      </c>
      <c r="B21" s="84" t="s">
        <v>138</v>
      </c>
      <c r="C21" s="156" t="s">
        <v>166</v>
      </c>
      <c r="D21" s="85">
        <v>8000000</v>
      </c>
      <c r="E21" s="85">
        <v>8000000</v>
      </c>
      <c r="F21" s="85">
        <v>2000000</v>
      </c>
      <c r="G21" s="85">
        <v>0</v>
      </c>
      <c r="H21" s="85">
        <f t="shared" si="2"/>
        <v>2000000</v>
      </c>
      <c r="I21" s="206"/>
      <c r="J21" s="84"/>
      <c r="K21" s="86">
        <v>4</v>
      </c>
      <c r="L21" s="89">
        <v>44852</v>
      </c>
      <c r="M21" s="89">
        <v>44974</v>
      </c>
      <c r="N21" s="267" t="s">
        <v>276</v>
      </c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0"/>
      <c r="AA21" s="20"/>
      <c r="AB21" s="20"/>
      <c r="AC21" s="20"/>
      <c r="AD21" s="20"/>
      <c r="AE21" s="20"/>
      <c r="AF21" s="20"/>
      <c r="AG21" s="20"/>
      <c r="AH21" s="20"/>
    </row>
    <row r="22" spans="1:34" s="63" customFormat="1" ht="14.4" outlineLevel="1">
      <c r="A22" s="62">
        <v>1</v>
      </c>
      <c r="B22" s="84" t="s">
        <v>167</v>
      </c>
      <c r="C22" s="180" t="s">
        <v>195</v>
      </c>
      <c r="D22" s="85">
        <v>6000000</v>
      </c>
      <c r="E22" s="85">
        <v>6000000</v>
      </c>
      <c r="F22" s="85">
        <v>6000000</v>
      </c>
      <c r="G22" s="85">
        <v>0</v>
      </c>
      <c r="H22" s="85">
        <f t="shared" si="2"/>
        <v>6000000</v>
      </c>
      <c r="I22" s="206"/>
      <c r="J22" s="211"/>
      <c r="K22" s="86">
        <v>3</v>
      </c>
      <c r="L22" s="181">
        <v>45001</v>
      </c>
      <c r="M22" s="181">
        <v>45092</v>
      </c>
      <c r="N22" s="179" t="s">
        <v>198</v>
      </c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0"/>
      <c r="AA22" s="20"/>
      <c r="AB22" s="20"/>
      <c r="AC22" s="20"/>
      <c r="AD22" s="20"/>
      <c r="AE22" s="20"/>
      <c r="AF22" s="20"/>
      <c r="AG22" s="20"/>
      <c r="AH22" s="20"/>
    </row>
    <row r="23" spans="1:34" s="63" customFormat="1" ht="14.4" outlineLevel="1">
      <c r="A23" s="62">
        <v>1</v>
      </c>
      <c r="B23" s="84" t="s">
        <v>193</v>
      </c>
      <c r="C23" s="180" t="s">
        <v>196</v>
      </c>
      <c r="D23" s="85">
        <v>6000000</v>
      </c>
      <c r="E23" s="85">
        <v>6000000</v>
      </c>
      <c r="F23" s="85">
        <v>4000000</v>
      </c>
      <c r="G23" s="85">
        <v>2000000</v>
      </c>
      <c r="H23" s="85">
        <f t="shared" si="2"/>
        <v>6000000</v>
      </c>
      <c r="I23" s="206" t="s">
        <v>251</v>
      </c>
      <c r="J23" s="211">
        <v>8621</v>
      </c>
      <c r="K23" s="86">
        <v>3</v>
      </c>
      <c r="L23" s="181">
        <v>45008</v>
      </c>
      <c r="M23" s="181">
        <v>45099</v>
      </c>
      <c r="N23" s="179" t="s">
        <v>197</v>
      </c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0"/>
      <c r="AA23" s="20"/>
      <c r="AB23" s="20"/>
      <c r="AC23" s="20"/>
      <c r="AD23" s="20"/>
      <c r="AE23" s="20"/>
      <c r="AF23" s="20"/>
      <c r="AG23" s="20"/>
      <c r="AH23" s="20"/>
    </row>
    <row r="24" spans="1:34" s="63" customFormat="1" ht="14.4" outlineLevel="1">
      <c r="A24" s="62">
        <v>1</v>
      </c>
      <c r="B24" s="84" t="s">
        <v>194</v>
      </c>
      <c r="C24" s="82" t="s">
        <v>131</v>
      </c>
      <c r="D24" s="85">
        <v>19418184</v>
      </c>
      <c r="E24" s="85">
        <v>19418184</v>
      </c>
      <c r="F24" s="85">
        <v>0</v>
      </c>
      <c r="G24" s="85">
        <v>0</v>
      </c>
      <c r="H24" s="85">
        <f t="shared" si="2"/>
        <v>0</v>
      </c>
      <c r="I24" s="113"/>
      <c r="J24" s="84"/>
      <c r="K24" s="86">
        <v>8</v>
      </c>
      <c r="L24" s="181">
        <v>45090</v>
      </c>
      <c r="M24" s="181">
        <v>45334</v>
      </c>
      <c r="N24" s="200" t="s">
        <v>238</v>
      </c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0"/>
      <c r="AA24" s="20"/>
      <c r="AB24" s="20"/>
      <c r="AC24" s="20"/>
      <c r="AD24" s="20"/>
      <c r="AE24" s="20"/>
      <c r="AF24" s="20"/>
      <c r="AG24" s="20"/>
      <c r="AH24" s="20"/>
    </row>
    <row r="25" spans="1:34" s="63" customFormat="1" ht="14.4" outlineLevel="1">
      <c r="A25" s="62">
        <v>1</v>
      </c>
      <c r="B25" s="84" t="s">
        <v>234</v>
      </c>
      <c r="C25" s="201" t="s">
        <v>132</v>
      </c>
      <c r="D25" s="85">
        <v>19418184</v>
      </c>
      <c r="E25" s="85">
        <v>19418184</v>
      </c>
      <c r="F25" s="85">
        <v>0</v>
      </c>
      <c r="G25" s="85">
        <v>2427273</v>
      </c>
      <c r="H25" s="85">
        <f t="shared" si="2"/>
        <v>2427273</v>
      </c>
      <c r="I25" s="206" t="s">
        <v>251</v>
      </c>
      <c r="J25" s="84">
        <v>8623</v>
      </c>
      <c r="K25" s="86">
        <v>8</v>
      </c>
      <c r="L25" s="181">
        <v>45090</v>
      </c>
      <c r="M25" s="181">
        <v>45334</v>
      </c>
      <c r="N25" s="200" t="s">
        <v>239</v>
      </c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0"/>
      <c r="AA25" s="20"/>
      <c r="AB25" s="20"/>
      <c r="AC25" s="20"/>
      <c r="AD25" s="20"/>
      <c r="AE25" s="20"/>
      <c r="AF25" s="20"/>
      <c r="AG25" s="20"/>
      <c r="AH25" s="20"/>
    </row>
    <row r="26" spans="1:34" s="63" customFormat="1" ht="14.4" outlineLevel="1">
      <c r="A26" s="62">
        <v>1</v>
      </c>
      <c r="B26" s="84" t="s">
        <v>235</v>
      </c>
      <c r="C26" s="201" t="s">
        <v>237</v>
      </c>
      <c r="D26" s="85">
        <v>2427273</v>
      </c>
      <c r="E26" s="85">
        <v>2427273</v>
      </c>
      <c r="F26" s="85">
        <v>0</v>
      </c>
      <c r="G26" s="85">
        <v>0</v>
      </c>
      <c r="H26" s="85">
        <f t="shared" si="2"/>
        <v>0</v>
      </c>
      <c r="I26" s="113"/>
      <c r="J26" s="84"/>
      <c r="K26" s="86">
        <v>1</v>
      </c>
      <c r="L26" s="181">
        <v>45107</v>
      </c>
      <c r="M26" s="181">
        <v>45137</v>
      </c>
      <c r="N26" s="267" t="s">
        <v>277</v>
      </c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0"/>
      <c r="AA26" s="20"/>
      <c r="AB26" s="20"/>
      <c r="AC26" s="20"/>
      <c r="AD26" s="20"/>
      <c r="AE26" s="20"/>
      <c r="AF26" s="20"/>
      <c r="AG26" s="20"/>
      <c r="AH26" s="20"/>
    </row>
    <row r="27" spans="1:34" s="63" customFormat="1" ht="14.4" outlineLevel="1">
      <c r="A27" s="62">
        <v>1</v>
      </c>
      <c r="B27" s="84" t="s">
        <v>236</v>
      </c>
      <c r="C27" s="217" t="s">
        <v>248</v>
      </c>
      <c r="D27" s="85">
        <v>19418184</v>
      </c>
      <c r="E27" s="85">
        <v>19418184</v>
      </c>
      <c r="F27" s="85">
        <v>0</v>
      </c>
      <c r="G27" s="85">
        <v>0</v>
      </c>
      <c r="H27" s="85">
        <f t="shared" si="2"/>
        <v>0</v>
      </c>
      <c r="I27" s="113"/>
      <c r="J27" s="84"/>
      <c r="K27" s="86">
        <v>8</v>
      </c>
      <c r="L27" s="181">
        <v>45128</v>
      </c>
      <c r="M27" s="181">
        <v>45371</v>
      </c>
      <c r="N27" s="216" t="s">
        <v>249</v>
      </c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0"/>
      <c r="AA27" s="20"/>
      <c r="AB27" s="20"/>
      <c r="AC27" s="20"/>
      <c r="AD27" s="20"/>
      <c r="AE27" s="20"/>
      <c r="AF27" s="20"/>
      <c r="AG27" s="20"/>
      <c r="AH27" s="20"/>
    </row>
    <row r="28" spans="1:34" s="63" customFormat="1" ht="14.4" outlineLevel="1">
      <c r="A28" s="62">
        <v>1</v>
      </c>
      <c r="B28" s="84" t="s">
        <v>247</v>
      </c>
      <c r="C28" s="122" t="s">
        <v>139</v>
      </c>
      <c r="D28" s="85">
        <f>247000000-58254552-19418184+8000000+16990911</f>
        <v>194318175</v>
      </c>
      <c r="E28" s="85">
        <v>0</v>
      </c>
      <c r="F28" s="85">
        <v>0</v>
      </c>
      <c r="G28" s="85">
        <v>0</v>
      </c>
      <c r="H28" s="85">
        <f t="shared" si="2"/>
        <v>0</v>
      </c>
      <c r="I28" s="113"/>
      <c r="J28" s="84"/>
      <c r="K28" s="86">
        <v>8</v>
      </c>
      <c r="L28" s="89"/>
      <c r="M28" s="89"/>
      <c r="N28" s="216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0"/>
      <c r="AA28" s="20"/>
      <c r="AB28" s="20"/>
      <c r="AC28" s="20"/>
      <c r="AD28" s="20"/>
      <c r="AE28" s="20"/>
      <c r="AF28" s="20"/>
      <c r="AG28" s="20"/>
      <c r="AH28" s="20"/>
    </row>
    <row r="29" spans="1:34" ht="14.4" outlineLevel="1">
      <c r="A29" s="39"/>
      <c r="B29" s="79" t="s">
        <v>83</v>
      </c>
      <c r="C29" s="80" t="s">
        <v>84</v>
      </c>
      <c r="D29" s="81">
        <f>SUM(D30:D38)</f>
        <v>526944000</v>
      </c>
      <c r="E29" s="81">
        <f>SUM(E30:E38)</f>
        <v>232012500</v>
      </c>
      <c r="F29" s="81">
        <f t="shared" ref="F29:H29" si="7">SUM(F30:F38)</f>
        <v>82750000</v>
      </c>
      <c r="G29" s="81">
        <f t="shared" si="7"/>
        <v>17975000</v>
      </c>
      <c r="H29" s="81">
        <f t="shared" si="7"/>
        <v>100725000</v>
      </c>
      <c r="I29" s="113"/>
      <c r="J29" s="84"/>
      <c r="K29" s="82"/>
      <c r="L29" s="83"/>
      <c r="M29" s="83"/>
      <c r="N29" s="83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0"/>
      <c r="AA29" s="20"/>
      <c r="AB29" s="20"/>
      <c r="AC29" s="20"/>
      <c r="AD29" s="20"/>
      <c r="AE29" s="20"/>
      <c r="AF29" s="20"/>
      <c r="AG29" s="20"/>
      <c r="AH29" s="20"/>
    </row>
    <row r="30" spans="1:34" ht="14.4" outlineLevel="1">
      <c r="A30" s="39">
        <v>1</v>
      </c>
      <c r="B30" s="84" t="s">
        <v>85</v>
      </c>
      <c r="C30" s="156" t="s">
        <v>171</v>
      </c>
      <c r="D30" s="85">
        <v>28000000</v>
      </c>
      <c r="E30" s="85">
        <f>D30</f>
        <v>28000000</v>
      </c>
      <c r="F30" s="85">
        <v>28000000</v>
      </c>
      <c r="G30" s="85">
        <v>3062500</v>
      </c>
      <c r="H30" s="85">
        <f t="shared" si="2"/>
        <v>31062500</v>
      </c>
      <c r="I30" s="206" t="s">
        <v>263</v>
      </c>
      <c r="J30" s="171">
        <v>8748</v>
      </c>
      <c r="K30" s="86">
        <v>11</v>
      </c>
      <c r="L30" s="89">
        <v>44770</v>
      </c>
      <c r="M30" s="89">
        <v>45104</v>
      </c>
      <c r="N30" s="178" t="s">
        <v>192</v>
      </c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0"/>
      <c r="AA30" s="20"/>
      <c r="AB30" s="20"/>
      <c r="AC30" s="20"/>
      <c r="AD30" s="20"/>
      <c r="AE30" s="20"/>
      <c r="AF30" s="20"/>
      <c r="AG30" s="20"/>
      <c r="AH30" s="20"/>
    </row>
    <row r="31" spans="1:34" ht="14.4" outlineLevel="1">
      <c r="A31" s="39">
        <v>1</v>
      </c>
      <c r="B31" s="84" t="s">
        <v>86</v>
      </c>
      <c r="C31" s="156" t="s">
        <v>172</v>
      </c>
      <c r="D31" s="85">
        <f>29400000+14700000</f>
        <v>44100000</v>
      </c>
      <c r="E31" s="85">
        <f>29400000+14700000</f>
        <v>44100000</v>
      </c>
      <c r="F31" s="85">
        <v>29400000</v>
      </c>
      <c r="G31" s="85">
        <v>3675000</v>
      </c>
      <c r="H31" s="85">
        <f t="shared" si="2"/>
        <v>33075000</v>
      </c>
      <c r="I31" s="206" t="s">
        <v>263</v>
      </c>
      <c r="J31" s="207">
        <v>8628</v>
      </c>
      <c r="K31" s="86">
        <v>8</v>
      </c>
      <c r="L31" s="89">
        <v>44848</v>
      </c>
      <c r="M31" s="89">
        <v>45212</v>
      </c>
      <c r="N31" s="202" t="s">
        <v>232</v>
      </c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0"/>
      <c r="AA31" s="20"/>
      <c r="AB31" s="20"/>
      <c r="AC31" s="20"/>
      <c r="AD31" s="20"/>
      <c r="AE31" s="20"/>
      <c r="AF31" s="20"/>
      <c r="AG31" s="20"/>
      <c r="AH31" s="20"/>
    </row>
    <row r="32" spans="1:34" ht="28.8" outlineLevel="1">
      <c r="A32" s="39">
        <v>1</v>
      </c>
      <c r="B32" s="84" t="s">
        <v>168</v>
      </c>
      <c r="C32" s="156" t="s">
        <v>173</v>
      </c>
      <c r="D32" s="85">
        <f>18000000+9000000</f>
        <v>27000000</v>
      </c>
      <c r="E32" s="85">
        <f>18000000+9000000</f>
        <v>27000000</v>
      </c>
      <c r="F32" s="85">
        <v>18000000</v>
      </c>
      <c r="G32" s="85">
        <v>4500000</v>
      </c>
      <c r="H32" s="85">
        <f t="shared" si="2"/>
        <v>22500000</v>
      </c>
      <c r="I32" s="206" t="s">
        <v>267</v>
      </c>
      <c r="J32" s="266" t="s">
        <v>268</v>
      </c>
      <c r="K32" s="86">
        <v>8</v>
      </c>
      <c r="L32" s="89">
        <v>44852</v>
      </c>
      <c r="M32" s="89">
        <v>45216</v>
      </c>
      <c r="N32" s="202" t="s">
        <v>233</v>
      </c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ht="14.4" outlineLevel="1">
      <c r="A33" s="39">
        <v>1</v>
      </c>
      <c r="B33" s="84" t="s">
        <v>169</v>
      </c>
      <c r="C33" s="201" t="s">
        <v>174</v>
      </c>
      <c r="D33" s="85">
        <f>29400000+14700000</f>
        <v>44100000</v>
      </c>
      <c r="E33" s="85">
        <f>29400000+14700000</f>
        <v>44100000</v>
      </c>
      <c r="F33" s="85">
        <v>7350000</v>
      </c>
      <c r="G33" s="85">
        <v>3675000</v>
      </c>
      <c r="H33" s="85">
        <f t="shared" si="2"/>
        <v>11025000</v>
      </c>
      <c r="I33" s="206" t="s">
        <v>273</v>
      </c>
      <c r="J33" s="211">
        <v>8753</v>
      </c>
      <c r="K33" s="86">
        <v>8</v>
      </c>
      <c r="L33" s="89">
        <v>44855</v>
      </c>
      <c r="M33" s="89">
        <v>45219</v>
      </c>
      <c r="N33" s="202" t="s">
        <v>231</v>
      </c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0"/>
      <c r="AA33" s="20"/>
      <c r="AB33" s="20"/>
      <c r="AC33" s="20"/>
      <c r="AD33" s="20"/>
      <c r="AE33" s="20"/>
      <c r="AF33" s="20"/>
      <c r="AG33" s="20"/>
      <c r="AH33" s="20"/>
    </row>
    <row r="34" spans="1:34" ht="14.4" outlineLevel="1">
      <c r="A34" s="39">
        <v>1</v>
      </c>
      <c r="B34" s="84" t="s">
        <v>170</v>
      </c>
      <c r="C34" s="201" t="s">
        <v>224</v>
      </c>
      <c r="D34" s="85">
        <v>15312500</v>
      </c>
      <c r="E34" s="85">
        <v>15312500</v>
      </c>
      <c r="F34" s="85">
        <v>0</v>
      </c>
      <c r="G34" s="85">
        <v>3062500</v>
      </c>
      <c r="H34" s="85">
        <f t="shared" si="2"/>
        <v>3062500</v>
      </c>
      <c r="I34" s="206" t="s">
        <v>251</v>
      </c>
      <c r="J34" s="84">
        <v>8625</v>
      </c>
      <c r="K34" s="86">
        <v>5</v>
      </c>
      <c r="L34" s="89">
        <v>45090</v>
      </c>
      <c r="M34" s="89">
        <v>45242</v>
      </c>
      <c r="N34" s="202" t="s">
        <v>227</v>
      </c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1:34" ht="14.4" outlineLevel="1">
      <c r="A35" s="39">
        <v>1</v>
      </c>
      <c r="B35" s="84" t="s">
        <v>221</v>
      </c>
      <c r="C35" s="201" t="s">
        <v>225</v>
      </c>
      <c r="D35" s="85">
        <v>24500000</v>
      </c>
      <c r="E35" s="85">
        <v>24500000</v>
      </c>
      <c r="F35" s="85">
        <v>0</v>
      </c>
      <c r="G35" s="85">
        <v>0</v>
      </c>
      <c r="H35" s="85">
        <f t="shared" si="2"/>
        <v>0</v>
      </c>
      <c r="I35" s="113"/>
      <c r="J35" s="84"/>
      <c r="K35" s="86">
        <v>8</v>
      </c>
      <c r="L35" s="89">
        <v>45105</v>
      </c>
      <c r="M35" s="89">
        <v>45349</v>
      </c>
      <c r="N35" s="202" t="s">
        <v>228</v>
      </c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0"/>
      <c r="AA35" s="20"/>
      <c r="AB35" s="20"/>
      <c r="AC35" s="20"/>
      <c r="AD35" s="20"/>
      <c r="AE35" s="20"/>
      <c r="AF35" s="20"/>
      <c r="AG35" s="20"/>
      <c r="AH35" s="20"/>
    </row>
    <row r="36" spans="1:34" ht="14.4" outlineLevel="1">
      <c r="A36" s="39">
        <v>1</v>
      </c>
      <c r="B36" s="84" t="s">
        <v>222</v>
      </c>
      <c r="C36" s="201" t="s">
        <v>226</v>
      </c>
      <c r="D36" s="85">
        <v>24500000</v>
      </c>
      <c r="E36" s="85">
        <v>24500000</v>
      </c>
      <c r="F36" s="85">
        <v>0</v>
      </c>
      <c r="G36" s="85">
        <v>0</v>
      </c>
      <c r="H36" s="85">
        <f t="shared" si="2"/>
        <v>0</v>
      </c>
      <c r="I36" s="113"/>
      <c r="J36" s="84"/>
      <c r="K36" s="86">
        <v>8</v>
      </c>
      <c r="L36" s="89">
        <v>45105</v>
      </c>
      <c r="M36" s="89">
        <v>45349</v>
      </c>
      <c r="N36" s="202" t="s">
        <v>229</v>
      </c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0"/>
      <c r="AA36" s="20"/>
      <c r="AB36" s="20"/>
      <c r="AC36" s="20"/>
      <c r="AD36" s="20"/>
      <c r="AE36" s="20"/>
      <c r="AF36" s="20"/>
      <c r="AG36" s="20"/>
      <c r="AH36" s="20"/>
    </row>
    <row r="37" spans="1:34" ht="14.4" outlineLevel="1">
      <c r="A37" s="39">
        <v>1</v>
      </c>
      <c r="B37" s="84" t="s">
        <v>223</v>
      </c>
      <c r="C37" s="156" t="s">
        <v>171</v>
      </c>
      <c r="D37" s="85">
        <v>24500000</v>
      </c>
      <c r="E37" s="85">
        <v>24500000</v>
      </c>
      <c r="F37" s="85">
        <v>0</v>
      </c>
      <c r="G37" s="85">
        <v>0</v>
      </c>
      <c r="H37" s="85">
        <f t="shared" si="2"/>
        <v>0</v>
      </c>
      <c r="I37" s="113"/>
      <c r="J37" s="84"/>
      <c r="K37" s="203">
        <v>8</v>
      </c>
      <c r="L37" s="181">
        <v>45114</v>
      </c>
      <c r="M37" s="181">
        <v>45357</v>
      </c>
      <c r="N37" s="202" t="s">
        <v>230</v>
      </c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0"/>
      <c r="AA37" s="20"/>
      <c r="AB37" s="20"/>
      <c r="AC37" s="20"/>
      <c r="AD37" s="20"/>
      <c r="AE37" s="20"/>
      <c r="AF37" s="20"/>
      <c r="AG37" s="20"/>
      <c r="AH37" s="20"/>
    </row>
    <row r="38" spans="1:34" ht="14.4" outlineLevel="1">
      <c r="A38" s="39">
        <v>1</v>
      </c>
      <c r="B38" s="84" t="s">
        <v>170</v>
      </c>
      <c r="C38" s="122" t="s">
        <v>140</v>
      </c>
      <c r="D38" s="204">
        <f>422144000-88812500-38400000</f>
        <v>294931500</v>
      </c>
      <c r="E38" s="85">
        <v>0</v>
      </c>
      <c r="F38" s="85">
        <v>0</v>
      </c>
      <c r="G38" s="85">
        <v>0</v>
      </c>
      <c r="H38" s="85">
        <f t="shared" si="2"/>
        <v>0</v>
      </c>
      <c r="I38" s="113"/>
      <c r="J38" s="84"/>
      <c r="K38" s="86"/>
      <c r="L38" s="83"/>
      <c r="M38" s="83"/>
      <c r="N38" s="83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0"/>
      <c r="AA38" s="20"/>
      <c r="AB38" s="20"/>
      <c r="AC38" s="20"/>
      <c r="AD38" s="20"/>
      <c r="AE38" s="20"/>
      <c r="AF38" s="20"/>
      <c r="AG38" s="20"/>
      <c r="AH38" s="20"/>
    </row>
    <row r="39" spans="1:34" ht="14.4" outlineLevel="1">
      <c r="A39" s="36"/>
      <c r="B39" s="69" t="s">
        <v>73</v>
      </c>
      <c r="C39" s="70" t="s">
        <v>22</v>
      </c>
      <c r="D39" s="71">
        <f>+D40</f>
        <v>2649256000</v>
      </c>
      <c r="E39" s="71">
        <f>E40</f>
        <v>399515000</v>
      </c>
      <c r="F39" s="71">
        <f>+F40</f>
        <v>209115000</v>
      </c>
      <c r="G39" s="71">
        <f>+G40</f>
        <v>41800000</v>
      </c>
      <c r="H39" s="71">
        <f t="shared" si="2"/>
        <v>250915000</v>
      </c>
      <c r="I39" s="111"/>
      <c r="J39" s="69"/>
      <c r="K39" s="72"/>
      <c r="L39" s="73"/>
      <c r="M39" s="73"/>
      <c r="N39" s="72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20"/>
      <c r="AA39" s="20"/>
      <c r="AB39" s="20"/>
      <c r="AC39" s="20"/>
      <c r="AD39" s="20"/>
      <c r="AE39" s="20"/>
      <c r="AF39" s="20"/>
      <c r="AG39" s="20"/>
      <c r="AH39" s="20"/>
    </row>
    <row r="40" spans="1:34" ht="15.75" customHeight="1" outlineLevel="1">
      <c r="A40" s="38"/>
      <c r="B40" s="74" t="s">
        <v>88</v>
      </c>
      <c r="C40" s="75" t="s">
        <v>23</v>
      </c>
      <c r="D40" s="76">
        <f>+D41+D44+D47+D51+D55+D59+D62+D65+D68+D75</f>
        <v>2649256000</v>
      </c>
      <c r="E40" s="76">
        <f t="shared" ref="E40:H40" si="8">+E41+E44+E47+E51+E55+E59+E62+E65+E68+E75</f>
        <v>399515000</v>
      </c>
      <c r="F40" s="76">
        <f t="shared" si="8"/>
        <v>209115000</v>
      </c>
      <c r="G40" s="76">
        <f t="shared" si="8"/>
        <v>41800000</v>
      </c>
      <c r="H40" s="76">
        <f t="shared" si="8"/>
        <v>250915000</v>
      </c>
      <c r="I40" s="112"/>
      <c r="J40" s="96"/>
      <c r="K40" s="90"/>
      <c r="L40" s="91"/>
      <c r="M40" s="91"/>
      <c r="N40" s="77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0"/>
      <c r="AA40" s="20"/>
      <c r="AB40" s="20"/>
      <c r="AC40" s="20"/>
      <c r="AD40" s="20"/>
      <c r="AE40" s="20"/>
      <c r="AF40" s="20"/>
      <c r="AG40" s="20"/>
      <c r="AH40" s="20"/>
    </row>
    <row r="41" spans="1:34" ht="15.75" customHeight="1" outlineLevel="1">
      <c r="A41" s="39"/>
      <c r="B41" s="79" t="s">
        <v>89</v>
      </c>
      <c r="C41" s="80" t="s">
        <v>24</v>
      </c>
      <c r="D41" s="81">
        <f>+D42+D43</f>
        <v>228492000</v>
      </c>
      <c r="E41" s="81">
        <f t="shared" ref="E41:G41" si="9">+E42+E43</f>
        <v>13200000</v>
      </c>
      <c r="F41" s="81">
        <f t="shared" si="9"/>
        <v>11550000</v>
      </c>
      <c r="G41" s="81">
        <f t="shared" si="9"/>
        <v>0</v>
      </c>
      <c r="H41" s="81">
        <f t="shared" si="2"/>
        <v>11550000</v>
      </c>
      <c r="I41" s="114"/>
      <c r="J41" s="159"/>
      <c r="K41" s="82"/>
      <c r="L41" s="83"/>
      <c r="M41" s="82"/>
      <c r="N41" s="83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20"/>
      <c r="AA41" s="20"/>
      <c r="AB41" s="20"/>
      <c r="AC41" s="20"/>
      <c r="AD41" s="20"/>
      <c r="AE41" s="20"/>
      <c r="AF41" s="20"/>
      <c r="AG41" s="20"/>
      <c r="AH41" s="20"/>
    </row>
    <row r="42" spans="1:34" ht="15.75" customHeight="1" outlineLevel="1">
      <c r="A42" s="39">
        <v>1</v>
      </c>
      <c r="B42" s="84" t="s">
        <v>90</v>
      </c>
      <c r="C42" s="156" t="s">
        <v>163</v>
      </c>
      <c r="D42" s="85">
        <v>13200000</v>
      </c>
      <c r="E42" s="85">
        <v>13200000</v>
      </c>
      <c r="F42" s="85">
        <v>11550000</v>
      </c>
      <c r="G42" s="85">
        <v>0</v>
      </c>
      <c r="H42" s="85">
        <f t="shared" si="2"/>
        <v>11550000</v>
      </c>
      <c r="I42" s="206"/>
      <c r="J42" s="160"/>
      <c r="K42" s="86">
        <v>8</v>
      </c>
      <c r="L42" s="87">
        <v>44853</v>
      </c>
      <c r="M42" s="157">
        <v>45095</v>
      </c>
      <c r="N42" s="158" t="s">
        <v>165</v>
      </c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0"/>
      <c r="AA42" s="20"/>
      <c r="AB42" s="20"/>
      <c r="AC42" s="20"/>
      <c r="AD42" s="20"/>
      <c r="AE42" s="20"/>
      <c r="AF42" s="20"/>
      <c r="AG42" s="20"/>
      <c r="AH42" s="20"/>
    </row>
    <row r="43" spans="1:34" ht="15.75" customHeight="1" outlineLevel="1">
      <c r="A43" s="39">
        <v>1</v>
      </c>
      <c r="B43" s="84" t="s">
        <v>91</v>
      </c>
      <c r="C43" s="82" t="s">
        <v>92</v>
      </c>
      <c r="D43" s="85">
        <v>215292000</v>
      </c>
      <c r="E43" s="85">
        <v>0</v>
      </c>
      <c r="F43" s="85">
        <v>0</v>
      </c>
      <c r="G43" s="85">
        <v>0</v>
      </c>
      <c r="H43" s="85">
        <f t="shared" si="2"/>
        <v>0</v>
      </c>
      <c r="I43" s="113"/>
      <c r="J43" s="160"/>
      <c r="K43" s="82"/>
      <c r="L43" s="83"/>
      <c r="M43" s="82"/>
      <c r="N43" s="83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0"/>
      <c r="AA43" s="20"/>
      <c r="AB43" s="20"/>
      <c r="AC43" s="20"/>
      <c r="AD43" s="20"/>
      <c r="AE43" s="20"/>
      <c r="AF43" s="20"/>
      <c r="AG43" s="20"/>
      <c r="AH43" s="20"/>
    </row>
    <row r="44" spans="1:34" ht="15.75" customHeight="1" outlineLevel="1">
      <c r="A44" s="39"/>
      <c r="B44" s="79" t="s">
        <v>93</v>
      </c>
      <c r="C44" s="80" t="s">
        <v>26</v>
      </c>
      <c r="D44" s="81">
        <f>+D45+D46</f>
        <v>228492000</v>
      </c>
      <c r="E44" s="81">
        <f t="shared" ref="E44:G44" si="10">+E45+E46</f>
        <v>0</v>
      </c>
      <c r="F44" s="81">
        <f t="shared" si="10"/>
        <v>0</v>
      </c>
      <c r="G44" s="81">
        <f t="shared" si="10"/>
        <v>0</v>
      </c>
      <c r="H44" s="81">
        <f t="shared" si="2"/>
        <v>0</v>
      </c>
      <c r="I44" s="114"/>
      <c r="J44" s="159"/>
      <c r="K44" s="86"/>
      <c r="L44" s="87"/>
      <c r="M44" s="86"/>
      <c r="N44" s="83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20"/>
      <c r="AA44" s="20"/>
      <c r="AB44" s="20"/>
      <c r="AC44" s="20"/>
      <c r="AD44" s="20"/>
      <c r="AE44" s="20"/>
      <c r="AF44" s="20"/>
      <c r="AG44" s="20"/>
      <c r="AH44" s="20"/>
    </row>
    <row r="45" spans="1:34" ht="15.75" customHeight="1" outlineLevel="1">
      <c r="A45" s="39">
        <v>1</v>
      </c>
      <c r="B45" s="84" t="s">
        <v>94</v>
      </c>
      <c r="C45" s="82" t="s">
        <v>25</v>
      </c>
      <c r="D45" s="195">
        <v>36300000</v>
      </c>
      <c r="E45" s="85">
        <v>0</v>
      </c>
      <c r="F45" s="85">
        <v>0</v>
      </c>
      <c r="G45" s="85">
        <v>0</v>
      </c>
      <c r="H45" s="85">
        <f t="shared" si="2"/>
        <v>0</v>
      </c>
      <c r="I45" s="113"/>
      <c r="J45" s="160"/>
      <c r="K45" s="82"/>
      <c r="L45" s="83"/>
      <c r="M45" s="82"/>
      <c r="N45" s="83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0"/>
      <c r="AA45" s="20"/>
      <c r="AB45" s="20"/>
      <c r="AC45" s="20"/>
      <c r="AD45" s="20"/>
      <c r="AE45" s="20"/>
      <c r="AF45" s="20"/>
      <c r="AG45" s="20"/>
      <c r="AH45" s="20"/>
    </row>
    <row r="46" spans="1:34" ht="15.75" customHeight="1" outlineLevel="1">
      <c r="A46" s="39">
        <v>1</v>
      </c>
      <c r="B46" s="84" t="s">
        <v>95</v>
      </c>
      <c r="C46" s="82" t="s">
        <v>92</v>
      </c>
      <c r="D46" s="195">
        <v>192192000</v>
      </c>
      <c r="E46" s="85">
        <v>0</v>
      </c>
      <c r="F46" s="85">
        <v>0</v>
      </c>
      <c r="G46" s="85">
        <v>0</v>
      </c>
      <c r="H46" s="85">
        <f t="shared" si="2"/>
        <v>0</v>
      </c>
      <c r="I46" s="113"/>
      <c r="J46" s="160"/>
      <c r="K46" s="86">
        <v>12</v>
      </c>
      <c r="L46" s="183">
        <v>44802</v>
      </c>
      <c r="M46" s="193">
        <v>45167</v>
      </c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 ht="15.75" customHeight="1" outlineLevel="1">
      <c r="A47" s="39"/>
      <c r="B47" s="79" t="s">
        <v>96</v>
      </c>
      <c r="C47" s="80" t="s">
        <v>27</v>
      </c>
      <c r="D47" s="81">
        <f>SUM(D48:D50)</f>
        <v>270036000</v>
      </c>
      <c r="E47" s="81">
        <f>SUM(E48:E50)</f>
        <v>32565000</v>
      </c>
      <c r="F47" s="81">
        <f t="shared" ref="F47:H47" si="11">SUM(F48:F50)</f>
        <v>18915000</v>
      </c>
      <c r="G47" s="81">
        <f t="shared" si="11"/>
        <v>1950000</v>
      </c>
      <c r="H47" s="81">
        <f t="shared" si="11"/>
        <v>20865000</v>
      </c>
      <c r="I47" s="114"/>
      <c r="J47" s="159"/>
      <c r="K47" s="82"/>
      <c r="L47" s="83"/>
      <c r="M47" s="82"/>
      <c r="N47" s="83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 ht="14.4" outlineLevel="1">
      <c r="A48" s="39">
        <v>1</v>
      </c>
      <c r="B48" s="84" t="s">
        <v>97</v>
      </c>
      <c r="C48" s="149" t="s">
        <v>164</v>
      </c>
      <c r="D48" s="241">
        <v>42900000</v>
      </c>
      <c r="E48" s="85">
        <v>16965000</v>
      </c>
      <c r="F48" s="85">
        <v>16965000</v>
      </c>
      <c r="G48" s="85">
        <v>0</v>
      </c>
      <c r="H48" s="85">
        <f t="shared" si="2"/>
        <v>16965000</v>
      </c>
      <c r="I48" s="205"/>
      <c r="J48" s="176"/>
      <c r="K48" s="86">
        <v>8.8000000000000007</v>
      </c>
      <c r="L48" s="150">
        <v>44698</v>
      </c>
      <c r="M48" s="150">
        <v>44967</v>
      </c>
      <c r="N48" s="126" t="s">
        <v>159</v>
      </c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0"/>
      <c r="AA48" s="20"/>
      <c r="AB48" s="20"/>
      <c r="AC48" s="20"/>
      <c r="AD48" s="20"/>
      <c r="AE48" s="20"/>
      <c r="AF48" s="20"/>
      <c r="AG48" s="20"/>
      <c r="AH48" s="20"/>
    </row>
    <row r="49" spans="1:34" ht="14.4" outlineLevel="1">
      <c r="A49" s="39">
        <v>1</v>
      </c>
      <c r="B49" s="84" t="s">
        <v>98</v>
      </c>
      <c r="C49" s="149" t="s">
        <v>164</v>
      </c>
      <c r="D49" s="242"/>
      <c r="E49" s="85">
        <v>15600000</v>
      </c>
      <c r="F49" s="85">
        <v>1950000</v>
      </c>
      <c r="G49" s="85">
        <v>1950000</v>
      </c>
      <c r="H49" s="85">
        <f t="shared" si="2"/>
        <v>3900000</v>
      </c>
      <c r="I49" s="206" t="s">
        <v>264</v>
      </c>
      <c r="J49" s="176">
        <v>8492</v>
      </c>
      <c r="K49" s="182">
        <v>8</v>
      </c>
      <c r="L49" s="183">
        <v>44989</v>
      </c>
      <c r="M49" s="184">
        <v>45233</v>
      </c>
      <c r="N49" s="179" t="s">
        <v>200</v>
      </c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0"/>
      <c r="AA49" s="20"/>
      <c r="AB49" s="20"/>
      <c r="AC49" s="20"/>
      <c r="AD49" s="20"/>
      <c r="AE49" s="20"/>
      <c r="AF49" s="20"/>
      <c r="AG49" s="20"/>
      <c r="AH49" s="20"/>
    </row>
    <row r="50" spans="1:34" ht="15.75" customHeight="1" outlineLevel="1">
      <c r="A50" s="39">
        <v>1</v>
      </c>
      <c r="B50" s="84" t="s">
        <v>199</v>
      </c>
      <c r="C50" s="82" t="s">
        <v>92</v>
      </c>
      <c r="D50" s="85">
        <v>227136000</v>
      </c>
      <c r="E50" s="85">
        <v>0</v>
      </c>
      <c r="F50" s="85">
        <v>0</v>
      </c>
      <c r="G50" s="85">
        <v>0</v>
      </c>
      <c r="H50" s="85">
        <f t="shared" si="2"/>
        <v>0</v>
      </c>
      <c r="I50" s="113"/>
      <c r="J50" s="84"/>
      <c r="K50" s="82"/>
      <c r="L50" s="83"/>
      <c r="M50" s="82"/>
      <c r="N50" s="83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0"/>
      <c r="AA50" s="20"/>
      <c r="AB50" s="20"/>
      <c r="AC50" s="20"/>
      <c r="AD50" s="20"/>
      <c r="AE50" s="20"/>
      <c r="AF50" s="20"/>
      <c r="AG50" s="20"/>
      <c r="AH50" s="20"/>
    </row>
    <row r="51" spans="1:34" ht="15.75" customHeight="1" outlineLevel="1">
      <c r="A51" s="39"/>
      <c r="B51" s="79" t="s">
        <v>100</v>
      </c>
      <c r="C51" s="80" t="s">
        <v>99</v>
      </c>
      <c r="D51" s="81">
        <f>SUM(D52:D54)</f>
        <v>251108000</v>
      </c>
      <c r="E51" s="81">
        <f t="shared" ref="E51:H51" si="12">SUM(E52:E54)</f>
        <v>35100000</v>
      </c>
      <c r="F51" s="81">
        <f t="shared" si="12"/>
        <v>29250000</v>
      </c>
      <c r="G51" s="81">
        <f t="shared" si="12"/>
        <v>1950000</v>
      </c>
      <c r="H51" s="81">
        <f t="shared" si="12"/>
        <v>31200000</v>
      </c>
      <c r="I51" s="114"/>
      <c r="J51" s="79"/>
      <c r="K51" s="86"/>
      <c r="L51" s="87"/>
      <c r="M51" s="86"/>
      <c r="N51" s="83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20"/>
      <c r="AA51" s="20"/>
      <c r="AB51" s="20"/>
      <c r="AC51" s="20"/>
      <c r="AD51" s="20"/>
      <c r="AE51" s="20"/>
      <c r="AF51" s="20"/>
      <c r="AG51" s="20"/>
      <c r="AH51" s="20"/>
    </row>
    <row r="52" spans="1:34" ht="14.4" outlineLevel="1">
      <c r="A52" s="39">
        <v>2</v>
      </c>
      <c r="B52" s="84" t="s">
        <v>102</v>
      </c>
      <c r="C52" s="101" t="s">
        <v>62</v>
      </c>
      <c r="D52" s="212">
        <v>19500000</v>
      </c>
      <c r="E52" s="85">
        <f>11700000+7800000</f>
        <v>19500000</v>
      </c>
      <c r="F52" s="85">
        <v>19500000</v>
      </c>
      <c r="G52" s="85">
        <v>0</v>
      </c>
      <c r="H52" s="85">
        <f t="shared" si="2"/>
        <v>19500000</v>
      </c>
      <c r="I52" s="175"/>
      <c r="J52" s="161"/>
      <c r="K52" s="86">
        <v>10</v>
      </c>
      <c r="L52" s="89">
        <v>44639</v>
      </c>
      <c r="M52" s="93">
        <v>44944</v>
      </c>
      <c r="N52" s="151" t="s">
        <v>160</v>
      </c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0"/>
      <c r="AA52" s="20"/>
      <c r="AB52" s="20"/>
      <c r="AC52" s="20"/>
      <c r="AD52" s="20"/>
      <c r="AE52" s="20"/>
      <c r="AF52" s="20"/>
      <c r="AG52" s="20"/>
      <c r="AH52" s="20"/>
    </row>
    <row r="53" spans="1:34" ht="14.4" outlineLevel="1">
      <c r="A53" s="39">
        <v>1</v>
      </c>
      <c r="B53" s="84" t="s">
        <v>101</v>
      </c>
      <c r="C53" s="101" t="s">
        <v>62</v>
      </c>
      <c r="D53" s="212">
        <v>23400000</v>
      </c>
      <c r="E53" s="85">
        <v>15600000</v>
      </c>
      <c r="F53" s="85">
        <v>9750000</v>
      </c>
      <c r="G53" s="85">
        <v>1950000</v>
      </c>
      <c r="H53" s="85">
        <f t="shared" si="2"/>
        <v>11700000</v>
      </c>
      <c r="I53" s="206" t="s">
        <v>263</v>
      </c>
      <c r="J53" s="161">
        <v>8741</v>
      </c>
      <c r="K53" s="86">
        <v>8</v>
      </c>
      <c r="L53" s="89">
        <v>44952</v>
      </c>
      <c r="M53" s="93">
        <v>45194</v>
      </c>
      <c r="N53" s="173" t="s">
        <v>182</v>
      </c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0"/>
      <c r="AA53" s="20"/>
      <c r="AB53" s="20"/>
      <c r="AC53" s="20"/>
      <c r="AD53" s="20"/>
      <c r="AE53" s="20"/>
      <c r="AF53" s="20"/>
      <c r="AG53" s="20"/>
      <c r="AH53" s="20"/>
    </row>
    <row r="54" spans="1:34" ht="15.75" customHeight="1" outlineLevel="1">
      <c r="A54" s="39">
        <v>1</v>
      </c>
      <c r="B54" s="84" t="s">
        <v>180</v>
      </c>
      <c r="C54" s="82" t="s">
        <v>92</v>
      </c>
      <c r="D54" s="85">
        <v>208208000</v>
      </c>
      <c r="E54" s="85">
        <v>0</v>
      </c>
      <c r="F54" s="85">
        <v>0</v>
      </c>
      <c r="G54" s="85">
        <v>0</v>
      </c>
      <c r="H54" s="85">
        <f t="shared" si="2"/>
        <v>0</v>
      </c>
      <c r="I54" s="113"/>
      <c r="J54" s="84"/>
      <c r="K54" s="83"/>
      <c r="L54" s="83"/>
      <c r="M54" s="82"/>
      <c r="N54" s="83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0"/>
      <c r="AA54" s="20"/>
      <c r="AB54" s="20"/>
      <c r="AC54" s="20"/>
      <c r="AD54" s="20"/>
      <c r="AE54" s="20"/>
      <c r="AF54" s="20"/>
      <c r="AG54" s="20"/>
      <c r="AH54" s="20"/>
    </row>
    <row r="55" spans="1:34" ht="15.75" customHeight="1" outlineLevel="1">
      <c r="A55" s="39"/>
      <c r="B55" s="79" t="s">
        <v>103</v>
      </c>
      <c r="C55" s="80" t="s">
        <v>28</v>
      </c>
      <c r="D55" s="81">
        <f>SUM(D56:D58)</f>
        <v>251108000</v>
      </c>
      <c r="E55" s="81">
        <f t="shared" ref="E55:H55" si="13">SUM(E56:E58)</f>
        <v>39000000</v>
      </c>
      <c r="F55" s="81">
        <f t="shared" si="13"/>
        <v>29250000</v>
      </c>
      <c r="G55" s="81">
        <f t="shared" si="13"/>
        <v>1950000</v>
      </c>
      <c r="H55" s="81">
        <f t="shared" si="13"/>
        <v>31200000</v>
      </c>
      <c r="I55" s="114"/>
      <c r="J55" s="79"/>
      <c r="K55" s="83"/>
      <c r="L55" s="83"/>
      <c r="M55" s="82"/>
      <c r="N55" s="83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20"/>
      <c r="AA55" s="20"/>
      <c r="AB55" s="20"/>
      <c r="AC55" s="20"/>
      <c r="AD55" s="20"/>
      <c r="AE55" s="20"/>
      <c r="AF55" s="20"/>
      <c r="AG55" s="20"/>
      <c r="AH55" s="20"/>
    </row>
    <row r="56" spans="1:34" ht="14.4" outlineLevel="1">
      <c r="A56" s="39">
        <v>1</v>
      </c>
      <c r="B56" s="84" t="s">
        <v>104</v>
      </c>
      <c r="C56" s="82" t="s">
        <v>63</v>
      </c>
      <c r="D56" s="241">
        <v>42900000</v>
      </c>
      <c r="E56" s="85">
        <f>11700000+7800000</f>
        <v>19500000</v>
      </c>
      <c r="F56" s="85">
        <v>19500000</v>
      </c>
      <c r="G56" s="85">
        <v>0</v>
      </c>
      <c r="H56" s="85">
        <f t="shared" si="2"/>
        <v>19500000</v>
      </c>
      <c r="I56" s="198"/>
      <c r="J56" s="176"/>
      <c r="K56" s="83">
        <v>10</v>
      </c>
      <c r="L56" s="89">
        <v>44639</v>
      </c>
      <c r="M56" s="93">
        <v>44944</v>
      </c>
      <c r="N56" s="126" t="s">
        <v>161</v>
      </c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20"/>
      <c r="AA56" s="20"/>
      <c r="AB56" s="20"/>
      <c r="AC56" s="20"/>
      <c r="AD56" s="20"/>
      <c r="AE56" s="20"/>
      <c r="AF56" s="20"/>
      <c r="AG56" s="20"/>
      <c r="AH56" s="20"/>
    </row>
    <row r="57" spans="1:34" ht="14.4" outlineLevel="1">
      <c r="A57" s="39">
        <v>1</v>
      </c>
      <c r="B57" s="84" t="s">
        <v>105</v>
      </c>
      <c r="C57" s="82" t="s">
        <v>63</v>
      </c>
      <c r="D57" s="242"/>
      <c r="E57" s="85">
        <v>19500000</v>
      </c>
      <c r="F57" s="85">
        <v>9750000</v>
      </c>
      <c r="G57" s="85">
        <v>1950000</v>
      </c>
      <c r="H57" s="85">
        <f t="shared" si="2"/>
        <v>11700000</v>
      </c>
      <c r="I57" s="206" t="s">
        <v>263</v>
      </c>
      <c r="J57" s="199">
        <v>8631</v>
      </c>
      <c r="K57" s="83">
        <v>10</v>
      </c>
      <c r="L57" s="89">
        <v>44950</v>
      </c>
      <c r="M57" s="93">
        <v>45253</v>
      </c>
      <c r="N57" s="174" t="s">
        <v>183</v>
      </c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20"/>
      <c r="AA57" s="20"/>
      <c r="AB57" s="20"/>
      <c r="AC57" s="20"/>
      <c r="AD57" s="20"/>
      <c r="AE57" s="20"/>
      <c r="AF57" s="20"/>
      <c r="AG57" s="20"/>
      <c r="AH57" s="20"/>
    </row>
    <row r="58" spans="1:34" ht="16.2" customHeight="1" outlineLevel="1">
      <c r="A58" s="39">
        <v>1</v>
      </c>
      <c r="B58" s="84" t="s">
        <v>181</v>
      </c>
      <c r="C58" s="82" t="s">
        <v>92</v>
      </c>
      <c r="D58" s="85">
        <v>208208000</v>
      </c>
      <c r="E58" s="85">
        <v>0</v>
      </c>
      <c r="F58" s="85">
        <v>0</v>
      </c>
      <c r="G58" s="85">
        <v>0</v>
      </c>
      <c r="H58" s="85">
        <f t="shared" si="2"/>
        <v>0</v>
      </c>
      <c r="I58" s="113"/>
      <c r="J58" s="84"/>
      <c r="K58" s="83"/>
      <c r="L58" s="83"/>
      <c r="M58" s="82"/>
      <c r="N58" s="83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0"/>
      <c r="AA58" s="20"/>
      <c r="AB58" s="20"/>
      <c r="AC58" s="20"/>
      <c r="AD58" s="20"/>
      <c r="AE58" s="20"/>
      <c r="AF58" s="20"/>
      <c r="AG58" s="20"/>
      <c r="AH58" s="20"/>
    </row>
    <row r="59" spans="1:34" ht="15.75" customHeight="1" outlineLevel="1">
      <c r="A59" s="39"/>
      <c r="B59" s="79" t="s">
        <v>106</v>
      </c>
      <c r="C59" s="80" t="s">
        <v>29</v>
      </c>
      <c r="D59" s="81">
        <f>+D60+D61</f>
        <v>270036000</v>
      </c>
      <c r="E59" s="81">
        <f t="shared" ref="E59:G59" si="14">+E60+E61</f>
        <v>26000000</v>
      </c>
      <c r="F59" s="81">
        <f t="shared" si="14"/>
        <v>13000000</v>
      </c>
      <c r="G59" s="81">
        <f t="shared" si="14"/>
        <v>6500000</v>
      </c>
      <c r="H59" s="81">
        <f t="shared" si="2"/>
        <v>19500000</v>
      </c>
      <c r="I59" s="114"/>
      <c r="J59" s="79"/>
      <c r="K59" s="83"/>
      <c r="L59" s="83"/>
      <c r="M59" s="82"/>
      <c r="N59" s="83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20"/>
      <c r="AA59" s="20"/>
      <c r="AB59" s="20"/>
      <c r="AC59" s="20"/>
      <c r="AD59" s="20"/>
      <c r="AE59" s="20"/>
      <c r="AF59" s="20"/>
      <c r="AG59" s="20"/>
      <c r="AH59" s="20"/>
    </row>
    <row r="60" spans="1:34" ht="15.75" customHeight="1" outlineLevel="1">
      <c r="A60" s="39">
        <v>1</v>
      </c>
      <c r="B60" s="84" t="s">
        <v>107</v>
      </c>
      <c r="C60" s="191" t="s">
        <v>205</v>
      </c>
      <c r="D60" s="85">
        <v>42900000</v>
      </c>
      <c r="E60" s="85">
        <v>26000000</v>
      </c>
      <c r="F60" s="85">
        <v>13000000</v>
      </c>
      <c r="G60" s="268">
        <v>6500000</v>
      </c>
      <c r="H60" s="85">
        <f t="shared" si="2"/>
        <v>19500000</v>
      </c>
      <c r="I60" s="206" t="s">
        <v>263</v>
      </c>
      <c r="J60" s="84">
        <v>9005</v>
      </c>
      <c r="K60" s="185">
        <v>12</v>
      </c>
      <c r="L60" s="183">
        <v>44802</v>
      </c>
      <c r="M60" s="193">
        <v>45166</v>
      </c>
      <c r="N60" s="194" t="s">
        <v>210</v>
      </c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0"/>
      <c r="AA60" s="20"/>
      <c r="AB60" s="20"/>
      <c r="AC60" s="20"/>
      <c r="AD60" s="20"/>
      <c r="AE60" s="20"/>
      <c r="AF60" s="20"/>
      <c r="AG60" s="20"/>
      <c r="AH60" s="20"/>
    </row>
    <row r="61" spans="1:34" ht="15.75" customHeight="1" outlineLevel="1">
      <c r="A61" s="39">
        <v>1</v>
      </c>
      <c r="B61" s="84" t="s">
        <v>108</v>
      </c>
      <c r="C61" s="82" t="s">
        <v>92</v>
      </c>
      <c r="D61" s="85">
        <v>227136000</v>
      </c>
      <c r="E61" s="85">
        <v>0</v>
      </c>
      <c r="F61" s="85">
        <v>0</v>
      </c>
      <c r="G61" s="85">
        <v>0</v>
      </c>
      <c r="H61" s="85">
        <f t="shared" si="2"/>
        <v>0</v>
      </c>
      <c r="I61" s="113"/>
      <c r="J61" s="84"/>
      <c r="K61" s="83"/>
      <c r="L61" s="83"/>
      <c r="M61" s="82"/>
      <c r="N61" s="83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0"/>
      <c r="AA61" s="20"/>
      <c r="AB61" s="20"/>
      <c r="AC61" s="20"/>
      <c r="AD61" s="20"/>
      <c r="AE61" s="20"/>
      <c r="AF61" s="20"/>
      <c r="AG61" s="20"/>
      <c r="AH61" s="20"/>
    </row>
    <row r="62" spans="1:34" ht="31.8" customHeight="1" outlineLevel="1">
      <c r="A62" s="39"/>
      <c r="B62" s="79" t="s">
        <v>109</v>
      </c>
      <c r="C62" s="114" t="s">
        <v>30</v>
      </c>
      <c r="D62" s="81">
        <f>+D63+D64</f>
        <v>228492000</v>
      </c>
      <c r="E62" s="81">
        <f t="shared" ref="E62:G62" si="15">+E63+E64</f>
        <v>13200000</v>
      </c>
      <c r="F62" s="81">
        <f t="shared" si="15"/>
        <v>3300000</v>
      </c>
      <c r="G62" s="81">
        <f t="shared" si="15"/>
        <v>3300000</v>
      </c>
      <c r="H62" s="81">
        <f t="shared" si="2"/>
        <v>6600000</v>
      </c>
      <c r="I62" s="114"/>
      <c r="J62" s="79"/>
      <c r="K62" s="83"/>
      <c r="L62" s="83"/>
      <c r="M62" s="82"/>
      <c r="N62" s="83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20"/>
      <c r="AA62" s="20"/>
      <c r="AB62" s="20"/>
      <c r="AC62" s="20"/>
      <c r="AD62" s="20"/>
      <c r="AE62" s="20"/>
      <c r="AF62" s="20"/>
      <c r="AG62" s="20"/>
      <c r="AH62" s="20"/>
    </row>
    <row r="63" spans="1:34" ht="15.75" customHeight="1" outlineLevel="1">
      <c r="A63" s="39">
        <v>1</v>
      </c>
      <c r="B63" s="84" t="s">
        <v>110</v>
      </c>
      <c r="C63" s="190" t="s">
        <v>204</v>
      </c>
      <c r="D63" s="85">
        <v>36300000</v>
      </c>
      <c r="E63" s="85">
        <v>13200000</v>
      </c>
      <c r="F63" s="85">
        <v>3300000</v>
      </c>
      <c r="G63" s="85">
        <v>3300000</v>
      </c>
      <c r="H63" s="85">
        <f t="shared" si="2"/>
        <v>6600000</v>
      </c>
      <c r="I63" s="206" t="s">
        <v>274</v>
      </c>
      <c r="J63" s="266" t="s">
        <v>275</v>
      </c>
      <c r="K63" s="185">
        <v>8</v>
      </c>
      <c r="L63" s="181">
        <v>45007</v>
      </c>
      <c r="M63" s="181">
        <v>45251</v>
      </c>
      <c r="N63" s="179" t="s">
        <v>201</v>
      </c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0"/>
      <c r="AA63" s="20"/>
      <c r="AB63" s="20"/>
      <c r="AC63" s="20"/>
      <c r="AD63" s="20"/>
      <c r="AE63" s="20"/>
      <c r="AF63" s="20"/>
      <c r="AG63" s="20"/>
      <c r="AH63" s="20"/>
    </row>
    <row r="64" spans="1:34" ht="15.75" customHeight="1" outlineLevel="1">
      <c r="A64" s="39">
        <v>1</v>
      </c>
      <c r="B64" s="84" t="s">
        <v>111</v>
      </c>
      <c r="C64" s="82" t="s">
        <v>92</v>
      </c>
      <c r="D64" s="85">
        <v>192192000</v>
      </c>
      <c r="E64" s="85">
        <v>0</v>
      </c>
      <c r="F64" s="85">
        <v>0</v>
      </c>
      <c r="G64" s="85">
        <v>0</v>
      </c>
      <c r="H64" s="85">
        <f t="shared" si="2"/>
        <v>0</v>
      </c>
      <c r="I64" s="113"/>
      <c r="J64" s="84"/>
      <c r="K64" s="83"/>
      <c r="L64" s="83"/>
      <c r="M64" s="82"/>
      <c r="N64" s="83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0"/>
      <c r="AA64" s="20"/>
      <c r="AB64" s="20"/>
      <c r="AC64" s="20"/>
      <c r="AD64" s="20"/>
      <c r="AE64" s="20"/>
      <c r="AF64" s="20"/>
      <c r="AG64" s="20"/>
      <c r="AH64" s="20"/>
    </row>
    <row r="65" spans="1:34" ht="15.75" customHeight="1" outlineLevel="1">
      <c r="A65" s="39"/>
      <c r="B65" s="79" t="s">
        <v>112</v>
      </c>
      <c r="C65" s="80" t="s">
        <v>31</v>
      </c>
      <c r="D65" s="81">
        <f>+D66+D67</f>
        <v>228492000</v>
      </c>
      <c r="E65" s="81">
        <f t="shared" ref="E65:G65" si="16">+E66+E67</f>
        <v>21450000</v>
      </c>
      <c r="F65" s="81">
        <f t="shared" si="16"/>
        <v>14850000</v>
      </c>
      <c r="G65" s="81">
        <f t="shared" si="16"/>
        <v>1650000</v>
      </c>
      <c r="H65" s="81">
        <f t="shared" si="2"/>
        <v>16500000</v>
      </c>
      <c r="I65" s="114"/>
      <c r="J65" s="79"/>
      <c r="K65" s="83"/>
      <c r="L65" s="83"/>
      <c r="M65" s="82"/>
      <c r="N65" s="83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20"/>
      <c r="AA65" s="20"/>
      <c r="AB65" s="20"/>
      <c r="AC65" s="20"/>
      <c r="AD65" s="20"/>
      <c r="AE65" s="20"/>
      <c r="AF65" s="20"/>
      <c r="AG65" s="20"/>
      <c r="AH65" s="20"/>
    </row>
    <row r="66" spans="1:34" ht="14.4" outlineLevel="1">
      <c r="A66" s="39">
        <v>1</v>
      </c>
      <c r="B66" s="84" t="s">
        <v>113</v>
      </c>
      <c r="C66" s="82" t="s">
        <v>133</v>
      </c>
      <c r="D66" s="85">
        <v>36300000</v>
      </c>
      <c r="E66" s="85">
        <v>21450000</v>
      </c>
      <c r="F66" s="85">
        <v>14850000</v>
      </c>
      <c r="G66" s="85">
        <v>1650000</v>
      </c>
      <c r="H66" s="85">
        <f t="shared" si="2"/>
        <v>16500000</v>
      </c>
      <c r="I66" s="206" t="s">
        <v>250</v>
      </c>
      <c r="J66" s="176">
        <v>8495</v>
      </c>
      <c r="K66" s="83">
        <v>13</v>
      </c>
      <c r="L66" s="89">
        <v>44789</v>
      </c>
      <c r="M66" s="93">
        <v>45184</v>
      </c>
      <c r="N66" s="267" t="s">
        <v>278</v>
      </c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0"/>
      <c r="AA66" s="20"/>
      <c r="AB66" s="20"/>
      <c r="AC66" s="20"/>
      <c r="AD66" s="20"/>
      <c r="AE66" s="20"/>
      <c r="AF66" s="20"/>
      <c r="AG66" s="20"/>
      <c r="AH66" s="20"/>
    </row>
    <row r="67" spans="1:34" ht="15.75" customHeight="1" outlineLevel="1">
      <c r="A67" s="39">
        <v>1</v>
      </c>
      <c r="B67" s="84" t="s">
        <v>114</v>
      </c>
      <c r="C67" s="82" t="s">
        <v>92</v>
      </c>
      <c r="D67" s="85">
        <v>192192000</v>
      </c>
      <c r="E67" s="85">
        <v>0</v>
      </c>
      <c r="F67" s="85">
        <v>0</v>
      </c>
      <c r="G67" s="85">
        <v>0</v>
      </c>
      <c r="H67" s="85">
        <f t="shared" si="2"/>
        <v>0</v>
      </c>
      <c r="I67" s="113"/>
      <c r="J67" s="84"/>
      <c r="K67" s="83"/>
      <c r="L67" s="83"/>
      <c r="M67" s="82"/>
      <c r="N67" s="83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0"/>
      <c r="AA67" s="20"/>
      <c r="AB67" s="20"/>
      <c r="AC67" s="20"/>
      <c r="AD67" s="20"/>
      <c r="AE67" s="20"/>
      <c r="AF67" s="20"/>
      <c r="AG67" s="20"/>
      <c r="AH67" s="20"/>
    </row>
    <row r="68" spans="1:34" ht="15.75" customHeight="1" outlineLevel="1">
      <c r="A68" s="39"/>
      <c r="B68" s="79" t="s">
        <v>115</v>
      </c>
      <c r="C68" s="80" t="s">
        <v>32</v>
      </c>
      <c r="D68" s="94">
        <f>SUM(D69:D74)</f>
        <v>567000000</v>
      </c>
      <c r="E68" s="81">
        <f>SUM(E69:E74)</f>
        <v>178000000</v>
      </c>
      <c r="F68" s="81">
        <f t="shared" ref="F68:G68" si="17">SUM(F69:F74)</f>
        <v>51000000</v>
      </c>
      <c r="G68" s="81">
        <f t="shared" si="17"/>
        <v>24500000</v>
      </c>
      <c r="H68" s="81">
        <f t="shared" si="2"/>
        <v>75500000</v>
      </c>
      <c r="I68" s="114"/>
      <c r="J68" s="79"/>
      <c r="K68" s="83"/>
      <c r="L68" s="83"/>
      <c r="M68" s="82"/>
      <c r="N68" s="83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20"/>
      <c r="AA68" s="20"/>
      <c r="AB68" s="20"/>
      <c r="AC68" s="20"/>
      <c r="AD68" s="20"/>
      <c r="AE68" s="20"/>
      <c r="AF68" s="20"/>
      <c r="AG68" s="20"/>
      <c r="AH68" s="20"/>
    </row>
    <row r="69" spans="1:34" ht="28.8" outlineLevel="1">
      <c r="A69" s="39">
        <v>1</v>
      </c>
      <c r="B69" s="84" t="s">
        <v>116</v>
      </c>
      <c r="C69" s="82" t="s">
        <v>134</v>
      </c>
      <c r="D69" s="85">
        <v>189000000</v>
      </c>
      <c r="E69" s="85">
        <v>91000000</v>
      </c>
      <c r="F69" s="85">
        <v>19500000</v>
      </c>
      <c r="G69" s="85">
        <v>13000000</v>
      </c>
      <c r="H69" s="85">
        <f t="shared" si="2"/>
        <v>32500000</v>
      </c>
      <c r="I69" s="206" t="s">
        <v>271</v>
      </c>
      <c r="J69" s="266" t="s">
        <v>272</v>
      </c>
      <c r="K69" s="83">
        <v>14</v>
      </c>
      <c r="L69" s="89">
        <v>44785</v>
      </c>
      <c r="M69" s="93">
        <v>45210</v>
      </c>
      <c r="N69" s="83" t="s">
        <v>135</v>
      </c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0"/>
      <c r="AA69" s="20"/>
      <c r="AB69" s="20"/>
      <c r="AC69" s="20"/>
      <c r="AD69" s="20"/>
      <c r="AE69" s="20"/>
      <c r="AF69" s="20"/>
      <c r="AG69" s="20"/>
      <c r="AH69" s="20"/>
    </row>
    <row r="70" spans="1:34" ht="28.8" outlineLevel="1">
      <c r="A70" s="39">
        <v>1</v>
      </c>
      <c r="B70" s="84" t="s">
        <v>117</v>
      </c>
      <c r="C70" s="82" t="s">
        <v>136</v>
      </c>
      <c r="D70" s="85">
        <v>36000000</v>
      </c>
      <c r="E70" s="85">
        <v>36000000</v>
      </c>
      <c r="F70" s="85">
        <v>22500000</v>
      </c>
      <c r="G70" s="85">
        <v>9000000</v>
      </c>
      <c r="H70" s="85">
        <f t="shared" si="2"/>
        <v>31500000</v>
      </c>
      <c r="I70" s="206" t="s">
        <v>265</v>
      </c>
      <c r="J70" s="266" t="s">
        <v>266</v>
      </c>
      <c r="K70" s="83">
        <v>10</v>
      </c>
      <c r="L70" s="89">
        <v>44785</v>
      </c>
      <c r="M70" s="93">
        <v>45088</v>
      </c>
      <c r="N70" s="192" t="s">
        <v>209</v>
      </c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0"/>
      <c r="AA70" s="20"/>
      <c r="AB70" s="20"/>
      <c r="AC70" s="20"/>
      <c r="AD70" s="20"/>
      <c r="AE70" s="20"/>
      <c r="AF70" s="20"/>
      <c r="AG70" s="20"/>
      <c r="AH70" s="20"/>
    </row>
    <row r="71" spans="1:34" ht="15.75" customHeight="1" outlineLevel="1">
      <c r="A71" s="39">
        <v>1</v>
      </c>
      <c r="B71" s="84" t="s">
        <v>137</v>
      </c>
      <c r="C71" s="191" t="s">
        <v>207</v>
      </c>
      <c r="D71" s="85">
        <v>9000000</v>
      </c>
      <c r="E71" s="85">
        <v>9000000</v>
      </c>
      <c r="F71" s="85">
        <v>9000000</v>
      </c>
      <c r="G71" s="85">
        <v>0</v>
      </c>
      <c r="H71" s="85">
        <f t="shared" si="2"/>
        <v>9000000</v>
      </c>
      <c r="I71" s="206"/>
      <c r="J71" s="218"/>
      <c r="K71" s="185">
        <v>10</v>
      </c>
      <c r="L71" s="89">
        <v>44785</v>
      </c>
      <c r="M71" s="93">
        <v>45088</v>
      </c>
      <c r="N71" s="192" t="s">
        <v>208</v>
      </c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0"/>
      <c r="AA71" s="20"/>
      <c r="AB71" s="20"/>
      <c r="AC71" s="20"/>
      <c r="AD71" s="20"/>
      <c r="AE71" s="20"/>
      <c r="AF71" s="20"/>
      <c r="AG71" s="20"/>
      <c r="AH71" s="20"/>
    </row>
    <row r="72" spans="1:34" ht="15.75" customHeight="1" outlineLevel="1">
      <c r="A72" s="39">
        <v>1</v>
      </c>
      <c r="B72" s="84" t="s">
        <v>206</v>
      </c>
      <c r="C72" s="82" t="s">
        <v>136</v>
      </c>
      <c r="D72" s="85">
        <v>132000000</v>
      </c>
      <c r="E72" s="85">
        <v>32000000</v>
      </c>
      <c r="F72" s="85">
        <v>0</v>
      </c>
      <c r="G72" s="85">
        <v>0</v>
      </c>
      <c r="H72" s="85">
        <f t="shared" si="2"/>
        <v>0</v>
      </c>
      <c r="I72" s="113"/>
      <c r="J72" s="84"/>
      <c r="K72" s="185">
        <v>8</v>
      </c>
      <c r="L72" s="181">
        <v>45114</v>
      </c>
      <c r="M72" s="181">
        <v>45357</v>
      </c>
      <c r="N72" s="200" t="s">
        <v>218</v>
      </c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0"/>
      <c r="AA72" s="20"/>
      <c r="AB72" s="20"/>
      <c r="AC72" s="20"/>
      <c r="AD72" s="20"/>
      <c r="AE72" s="20"/>
      <c r="AF72" s="20"/>
      <c r="AG72" s="20"/>
      <c r="AH72" s="20"/>
    </row>
    <row r="73" spans="1:34" ht="15.75" customHeight="1" outlineLevel="1">
      <c r="A73" s="39">
        <v>1</v>
      </c>
      <c r="B73" s="84" t="s">
        <v>217</v>
      </c>
      <c r="C73" s="191" t="s">
        <v>207</v>
      </c>
      <c r="D73" s="85">
        <v>10000000</v>
      </c>
      <c r="E73" s="85">
        <v>10000000</v>
      </c>
      <c r="F73" s="85">
        <v>0</v>
      </c>
      <c r="G73" s="268">
        <v>2500000</v>
      </c>
      <c r="H73" s="85">
        <f t="shared" si="2"/>
        <v>2500000</v>
      </c>
      <c r="I73" s="206" t="s">
        <v>263</v>
      </c>
      <c r="J73" s="84">
        <v>9001</v>
      </c>
      <c r="K73" s="185">
        <v>4</v>
      </c>
      <c r="L73" s="181">
        <v>45114</v>
      </c>
      <c r="M73" s="181">
        <v>45236</v>
      </c>
      <c r="N73" s="200" t="s">
        <v>220</v>
      </c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0"/>
      <c r="AA73" s="20"/>
      <c r="AB73" s="20"/>
      <c r="AC73" s="20"/>
      <c r="AD73" s="20"/>
      <c r="AE73" s="20"/>
      <c r="AF73" s="20"/>
      <c r="AG73" s="20"/>
      <c r="AH73" s="20"/>
    </row>
    <row r="74" spans="1:34" ht="15.75" customHeight="1" outlineLevel="1">
      <c r="A74" s="39">
        <v>1</v>
      </c>
      <c r="B74" s="84" t="s">
        <v>219</v>
      </c>
      <c r="C74" s="122" t="s">
        <v>141</v>
      </c>
      <c r="D74" s="85">
        <f>201000000-10000000</f>
        <v>191000000</v>
      </c>
      <c r="E74" s="85">
        <v>0</v>
      </c>
      <c r="F74" s="85">
        <v>0</v>
      </c>
      <c r="G74" s="85">
        <v>0</v>
      </c>
      <c r="H74" s="85">
        <f t="shared" si="2"/>
        <v>0</v>
      </c>
      <c r="I74" s="113"/>
      <c r="J74" s="84"/>
      <c r="K74" s="83"/>
      <c r="L74" s="89"/>
      <c r="M74" s="93"/>
      <c r="N74" s="83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0"/>
      <c r="AA74" s="20"/>
      <c r="AB74" s="20"/>
      <c r="AC74" s="20"/>
      <c r="AD74" s="20"/>
      <c r="AE74" s="20"/>
      <c r="AF74" s="20"/>
      <c r="AG74" s="20"/>
      <c r="AH74" s="20"/>
    </row>
    <row r="75" spans="1:34" ht="15.75" customHeight="1" outlineLevel="1">
      <c r="A75" s="39"/>
      <c r="B75" s="79" t="s">
        <v>118</v>
      </c>
      <c r="C75" s="80" t="s">
        <v>33</v>
      </c>
      <c r="D75" s="81">
        <f>+D76</f>
        <v>126000000</v>
      </c>
      <c r="E75" s="81">
        <f>+E76</f>
        <v>41000000</v>
      </c>
      <c r="F75" s="81">
        <f t="shared" ref="F75:G75" si="18">+F76</f>
        <v>38000000</v>
      </c>
      <c r="G75" s="81">
        <f t="shared" si="18"/>
        <v>0</v>
      </c>
      <c r="H75" s="81">
        <f t="shared" si="2"/>
        <v>38000000</v>
      </c>
      <c r="I75" s="113"/>
      <c r="J75" s="84"/>
      <c r="K75" s="82"/>
      <c r="L75" s="83"/>
      <c r="M75" s="82"/>
      <c r="N75" s="83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0"/>
      <c r="AA75" s="20"/>
      <c r="AB75" s="20"/>
      <c r="AC75" s="20"/>
      <c r="AD75" s="20"/>
      <c r="AE75" s="20"/>
      <c r="AF75" s="20"/>
      <c r="AG75" s="20"/>
      <c r="AH75" s="20"/>
    </row>
    <row r="76" spans="1:34" ht="14.4" outlineLevel="1">
      <c r="A76" s="39">
        <v>1</v>
      </c>
      <c r="B76" s="84" t="s">
        <v>119</v>
      </c>
      <c r="C76" s="82" t="s">
        <v>87</v>
      </c>
      <c r="D76" s="85">
        <v>126000000</v>
      </c>
      <c r="E76" s="85">
        <v>41000000</v>
      </c>
      <c r="F76" s="85">
        <v>38000000</v>
      </c>
      <c r="G76" s="85">
        <v>0</v>
      </c>
      <c r="H76" s="85">
        <f t="shared" si="2"/>
        <v>38000000</v>
      </c>
      <c r="I76" s="206"/>
      <c r="J76" s="176"/>
      <c r="K76" s="83">
        <v>11</v>
      </c>
      <c r="L76" s="89">
        <v>44770</v>
      </c>
      <c r="M76" s="89">
        <v>45104</v>
      </c>
      <c r="N76" s="83" t="s">
        <v>120</v>
      </c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0"/>
      <c r="AA76" s="20"/>
      <c r="AB76" s="20"/>
      <c r="AC76" s="20"/>
      <c r="AD76" s="20"/>
      <c r="AE76" s="20"/>
      <c r="AF76" s="20"/>
      <c r="AG76" s="20"/>
      <c r="AH76" s="20"/>
    </row>
    <row r="77" spans="1:34" ht="15.75" customHeight="1">
      <c r="A77" s="34"/>
      <c r="B77" s="106">
        <v>2</v>
      </c>
      <c r="C77" s="107" t="s">
        <v>34</v>
      </c>
      <c r="D77" s="115">
        <f>+D81+D78</f>
        <v>656930614.60000002</v>
      </c>
      <c r="E77" s="68">
        <f t="shared" ref="E77:G77" si="19">+E81</f>
        <v>195548348</v>
      </c>
      <c r="F77" s="68">
        <f t="shared" si="19"/>
        <v>10000000</v>
      </c>
      <c r="G77" s="68">
        <f t="shared" si="19"/>
        <v>10000000</v>
      </c>
      <c r="H77" s="68">
        <f t="shared" si="2"/>
        <v>20000000</v>
      </c>
      <c r="I77" s="68"/>
      <c r="J77" s="162"/>
      <c r="K77" s="186"/>
      <c r="L77" s="109"/>
      <c r="M77" s="109"/>
      <c r="N77" s="109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20"/>
      <c r="AA77" s="20"/>
      <c r="AB77" s="20"/>
      <c r="AC77" s="20"/>
      <c r="AD77" s="20"/>
      <c r="AE77" s="20"/>
      <c r="AF77" s="20"/>
      <c r="AG77" s="20"/>
      <c r="AH77" s="20"/>
    </row>
    <row r="78" spans="1:34" ht="15.75" customHeight="1" outlineLevel="1">
      <c r="A78" s="36"/>
      <c r="B78" s="69" t="s">
        <v>123</v>
      </c>
      <c r="C78" s="70" t="s">
        <v>39</v>
      </c>
      <c r="D78" s="95">
        <f t="shared" ref="D78:G78" si="20">+D79</f>
        <v>322430614.60000002</v>
      </c>
      <c r="E78" s="95">
        <f t="shared" si="20"/>
        <v>0</v>
      </c>
      <c r="F78" s="71">
        <f t="shared" si="20"/>
        <v>0</v>
      </c>
      <c r="G78" s="71">
        <f t="shared" si="20"/>
        <v>0</v>
      </c>
      <c r="H78" s="71">
        <f t="shared" si="2"/>
        <v>0</v>
      </c>
      <c r="I78" s="71"/>
      <c r="J78" s="163"/>
      <c r="K78" s="187"/>
      <c r="L78" s="72"/>
      <c r="M78" s="72"/>
      <c r="N78" s="72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20"/>
      <c r="AA78" s="20"/>
      <c r="AB78" s="20"/>
      <c r="AC78" s="20"/>
      <c r="AD78" s="20"/>
      <c r="AE78" s="20"/>
      <c r="AF78" s="20"/>
      <c r="AG78" s="20"/>
      <c r="AH78" s="20"/>
    </row>
    <row r="79" spans="1:34" ht="15.75" customHeight="1" outlineLevel="1">
      <c r="A79" s="38"/>
      <c r="B79" s="96" t="s">
        <v>35</v>
      </c>
      <c r="C79" s="75" t="s">
        <v>41</v>
      </c>
      <c r="D79" s="97">
        <f>+D80</f>
        <v>322430614.60000002</v>
      </c>
      <c r="E79" s="97">
        <f>E80</f>
        <v>0</v>
      </c>
      <c r="F79" s="76">
        <f t="shared" ref="F79:G79" si="21">F80</f>
        <v>0</v>
      </c>
      <c r="G79" s="76">
        <f t="shared" si="21"/>
        <v>0</v>
      </c>
      <c r="H79" s="76">
        <f t="shared" si="2"/>
        <v>0</v>
      </c>
      <c r="I79" s="76"/>
      <c r="J79" s="164"/>
      <c r="K79" s="188"/>
      <c r="L79" s="77"/>
      <c r="M79" s="77"/>
      <c r="N79" s="77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0"/>
      <c r="AA79" s="20"/>
      <c r="AB79" s="20"/>
      <c r="AC79" s="20"/>
      <c r="AD79" s="20"/>
      <c r="AE79" s="20"/>
      <c r="AF79" s="20"/>
      <c r="AG79" s="20"/>
      <c r="AH79" s="20"/>
    </row>
    <row r="80" spans="1:34" ht="15.75" customHeight="1" outlineLevel="1">
      <c r="A80" s="38">
        <v>3</v>
      </c>
      <c r="B80" s="84" t="s">
        <v>36</v>
      </c>
      <c r="C80" s="82" t="s">
        <v>121</v>
      </c>
      <c r="D80" s="98">
        <v>322430614.60000002</v>
      </c>
      <c r="E80" s="98">
        <v>0</v>
      </c>
      <c r="F80" s="85">
        <v>0</v>
      </c>
      <c r="G80" s="85">
        <v>0</v>
      </c>
      <c r="H80" s="85">
        <f t="shared" si="2"/>
        <v>0</v>
      </c>
      <c r="I80" s="85"/>
      <c r="J80" s="165"/>
      <c r="K80" s="177"/>
      <c r="L80" s="92"/>
      <c r="M80" s="92"/>
      <c r="N80" s="92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20"/>
      <c r="AA80" s="20"/>
      <c r="AB80" s="20"/>
      <c r="AC80" s="20"/>
      <c r="AD80" s="20"/>
      <c r="AE80" s="20"/>
      <c r="AF80" s="20"/>
      <c r="AG80" s="20"/>
      <c r="AH80" s="20"/>
    </row>
    <row r="81" spans="1:34" ht="15.75" customHeight="1" outlineLevel="1">
      <c r="A81" s="36"/>
      <c r="B81" s="69" t="s">
        <v>124</v>
      </c>
      <c r="C81" s="70" t="s">
        <v>122</v>
      </c>
      <c r="D81" s="99">
        <f t="shared" ref="D81:E81" si="22">+D82</f>
        <v>334500000</v>
      </c>
      <c r="E81" s="71">
        <f t="shared" si="22"/>
        <v>195548348</v>
      </c>
      <c r="F81" s="71">
        <f t="shared" ref="F81:G81" si="23">F82</f>
        <v>10000000</v>
      </c>
      <c r="G81" s="71">
        <f t="shared" si="23"/>
        <v>10000000</v>
      </c>
      <c r="H81" s="71">
        <f t="shared" si="2"/>
        <v>20000000</v>
      </c>
      <c r="I81" s="71"/>
      <c r="J81" s="163"/>
      <c r="K81" s="187"/>
      <c r="L81" s="72"/>
      <c r="M81" s="72"/>
      <c r="N81" s="72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20"/>
      <c r="AA81" s="20"/>
      <c r="AB81" s="20"/>
      <c r="AC81" s="20"/>
      <c r="AD81" s="20"/>
      <c r="AE81" s="20"/>
      <c r="AF81" s="20"/>
      <c r="AG81" s="20"/>
      <c r="AH81" s="20"/>
    </row>
    <row r="82" spans="1:34" ht="15.75" customHeight="1" outlineLevel="1">
      <c r="A82" s="38"/>
      <c r="B82" s="96" t="s">
        <v>40</v>
      </c>
      <c r="C82" s="75" t="s">
        <v>125</v>
      </c>
      <c r="D82" s="100">
        <f t="shared" ref="D82:E82" si="24">SUM(D83:D85)</f>
        <v>334500000</v>
      </c>
      <c r="E82" s="100">
        <f t="shared" si="24"/>
        <v>195548348</v>
      </c>
      <c r="F82" s="100">
        <f>SUM(F83:F85)</f>
        <v>10000000</v>
      </c>
      <c r="G82" s="100">
        <f>SUM(G83:G85)</f>
        <v>10000000</v>
      </c>
      <c r="H82" s="100">
        <f t="shared" si="2"/>
        <v>20000000</v>
      </c>
      <c r="I82" s="76"/>
      <c r="J82" s="164"/>
      <c r="K82" s="188"/>
      <c r="L82" s="77"/>
      <c r="M82" s="77"/>
      <c r="N82" s="77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0"/>
      <c r="AA82" s="20"/>
      <c r="AB82" s="20"/>
      <c r="AC82" s="20"/>
      <c r="AD82" s="20"/>
      <c r="AE82" s="20"/>
      <c r="AF82" s="20"/>
      <c r="AG82" s="20"/>
      <c r="AH82" s="20"/>
    </row>
    <row r="83" spans="1:34" ht="15.75" customHeight="1" outlineLevel="1">
      <c r="A83" s="39">
        <v>3</v>
      </c>
      <c r="B83" s="84" t="s">
        <v>37</v>
      </c>
      <c r="C83" s="180" t="s">
        <v>202</v>
      </c>
      <c r="D83" s="85">
        <v>214500000</v>
      </c>
      <c r="E83" s="85">
        <v>75548348</v>
      </c>
      <c r="F83" s="85">
        <v>0</v>
      </c>
      <c r="G83" s="85">
        <v>0</v>
      </c>
      <c r="H83" s="85">
        <f t="shared" si="2"/>
        <v>0</v>
      </c>
      <c r="I83" s="85"/>
      <c r="J83" s="165"/>
      <c r="K83" s="177">
        <v>12</v>
      </c>
      <c r="L83" s="89">
        <v>45015</v>
      </c>
      <c r="M83" s="89">
        <v>45380</v>
      </c>
      <c r="N83" s="179" t="s">
        <v>203</v>
      </c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0"/>
      <c r="AA83" s="20"/>
      <c r="AB83" s="20"/>
      <c r="AC83" s="20"/>
      <c r="AD83" s="20"/>
      <c r="AE83" s="20"/>
      <c r="AF83" s="20"/>
      <c r="AG83" s="20"/>
      <c r="AH83" s="20"/>
    </row>
    <row r="84" spans="1:34" ht="15.75" customHeight="1" outlineLevel="1">
      <c r="A84" s="39">
        <v>1</v>
      </c>
      <c r="B84" s="84" t="s">
        <v>38</v>
      </c>
      <c r="C84" s="196" t="s">
        <v>212</v>
      </c>
      <c r="D84" s="85">
        <v>84000000</v>
      </c>
      <c r="E84" s="85">
        <v>84000000</v>
      </c>
      <c r="F84" s="85">
        <v>7000000</v>
      </c>
      <c r="G84" s="85">
        <v>7000000</v>
      </c>
      <c r="H84" s="85">
        <f t="shared" si="2"/>
        <v>14000000</v>
      </c>
      <c r="I84" s="206" t="s">
        <v>263</v>
      </c>
      <c r="J84" s="84">
        <v>8750</v>
      </c>
      <c r="K84" s="177">
        <v>12</v>
      </c>
      <c r="L84" s="89">
        <v>45064</v>
      </c>
      <c r="M84" s="89">
        <v>45429</v>
      </c>
      <c r="N84" s="197" t="s">
        <v>214</v>
      </c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0"/>
      <c r="AA84" s="20"/>
      <c r="AB84" s="20"/>
      <c r="AC84" s="20"/>
      <c r="AD84" s="20"/>
      <c r="AE84" s="20"/>
      <c r="AF84" s="20"/>
      <c r="AG84" s="20"/>
      <c r="AH84" s="20"/>
    </row>
    <row r="85" spans="1:34" ht="15.75" customHeight="1" outlineLevel="1">
      <c r="A85" s="39">
        <v>1</v>
      </c>
      <c r="B85" s="84" t="s">
        <v>211</v>
      </c>
      <c r="C85" s="196" t="s">
        <v>213</v>
      </c>
      <c r="D85" s="85">
        <v>36000000</v>
      </c>
      <c r="E85" s="85">
        <v>36000000</v>
      </c>
      <c r="F85" s="85">
        <v>3000000</v>
      </c>
      <c r="G85" s="85">
        <v>3000000</v>
      </c>
      <c r="H85" s="85">
        <f t="shared" si="2"/>
        <v>6000000</v>
      </c>
      <c r="I85" s="206" t="s">
        <v>263</v>
      </c>
      <c r="J85" s="84">
        <v>8747</v>
      </c>
      <c r="K85" s="177">
        <v>12</v>
      </c>
      <c r="L85" s="89">
        <v>45064</v>
      </c>
      <c r="M85" s="89">
        <v>45429</v>
      </c>
      <c r="N85" s="197" t="s">
        <v>215</v>
      </c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0"/>
      <c r="AA85" s="20"/>
      <c r="AB85" s="20"/>
      <c r="AC85" s="20"/>
      <c r="AD85" s="20"/>
      <c r="AE85" s="20"/>
      <c r="AF85" s="20"/>
      <c r="AG85" s="20"/>
      <c r="AH85" s="20"/>
    </row>
    <row r="86" spans="1:34" ht="15.75" customHeight="1">
      <c r="A86" s="34"/>
      <c r="B86" s="106">
        <v>3</v>
      </c>
      <c r="C86" s="107" t="s">
        <v>42</v>
      </c>
      <c r="D86" s="68">
        <f t="shared" ref="D86:E86" si="25">+D87</f>
        <v>30600000</v>
      </c>
      <c r="E86" s="68">
        <f t="shared" si="25"/>
        <v>30600000</v>
      </c>
      <c r="F86" s="68">
        <f t="shared" ref="F86:G86" si="26">F87</f>
        <v>30525295</v>
      </c>
      <c r="G86" s="68">
        <f t="shared" si="26"/>
        <v>0</v>
      </c>
      <c r="H86" s="68">
        <f t="shared" si="2"/>
        <v>30525295</v>
      </c>
      <c r="I86" s="108"/>
      <c r="J86" s="106"/>
      <c r="K86" s="109"/>
      <c r="L86" s="110"/>
      <c r="M86" s="110"/>
      <c r="N86" s="109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20"/>
      <c r="AA86" s="20"/>
      <c r="AB86" s="20"/>
      <c r="AC86" s="20"/>
      <c r="AD86" s="20"/>
      <c r="AE86" s="20"/>
      <c r="AF86" s="20"/>
      <c r="AG86" s="20"/>
      <c r="AH86" s="20"/>
    </row>
    <row r="87" spans="1:34" ht="15.75" customHeight="1" outlineLevel="1">
      <c r="A87" s="36"/>
      <c r="B87" s="69" t="s">
        <v>126</v>
      </c>
      <c r="C87" s="69" t="s">
        <v>43</v>
      </c>
      <c r="D87" s="71">
        <f t="shared" ref="D87:E87" si="27">+D88</f>
        <v>30600000</v>
      </c>
      <c r="E87" s="71">
        <f t="shared" si="27"/>
        <v>30600000</v>
      </c>
      <c r="F87" s="71">
        <f t="shared" ref="F87:G87" si="28">F88</f>
        <v>30525295</v>
      </c>
      <c r="G87" s="71">
        <f t="shared" si="28"/>
        <v>0</v>
      </c>
      <c r="H87" s="71">
        <f t="shared" si="2"/>
        <v>30525295</v>
      </c>
      <c r="I87" s="111"/>
      <c r="J87" s="69"/>
      <c r="K87" s="72"/>
      <c r="L87" s="73"/>
      <c r="M87" s="73"/>
      <c r="N87" s="72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20"/>
      <c r="AA87" s="20"/>
      <c r="AB87" s="20"/>
      <c r="AC87" s="20"/>
      <c r="AD87" s="20"/>
      <c r="AE87" s="20"/>
      <c r="AF87" s="20"/>
      <c r="AG87" s="20"/>
      <c r="AH87" s="20"/>
    </row>
    <row r="88" spans="1:34" ht="15.75" customHeight="1" outlineLevel="1">
      <c r="A88" s="38"/>
      <c r="B88" s="96" t="s">
        <v>44</v>
      </c>
      <c r="C88" s="74" t="s">
        <v>45</v>
      </c>
      <c r="D88" s="76">
        <f t="shared" ref="D88:E88" si="29">+D89</f>
        <v>30600000</v>
      </c>
      <c r="E88" s="76">
        <f t="shared" si="29"/>
        <v>30600000</v>
      </c>
      <c r="F88" s="76">
        <f>+F89</f>
        <v>30525295</v>
      </c>
      <c r="G88" s="76">
        <f>+G89</f>
        <v>0</v>
      </c>
      <c r="H88" s="76">
        <f t="shared" si="2"/>
        <v>30525295</v>
      </c>
      <c r="I88" s="112"/>
      <c r="J88" s="96"/>
      <c r="K88" s="77"/>
      <c r="L88" s="78"/>
      <c r="M88" s="78"/>
      <c r="N88" s="77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0"/>
      <c r="AA88" s="20"/>
      <c r="AB88" s="20"/>
      <c r="AC88" s="20"/>
      <c r="AD88" s="20"/>
      <c r="AE88" s="20"/>
      <c r="AF88" s="20"/>
      <c r="AG88" s="20"/>
      <c r="AH88" s="20"/>
    </row>
    <row r="89" spans="1:34" ht="15.6" customHeight="1">
      <c r="A89" s="41">
        <v>3</v>
      </c>
      <c r="B89" s="84" t="s">
        <v>46</v>
      </c>
      <c r="C89" s="101" t="s">
        <v>47</v>
      </c>
      <c r="D89" s="102">
        <v>30600000</v>
      </c>
      <c r="E89" s="103">
        <v>30600000</v>
      </c>
      <c r="F89" s="85">
        <v>30525295</v>
      </c>
      <c r="G89" s="85">
        <v>0</v>
      </c>
      <c r="H89" s="85">
        <f t="shared" si="2"/>
        <v>30525295</v>
      </c>
      <c r="I89" s="113"/>
      <c r="J89" s="84"/>
      <c r="K89" s="177"/>
      <c r="L89" s="104"/>
      <c r="M89" s="104"/>
      <c r="N89" s="105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20"/>
      <c r="AA89" s="20"/>
      <c r="AB89" s="20"/>
      <c r="AC89" s="20"/>
      <c r="AD89" s="20"/>
      <c r="AE89" s="20"/>
      <c r="AF89" s="20"/>
      <c r="AG89" s="20"/>
      <c r="AH89" s="20"/>
    </row>
    <row r="90" spans="1:34" ht="15.75" customHeight="1">
      <c r="A90" s="34"/>
      <c r="B90" s="106">
        <v>4</v>
      </c>
      <c r="C90" s="107" t="s">
        <v>48</v>
      </c>
      <c r="D90" s="68">
        <f t="shared" ref="D90:G90" si="30">+D91</f>
        <v>27100000</v>
      </c>
      <c r="E90" s="68">
        <f t="shared" si="30"/>
        <v>0</v>
      </c>
      <c r="F90" s="68">
        <f t="shared" si="30"/>
        <v>0</v>
      </c>
      <c r="G90" s="68">
        <f t="shared" si="30"/>
        <v>0</v>
      </c>
      <c r="H90" s="68">
        <f t="shared" si="2"/>
        <v>0</v>
      </c>
      <c r="I90" s="108"/>
      <c r="J90" s="106"/>
      <c r="K90" s="109"/>
      <c r="L90" s="110"/>
      <c r="M90" s="110"/>
      <c r="N90" s="109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20"/>
      <c r="AA90" s="20"/>
      <c r="AB90" s="20"/>
      <c r="AC90" s="20"/>
      <c r="AD90" s="20"/>
      <c r="AE90" s="20"/>
      <c r="AF90" s="20"/>
      <c r="AG90" s="20"/>
      <c r="AH90" s="20"/>
    </row>
    <row r="91" spans="1:34" ht="15.75" customHeight="1" outlineLevel="1">
      <c r="A91" s="36"/>
      <c r="B91" s="69" t="s">
        <v>127</v>
      </c>
      <c r="C91" s="69" t="s">
        <v>49</v>
      </c>
      <c r="D91" s="71">
        <f>D92+D93</f>
        <v>27100000</v>
      </c>
      <c r="E91" s="71">
        <f t="shared" ref="E91:G91" si="31">E92+E93</f>
        <v>0</v>
      </c>
      <c r="F91" s="71">
        <f t="shared" si="31"/>
        <v>0</v>
      </c>
      <c r="G91" s="71">
        <f t="shared" si="31"/>
        <v>0</v>
      </c>
      <c r="H91" s="71">
        <f t="shared" si="2"/>
        <v>0</v>
      </c>
      <c r="I91" s="111"/>
      <c r="J91" s="69"/>
      <c r="K91" s="72"/>
      <c r="L91" s="73"/>
      <c r="M91" s="73"/>
      <c r="N91" s="72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20"/>
      <c r="AA91" s="20"/>
      <c r="AB91" s="20"/>
      <c r="AC91" s="20"/>
      <c r="AD91" s="20"/>
      <c r="AE91" s="20"/>
      <c r="AF91" s="20"/>
      <c r="AG91" s="20"/>
      <c r="AH91" s="20"/>
    </row>
    <row r="92" spans="1:34" s="127" customFormat="1" ht="15.75" customHeight="1" outlineLevel="1">
      <c r="A92" s="62">
        <v>3</v>
      </c>
      <c r="B92" s="123" t="s">
        <v>50</v>
      </c>
      <c r="C92" s="122" t="s">
        <v>51</v>
      </c>
      <c r="D92" s="124">
        <v>22900000</v>
      </c>
      <c r="E92" s="124">
        <v>0</v>
      </c>
      <c r="F92" s="124">
        <v>0</v>
      </c>
      <c r="G92" s="124">
        <v>0</v>
      </c>
      <c r="H92" s="124">
        <f t="shared" si="2"/>
        <v>0</v>
      </c>
      <c r="I92" s="124"/>
      <c r="J92" s="166"/>
      <c r="K92" s="189"/>
      <c r="L92" s="125"/>
      <c r="M92" s="125"/>
      <c r="N92" s="126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0"/>
      <c r="AA92" s="20"/>
      <c r="AB92" s="20"/>
      <c r="AC92" s="20"/>
      <c r="AD92" s="20"/>
      <c r="AE92" s="20"/>
      <c r="AF92" s="20"/>
      <c r="AG92" s="20"/>
      <c r="AH92" s="20"/>
    </row>
    <row r="93" spans="1:34" s="127" customFormat="1" ht="15.75" customHeight="1" outlineLevel="1">
      <c r="A93" s="62">
        <v>4</v>
      </c>
      <c r="B93" s="123" t="s">
        <v>142</v>
      </c>
      <c r="C93" s="122" t="s">
        <v>143</v>
      </c>
      <c r="D93" s="124">
        <v>4200000</v>
      </c>
      <c r="E93" s="124">
        <v>0</v>
      </c>
      <c r="F93" s="124">
        <v>0</v>
      </c>
      <c r="G93" s="124">
        <v>0</v>
      </c>
      <c r="H93" s="124">
        <f t="shared" si="2"/>
        <v>0</v>
      </c>
      <c r="I93" s="124"/>
      <c r="J93" s="166"/>
      <c r="K93" s="189"/>
      <c r="L93" s="125"/>
      <c r="M93" s="125"/>
      <c r="N93" s="126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0"/>
      <c r="AA93" s="20"/>
      <c r="AB93" s="20"/>
      <c r="AC93" s="20"/>
      <c r="AD93" s="20"/>
      <c r="AE93" s="20"/>
      <c r="AF93" s="20"/>
      <c r="AG93" s="20"/>
      <c r="AH93" s="20"/>
    </row>
    <row r="94" spans="1:34" ht="15.75" customHeight="1">
      <c r="A94" s="34">
        <v>5</v>
      </c>
      <c r="B94" s="106">
        <v>5</v>
      </c>
      <c r="C94" s="107" t="s">
        <v>128</v>
      </c>
      <c r="D94" s="115">
        <v>597961385.39999998</v>
      </c>
      <c r="E94" s="115">
        <f>D94</f>
        <v>597961385.39999998</v>
      </c>
      <c r="F94" s="115">
        <v>179388416</v>
      </c>
      <c r="G94" s="115">
        <v>0</v>
      </c>
      <c r="H94" s="115">
        <f t="shared" si="2"/>
        <v>179388416</v>
      </c>
      <c r="I94" s="108"/>
      <c r="J94" s="106"/>
      <c r="K94" s="109">
        <v>35</v>
      </c>
      <c r="L94" s="110">
        <v>44602</v>
      </c>
      <c r="M94" s="110">
        <v>45684</v>
      </c>
      <c r="N94" s="109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20"/>
      <c r="AA94" s="20"/>
      <c r="AB94" s="20"/>
      <c r="AC94" s="20"/>
      <c r="AD94" s="20"/>
      <c r="AE94" s="20"/>
      <c r="AF94" s="20"/>
      <c r="AG94" s="20"/>
      <c r="AH94" s="20"/>
    </row>
    <row r="95" spans="1:34" ht="15.75" customHeight="1">
      <c r="A95" s="42"/>
      <c r="B95" s="116"/>
      <c r="C95" s="117" t="s">
        <v>52</v>
      </c>
      <c r="D95" s="118">
        <f>+D6+D77+D86+D90+D94</f>
        <v>5408592000</v>
      </c>
      <c r="E95" s="219">
        <f>+E6+E77+E86+E90+E94</f>
        <v>1856847058.4000001</v>
      </c>
      <c r="F95" s="118">
        <f>+F6+F77+F86+F90+F94</f>
        <v>725726711</v>
      </c>
      <c r="G95" s="118">
        <f>+G6+G77+G86+G90+G94</f>
        <v>98318273</v>
      </c>
      <c r="H95" s="118">
        <f>+H6+H77+H86+H90+H94</f>
        <v>824044984</v>
      </c>
      <c r="I95" s="119"/>
      <c r="J95" s="120"/>
      <c r="K95" s="120"/>
      <c r="L95" s="121"/>
      <c r="M95" s="121"/>
      <c r="N95" s="120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0"/>
      <c r="AA95" s="20"/>
      <c r="AB95" s="20"/>
      <c r="AC95" s="20"/>
      <c r="AD95" s="20"/>
      <c r="AE95" s="20"/>
      <c r="AF95" s="20"/>
      <c r="AG95" s="20"/>
      <c r="AH95" s="20"/>
    </row>
    <row r="96" spans="1:34" ht="15.75" customHeight="1">
      <c r="A96" s="28"/>
      <c r="B96" s="28"/>
      <c r="C96" s="29"/>
      <c r="D96" s="8"/>
      <c r="E96" s="8"/>
      <c r="F96" s="8"/>
      <c r="G96" s="8"/>
      <c r="H96" s="8"/>
      <c r="I96" s="43"/>
      <c r="J96" s="29"/>
      <c r="K96" s="29"/>
      <c r="L96" s="30"/>
      <c r="M96" s="30"/>
      <c r="N96" s="30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0"/>
      <c r="AA96" s="20"/>
      <c r="AB96" s="20"/>
      <c r="AC96" s="20"/>
      <c r="AD96" s="20"/>
      <c r="AE96" s="20"/>
      <c r="AF96" s="20"/>
      <c r="AG96" s="20"/>
      <c r="AH96" s="20"/>
    </row>
    <row r="97" spans="1:34" ht="15.75" customHeight="1">
      <c r="A97" s="28"/>
      <c r="B97" s="28"/>
      <c r="C97" s="29"/>
      <c r="D97" s="128">
        <f>5408592000-D95</f>
        <v>0</v>
      </c>
      <c r="E97" s="8"/>
      <c r="F97" s="8"/>
      <c r="G97" s="8"/>
      <c r="H97" s="8"/>
      <c r="I97" s="43"/>
      <c r="J97" s="30"/>
      <c r="K97" s="30"/>
      <c r="L97" s="31"/>
      <c r="M97" s="31"/>
      <c r="N97" s="30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0"/>
      <c r="AA97" s="20"/>
      <c r="AB97" s="20"/>
      <c r="AC97" s="20"/>
      <c r="AD97" s="20"/>
      <c r="AE97" s="20"/>
      <c r="AF97" s="20"/>
      <c r="AG97" s="20"/>
      <c r="AH97" s="20"/>
    </row>
    <row r="98" spans="1:34" ht="34.200000000000003" customHeight="1">
      <c r="A98" s="28"/>
      <c r="B98" s="28"/>
      <c r="C98" s="29"/>
      <c r="D98" s="8"/>
      <c r="E98" s="8"/>
      <c r="F98" s="8"/>
      <c r="G98" s="8"/>
      <c r="H98" s="8"/>
      <c r="I98" s="43"/>
      <c r="J98" s="30"/>
      <c r="K98" s="30"/>
      <c r="L98" s="31"/>
      <c r="M98" s="31"/>
      <c r="N98" s="30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0"/>
      <c r="AA98" s="20"/>
      <c r="AB98" s="20"/>
      <c r="AC98" s="20"/>
      <c r="AD98" s="20"/>
      <c r="AE98" s="20"/>
      <c r="AF98" s="20"/>
      <c r="AG98" s="20"/>
      <c r="AH98" s="20"/>
    </row>
    <row r="99" spans="1:34" ht="34.200000000000003" customHeight="1" thickBot="1">
      <c r="A99" s="44"/>
      <c r="B99" s="44"/>
      <c r="C99" s="56"/>
      <c r="D99" s="45"/>
      <c r="E99" s="46"/>
      <c r="F99" s="54"/>
      <c r="G99" s="54"/>
      <c r="H99" s="169"/>
      <c r="I99" s="46"/>
      <c r="J99" s="58"/>
      <c r="K99" s="59"/>
      <c r="L99" s="152"/>
      <c r="M99" s="49"/>
      <c r="N99" s="40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20"/>
      <c r="AA99" s="20"/>
      <c r="AB99" s="20"/>
      <c r="AC99" s="20"/>
      <c r="AD99" s="20"/>
      <c r="AE99" s="20"/>
      <c r="AF99" s="20"/>
      <c r="AG99" s="20"/>
      <c r="AH99" s="20"/>
    </row>
    <row r="100" spans="1:34" ht="15.75" customHeight="1">
      <c r="A100" s="44"/>
      <c r="B100" s="44"/>
      <c r="C100" s="237" t="s">
        <v>65</v>
      </c>
      <c r="D100" s="238"/>
      <c r="E100" s="47"/>
      <c r="F100" s="247"/>
      <c r="G100" s="238"/>
      <c r="H100" s="46"/>
      <c r="I100" s="47"/>
      <c r="J100" s="250" t="s">
        <v>54</v>
      </c>
      <c r="K100" s="238"/>
      <c r="M100" s="49"/>
      <c r="N100" s="40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20"/>
      <c r="AA100" s="20"/>
      <c r="AB100" s="20"/>
      <c r="AC100" s="20"/>
      <c r="AD100" s="20"/>
      <c r="AE100" s="20"/>
      <c r="AF100" s="20"/>
      <c r="AG100" s="20"/>
      <c r="AH100" s="20"/>
    </row>
    <row r="101" spans="1:34" ht="15.75" customHeight="1">
      <c r="A101" s="44"/>
      <c r="B101" s="44"/>
      <c r="C101" s="244" t="s">
        <v>66</v>
      </c>
      <c r="D101" s="238"/>
      <c r="E101" s="47"/>
      <c r="F101" s="55"/>
      <c r="G101" s="55"/>
      <c r="H101" s="55"/>
      <c r="I101" s="47"/>
      <c r="J101" s="251" t="s">
        <v>71</v>
      </c>
      <c r="K101" s="238"/>
      <c r="M101" s="47"/>
      <c r="N101" s="40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20"/>
      <c r="AA101" s="20"/>
      <c r="AB101" s="20"/>
      <c r="AC101" s="20"/>
      <c r="AD101" s="20"/>
      <c r="AE101" s="20"/>
      <c r="AF101" s="20"/>
      <c r="AG101" s="20"/>
      <c r="AH101" s="20"/>
    </row>
    <row r="102" spans="1:34" ht="15.75" customHeight="1">
      <c r="A102" s="41"/>
      <c r="B102" s="41"/>
      <c r="C102" s="243" t="s">
        <v>162</v>
      </c>
      <c r="D102" s="238"/>
      <c r="E102" s="47"/>
      <c r="F102" s="240"/>
      <c r="G102" s="240"/>
      <c r="H102" s="6"/>
      <c r="I102" s="46"/>
      <c r="J102" s="252" t="s">
        <v>55</v>
      </c>
      <c r="K102" s="238"/>
      <c r="M102" s="47"/>
      <c r="N102" s="40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20"/>
      <c r="AA102" s="20"/>
      <c r="AB102" s="20"/>
      <c r="AC102" s="20"/>
      <c r="AD102" s="20"/>
      <c r="AE102" s="20"/>
      <c r="AF102" s="20"/>
      <c r="AG102" s="20"/>
      <c r="AH102" s="20"/>
    </row>
    <row r="103" spans="1:34" ht="15.75" customHeight="1">
      <c r="A103" s="41"/>
      <c r="B103" s="41"/>
      <c r="C103" s="239" t="s">
        <v>67</v>
      </c>
      <c r="D103" s="238"/>
      <c r="E103" s="47"/>
      <c r="F103" s="47"/>
      <c r="G103" s="47"/>
      <c r="H103" s="46"/>
      <c r="I103" s="50"/>
      <c r="J103" s="29" t="s">
        <v>67</v>
      </c>
      <c r="K103" s="29"/>
      <c r="L103" s="47"/>
      <c r="M103" s="47"/>
      <c r="N103" s="40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20"/>
      <c r="AA103" s="20"/>
      <c r="AB103" s="20"/>
      <c r="AC103" s="20"/>
      <c r="AD103" s="20"/>
      <c r="AE103" s="20"/>
      <c r="AF103" s="20"/>
      <c r="AG103" s="20"/>
      <c r="AH103" s="20"/>
    </row>
    <row r="104" spans="1:34" ht="15.75" customHeight="1">
      <c r="A104" s="41"/>
      <c r="B104" s="41"/>
      <c r="C104" s="47"/>
      <c r="D104" s="47"/>
      <c r="E104" s="47"/>
      <c r="F104" s="246"/>
      <c r="G104" s="228"/>
      <c r="H104" s="47"/>
      <c r="I104" s="47"/>
      <c r="J104" s="60"/>
      <c r="K104" s="48"/>
      <c r="L104" s="47"/>
      <c r="M104" s="47"/>
      <c r="N104" s="40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20"/>
      <c r="AA104" s="20"/>
      <c r="AB104" s="20"/>
      <c r="AC104" s="20"/>
      <c r="AD104" s="20"/>
      <c r="AE104" s="20"/>
      <c r="AF104" s="20"/>
      <c r="AG104" s="20"/>
      <c r="AH104" s="20"/>
    </row>
    <row r="105" spans="1:34" ht="30.6" customHeight="1">
      <c r="A105" s="41"/>
      <c r="B105" s="41"/>
      <c r="C105" s="54"/>
      <c r="D105" s="53"/>
      <c r="E105" s="47"/>
      <c r="F105" s="47"/>
      <c r="G105" s="47"/>
      <c r="H105" s="51"/>
      <c r="I105" s="51"/>
      <c r="J105" s="61"/>
      <c r="K105" s="6"/>
      <c r="N105" s="40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20"/>
      <c r="AA105" s="20"/>
      <c r="AB105" s="20"/>
      <c r="AC105" s="20"/>
      <c r="AD105" s="20"/>
      <c r="AE105" s="20"/>
      <c r="AF105" s="20"/>
      <c r="AG105" s="20"/>
      <c r="AH105" s="20"/>
    </row>
    <row r="106" spans="1:34" ht="34.799999999999997" customHeight="1" thickBot="1">
      <c r="A106" s="41"/>
      <c r="B106" s="41"/>
      <c r="C106" s="57"/>
      <c r="D106" s="6"/>
      <c r="E106" s="6"/>
      <c r="F106" s="6"/>
      <c r="G106" s="6"/>
      <c r="H106" s="6"/>
      <c r="I106" s="6"/>
      <c r="J106" s="57"/>
      <c r="K106" s="57"/>
      <c r="L106" s="153"/>
      <c r="M106" s="52"/>
      <c r="N106" s="40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20"/>
      <c r="AA106" s="20"/>
      <c r="AB106" s="20"/>
      <c r="AC106" s="20"/>
      <c r="AD106" s="20"/>
      <c r="AE106" s="20"/>
      <c r="AF106" s="20"/>
      <c r="AG106" s="20"/>
      <c r="AH106" s="20"/>
    </row>
    <row r="107" spans="1:34" ht="15.75" customHeight="1">
      <c r="A107" s="41"/>
      <c r="B107" s="41"/>
      <c r="C107" s="245" t="s">
        <v>68</v>
      </c>
      <c r="D107" s="238"/>
      <c r="E107" s="6"/>
      <c r="F107" s="6"/>
      <c r="G107" s="6"/>
      <c r="H107" s="6"/>
      <c r="I107" s="6"/>
      <c r="J107" s="249" t="s">
        <v>53</v>
      </c>
      <c r="K107" s="249"/>
      <c r="L107" s="6"/>
      <c r="M107" s="6"/>
      <c r="N107" s="40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20"/>
      <c r="AA107" s="20"/>
      <c r="AB107" s="20"/>
      <c r="AC107" s="20"/>
      <c r="AD107" s="20"/>
      <c r="AE107" s="20"/>
      <c r="AF107" s="20"/>
      <c r="AG107" s="20"/>
      <c r="AH107" s="20"/>
    </row>
    <row r="108" spans="1:34" ht="15.75" customHeight="1">
      <c r="A108" s="41"/>
      <c r="B108" s="41"/>
      <c r="C108" s="243" t="s">
        <v>69</v>
      </c>
      <c r="D108" s="238"/>
      <c r="E108" s="6"/>
      <c r="F108" s="6"/>
      <c r="G108" s="6"/>
      <c r="H108" s="6"/>
      <c r="I108" s="6"/>
      <c r="J108" s="168" t="s">
        <v>70</v>
      </c>
      <c r="L108" s="6"/>
      <c r="M108" s="6"/>
      <c r="N108" s="40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20"/>
      <c r="AA108" s="20"/>
      <c r="AB108" s="20"/>
      <c r="AC108" s="20"/>
      <c r="AD108" s="20"/>
      <c r="AE108" s="20"/>
      <c r="AF108" s="20"/>
      <c r="AG108" s="20"/>
      <c r="AH108" s="20"/>
    </row>
    <row r="109" spans="1:34" ht="15.75" customHeight="1">
      <c r="A109" s="41"/>
      <c r="B109" s="41"/>
      <c r="C109" s="243" t="s">
        <v>162</v>
      </c>
      <c r="D109" s="238"/>
      <c r="E109" s="6"/>
      <c r="F109" s="6"/>
      <c r="G109" s="6"/>
      <c r="H109" s="6"/>
      <c r="I109" s="6"/>
      <c r="J109" t="s">
        <v>162</v>
      </c>
      <c r="L109" s="6"/>
      <c r="M109" s="6"/>
      <c r="N109" s="40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20"/>
      <c r="AA109" s="20"/>
      <c r="AB109" s="20"/>
      <c r="AC109" s="20"/>
      <c r="AD109" s="20"/>
      <c r="AE109" s="20"/>
      <c r="AF109" s="20"/>
      <c r="AG109" s="20"/>
      <c r="AH109" s="20"/>
    </row>
    <row r="110" spans="1:34" ht="15.75" customHeight="1">
      <c r="A110" s="41"/>
      <c r="B110" s="41"/>
      <c r="C110" s="243" t="s">
        <v>67</v>
      </c>
      <c r="D110" s="238"/>
      <c r="E110" s="6"/>
      <c r="F110" s="6"/>
      <c r="G110" s="6"/>
      <c r="H110" s="6"/>
      <c r="I110" s="6"/>
      <c r="J110" s="248" t="s">
        <v>67</v>
      </c>
      <c r="K110" s="248"/>
      <c r="L110" s="6"/>
      <c r="M110" s="6"/>
      <c r="N110" s="40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20"/>
      <c r="AA110" s="20"/>
      <c r="AB110" s="20"/>
      <c r="AC110" s="20"/>
      <c r="AD110" s="20"/>
      <c r="AE110" s="20"/>
      <c r="AF110" s="20"/>
      <c r="AG110" s="20"/>
      <c r="AH110" s="20"/>
    </row>
    <row r="111" spans="1:34" ht="15.75" customHeight="1">
      <c r="A111" s="28"/>
      <c r="B111" s="28"/>
      <c r="C111" s="53"/>
      <c r="D111" s="54"/>
      <c r="E111" s="47"/>
      <c r="F111" s="47"/>
      <c r="G111" s="47"/>
      <c r="H111" s="47"/>
      <c r="I111" s="6"/>
      <c r="J111" s="6"/>
      <c r="K111" s="48"/>
      <c r="L111" s="45"/>
      <c r="M111" s="45"/>
      <c r="N111" s="30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0"/>
      <c r="AA111" s="20"/>
      <c r="AB111" s="20"/>
      <c r="AC111" s="20"/>
      <c r="AD111" s="20"/>
      <c r="AE111" s="20"/>
      <c r="AF111" s="20"/>
      <c r="AG111" s="20"/>
      <c r="AH111" s="20"/>
    </row>
    <row r="112" spans="1:34" ht="15.75" customHeight="1">
      <c r="A112" s="28"/>
      <c r="B112" s="28"/>
      <c r="C112" s="6"/>
      <c r="D112" s="47"/>
      <c r="E112" s="47"/>
      <c r="F112" s="47"/>
      <c r="G112" s="47"/>
      <c r="H112" s="47"/>
      <c r="I112" s="6"/>
      <c r="J112" s="6"/>
      <c r="K112" s="48"/>
      <c r="L112" s="45"/>
      <c r="M112" s="45"/>
      <c r="N112" s="30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0"/>
      <c r="AA112" s="20"/>
      <c r="AB112" s="20"/>
      <c r="AC112" s="20"/>
      <c r="AD112" s="20"/>
      <c r="AE112" s="20"/>
      <c r="AF112" s="20"/>
      <c r="AG112" s="20"/>
      <c r="AH112" s="20"/>
    </row>
    <row r="113" spans="1:34" ht="15.75" customHeight="1">
      <c r="A113" s="28"/>
      <c r="B113" s="28"/>
      <c r="C113" s="6"/>
      <c r="D113" s="47"/>
      <c r="E113" s="47"/>
      <c r="F113" s="47"/>
      <c r="G113" s="47"/>
      <c r="H113" s="47"/>
      <c r="I113" s="6"/>
      <c r="J113" s="6"/>
      <c r="K113" s="48"/>
      <c r="L113" s="45"/>
      <c r="M113" s="45"/>
      <c r="N113" s="30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0"/>
      <c r="AA113" s="20"/>
      <c r="AB113" s="20"/>
      <c r="AC113" s="20"/>
      <c r="AD113" s="20"/>
      <c r="AE113" s="20"/>
      <c r="AF113" s="20"/>
      <c r="AG113" s="20"/>
      <c r="AH113" s="20"/>
    </row>
    <row r="114" spans="1:34" ht="15.75" customHeight="1">
      <c r="A114" s="28"/>
      <c r="B114" s="28"/>
      <c r="C114" s="6"/>
      <c r="D114" s="47"/>
      <c r="E114" s="47"/>
      <c r="F114" s="47"/>
      <c r="G114" s="47"/>
      <c r="H114" s="47"/>
      <c r="I114" s="6"/>
      <c r="J114" s="6"/>
      <c r="K114" s="48"/>
      <c r="L114" s="45"/>
      <c r="M114" s="45"/>
      <c r="N114" s="30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0"/>
      <c r="AA114" s="20"/>
      <c r="AB114" s="20"/>
      <c r="AC114" s="20"/>
      <c r="AD114" s="20"/>
      <c r="AE114" s="20"/>
      <c r="AF114" s="20"/>
      <c r="AG114" s="20"/>
      <c r="AH114" s="20"/>
    </row>
    <row r="115" spans="1:34" ht="15.75" customHeight="1">
      <c r="A115" s="28"/>
      <c r="B115" s="28"/>
      <c r="C115" s="6"/>
      <c r="D115" s="47"/>
      <c r="E115" s="47"/>
      <c r="F115" s="47"/>
      <c r="G115" s="47"/>
      <c r="H115" s="47"/>
      <c r="I115" s="6"/>
      <c r="J115" s="6"/>
      <c r="K115" s="48"/>
      <c r="L115" s="45"/>
      <c r="M115" s="45"/>
      <c r="N115" s="30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0"/>
      <c r="AA115" s="20"/>
      <c r="AB115" s="20"/>
      <c r="AC115" s="20"/>
      <c r="AD115" s="20"/>
      <c r="AE115" s="20"/>
      <c r="AF115" s="20"/>
      <c r="AG115" s="20"/>
      <c r="AH115" s="20"/>
    </row>
    <row r="116" spans="1:34" ht="15.75" customHeight="1">
      <c r="A116" s="28"/>
      <c r="B116" s="28"/>
      <c r="C116" s="6"/>
      <c r="D116" s="47"/>
      <c r="E116" s="47"/>
      <c r="F116" s="47"/>
      <c r="G116" s="47"/>
      <c r="H116" s="47"/>
      <c r="I116" s="6"/>
      <c r="J116" s="6"/>
      <c r="K116" s="48"/>
      <c r="L116" s="45"/>
      <c r="M116" s="45"/>
      <c r="N116" s="30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0"/>
      <c r="AA116" s="20"/>
      <c r="AB116" s="20"/>
      <c r="AC116" s="20"/>
      <c r="AD116" s="20"/>
      <c r="AE116" s="20"/>
      <c r="AF116" s="20"/>
      <c r="AG116" s="20"/>
      <c r="AH116" s="20"/>
    </row>
    <row r="117" spans="1:34" ht="15.75" customHeight="1">
      <c r="A117" s="28"/>
      <c r="B117" s="28"/>
      <c r="C117" s="6"/>
      <c r="D117" s="47"/>
      <c r="E117" s="47"/>
      <c r="F117" s="47"/>
      <c r="G117" s="47"/>
      <c r="H117" s="47"/>
      <c r="I117" s="6"/>
      <c r="J117" s="6"/>
      <c r="K117" s="48"/>
      <c r="L117" s="45"/>
      <c r="M117" s="45"/>
      <c r="N117" s="30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0"/>
      <c r="AA117" s="20"/>
      <c r="AB117" s="20"/>
      <c r="AC117" s="20"/>
      <c r="AD117" s="20"/>
      <c r="AE117" s="20"/>
      <c r="AF117" s="20"/>
      <c r="AG117" s="20"/>
      <c r="AH117" s="20"/>
    </row>
    <row r="118" spans="1:34" ht="15.75" customHeight="1">
      <c r="A118" s="28"/>
      <c r="B118" s="28"/>
      <c r="C118" s="6"/>
      <c r="D118" s="47"/>
      <c r="E118" s="47"/>
      <c r="F118" s="47"/>
      <c r="G118" s="47"/>
      <c r="H118" s="47"/>
      <c r="I118" s="6"/>
      <c r="J118" s="6"/>
      <c r="K118" s="48"/>
      <c r="L118" s="45"/>
      <c r="M118" s="45"/>
      <c r="N118" s="30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0"/>
      <c r="AA118" s="20"/>
      <c r="AB118" s="20"/>
      <c r="AC118" s="20"/>
      <c r="AD118" s="20"/>
      <c r="AE118" s="20"/>
      <c r="AF118" s="20"/>
      <c r="AG118" s="20"/>
      <c r="AH118" s="20"/>
    </row>
    <row r="119" spans="1:34" ht="15.75" customHeight="1">
      <c r="A119" s="28"/>
      <c r="B119" s="28"/>
      <c r="C119" s="6"/>
      <c r="D119" s="47"/>
      <c r="E119" s="47"/>
      <c r="F119" s="47"/>
      <c r="G119" s="47"/>
      <c r="H119" s="47"/>
      <c r="I119" s="6"/>
      <c r="J119" s="6"/>
      <c r="K119" s="48"/>
      <c r="L119" s="45"/>
      <c r="M119" s="45"/>
      <c r="N119" s="30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0"/>
      <c r="AA119" s="20"/>
      <c r="AB119" s="20"/>
      <c r="AC119" s="20"/>
      <c r="AD119" s="20"/>
      <c r="AE119" s="20"/>
      <c r="AF119" s="20"/>
      <c r="AG119" s="20"/>
      <c r="AH119" s="20"/>
    </row>
    <row r="120" spans="1:34" ht="15.75" customHeight="1">
      <c r="A120" s="28"/>
      <c r="B120" s="28"/>
      <c r="C120" s="6"/>
      <c r="D120" s="47"/>
      <c r="E120" s="47"/>
      <c r="F120" s="47"/>
      <c r="G120" s="47"/>
      <c r="H120" s="47"/>
      <c r="I120" s="6"/>
      <c r="J120" s="6"/>
      <c r="K120" s="48"/>
      <c r="L120" s="45"/>
      <c r="M120" s="45"/>
      <c r="N120" s="30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0"/>
      <c r="AA120" s="20"/>
      <c r="AB120" s="20"/>
      <c r="AC120" s="20"/>
      <c r="AD120" s="20"/>
      <c r="AE120" s="20"/>
      <c r="AF120" s="20"/>
      <c r="AG120" s="20"/>
      <c r="AH120" s="20"/>
    </row>
    <row r="121" spans="1:34" ht="15.75" customHeight="1">
      <c r="A121" s="28"/>
      <c r="B121" s="28"/>
      <c r="C121" s="29"/>
      <c r="D121" s="8"/>
      <c r="E121" s="8"/>
      <c r="F121" s="8"/>
      <c r="G121" s="8"/>
      <c r="H121" s="8"/>
      <c r="I121" s="43"/>
      <c r="J121" s="30"/>
      <c r="K121" s="30"/>
      <c r="L121" s="31"/>
      <c r="M121" s="31"/>
      <c r="N121" s="30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0"/>
      <c r="AA121" s="20"/>
      <c r="AB121" s="20"/>
      <c r="AC121" s="20"/>
      <c r="AD121" s="20"/>
      <c r="AE121" s="20"/>
      <c r="AF121" s="20"/>
      <c r="AG121" s="20"/>
      <c r="AH121" s="20"/>
    </row>
    <row r="122" spans="1:34" ht="15.75" customHeight="1">
      <c r="A122" s="28"/>
      <c r="B122" s="28"/>
      <c r="C122" s="29"/>
      <c r="D122" s="8"/>
      <c r="E122" s="8"/>
      <c r="F122" s="8"/>
      <c r="G122" s="8"/>
      <c r="H122" s="8"/>
      <c r="I122" s="43"/>
      <c r="J122" s="30"/>
      <c r="K122" s="30"/>
      <c r="L122" s="31"/>
      <c r="M122" s="31"/>
      <c r="N122" s="30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0"/>
      <c r="AA122" s="20"/>
      <c r="AB122" s="20"/>
      <c r="AC122" s="20"/>
      <c r="AD122" s="20"/>
      <c r="AE122" s="20"/>
      <c r="AF122" s="20"/>
      <c r="AG122" s="20"/>
      <c r="AH122" s="20"/>
    </row>
    <row r="123" spans="1:34" ht="15.75" customHeight="1">
      <c r="A123" s="28"/>
      <c r="B123" s="28"/>
      <c r="C123" s="29"/>
      <c r="D123" s="8"/>
      <c r="E123" s="8"/>
      <c r="F123" s="8"/>
      <c r="G123" s="8"/>
      <c r="H123" s="8"/>
      <c r="I123" s="43"/>
      <c r="J123" s="30"/>
      <c r="K123" s="30"/>
      <c r="L123" s="31"/>
      <c r="M123" s="31"/>
      <c r="N123" s="30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0"/>
      <c r="AA123" s="20"/>
      <c r="AB123" s="20"/>
      <c r="AC123" s="20"/>
      <c r="AD123" s="20"/>
      <c r="AE123" s="20"/>
      <c r="AF123" s="20"/>
      <c r="AG123" s="20"/>
      <c r="AH123" s="20"/>
    </row>
    <row r="124" spans="1:34" ht="15.75" customHeight="1">
      <c r="A124" s="28"/>
      <c r="B124" s="28"/>
      <c r="C124" s="29"/>
      <c r="D124" s="8"/>
      <c r="E124" s="8"/>
      <c r="F124" s="8"/>
      <c r="G124" s="8"/>
      <c r="H124" s="8"/>
      <c r="I124" s="43"/>
      <c r="J124" s="30"/>
      <c r="K124" s="30"/>
      <c r="L124" s="31"/>
      <c r="M124" s="31"/>
      <c r="N124" s="30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0"/>
      <c r="AA124" s="20"/>
      <c r="AB124" s="20"/>
      <c r="AC124" s="20"/>
      <c r="AD124" s="20"/>
      <c r="AE124" s="20"/>
      <c r="AF124" s="20"/>
      <c r="AG124" s="20"/>
      <c r="AH124" s="20"/>
    </row>
    <row r="125" spans="1:34" ht="15.75" customHeight="1">
      <c r="A125" s="28"/>
      <c r="B125" s="28"/>
      <c r="C125" s="29"/>
      <c r="D125" s="8"/>
      <c r="E125" s="8"/>
      <c r="F125" s="8"/>
      <c r="G125" s="8"/>
      <c r="H125" s="8"/>
      <c r="I125" s="43"/>
      <c r="J125" s="30"/>
      <c r="K125" s="30"/>
      <c r="L125" s="31"/>
      <c r="M125" s="31"/>
      <c r="N125" s="30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0"/>
      <c r="AA125" s="20"/>
      <c r="AB125" s="20"/>
      <c r="AC125" s="20"/>
      <c r="AD125" s="20"/>
      <c r="AE125" s="20"/>
      <c r="AF125" s="20"/>
      <c r="AG125" s="20"/>
      <c r="AH125" s="20"/>
    </row>
    <row r="126" spans="1:34" ht="15.75" customHeight="1">
      <c r="A126" s="28"/>
      <c r="B126" s="28"/>
      <c r="C126" s="29"/>
      <c r="D126" s="8"/>
      <c r="E126" s="8"/>
      <c r="F126" s="8"/>
      <c r="G126" s="8"/>
      <c r="H126" s="8"/>
      <c r="I126" s="43"/>
      <c r="J126" s="30"/>
      <c r="K126" s="30"/>
      <c r="L126" s="31"/>
      <c r="M126" s="31"/>
      <c r="N126" s="30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0"/>
      <c r="AA126" s="20"/>
      <c r="AB126" s="20"/>
      <c r="AC126" s="20"/>
      <c r="AD126" s="20"/>
      <c r="AE126" s="20"/>
      <c r="AF126" s="20"/>
      <c r="AG126" s="20"/>
      <c r="AH126" s="20"/>
    </row>
    <row r="127" spans="1:34" ht="15.75" customHeight="1">
      <c r="A127" s="28"/>
      <c r="B127" s="28"/>
      <c r="C127" s="29"/>
      <c r="D127" s="8"/>
      <c r="E127" s="8"/>
      <c r="F127" s="8"/>
      <c r="G127" s="8"/>
      <c r="H127" s="8"/>
      <c r="I127" s="43"/>
      <c r="J127" s="30"/>
      <c r="K127" s="30"/>
      <c r="L127" s="31"/>
      <c r="M127" s="31"/>
      <c r="N127" s="30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0"/>
      <c r="AA127" s="20"/>
      <c r="AB127" s="20"/>
      <c r="AC127" s="20"/>
      <c r="AD127" s="20"/>
      <c r="AE127" s="20"/>
      <c r="AF127" s="20"/>
      <c r="AG127" s="20"/>
      <c r="AH127" s="20"/>
    </row>
    <row r="128" spans="1:34" ht="15.75" customHeight="1">
      <c r="A128" s="28"/>
      <c r="B128" s="28"/>
      <c r="C128" s="29"/>
      <c r="D128" s="8"/>
      <c r="E128" s="8"/>
      <c r="F128" s="8"/>
      <c r="G128" s="8"/>
      <c r="H128" s="8"/>
      <c r="I128" s="43"/>
      <c r="J128" s="30"/>
      <c r="K128" s="30"/>
      <c r="L128" s="31"/>
      <c r="M128" s="31"/>
      <c r="N128" s="30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0"/>
      <c r="AA128" s="20"/>
      <c r="AB128" s="20"/>
      <c r="AC128" s="20"/>
      <c r="AD128" s="20"/>
      <c r="AE128" s="20"/>
      <c r="AF128" s="20"/>
      <c r="AG128" s="20"/>
      <c r="AH128" s="20"/>
    </row>
    <row r="129" spans="1:34" ht="15.75" customHeight="1">
      <c r="A129" s="28"/>
      <c r="B129" s="28"/>
      <c r="C129" s="29"/>
      <c r="D129" s="8"/>
      <c r="E129" s="8"/>
      <c r="F129" s="8"/>
      <c r="G129" s="8"/>
      <c r="H129" s="8"/>
      <c r="I129" s="43"/>
      <c r="J129" s="30"/>
      <c r="K129" s="30"/>
      <c r="L129" s="31"/>
      <c r="M129" s="31"/>
      <c r="N129" s="30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0"/>
      <c r="AA129" s="20"/>
      <c r="AB129" s="20"/>
      <c r="AC129" s="20"/>
      <c r="AD129" s="20"/>
      <c r="AE129" s="20"/>
      <c r="AF129" s="20"/>
      <c r="AG129" s="20"/>
      <c r="AH129" s="20"/>
    </row>
    <row r="130" spans="1:34" ht="15.75" customHeight="1">
      <c r="A130" s="28"/>
      <c r="B130" s="28"/>
      <c r="C130" s="29"/>
      <c r="D130" s="8"/>
      <c r="E130" s="8"/>
      <c r="F130" s="8"/>
      <c r="G130" s="8"/>
      <c r="H130" s="8"/>
      <c r="I130" s="43"/>
      <c r="J130" s="30"/>
      <c r="K130" s="30"/>
      <c r="L130" s="31"/>
      <c r="M130" s="31"/>
      <c r="N130" s="30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0"/>
      <c r="AA130" s="20"/>
      <c r="AB130" s="20"/>
      <c r="AC130" s="20"/>
      <c r="AD130" s="20"/>
      <c r="AE130" s="20"/>
      <c r="AF130" s="20"/>
      <c r="AG130" s="20"/>
      <c r="AH130" s="20"/>
    </row>
    <row r="131" spans="1:34" ht="15.75" customHeight="1">
      <c r="A131" s="28"/>
      <c r="B131" s="28"/>
      <c r="C131" s="29"/>
      <c r="D131" s="8"/>
      <c r="E131" s="8"/>
      <c r="F131" s="8"/>
      <c r="G131" s="8"/>
      <c r="H131" s="8"/>
      <c r="I131" s="43"/>
      <c r="J131" s="30"/>
      <c r="K131" s="30"/>
      <c r="L131" s="31"/>
      <c r="M131" s="31"/>
      <c r="N131" s="30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0"/>
      <c r="AA131" s="20"/>
      <c r="AB131" s="20"/>
      <c r="AC131" s="20"/>
      <c r="AD131" s="20"/>
      <c r="AE131" s="20"/>
      <c r="AF131" s="20"/>
      <c r="AG131" s="20"/>
      <c r="AH131" s="20"/>
    </row>
    <row r="132" spans="1:34" ht="15.75" customHeight="1">
      <c r="A132" s="28"/>
      <c r="B132" s="28"/>
      <c r="C132" s="29"/>
      <c r="D132" s="8"/>
      <c r="E132" s="8"/>
      <c r="F132" s="8"/>
      <c r="G132" s="8"/>
      <c r="H132" s="8"/>
      <c r="I132" s="43"/>
      <c r="J132" s="30"/>
      <c r="K132" s="30"/>
      <c r="L132" s="31"/>
      <c r="M132" s="31"/>
      <c r="N132" s="30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0"/>
      <c r="AA132" s="20"/>
      <c r="AB132" s="20"/>
      <c r="AC132" s="20"/>
      <c r="AD132" s="20"/>
      <c r="AE132" s="20"/>
      <c r="AF132" s="20"/>
      <c r="AG132" s="20"/>
      <c r="AH132" s="20"/>
    </row>
    <row r="133" spans="1:34" ht="15.75" customHeight="1">
      <c r="A133" s="28"/>
      <c r="B133" s="28"/>
      <c r="C133" s="29"/>
      <c r="D133" s="8"/>
      <c r="E133" s="8"/>
      <c r="F133" s="8"/>
      <c r="G133" s="8"/>
      <c r="H133" s="8"/>
      <c r="I133" s="43"/>
      <c r="J133" s="30"/>
      <c r="K133" s="30"/>
      <c r="L133" s="31"/>
      <c r="M133" s="31"/>
      <c r="N133" s="30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0"/>
      <c r="AA133" s="20"/>
      <c r="AB133" s="20"/>
      <c r="AC133" s="20"/>
      <c r="AD133" s="20"/>
      <c r="AE133" s="20"/>
      <c r="AF133" s="20"/>
      <c r="AG133" s="20"/>
      <c r="AH133" s="20"/>
    </row>
    <row r="134" spans="1:34" ht="15.75" customHeight="1">
      <c r="A134" s="28"/>
      <c r="B134" s="28"/>
      <c r="C134" s="29"/>
      <c r="D134" s="8"/>
      <c r="E134" s="8"/>
      <c r="F134" s="8"/>
      <c r="G134" s="8"/>
      <c r="H134" s="8"/>
      <c r="I134" s="43"/>
      <c r="J134" s="30"/>
      <c r="K134" s="30"/>
      <c r="L134" s="31"/>
      <c r="M134" s="31"/>
      <c r="N134" s="30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0"/>
      <c r="AA134" s="20"/>
      <c r="AB134" s="20"/>
      <c r="AC134" s="20"/>
      <c r="AD134" s="20"/>
      <c r="AE134" s="20"/>
      <c r="AF134" s="20"/>
      <c r="AG134" s="20"/>
      <c r="AH134" s="20"/>
    </row>
    <row r="135" spans="1:34" ht="15.75" customHeight="1">
      <c r="A135" s="28"/>
      <c r="B135" s="28"/>
      <c r="C135" s="29"/>
      <c r="D135" s="8"/>
      <c r="E135" s="8"/>
      <c r="F135" s="8"/>
      <c r="G135" s="8"/>
      <c r="H135" s="8"/>
      <c r="I135" s="43"/>
      <c r="J135" s="30"/>
      <c r="K135" s="30"/>
      <c r="L135" s="31"/>
      <c r="M135" s="31"/>
      <c r="N135" s="30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0"/>
      <c r="AA135" s="20"/>
      <c r="AB135" s="20"/>
      <c r="AC135" s="20"/>
      <c r="AD135" s="20"/>
      <c r="AE135" s="20"/>
      <c r="AF135" s="20"/>
      <c r="AG135" s="20"/>
      <c r="AH135" s="20"/>
    </row>
    <row r="136" spans="1:34" ht="15.75" customHeight="1">
      <c r="A136" s="28"/>
      <c r="B136" s="28"/>
      <c r="C136" s="29"/>
      <c r="D136" s="8"/>
      <c r="E136" s="8"/>
      <c r="F136" s="8"/>
      <c r="G136" s="8"/>
      <c r="H136" s="8"/>
      <c r="I136" s="43"/>
      <c r="J136" s="30"/>
      <c r="K136" s="30"/>
      <c r="L136" s="31"/>
      <c r="M136" s="31"/>
      <c r="N136" s="30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0"/>
      <c r="AA136" s="20"/>
      <c r="AB136" s="20"/>
      <c r="AC136" s="20"/>
      <c r="AD136" s="20"/>
      <c r="AE136" s="20"/>
      <c r="AF136" s="20"/>
      <c r="AG136" s="20"/>
      <c r="AH136" s="20"/>
    </row>
    <row r="137" spans="1:34" ht="15.75" customHeight="1">
      <c r="A137" s="28"/>
      <c r="B137" s="28"/>
      <c r="C137" s="29"/>
      <c r="D137" s="8"/>
      <c r="E137" s="8"/>
      <c r="F137" s="8"/>
      <c r="G137" s="8"/>
      <c r="H137" s="8"/>
      <c r="I137" s="43"/>
      <c r="J137" s="30"/>
      <c r="K137" s="30"/>
      <c r="L137" s="31"/>
      <c r="M137" s="31"/>
      <c r="N137" s="30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0"/>
      <c r="AA137" s="20"/>
      <c r="AB137" s="20"/>
      <c r="AC137" s="20"/>
      <c r="AD137" s="20"/>
      <c r="AE137" s="20"/>
      <c r="AF137" s="20"/>
      <c r="AG137" s="20"/>
      <c r="AH137" s="20"/>
    </row>
    <row r="138" spans="1:34" ht="15.75" customHeight="1">
      <c r="A138" s="28"/>
      <c r="B138" s="28"/>
      <c r="C138" s="29"/>
      <c r="D138" s="8"/>
      <c r="E138" s="8"/>
      <c r="F138" s="8"/>
      <c r="G138" s="8"/>
      <c r="H138" s="8"/>
      <c r="I138" s="43"/>
      <c r="J138" s="30"/>
      <c r="K138" s="30"/>
      <c r="L138" s="31"/>
      <c r="M138" s="31"/>
      <c r="N138" s="30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0"/>
      <c r="AA138" s="20"/>
      <c r="AB138" s="20"/>
      <c r="AC138" s="20"/>
      <c r="AD138" s="20"/>
      <c r="AE138" s="20"/>
      <c r="AF138" s="20"/>
      <c r="AG138" s="20"/>
      <c r="AH138" s="20"/>
    </row>
    <row r="139" spans="1:34" ht="15.75" customHeight="1">
      <c r="A139" s="28"/>
      <c r="B139" s="28"/>
      <c r="C139" s="29"/>
      <c r="D139" s="8"/>
      <c r="E139" s="8"/>
      <c r="F139" s="8"/>
      <c r="G139" s="8"/>
      <c r="H139" s="8"/>
      <c r="I139" s="43"/>
      <c r="J139" s="30"/>
      <c r="K139" s="30"/>
      <c r="L139" s="31"/>
      <c r="M139" s="31"/>
      <c r="N139" s="30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0"/>
      <c r="AA139" s="20"/>
      <c r="AB139" s="20"/>
      <c r="AC139" s="20"/>
      <c r="AD139" s="20"/>
      <c r="AE139" s="20"/>
      <c r="AF139" s="20"/>
      <c r="AG139" s="20"/>
      <c r="AH139" s="20"/>
    </row>
    <row r="140" spans="1:34" ht="15.75" customHeight="1">
      <c r="A140" s="28"/>
      <c r="B140" s="28"/>
      <c r="C140" s="29"/>
      <c r="D140" s="8"/>
      <c r="E140" s="8"/>
      <c r="F140" s="8"/>
      <c r="G140" s="8"/>
      <c r="H140" s="8"/>
      <c r="I140" s="43"/>
      <c r="J140" s="30"/>
      <c r="K140" s="30"/>
      <c r="L140" s="31"/>
      <c r="M140" s="31"/>
      <c r="N140" s="30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0"/>
      <c r="AA140" s="20"/>
      <c r="AB140" s="20"/>
      <c r="AC140" s="20"/>
      <c r="AD140" s="20"/>
      <c r="AE140" s="20"/>
      <c r="AF140" s="20"/>
      <c r="AG140" s="20"/>
      <c r="AH140" s="20"/>
    </row>
    <row r="141" spans="1:34" ht="15.75" customHeight="1">
      <c r="A141" s="28"/>
      <c r="B141" s="28"/>
      <c r="C141" s="29"/>
      <c r="D141" s="8"/>
      <c r="E141" s="8"/>
      <c r="F141" s="8"/>
      <c r="G141" s="8"/>
      <c r="H141" s="8"/>
      <c r="I141" s="43"/>
      <c r="J141" s="30"/>
      <c r="K141" s="30"/>
      <c r="L141" s="31"/>
      <c r="M141" s="31"/>
      <c r="N141" s="30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0"/>
      <c r="AA141" s="20"/>
      <c r="AB141" s="20"/>
      <c r="AC141" s="20"/>
      <c r="AD141" s="20"/>
      <c r="AE141" s="20"/>
      <c r="AF141" s="20"/>
      <c r="AG141" s="20"/>
      <c r="AH141" s="20"/>
    </row>
    <row r="142" spans="1:34" ht="15.75" customHeight="1">
      <c r="A142" s="28"/>
      <c r="B142" s="28"/>
      <c r="C142" s="29"/>
      <c r="D142" s="8"/>
      <c r="E142" s="8"/>
      <c r="F142" s="8"/>
      <c r="G142" s="8"/>
      <c r="H142" s="8"/>
      <c r="I142" s="43"/>
      <c r="J142" s="30"/>
      <c r="K142" s="30"/>
      <c r="L142" s="31"/>
      <c r="M142" s="31"/>
      <c r="N142" s="30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0"/>
      <c r="AA142" s="20"/>
      <c r="AB142" s="20"/>
      <c r="AC142" s="20"/>
      <c r="AD142" s="20"/>
      <c r="AE142" s="20"/>
      <c r="AF142" s="20"/>
      <c r="AG142" s="20"/>
      <c r="AH142" s="20"/>
    </row>
    <row r="143" spans="1:34" ht="15.75" customHeight="1">
      <c r="A143" s="28"/>
      <c r="B143" s="28"/>
      <c r="C143" s="29"/>
      <c r="D143" s="8"/>
      <c r="E143" s="8"/>
      <c r="F143" s="8"/>
      <c r="G143" s="8"/>
      <c r="H143" s="8"/>
      <c r="I143" s="43"/>
      <c r="J143" s="30"/>
      <c r="K143" s="30"/>
      <c r="L143" s="31"/>
      <c r="M143" s="31"/>
      <c r="N143" s="30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0"/>
      <c r="AA143" s="20"/>
      <c r="AB143" s="20"/>
      <c r="AC143" s="20"/>
      <c r="AD143" s="20"/>
      <c r="AE143" s="20"/>
      <c r="AF143" s="20"/>
      <c r="AG143" s="20"/>
      <c r="AH143" s="20"/>
    </row>
    <row r="144" spans="1:34" ht="15.75" customHeight="1">
      <c r="A144" s="28"/>
      <c r="B144" s="28"/>
      <c r="C144" s="29"/>
      <c r="D144" s="8"/>
      <c r="E144" s="8"/>
      <c r="F144" s="8"/>
      <c r="G144" s="8"/>
      <c r="H144" s="8"/>
      <c r="I144" s="43"/>
      <c r="J144" s="30"/>
      <c r="K144" s="30"/>
      <c r="L144" s="31"/>
      <c r="M144" s="31"/>
      <c r="N144" s="30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0"/>
      <c r="AA144" s="20"/>
      <c r="AB144" s="20"/>
      <c r="AC144" s="20"/>
      <c r="AD144" s="20"/>
      <c r="AE144" s="20"/>
      <c r="AF144" s="20"/>
      <c r="AG144" s="20"/>
      <c r="AH144" s="20"/>
    </row>
    <row r="145" spans="1:34" ht="15.75" customHeight="1">
      <c r="A145" s="28"/>
      <c r="B145" s="28"/>
      <c r="C145" s="29"/>
      <c r="D145" s="8"/>
      <c r="E145" s="8"/>
      <c r="F145" s="8"/>
      <c r="G145" s="8"/>
      <c r="H145" s="8"/>
      <c r="I145" s="43"/>
      <c r="J145" s="30"/>
      <c r="K145" s="30"/>
      <c r="L145" s="31"/>
      <c r="M145" s="31"/>
      <c r="N145" s="30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0"/>
      <c r="AA145" s="20"/>
      <c r="AB145" s="20"/>
      <c r="AC145" s="20"/>
      <c r="AD145" s="20"/>
      <c r="AE145" s="20"/>
      <c r="AF145" s="20"/>
      <c r="AG145" s="20"/>
      <c r="AH145" s="20"/>
    </row>
    <row r="146" spans="1:34" ht="15.75" customHeight="1">
      <c r="A146" s="28"/>
      <c r="B146" s="28"/>
      <c r="C146" s="29"/>
      <c r="D146" s="8"/>
      <c r="E146" s="8"/>
      <c r="F146" s="8"/>
      <c r="G146" s="8"/>
      <c r="H146" s="8"/>
      <c r="I146" s="43"/>
      <c r="J146" s="30"/>
      <c r="K146" s="30"/>
      <c r="L146" s="31"/>
      <c r="M146" s="31"/>
      <c r="N146" s="30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0"/>
      <c r="AA146" s="20"/>
      <c r="AB146" s="20"/>
      <c r="AC146" s="20"/>
      <c r="AD146" s="20"/>
      <c r="AE146" s="20"/>
      <c r="AF146" s="20"/>
      <c r="AG146" s="20"/>
      <c r="AH146" s="20"/>
    </row>
    <row r="147" spans="1:34" ht="15.75" customHeight="1">
      <c r="A147" s="28"/>
      <c r="B147" s="28"/>
      <c r="C147" s="29"/>
      <c r="D147" s="8"/>
      <c r="E147" s="8"/>
      <c r="F147" s="8"/>
      <c r="G147" s="8"/>
      <c r="H147" s="8"/>
      <c r="I147" s="43"/>
      <c r="J147" s="30"/>
      <c r="K147" s="30"/>
      <c r="L147" s="31"/>
      <c r="M147" s="31"/>
      <c r="N147" s="30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0"/>
      <c r="AA147" s="20"/>
      <c r="AB147" s="20"/>
      <c r="AC147" s="20"/>
      <c r="AD147" s="20"/>
      <c r="AE147" s="20"/>
      <c r="AF147" s="20"/>
      <c r="AG147" s="20"/>
      <c r="AH147" s="20"/>
    </row>
    <row r="148" spans="1:34" ht="15.75" customHeight="1">
      <c r="A148" s="28"/>
      <c r="B148" s="28"/>
      <c r="C148" s="29"/>
      <c r="D148" s="8"/>
      <c r="E148" s="8"/>
      <c r="F148" s="8"/>
      <c r="G148" s="8"/>
      <c r="H148" s="8"/>
      <c r="I148" s="43"/>
      <c r="J148" s="30"/>
      <c r="K148" s="30"/>
      <c r="L148" s="31"/>
      <c r="M148" s="31"/>
      <c r="N148" s="30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0"/>
      <c r="AA148" s="20"/>
      <c r="AB148" s="20"/>
      <c r="AC148" s="20"/>
      <c r="AD148" s="20"/>
      <c r="AE148" s="20"/>
      <c r="AF148" s="20"/>
      <c r="AG148" s="20"/>
      <c r="AH148" s="20"/>
    </row>
    <row r="149" spans="1:34" ht="15.75" customHeight="1">
      <c r="A149" s="28"/>
      <c r="B149" s="28"/>
      <c r="C149" s="29"/>
      <c r="D149" s="8"/>
      <c r="E149" s="8"/>
      <c r="F149" s="8"/>
      <c r="G149" s="8"/>
      <c r="H149" s="8"/>
      <c r="I149" s="43"/>
      <c r="J149" s="30"/>
      <c r="K149" s="30"/>
      <c r="L149" s="31"/>
      <c r="M149" s="31"/>
      <c r="N149" s="30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0"/>
      <c r="AA149" s="20"/>
      <c r="AB149" s="20"/>
      <c r="AC149" s="20"/>
      <c r="AD149" s="20"/>
      <c r="AE149" s="20"/>
      <c r="AF149" s="20"/>
      <c r="AG149" s="20"/>
      <c r="AH149" s="20"/>
    </row>
    <row r="150" spans="1:34" ht="15.75" customHeight="1">
      <c r="A150" s="28"/>
      <c r="B150" s="28"/>
      <c r="C150" s="29"/>
      <c r="D150" s="8"/>
      <c r="E150" s="8"/>
      <c r="F150" s="8"/>
      <c r="G150" s="8"/>
      <c r="H150" s="8"/>
      <c r="I150" s="43"/>
      <c r="J150" s="30"/>
      <c r="K150" s="30"/>
      <c r="L150" s="31"/>
      <c r="M150" s="31"/>
      <c r="N150" s="30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0"/>
      <c r="AA150" s="20"/>
      <c r="AB150" s="20"/>
      <c r="AC150" s="20"/>
      <c r="AD150" s="20"/>
      <c r="AE150" s="20"/>
      <c r="AF150" s="20"/>
      <c r="AG150" s="20"/>
      <c r="AH150" s="20"/>
    </row>
    <row r="151" spans="1:34" ht="15.75" customHeight="1">
      <c r="A151" s="28"/>
      <c r="B151" s="28"/>
      <c r="C151" s="29"/>
      <c r="D151" s="8"/>
      <c r="E151" s="8"/>
      <c r="F151" s="8"/>
      <c r="G151" s="8"/>
      <c r="H151" s="8"/>
      <c r="I151" s="43"/>
      <c r="J151" s="30"/>
      <c r="K151" s="30"/>
      <c r="L151" s="31"/>
      <c r="M151" s="31"/>
      <c r="N151" s="30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0"/>
      <c r="AA151" s="20"/>
      <c r="AB151" s="20"/>
      <c r="AC151" s="20"/>
      <c r="AD151" s="20"/>
      <c r="AE151" s="20"/>
      <c r="AF151" s="20"/>
      <c r="AG151" s="20"/>
      <c r="AH151" s="20"/>
    </row>
    <row r="152" spans="1:34" ht="15.75" customHeight="1">
      <c r="A152" s="28"/>
      <c r="B152" s="28"/>
      <c r="C152" s="29"/>
      <c r="D152" s="8"/>
      <c r="E152" s="8"/>
      <c r="F152" s="8"/>
      <c r="G152" s="8"/>
      <c r="H152" s="8"/>
      <c r="I152" s="43"/>
      <c r="J152" s="30"/>
      <c r="K152" s="30"/>
      <c r="L152" s="31"/>
      <c r="M152" s="31"/>
      <c r="N152" s="30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0"/>
      <c r="AA152" s="20"/>
      <c r="AB152" s="20"/>
      <c r="AC152" s="20"/>
      <c r="AD152" s="20"/>
      <c r="AE152" s="20"/>
      <c r="AF152" s="20"/>
      <c r="AG152" s="20"/>
      <c r="AH152" s="20"/>
    </row>
    <row r="153" spans="1:34" ht="15.75" customHeight="1">
      <c r="A153" s="28"/>
      <c r="B153" s="28"/>
      <c r="C153" s="29"/>
      <c r="D153" s="8"/>
      <c r="E153" s="8"/>
      <c r="F153" s="8"/>
      <c r="G153" s="8"/>
      <c r="H153" s="8"/>
      <c r="I153" s="43"/>
      <c r="J153" s="30"/>
      <c r="K153" s="30"/>
      <c r="L153" s="31"/>
      <c r="M153" s="31"/>
      <c r="N153" s="30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0"/>
      <c r="AA153" s="20"/>
      <c r="AB153" s="20"/>
      <c r="AC153" s="20"/>
      <c r="AD153" s="20"/>
      <c r="AE153" s="20"/>
      <c r="AF153" s="20"/>
      <c r="AG153" s="20"/>
      <c r="AH153" s="20"/>
    </row>
    <row r="154" spans="1:34" ht="15.75" customHeight="1">
      <c r="A154" s="28"/>
      <c r="B154" s="28"/>
      <c r="C154" s="29"/>
      <c r="D154" s="8"/>
      <c r="E154" s="8"/>
      <c r="F154" s="8"/>
      <c r="G154" s="8"/>
      <c r="H154" s="8"/>
      <c r="I154" s="43"/>
      <c r="J154" s="30"/>
      <c r="K154" s="30"/>
      <c r="L154" s="31"/>
      <c r="M154" s="31"/>
      <c r="N154" s="30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0"/>
      <c r="AA154" s="20"/>
      <c r="AB154" s="20"/>
      <c r="AC154" s="20"/>
      <c r="AD154" s="20"/>
      <c r="AE154" s="20"/>
      <c r="AF154" s="20"/>
      <c r="AG154" s="20"/>
      <c r="AH154" s="20"/>
    </row>
    <row r="155" spans="1:34" ht="15.75" customHeight="1">
      <c r="A155" s="28"/>
      <c r="B155" s="28"/>
      <c r="C155" s="29"/>
      <c r="D155" s="8"/>
      <c r="E155" s="8"/>
      <c r="F155" s="8"/>
      <c r="G155" s="8"/>
      <c r="H155" s="8"/>
      <c r="I155" s="43"/>
      <c r="J155" s="30"/>
      <c r="K155" s="30"/>
      <c r="L155" s="31"/>
      <c r="M155" s="31"/>
      <c r="N155" s="30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0"/>
      <c r="AA155" s="20"/>
      <c r="AB155" s="20"/>
      <c r="AC155" s="20"/>
      <c r="AD155" s="20"/>
      <c r="AE155" s="20"/>
      <c r="AF155" s="20"/>
      <c r="AG155" s="20"/>
      <c r="AH155" s="20"/>
    </row>
    <row r="156" spans="1:34" ht="15.75" customHeight="1">
      <c r="A156" s="28"/>
      <c r="B156" s="28"/>
      <c r="C156" s="29"/>
      <c r="D156" s="8"/>
      <c r="E156" s="8"/>
      <c r="F156" s="8"/>
      <c r="G156" s="8"/>
      <c r="H156" s="8"/>
      <c r="I156" s="43"/>
      <c r="J156" s="30"/>
      <c r="K156" s="30"/>
      <c r="L156" s="31"/>
      <c r="M156" s="31"/>
      <c r="N156" s="30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0"/>
      <c r="AA156" s="20"/>
      <c r="AB156" s="20"/>
      <c r="AC156" s="20"/>
      <c r="AD156" s="20"/>
      <c r="AE156" s="20"/>
      <c r="AF156" s="20"/>
      <c r="AG156" s="20"/>
      <c r="AH156" s="20"/>
    </row>
    <row r="157" spans="1:34" ht="15.75" customHeight="1">
      <c r="A157" s="28"/>
      <c r="B157" s="28"/>
      <c r="C157" s="29"/>
      <c r="D157" s="8"/>
      <c r="E157" s="8"/>
      <c r="F157" s="8"/>
      <c r="G157" s="8"/>
      <c r="H157" s="8"/>
      <c r="I157" s="43"/>
      <c r="J157" s="30"/>
      <c r="K157" s="30"/>
      <c r="L157" s="31"/>
      <c r="M157" s="31"/>
      <c r="N157" s="30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0"/>
      <c r="AA157" s="20"/>
      <c r="AB157" s="20"/>
      <c r="AC157" s="20"/>
      <c r="AD157" s="20"/>
      <c r="AE157" s="20"/>
      <c r="AF157" s="20"/>
      <c r="AG157" s="20"/>
      <c r="AH157" s="20"/>
    </row>
    <row r="158" spans="1:34" ht="15.75" customHeight="1">
      <c r="A158" s="28"/>
      <c r="B158" s="28"/>
      <c r="C158" s="29"/>
      <c r="D158" s="8"/>
      <c r="E158" s="8"/>
      <c r="F158" s="8"/>
      <c r="G158" s="8"/>
      <c r="H158" s="8"/>
      <c r="I158" s="43"/>
      <c r="J158" s="30"/>
      <c r="K158" s="30"/>
      <c r="L158" s="31"/>
      <c r="M158" s="31"/>
      <c r="N158" s="30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0"/>
      <c r="AA158" s="20"/>
      <c r="AB158" s="20"/>
      <c r="AC158" s="20"/>
      <c r="AD158" s="20"/>
      <c r="AE158" s="20"/>
      <c r="AF158" s="20"/>
      <c r="AG158" s="20"/>
      <c r="AH158" s="20"/>
    </row>
    <row r="159" spans="1:34" ht="15.75" customHeight="1">
      <c r="A159" s="28"/>
      <c r="B159" s="28"/>
      <c r="C159" s="29"/>
      <c r="D159" s="8"/>
      <c r="E159" s="8"/>
      <c r="F159" s="8"/>
      <c r="G159" s="8"/>
      <c r="H159" s="8"/>
      <c r="I159" s="43"/>
      <c r="J159" s="30"/>
      <c r="K159" s="30"/>
      <c r="L159" s="31"/>
      <c r="M159" s="31"/>
      <c r="N159" s="30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0"/>
      <c r="AA159" s="20"/>
      <c r="AB159" s="20"/>
      <c r="AC159" s="20"/>
      <c r="AD159" s="20"/>
      <c r="AE159" s="20"/>
      <c r="AF159" s="20"/>
      <c r="AG159" s="20"/>
      <c r="AH159" s="20"/>
    </row>
    <row r="160" spans="1:34" ht="15.75" customHeight="1">
      <c r="A160" s="28"/>
      <c r="B160" s="28"/>
      <c r="C160" s="29"/>
      <c r="D160" s="8"/>
      <c r="E160" s="8"/>
      <c r="F160" s="8"/>
      <c r="G160" s="8"/>
      <c r="H160" s="8"/>
      <c r="I160" s="43"/>
      <c r="J160" s="30"/>
      <c r="K160" s="30"/>
      <c r="L160" s="31"/>
      <c r="M160" s="31"/>
      <c r="N160" s="30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0"/>
      <c r="AA160" s="20"/>
      <c r="AB160" s="20"/>
      <c r="AC160" s="20"/>
      <c r="AD160" s="20"/>
      <c r="AE160" s="20"/>
      <c r="AF160" s="20"/>
      <c r="AG160" s="20"/>
      <c r="AH160" s="20"/>
    </row>
    <row r="161" spans="1:34" ht="15.75" customHeight="1">
      <c r="A161" s="28"/>
      <c r="B161" s="28"/>
      <c r="C161" s="29"/>
      <c r="D161" s="8"/>
      <c r="E161" s="8"/>
      <c r="F161" s="8"/>
      <c r="G161" s="8"/>
      <c r="H161" s="8"/>
      <c r="I161" s="43"/>
      <c r="J161" s="30"/>
      <c r="K161" s="30"/>
      <c r="L161" s="31"/>
      <c r="M161" s="31"/>
      <c r="N161" s="30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0"/>
      <c r="AA161" s="20"/>
      <c r="AB161" s="20"/>
      <c r="AC161" s="20"/>
      <c r="AD161" s="20"/>
      <c r="AE161" s="20"/>
      <c r="AF161" s="20"/>
      <c r="AG161" s="20"/>
      <c r="AH161" s="20"/>
    </row>
    <row r="162" spans="1:34" ht="15.75" customHeight="1">
      <c r="A162" s="28"/>
      <c r="B162" s="28"/>
      <c r="C162" s="29"/>
      <c r="D162" s="8"/>
      <c r="E162" s="8"/>
      <c r="F162" s="8"/>
      <c r="G162" s="8"/>
      <c r="H162" s="8"/>
      <c r="I162" s="43"/>
      <c r="J162" s="30"/>
      <c r="K162" s="30"/>
      <c r="L162" s="31"/>
      <c r="M162" s="31"/>
      <c r="N162" s="30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0"/>
      <c r="AA162" s="20"/>
      <c r="AB162" s="20"/>
      <c r="AC162" s="20"/>
      <c r="AD162" s="20"/>
      <c r="AE162" s="20"/>
      <c r="AF162" s="20"/>
      <c r="AG162" s="20"/>
      <c r="AH162" s="20"/>
    </row>
    <row r="163" spans="1:34" ht="15.75" customHeight="1">
      <c r="A163" s="28"/>
      <c r="B163" s="28"/>
      <c r="C163" s="29"/>
      <c r="D163" s="8"/>
      <c r="E163" s="8"/>
      <c r="F163" s="8"/>
      <c r="G163" s="8"/>
      <c r="H163" s="8"/>
      <c r="I163" s="43"/>
      <c r="J163" s="30"/>
      <c r="K163" s="30"/>
      <c r="L163" s="31"/>
      <c r="M163" s="31"/>
      <c r="N163" s="30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0"/>
      <c r="AA163" s="20"/>
      <c r="AB163" s="20"/>
      <c r="AC163" s="20"/>
      <c r="AD163" s="20"/>
      <c r="AE163" s="20"/>
      <c r="AF163" s="20"/>
      <c r="AG163" s="20"/>
      <c r="AH163" s="20"/>
    </row>
    <row r="164" spans="1:34" ht="15.75" customHeight="1">
      <c r="A164" s="28"/>
      <c r="B164" s="28"/>
      <c r="C164" s="29"/>
      <c r="D164" s="8"/>
      <c r="E164" s="8"/>
      <c r="F164" s="8"/>
      <c r="G164" s="8"/>
      <c r="H164" s="8"/>
      <c r="I164" s="43"/>
      <c r="J164" s="30"/>
      <c r="K164" s="30"/>
      <c r="L164" s="31"/>
      <c r="M164" s="31"/>
      <c r="N164" s="30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0"/>
      <c r="AA164" s="20"/>
      <c r="AB164" s="20"/>
      <c r="AC164" s="20"/>
      <c r="AD164" s="20"/>
      <c r="AE164" s="20"/>
      <c r="AF164" s="20"/>
      <c r="AG164" s="20"/>
      <c r="AH164" s="20"/>
    </row>
    <row r="165" spans="1:34" ht="15.75" customHeight="1">
      <c r="A165" s="28"/>
      <c r="B165" s="28"/>
      <c r="C165" s="29"/>
      <c r="D165" s="8"/>
      <c r="E165" s="8"/>
      <c r="F165" s="8"/>
      <c r="G165" s="8"/>
      <c r="H165" s="8"/>
      <c r="I165" s="43"/>
      <c r="J165" s="30"/>
      <c r="K165" s="30"/>
      <c r="L165" s="31"/>
      <c r="M165" s="31"/>
      <c r="N165" s="30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0"/>
      <c r="AA165" s="20"/>
      <c r="AB165" s="20"/>
      <c r="AC165" s="20"/>
      <c r="AD165" s="20"/>
      <c r="AE165" s="20"/>
      <c r="AF165" s="20"/>
      <c r="AG165" s="20"/>
      <c r="AH165" s="20"/>
    </row>
    <row r="166" spans="1:34" ht="15.75" customHeight="1">
      <c r="A166" s="28"/>
      <c r="B166" s="28"/>
      <c r="C166" s="29"/>
      <c r="D166" s="8"/>
      <c r="E166" s="8"/>
      <c r="F166" s="8"/>
      <c r="G166" s="8"/>
      <c r="H166" s="8"/>
      <c r="I166" s="43"/>
      <c r="J166" s="30"/>
      <c r="K166" s="30"/>
      <c r="L166" s="31"/>
      <c r="M166" s="31"/>
      <c r="N166" s="30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0"/>
      <c r="AA166" s="20"/>
      <c r="AB166" s="20"/>
      <c r="AC166" s="20"/>
      <c r="AD166" s="20"/>
      <c r="AE166" s="20"/>
      <c r="AF166" s="20"/>
      <c r="AG166" s="20"/>
      <c r="AH166" s="20"/>
    </row>
    <row r="167" spans="1:34" ht="15.75" customHeight="1">
      <c r="A167" s="28"/>
      <c r="B167" s="28"/>
      <c r="C167" s="29"/>
      <c r="D167" s="8"/>
      <c r="E167" s="8"/>
      <c r="F167" s="8"/>
      <c r="G167" s="8"/>
      <c r="H167" s="8"/>
      <c r="I167" s="43"/>
      <c r="J167" s="30"/>
      <c r="K167" s="30"/>
      <c r="L167" s="31"/>
      <c r="M167" s="31"/>
      <c r="N167" s="30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0"/>
      <c r="AA167" s="20"/>
      <c r="AB167" s="20"/>
      <c r="AC167" s="20"/>
      <c r="AD167" s="20"/>
      <c r="AE167" s="20"/>
      <c r="AF167" s="20"/>
      <c r="AG167" s="20"/>
      <c r="AH167" s="20"/>
    </row>
    <row r="168" spans="1:34" ht="15.75" customHeight="1">
      <c r="A168" s="28"/>
      <c r="B168" s="28"/>
      <c r="C168" s="29"/>
      <c r="D168" s="8"/>
      <c r="E168" s="8"/>
      <c r="F168" s="8"/>
      <c r="G168" s="8"/>
      <c r="H168" s="8"/>
      <c r="I168" s="43"/>
      <c r="J168" s="30"/>
      <c r="K168" s="30"/>
      <c r="L168" s="31"/>
      <c r="M168" s="31"/>
      <c r="N168" s="30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0"/>
      <c r="AA168" s="20"/>
      <c r="AB168" s="20"/>
      <c r="AC168" s="20"/>
      <c r="AD168" s="20"/>
      <c r="AE168" s="20"/>
      <c r="AF168" s="20"/>
      <c r="AG168" s="20"/>
      <c r="AH168" s="20"/>
    </row>
    <row r="169" spans="1:34" ht="15.75" customHeight="1">
      <c r="A169" s="28"/>
      <c r="B169" s="28"/>
      <c r="C169" s="29"/>
      <c r="D169" s="8"/>
      <c r="E169" s="8"/>
      <c r="F169" s="8"/>
      <c r="G169" s="8"/>
      <c r="H169" s="8"/>
      <c r="I169" s="43"/>
      <c r="J169" s="30"/>
      <c r="K169" s="30"/>
      <c r="L169" s="31"/>
      <c r="M169" s="31"/>
      <c r="N169" s="30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0"/>
      <c r="AA169" s="20"/>
      <c r="AB169" s="20"/>
      <c r="AC169" s="20"/>
      <c r="AD169" s="20"/>
      <c r="AE169" s="20"/>
      <c r="AF169" s="20"/>
      <c r="AG169" s="20"/>
      <c r="AH169" s="20"/>
    </row>
    <row r="170" spans="1:34" ht="15.75" customHeight="1">
      <c r="A170" s="28"/>
      <c r="B170" s="28"/>
      <c r="C170" s="29"/>
      <c r="D170" s="8"/>
      <c r="E170" s="8"/>
      <c r="F170" s="8"/>
      <c r="G170" s="8"/>
      <c r="H170" s="8"/>
      <c r="I170" s="43"/>
      <c r="J170" s="30"/>
      <c r="K170" s="30"/>
      <c r="L170" s="31"/>
      <c r="M170" s="31"/>
      <c r="N170" s="30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0"/>
      <c r="AA170" s="20"/>
      <c r="AB170" s="20"/>
      <c r="AC170" s="20"/>
      <c r="AD170" s="20"/>
      <c r="AE170" s="20"/>
      <c r="AF170" s="20"/>
      <c r="AG170" s="20"/>
      <c r="AH170" s="20"/>
    </row>
    <row r="171" spans="1:34" ht="15.75" customHeight="1">
      <c r="A171" s="28"/>
      <c r="B171" s="28"/>
      <c r="C171" s="29"/>
      <c r="D171" s="8"/>
      <c r="E171" s="8"/>
      <c r="F171" s="8"/>
      <c r="G171" s="8"/>
      <c r="H171" s="8"/>
      <c r="I171" s="43"/>
      <c r="J171" s="30"/>
      <c r="K171" s="30"/>
      <c r="L171" s="31"/>
      <c r="M171" s="31"/>
      <c r="N171" s="30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0"/>
      <c r="AA171" s="20"/>
      <c r="AB171" s="20"/>
      <c r="AC171" s="20"/>
      <c r="AD171" s="20"/>
      <c r="AE171" s="20"/>
      <c r="AF171" s="20"/>
      <c r="AG171" s="20"/>
      <c r="AH171" s="20"/>
    </row>
    <row r="172" spans="1:34" ht="15.75" customHeight="1">
      <c r="A172" s="28"/>
      <c r="B172" s="28"/>
      <c r="C172" s="29"/>
      <c r="D172" s="8"/>
      <c r="E172" s="8"/>
      <c r="F172" s="8"/>
      <c r="G172" s="8"/>
      <c r="H172" s="8"/>
      <c r="I172" s="43"/>
      <c r="J172" s="30"/>
      <c r="K172" s="30"/>
      <c r="L172" s="31"/>
      <c r="M172" s="31"/>
      <c r="N172" s="30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0"/>
      <c r="AA172" s="20"/>
      <c r="AB172" s="20"/>
      <c r="AC172" s="20"/>
      <c r="AD172" s="20"/>
      <c r="AE172" s="20"/>
      <c r="AF172" s="20"/>
      <c r="AG172" s="20"/>
      <c r="AH172" s="20"/>
    </row>
    <row r="173" spans="1:34" ht="15.75" customHeight="1">
      <c r="A173" s="28"/>
      <c r="B173" s="28"/>
      <c r="C173" s="29"/>
      <c r="D173" s="8"/>
      <c r="E173" s="8"/>
      <c r="F173" s="8"/>
      <c r="G173" s="8"/>
      <c r="H173" s="8"/>
      <c r="I173" s="43"/>
      <c r="J173" s="30"/>
      <c r="K173" s="30"/>
      <c r="L173" s="31"/>
      <c r="M173" s="31"/>
      <c r="N173" s="30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0"/>
      <c r="AA173" s="20"/>
      <c r="AB173" s="20"/>
      <c r="AC173" s="20"/>
      <c r="AD173" s="20"/>
      <c r="AE173" s="20"/>
      <c r="AF173" s="20"/>
      <c r="AG173" s="20"/>
      <c r="AH173" s="20"/>
    </row>
    <row r="174" spans="1:34" ht="15.75" customHeight="1">
      <c r="A174" s="28"/>
      <c r="B174" s="28"/>
      <c r="C174" s="29"/>
      <c r="D174" s="8"/>
      <c r="E174" s="8"/>
      <c r="F174" s="8"/>
      <c r="G174" s="8"/>
      <c r="H174" s="8"/>
      <c r="I174" s="43"/>
      <c r="J174" s="30"/>
      <c r="K174" s="30"/>
      <c r="L174" s="31"/>
      <c r="M174" s="31"/>
      <c r="N174" s="30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0"/>
      <c r="AA174" s="20"/>
      <c r="AB174" s="20"/>
      <c r="AC174" s="20"/>
      <c r="AD174" s="20"/>
      <c r="AE174" s="20"/>
      <c r="AF174" s="20"/>
      <c r="AG174" s="20"/>
      <c r="AH174" s="20"/>
    </row>
    <row r="175" spans="1:34" ht="15.75" customHeight="1">
      <c r="A175" s="28"/>
      <c r="B175" s="28"/>
      <c r="C175" s="29"/>
      <c r="D175" s="8"/>
      <c r="E175" s="8"/>
      <c r="F175" s="8"/>
      <c r="G175" s="8"/>
      <c r="H175" s="8"/>
      <c r="I175" s="43"/>
      <c r="J175" s="30"/>
      <c r="K175" s="30"/>
      <c r="L175" s="31"/>
      <c r="M175" s="31"/>
      <c r="N175" s="30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0"/>
      <c r="AA175" s="20"/>
      <c r="AB175" s="20"/>
      <c r="AC175" s="20"/>
      <c r="AD175" s="20"/>
      <c r="AE175" s="20"/>
      <c r="AF175" s="20"/>
      <c r="AG175" s="20"/>
      <c r="AH175" s="20"/>
    </row>
    <row r="176" spans="1:34" ht="15.75" customHeight="1">
      <c r="A176" s="28"/>
      <c r="B176" s="28"/>
      <c r="C176" s="29"/>
      <c r="D176" s="8"/>
      <c r="E176" s="8"/>
      <c r="F176" s="8"/>
      <c r="G176" s="8"/>
      <c r="H176" s="8"/>
      <c r="I176" s="43"/>
      <c r="J176" s="30"/>
      <c r="K176" s="30"/>
      <c r="L176" s="31"/>
      <c r="M176" s="31"/>
      <c r="N176" s="30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0"/>
      <c r="AA176" s="20"/>
      <c r="AB176" s="20"/>
      <c r="AC176" s="20"/>
      <c r="AD176" s="20"/>
      <c r="AE176" s="20"/>
      <c r="AF176" s="20"/>
      <c r="AG176" s="20"/>
      <c r="AH176" s="20"/>
    </row>
    <row r="177" spans="1:34" ht="15.75" customHeight="1">
      <c r="A177" s="28"/>
      <c r="B177" s="28"/>
      <c r="C177" s="29"/>
      <c r="D177" s="8"/>
      <c r="E177" s="8"/>
      <c r="F177" s="8"/>
      <c r="G177" s="8"/>
      <c r="H177" s="8"/>
      <c r="I177" s="43"/>
      <c r="J177" s="30"/>
      <c r="K177" s="30"/>
      <c r="L177" s="31"/>
      <c r="M177" s="31"/>
      <c r="N177" s="30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0"/>
      <c r="AA177" s="20"/>
      <c r="AB177" s="20"/>
      <c r="AC177" s="20"/>
      <c r="AD177" s="20"/>
      <c r="AE177" s="20"/>
      <c r="AF177" s="20"/>
      <c r="AG177" s="20"/>
      <c r="AH177" s="20"/>
    </row>
    <row r="178" spans="1:34" ht="15.75" customHeight="1">
      <c r="A178" s="28"/>
      <c r="B178" s="28"/>
      <c r="C178" s="29"/>
      <c r="D178" s="8"/>
      <c r="E178" s="8"/>
      <c r="F178" s="8"/>
      <c r="G178" s="8"/>
      <c r="H178" s="8"/>
      <c r="I178" s="43"/>
      <c r="J178" s="30"/>
      <c r="K178" s="30"/>
      <c r="L178" s="31"/>
      <c r="M178" s="31"/>
      <c r="N178" s="30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0"/>
      <c r="AA178" s="20"/>
      <c r="AB178" s="20"/>
      <c r="AC178" s="20"/>
      <c r="AD178" s="20"/>
      <c r="AE178" s="20"/>
      <c r="AF178" s="20"/>
      <c r="AG178" s="20"/>
      <c r="AH178" s="20"/>
    </row>
    <row r="179" spans="1:34" ht="15.75" customHeight="1">
      <c r="A179" s="28"/>
      <c r="B179" s="28"/>
      <c r="C179" s="29"/>
      <c r="D179" s="8"/>
      <c r="E179" s="8"/>
      <c r="F179" s="8"/>
      <c r="G179" s="8"/>
      <c r="H179" s="8"/>
      <c r="I179" s="43"/>
      <c r="J179" s="30"/>
      <c r="K179" s="30"/>
      <c r="L179" s="31"/>
      <c r="M179" s="31"/>
      <c r="N179" s="30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0"/>
      <c r="AA179" s="20"/>
      <c r="AB179" s="20"/>
      <c r="AC179" s="20"/>
      <c r="AD179" s="20"/>
      <c r="AE179" s="20"/>
      <c r="AF179" s="20"/>
      <c r="AG179" s="20"/>
      <c r="AH179" s="20"/>
    </row>
    <row r="180" spans="1:34" ht="15.75" customHeight="1">
      <c r="A180" s="28"/>
      <c r="B180" s="28"/>
      <c r="C180" s="29"/>
      <c r="D180" s="8"/>
      <c r="E180" s="8"/>
      <c r="F180" s="8"/>
      <c r="G180" s="8"/>
      <c r="H180" s="8"/>
      <c r="I180" s="43"/>
      <c r="J180" s="30"/>
      <c r="K180" s="30"/>
      <c r="L180" s="31"/>
      <c r="M180" s="31"/>
      <c r="N180" s="30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0"/>
      <c r="AA180" s="20"/>
      <c r="AB180" s="20"/>
      <c r="AC180" s="20"/>
      <c r="AD180" s="20"/>
      <c r="AE180" s="20"/>
      <c r="AF180" s="20"/>
      <c r="AG180" s="20"/>
      <c r="AH180" s="20"/>
    </row>
    <row r="181" spans="1:34" ht="15.75" customHeight="1">
      <c r="A181" s="28"/>
      <c r="B181" s="28"/>
      <c r="C181" s="29"/>
      <c r="D181" s="8"/>
      <c r="E181" s="8"/>
      <c r="F181" s="8"/>
      <c r="G181" s="8"/>
      <c r="H181" s="8"/>
      <c r="I181" s="43"/>
      <c r="J181" s="30"/>
      <c r="K181" s="30"/>
      <c r="L181" s="31"/>
      <c r="M181" s="31"/>
      <c r="N181" s="30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0"/>
      <c r="AA181" s="20"/>
      <c r="AB181" s="20"/>
      <c r="AC181" s="20"/>
      <c r="AD181" s="20"/>
      <c r="AE181" s="20"/>
      <c r="AF181" s="20"/>
      <c r="AG181" s="20"/>
      <c r="AH181" s="20"/>
    </row>
    <row r="182" spans="1:34" ht="15.75" customHeight="1">
      <c r="A182" s="28"/>
      <c r="B182" s="28"/>
      <c r="C182" s="29"/>
      <c r="D182" s="8"/>
      <c r="E182" s="8"/>
      <c r="F182" s="8"/>
      <c r="G182" s="8"/>
      <c r="H182" s="8"/>
      <c r="I182" s="43"/>
      <c r="J182" s="30"/>
      <c r="K182" s="30"/>
      <c r="L182" s="31"/>
      <c r="M182" s="31"/>
      <c r="N182" s="30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0"/>
      <c r="AA182" s="20"/>
      <c r="AB182" s="20"/>
      <c r="AC182" s="20"/>
      <c r="AD182" s="20"/>
      <c r="AE182" s="20"/>
      <c r="AF182" s="20"/>
      <c r="AG182" s="20"/>
      <c r="AH182" s="20"/>
    </row>
    <row r="183" spans="1:34" ht="15.75" customHeight="1">
      <c r="A183" s="28"/>
      <c r="B183" s="28"/>
      <c r="C183" s="29"/>
      <c r="D183" s="8"/>
      <c r="E183" s="8"/>
      <c r="F183" s="8"/>
      <c r="G183" s="8"/>
      <c r="H183" s="8"/>
      <c r="I183" s="43"/>
      <c r="J183" s="30"/>
      <c r="K183" s="30"/>
      <c r="L183" s="31"/>
      <c r="M183" s="31"/>
      <c r="N183" s="30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0"/>
      <c r="AA183" s="20"/>
      <c r="AB183" s="20"/>
      <c r="AC183" s="20"/>
      <c r="AD183" s="20"/>
      <c r="AE183" s="20"/>
      <c r="AF183" s="20"/>
      <c r="AG183" s="20"/>
      <c r="AH183" s="20"/>
    </row>
    <row r="184" spans="1:34" ht="15.75" customHeight="1">
      <c r="A184" s="28"/>
      <c r="B184" s="28"/>
      <c r="C184" s="29"/>
      <c r="D184" s="8"/>
      <c r="E184" s="8"/>
      <c r="F184" s="8"/>
      <c r="G184" s="8"/>
      <c r="H184" s="8"/>
      <c r="I184" s="43"/>
      <c r="J184" s="30"/>
      <c r="K184" s="30"/>
      <c r="L184" s="31"/>
      <c r="M184" s="31"/>
      <c r="N184" s="30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0"/>
      <c r="AA184" s="20"/>
      <c r="AB184" s="20"/>
      <c r="AC184" s="20"/>
      <c r="AD184" s="20"/>
      <c r="AE184" s="20"/>
      <c r="AF184" s="20"/>
      <c r="AG184" s="20"/>
      <c r="AH184" s="20"/>
    </row>
    <row r="185" spans="1:34" ht="15.75" customHeight="1">
      <c r="A185" s="28"/>
      <c r="B185" s="28"/>
      <c r="C185" s="29"/>
      <c r="D185" s="8"/>
      <c r="E185" s="8"/>
      <c r="F185" s="8"/>
      <c r="G185" s="8"/>
      <c r="H185" s="8"/>
      <c r="I185" s="43"/>
      <c r="J185" s="30"/>
      <c r="K185" s="30"/>
      <c r="L185" s="31"/>
      <c r="M185" s="31"/>
      <c r="N185" s="30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0"/>
      <c r="AA185" s="20"/>
      <c r="AB185" s="20"/>
      <c r="AC185" s="20"/>
      <c r="AD185" s="20"/>
      <c r="AE185" s="20"/>
      <c r="AF185" s="20"/>
      <c r="AG185" s="20"/>
      <c r="AH185" s="20"/>
    </row>
    <row r="186" spans="1:34" ht="15.75" customHeight="1">
      <c r="A186" s="28"/>
      <c r="B186" s="28"/>
      <c r="C186" s="29"/>
      <c r="D186" s="8"/>
      <c r="E186" s="8"/>
      <c r="F186" s="8"/>
      <c r="G186" s="8"/>
      <c r="H186" s="8"/>
      <c r="I186" s="43"/>
      <c r="J186" s="30"/>
      <c r="K186" s="30"/>
      <c r="L186" s="31"/>
      <c r="M186" s="31"/>
      <c r="N186" s="30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0"/>
      <c r="AA186" s="20"/>
      <c r="AB186" s="20"/>
      <c r="AC186" s="20"/>
      <c r="AD186" s="20"/>
      <c r="AE186" s="20"/>
      <c r="AF186" s="20"/>
      <c r="AG186" s="20"/>
      <c r="AH186" s="20"/>
    </row>
    <row r="187" spans="1:34" ht="15.75" customHeight="1">
      <c r="A187" s="28"/>
      <c r="B187" s="28"/>
      <c r="C187" s="29"/>
      <c r="D187" s="8"/>
      <c r="E187" s="8"/>
      <c r="F187" s="8"/>
      <c r="G187" s="8"/>
      <c r="H187" s="8"/>
      <c r="I187" s="43"/>
      <c r="J187" s="30"/>
      <c r="K187" s="30"/>
      <c r="L187" s="31"/>
      <c r="M187" s="31"/>
      <c r="N187" s="30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0"/>
      <c r="AA187" s="20"/>
      <c r="AB187" s="20"/>
      <c r="AC187" s="20"/>
      <c r="AD187" s="20"/>
      <c r="AE187" s="20"/>
      <c r="AF187" s="20"/>
      <c r="AG187" s="20"/>
      <c r="AH187" s="20"/>
    </row>
    <row r="188" spans="1:34" ht="15.75" customHeight="1">
      <c r="A188" s="28"/>
      <c r="B188" s="28"/>
      <c r="C188" s="29"/>
      <c r="D188" s="8"/>
      <c r="E188" s="8"/>
      <c r="F188" s="8"/>
      <c r="G188" s="8"/>
      <c r="H188" s="8"/>
      <c r="I188" s="43"/>
      <c r="J188" s="30"/>
      <c r="K188" s="30"/>
      <c r="L188" s="31"/>
      <c r="M188" s="31"/>
      <c r="N188" s="30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0"/>
      <c r="AA188" s="20"/>
      <c r="AB188" s="20"/>
      <c r="AC188" s="20"/>
      <c r="AD188" s="20"/>
      <c r="AE188" s="20"/>
      <c r="AF188" s="20"/>
      <c r="AG188" s="20"/>
      <c r="AH188" s="20"/>
    </row>
    <row r="189" spans="1:34" ht="15.75" customHeight="1">
      <c r="A189" s="28"/>
      <c r="B189" s="28"/>
      <c r="C189" s="29"/>
      <c r="D189" s="8"/>
      <c r="E189" s="8"/>
      <c r="F189" s="8"/>
      <c r="G189" s="8"/>
      <c r="H189" s="8"/>
      <c r="I189" s="43"/>
      <c r="J189" s="30"/>
      <c r="K189" s="30"/>
      <c r="L189" s="31"/>
      <c r="M189" s="31"/>
      <c r="N189" s="30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0"/>
      <c r="AA189" s="20"/>
      <c r="AB189" s="20"/>
      <c r="AC189" s="20"/>
      <c r="AD189" s="20"/>
      <c r="AE189" s="20"/>
      <c r="AF189" s="20"/>
      <c r="AG189" s="20"/>
      <c r="AH189" s="20"/>
    </row>
    <row r="190" spans="1:34" ht="15.75" customHeight="1">
      <c r="A190" s="28"/>
      <c r="B190" s="28"/>
      <c r="C190" s="29"/>
      <c r="D190" s="8"/>
      <c r="E190" s="8"/>
      <c r="F190" s="8"/>
      <c r="G190" s="8"/>
      <c r="H190" s="8"/>
      <c r="I190" s="43"/>
      <c r="J190" s="30"/>
      <c r="K190" s="30"/>
      <c r="L190" s="31"/>
      <c r="M190" s="31"/>
      <c r="N190" s="30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0"/>
      <c r="AA190" s="20"/>
      <c r="AB190" s="20"/>
      <c r="AC190" s="20"/>
      <c r="AD190" s="20"/>
      <c r="AE190" s="20"/>
      <c r="AF190" s="20"/>
      <c r="AG190" s="20"/>
      <c r="AH190" s="20"/>
    </row>
    <row r="191" spans="1:34" ht="15.75" customHeight="1">
      <c r="A191" s="28"/>
      <c r="B191" s="28"/>
      <c r="C191" s="29"/>
      <c r="D191" s="8"/>
      <c r="E191" s="8"/>
      <c r="F191" s="8"/>
      <c r="G191" s="8"/>
      <c r="H191" s="8"/>
      <c r="I191" s="43"/>
      <c r="J191" s="30"/>
      <c r="K191" s="30"/>
      <c r="L191" s="31"/>
      <c r="M191" s="31"/>
      <c r="N191" s="30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0"/>
      <c r="AA191" s="20"/>
      <c r="AB191" s="20"/>
      <c r="AC191" s="20"/>
      <c r="AD191" s="20"/>
      <c r="AE191" s="20"/>
      <c r="AF191" s="20"/>
      <c r="AG191" s="20"/>
      <c r="AH191" s="20"/>
    </row>
    <row r="192" spans="1:34" ht="15.75" customHeight="1">
      <c r="A192" s="28"/>
      <c r="B192" s="28"/>
      <c r="C192" s="29"/>
      <c r="D192" s="8"/>
      <c r="E192" s="8"/>
      <c r="F192" s="8"/>
      <c r="G192" s="8"/>
      <c r="H192" s="8"/>
      <c r="I192" s="43"/>
      <c r="J192" s="30"/>
      <c r="K192" s="30"/>
      <c r="L192" s="31"/>
      <c r="M192" s="31"/>
      <c r="N192" s="30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0"/>
      <c r="AA192" s="20"/>
      <c r="AB192" s="20"/>
      <c r="AC192" s="20"/>
      <c r="AD192" s="20"/>
      <c r="AE192" s="20"/>
      <c r="AF192" s="20"/>
      <c r="AG192" s="20"/>
      <c r="AH192" s="20"/>
    </row>
    <row r="193" spans="1:34" ht="15.75" customHeight="1">
      <c r="A193" s="28"/>
      <c r="B193" s="28"/>
      <c r="C193" s="29"/>
      <c r="D193" s="8"/>
      <c r="E193" s="8"/>
      <c r="F193" s="8"/>
      <c r="G193" s="8"/>
      <c r="H193" s="8"/>
      <c r="I193" s="43"/>
      <c r="J193" s="30"/>
      <c r="K193" s="30"/>
      <c r="L193" s="31"/>
      <c r="M193" s="31"/>
      <c r="N193" s="30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0"/>
      <c r="AA193" s="20"/>
      <c r="AB193" s="20"/>
      <c r="AC193" s="20"/>
      <c r="AD193" s="20"/>
      <c r="AE193" s="20"/>
      <c r="AF193" s="20"/>
      <c r="AG193" s="20"/>
      <c r="AH193" s="20"/>
    </row>
    <row r="194" spans="1:34" ht="15.75" customHeight="1">
      <c r="A194" s="28"/>
      <c r="B194" s="28"/>
      <c r="C194" s="29"/>
      <c r="D194" s="8"/>
      <c r="E194" s="8"/>
      <c r="F194" s="8"/>
      <c r="G194" s="8"/>
      <c r="H194" s="8"/>
      <c r="I194" s="43"/>
      <c r="J194" s="30"/>
      <c r="K194" s="30"/>
      <c r="L194" s="31"/>
      <c r="M194" s="31"/>
      <c r="N194" s="30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0"/>
      <c r="AA194" s="20"/>
      <c r="AB194" s="20"/>
      <c r="AC194" s="20"/>
      <c r="AD194" s="20"/>
      <c r="AE194" s="20"/>
      <c r="AF194" s="20"/>
      <c r="AG194" s="20"/>
      <c r="AH194" s="20"/>
    </row>
    <row r="195" spans="1:34" ht="15.75" customHeight="1">
      <c r="A195" s="28"/>
      <c r="B195" s="28"/>
      <c r="C195" s="29"/>
      <c r="D195" s="8"/>
      <c r="E195" s="8"/>
      <c r="F195" s="8"/>
      <c r="G195" s="8"/>
      <c r="H195" s="8"/>
      <c r="I195" s="43"/>
      <c r="J195" s="30"/>
      <c r="K195" s="30"/>
      <c r="L195" s="31"/>
      <c r="M195" s="31"/>
      <c r="N195" s="30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0"/>
      <c r="AA195" s="20"/>
      <c r="AB195" s="20"/>
      <c r="AC195" s="20"/>
      <c r="AD195" s="20"/>
      <c r="AE195" s="20"/>
      <c r="AF195" s="20"/>
      <c r="AG195" s="20"/>
      <c r="AH195" s="20"/>
    </row>
    <row r="196" spans="1:34" ht="15.75" customHeight="1">
      <c r="A196" s="28"/>
      <c r="B196" s="28"/>
      <c r="C196" s="29"/>
      <c r="D196" s="8"/>
      <c r="E196" s="8"/>
      <c r="F196" s="8"/>
      <c r="G196" s="8"/>
      <c r="H196" s="8"/>
      <c r="I196" s="43"/>
      <c r="J196" s="30"/>
      <c r="K196" s="30"/>
      <c r="L196" s="31"/>
      <c r="M196" s="31"/>
      <c r="N196" s="30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0"/>
      <c r="AA196" s="20"/>
      <c r="AB196" s="20"/>
      <c r="AC196" s="20"/>
      <c r="AD196" s="20"/>
      <c r="AE196" s="20"/>
      <c r="AF196" s="20"/>
      <c r="AG196" s="20"/>
      <c r="AH196" s="20"/>
    </row>
    <row r="197" spans="1:34" ht="15.75" customHeight="1">
      <c r="A197" s="28"/>
      <c r="B197" s="28"/>
      <c r="C197" s="29"/>
      <c r="D197" s="8"/>
      <c r="E197" s="8"/>
      <c r="F197" s="8"/>
      <c r="G197" s="8"/>
      <c r="H197" s="8"/>
      <c r="I197" s="43"/>
      <c r="J197" s="30"/>
      <c r="K197" s="30"/>
      <c r="L197" s="31"/>
      <c r="M197" s="31"/>
      <c r="N197" s="30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0"/>
      <c r="AA197" s="20"/>
      <c r="AB197" s="20"/>
      <c r="AC197" s="20"/>
      <c r="AD197" s="20"/>
      <c r="AE197" s="20"/>
      <c r="AF197" s="20"/>
      <c r="AG197" s="20"/>
      <c r="AH197" s="20"/>
    </row>
    <row r="198" spans="1:34" ht="15.75" customHeight="1">
      <c r="A198" s="28"/>
      <c r="B198" s="28"/>
      <c r="C198" s="29"/>
      <c r="D198" s="8"/>
      <c r="E198" s="8"/>
      <c r="F198" s="8"/>
      <c r="G198" s="8"/>
      <c r="H198" s="8"/>
      <c r="I198" s="43"/>
      <c r="J198" s="30"/>
      <c r="K198" s="30"/>
      <c r="L198" s="31"/>
      <c r="M198" s="31"/>
      <c r="N198" s="30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0"/>
      <c r="AA198" s="20"/>
      <c r="AB198" s="20"/>
      <c r="AC198" s="20"/>
      <c r="AD198" s="20"/>
      <c r="AE198" s="20"/>
      <c r="AF198" s="20"/>
      <c r="AG198" s="20"/>
      <c r="AH198" s="20"/>
    </row>
    <row r="199" spans="1:34" ht="15.75" customHeight="1">
      <c r="A199" s="28"/>
      <c r="B199" s="28"/>
      <c r="C199" s="29"/>
      <c r="D199" s="8"/>
      <c r="E199" s="8"/>
      <c r="F199" s="8"/>
      <c r="G199" s="8"/>
      <c r="H199" s="8"/>
      <c r="I199" s="43"/>
      <c r="J199" s="30"/>
      <c r="K199" s="30"/>
      <c r="L199" s="31"/>
      <c r="M199" s="31"/>
      <c r="N199" s="30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0"/>
      <c r="AA199" s="20"/>
      <c r="AB199" s="20"/>
      <c r="AC199" s="20"/>
      <c r="AD199" s="20"/>
      <c r="AE199" s="20"/>
      <c r="AF199" s="20"/>
      <c r="AG199" s="20"/>
      <c r="AH199" s="20"/>
    </row>
    <row r="200" spans="1:34" ht="15.75" customHeight="1">
      <c r="A200" s="28"/>
      <c r="B200" s="28"/>
      <c r="C200" s="29"/>
      <c r="D200" s="8"/>
      <c r="E200" s="8"/>
      <c r="F200" s="8"/>
      <c r="G200" s="8"/>
      <c r="H200" s="8"/>
      <c r="I200" s="43"/>
      <c r="J200" s="30"/>
      <c r="K200" s="30"/>
      <c r="L200" s="31"/>
      <c r="M200" s="31"/>
      <c r="N200" s="30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0"/>
      <c r="AA200" s="20"/>
      <c r="AB200" s="20"/>
      <c r="AC200" s="20"/>
      <c r="AD200" s="20"/>
      <c r="AE200" s="20"/>
      <c r="AF200" s="20"/>
      <c r="AG200" s="20"/>
      <c r="AH200" s="20"/>
    </row>
    <row r="201" spans="1:34" ht="15.75" customHeight="1">
      <c r="A201" s="28"/>
      <c r="B201" s="28"/>
      <c r="C201" s="29"/>
      <c r="D201" s="8"/>
      <c r="E201" s="8"/>
      <c r="F201" s="8"/>
      <c r="G201" s="8"/>
      <c r="H201" s="8"/>
      <c r="I201" s="43"/>
      <c r="J201" s="30"/>
      <c r="K201" s="30"/>
      <c r="L201" s="31"/>
      <c r="M201" s="31"/>
      <c r="N201" s="30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0"/>
      <c r="AA201" s="20"/>
      <c r="AB201" s="20"/>
      <c r="AC201" s="20"/>
      <c r="AD201" s="20"/>
      <c r="AE201" s="20"/>
      <c r="AF201" s="20"/>
      <c r="AG201" s="20"/>
      <c r="AH201" s="20"/>
    </row>
    <row r="202" spans="1:34" ht="15.75" customHeight="1">
      <c r="A202" s="28"/>
      <c r="B202" s="28"/>
      <c r="C202" s="29"/>
      <c r="D202" s="8"/>
      <c r="E202" s="8"/>
      <c r="F202" s="8"/>
      <c r="G202" s="8"/>
      <c r="H202" s="8"/>
      <c r="I202" s="43"/>
      <c r="J202" s="30"/>
      <c r="K202" s="30"/>
      <c r="L202" s="31"/>
      <c r="M202" s="31"/>
      <c r="N202" s="30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0"/>
      <c r="AA202" s="20"/>
      <c r="AB202" s="20"/>
      <c r="AC202" s="20"/>
      <c r="AD202" s="20"/>
      <c r="AE202" s="20"/>
      <c r="AF202" s="20"/>
      <c r="AG202" s="20"/>
      <c r="AH202" s="20"/>
    </row>
    <row r="203" spans="1:34" ht="15.75" customHeight="1">
      <c r="A203" s="28"/>
      <c r="B203" s="28"/>
      <c r="C203" s="29"/>
      <c r="D203" s="8"/>
      <c r="E203" s="8"/>
      <c r="F203" s="8"/>
      <c r="G203" s="8"/>
      <c r="H203" s="8"/>
      <c r="I203" s="43"/>
      <c r="J203" s="30"/>
      <c r="K203" s="30"/>
      <c r="L203" s="31"/>
      <c r="M203" s="31"/>
      <c r="N203" s="30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0"/>
      <c r="AA203" s="20"/>
      <c r="AB203" s="20"/>
      <c r="AC203" s="20"/>
      <c r="AD203" s="20"/>
      <c r="AE203" s="20"/>
      <c r="AF203" s="20"/>
      <c r="AG203" s="20"/>
      <c r="AH203" s="20"/>
    </row>
    <row r="204" spans="1:34" ht="15.75" customHeight="1">
      <c r="A204" s="28"/>
      <c r="B204" s="28"/>
      <c r="C204" s="29"/>
      <c r="D204" s="8"/>
      <c r="E204" s="8"/>
      <c r="F204" s="8"/>
      <c r="G204" s="8"/>
      <c r="H204" s="8"/>
      <c r="I204" s="43"/>
      <c r="J204" s="30"/>
      <c r="K204" s="30"/>
      <c r="L204" s="31"/>
      <c r="M204" s="31"/>
      <c r="N204" s="30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0"/>
      <c r="AA204" s="20"/>
      <c r="AB204" s="20"/>
      <c r="AC204" s="20"/>
      <c r="AD204" s="20"/>
      <c r="AE204" s="20"/>
      <c r="AF204" s="20"/>
      <c r="AG204" s="20"/>
      <c r="AH204" s="20"/>
    </row>
    <row r="205" spans="1:34" ht="15.75" customHeight="1">
      <c r="A205" s="28"/>
      <c r="B205" s="28"/>
      <c r="C205" s="29"/>
      <c r="D205" s="8"/>
      <c r="E205" s="8"/>
      <c r="F205" s="8"/>
      <c r="G205" s="8"/>
      <c r="H205" s="8"/>
      <c r="I205" s="43"/>
      <c r="J205" s="30"/>
      <c r="K205" s="30"/>
      <c r="L205" s="31"/>
      <c r="M205" s="31"/>
      <c r="N205" s="30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0"/>
      <c r="AA205" s="20"/>
      <c r="AB205" s="20"/>
      <c r="AC205" s="20"/>
      <c r="AD205" s="20"/>
      <c r="AE205" s="20"/>
      <c r="AF205" s="20"/>
      <c r="AG205" s="20"/>
      <c r="AH205" s="20"/>
    </row>
    <row r="206" spans="1:34" ht="15.75" customHeight="1">
      <c r="A206" s="28"/>
      <c r="B206" s="28"/>
      <c r="C206" s="29"/>
      <c r="D206" s="8"/>
      <c r="E206" s="8"/>
      <c r="F206" s="8"/>
      <c r="G206" s="8"/>
      <c r="H206" s="8"/>
      <c r="I206" s="43"/>
      <c r="J206" s="30"/>
      <c r="K206" s="30"/>
      <c r="L206" s="31"/>
      <c r="M206" s="31"/>
      <c r="N206" s="30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0"/>
      <c r="AA206" s="20"/>
      <c r="AB206" s="20"/>
      <c r="AC206" s="20"/>
      <c r="AD206" s="20"/>
      <c r="AE206" s="20"/>
      <c r="AF206" s="20"/>
      <c r="AG206" s="20"/>
      <c r="AH206" s="20"/>
    </row>
    <row r="207" spans="1:34" ht="15.75" customHeight="1">
      <c r="A207" s="28"/>
      <c r="B207" s="28"/>
      <c r="C207" s="29"/>
      <c r="D207" s="8"/>
      <c r="E207" s="8"/>
      <c r="F207" s="8"/>
      <c r="G207" s="8"/>
      <c r="H207" s="8"/>
      <c r="I207" s="43"/>
      <c r="J207" s="30"/>
      <c r="K207" s="30"/>
      <c r="L207" s="31"/>
      <c r="M207" s="31"/>
      <c r="N207" s="30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0"/>
      <c r="AA207" s="20"/>
      <c r="AB207" s="20"/>
      <c r="AC207" s="20"/>
      <c r="AD207" s="20"/>
      <c r="AE207" s="20"/>
      <c r="AF207" s="20"/>
      <c r="AG207" s="20"/>
      <c r="AH207" s="20"/>
    </row>
    <row r="208" spans="1:34" ht="15.75" customHeight="1">
      <c r="A208" s="28"/>
      <c r="B208" s="28"/>
      <c r="C208" s="29"/>
      <c r="D208" s="8"/>
      <c r="E208" s="8"/>
      <c r="F208" s="8"/>
      <c r="G208" s="8"/>
      <c r="H208" s="8"/>
      <c r="I208" s="43"/>
      <c r="J208" s="30"/>
      <c r="K208" s="30"/>
      <c r="L208" s="31"/>
      <c r="M208" s="31"/>
      <c r="N208" s="30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0"/>
      <c r="AA208" s="20"/>
      <c r="AB208" s="20"/>
      <c r="AC208" s="20"/>
      <c r="AD208" s="20"/>
      <c r="AE208" s="20"/>
      <c r="AF208" s="20"/>
      <c r="AG208" s="20"/>
      <c r="AH208" s="20"/>
    </row>
    <row r="209" spans="1:34" ht="15.75" customHeight="1">
      <c r="A209" s="28"/>
      <c r="B209" s="28"/>
      <c r="C209" s="29"/>
      <c r="D209" s="8"/>
      <c r="E209" s="8"/>
      <c r="F209" s="8"/>
      <c r="G209" s="8"/>
      <c r="H209" s="8"/>
      <c r="I209" s="43"/>
      <c r="J209" s="30"/>
      <c r="K209" s="30"/>
      <c r="L209" s="31"/>
      <c r="M209" s="31"/>
      <c r="N209" s="30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0"/>
      <c r="AA209" s="20"/>
      <c r="AB209" s="20"/>
      <c r="AC209" s="20"/>
      <c r="AD209" s="20"/>
      <c r="AE209" s="20"/>
      <c r="AF209" s="20"/>
      <c r="AG209" s="20"/>
      <c r="AH209" s="20"/>
    </row>
    <row r="210" spans="1:34" ht="15.75" customHeight="1">
      <c r="A210" s="28"/>
      <c r="B210" s="28"/>
      <c r="C210" s="29"/>
      <c r="D210" s="8"/>
      <c r="E210" s="8"/>
      <c r="F210" s="8"/>
      <c r="G210" s="8"/>
      <c r="H210" s="8"/>
      <c r="I210" s="43"/>
      <c r="J210" s="30"/>
      <c r="K210" s="30"/>
      <c r="L210" s="31"/>
      <c r="M210" s="31"/>
      <c r="N210" s="30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0"/>
      <c r="AA210" s="20"/>
      <c r="AB210" s="20"/>
      <c r="AC210" s="20"/>
      <c r="AD210" s="20"/>
      <c r="AE210" s="20"/>
      <c r="AF210" s="20"/>
      <c r="AG210" s="20"/>
      <c r="AH210" s="20"/>
    </row>
    <row r="211" spans="1:34" ht="15.75" customHeight="1">
      <c r="A211" s="28"/>
      <c r="B211" s="28"/>
      <c r="C211" s="29"/>
      <c r="D211" s="8"/>
      <c r="E211" s="8"/>
      <c r="F211" s="8"/>
      <c r="G211" s="8"/>
      <c r="H211" s="8"/>
      <c r="I211" s="43"/>
      <c r="J211" s="30"/>
      <c r="K211" s="30"/>
      <c r="L211" s="31"/>
      <c r="M211" s="31"/>
      <c r="N211" s="30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0"/>
      <c r="AA211" s="20"/>
      <c r="AB211" s="20"/>
      <c r="AC211" s="20"/>
      <c r="AD211" s="20"/>
      <c r="AE211" s="20"/>
      <c r="AF211" s="20"/>
      <c r="AG211" s="20"/>
      <c r="AH211" s="20"/>
    </row>
    <row r="212" spans="1:34" ht="15.75" customHeight="1">
      <c r="A212" s="28"/>
      <c r="B212" s="28"/>
      <c r="C212" s="29"/>
      <c r="D212" s="8"/>
      <c r="E212" s="8"/>
      <c r="F212" s="8"/>
      <c r="G212" s="8"/>
      <c r="H212" s="8"/>
      <c r="I212" s="43"/>
      <c r="J212" s="30"/>
      <c r="K212" s="30"/>
      <c r="L212" s="31"/>
      <c r="M212" s="31"/>
      <c r="N212" s="30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0"/>
      <c r="AA212" s="20"/>
      <c r="AB212" s="20"/>
      <c r="AC212" s="20"/>
      <c r="AD212" s="20"/>
      <c r="AE212" s="20"/>
      <c r="AF212" s="20"/>
      <c r="AG212" s="20"/>
      <c r="AH212" s="20"/>
    </row>
    <row r="213" spans="1:34" ht="15.75" customHeight="1">
      <c r="A213" s="28"/>
      <c r="B213" s="28"/>
      <c r="C213" s="29"/>
      <c r="D213" s="8"/>
      <c r="E213" s="8"/>
      <c r="F213" s="8"/>
      <c r="G213" s="8"/>
      <c r="H213" s="8"/>
      <c r="I213" s="43"/>
      <c r="J213" s="30"/>
      <c r="K213" s="30"/>
      <c r="L213" s="31"/>
      <c r="M213" s="31"/>
      <c r="N213" s="30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0"/>
      <c r="AA213" s="20"/>
      <c r="AB213" s="20"/>
      <c r="AC213" s="20"/>
      <c r="AD213" s="20"/>
      <c r="AE213" s="20"/>
      <c r="AF213" s="20"/>
      <c r="AG213" s="20"/>
      <c r="AH213" s="20"/>
    </row>
    <row r="214" spans="1:34" ht="15.75" customHeight="1">
      <c r="A214" s="28"/>
      <c r="B214" s="28"/>
      <c r="C214" s="29"/>
      <c r="D214" s="8"/>
      <c r="E214" s="8"/>
      <c r="F214" s="8"/>
      <c r="G214" s="8"/>
      <c r="H214" s="8"/>
      <c r="I214" s="43"/>
      <c r="J214" s="30"/>
      <c r="K214" s="30"/>
      <c r="L214" s="31"/>
      <c r="M214" s="31"/>
      <c r="N214" s="30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0"/>
      <c r="AA214" s="20"/>
      <c r="AB214" s="20"/>
      <c r="AC214" s="20"/>
      <c r="AD214" s="20"/>
      <c r="AE214" s="20"/>
      <c r="AF214" s="20"/>
      <c r="AG214" s="20"/>
      <c r="AH214" s="20"/>
    </row>
    <row r="215" spans="1:34" ht="15.75" customHeight="1">
      <c r="A215" s="28"/>
      <c r="B215" s="28"/>
      <c r="C215" s="29"/>
      <c r="D215" s="8"/>
      <c r="E215" s="8"/>
      <c r="F215" s="8"/>
      <c r="G215" s="8"/>
      <c r="H215" s="8"/>
      <c r="I215" s="43"/>
      <c r="J215" s="30"/>
      <c r="K215" s="30"/>
      <c r="L215" s="31"/>
      <c r="M215" s="31"/>
      <c r="N215" s="30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0"/>
      <c r="AA215" s="20"/>
      <c r="AB215" s="20"/>
      <c r="AC215" s="20"/>
      <c r="AD215" s="20"/>
      <c r="AE215" s="20"/>
      <c r="AF215" s="20"/>
      <c r="AG215" s="20"/>
      <c r="AH215" s="20"/>
    </row>
    <row r="216" spans="1:34" ht="15.75" customHeight="1">
      <c r="A216" s="28"/>
      <c r="B216" s="28"/>
      <c r="C216" s="29"/>
      <c r="D216" s="8"/>
      <c r="E216" s="8"/>
      <c r="F216" s="8"/>
      <c r="G216" s="8"/>
      <c r="H216" s="8"/>
      <c r="I216" s="43"/>
      <c r="J216" s="30"/>
      <c r="K216" s="30"/>
      <c r="L216" s="31"/>
      <c r="M216" s="31"/>
      <c r="N216" s="30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0"/>
      <c r="AA216" s="20"/>
      <c r="AB216" s="20"/>
      <c r="AC216" s="20"/>
      <c r="AD216" s="20"/>
      <c r="AE216" s="20"/>
      <c r="AF216" s="20"/>
      <c r="AG216" s="20"/>
      <c r="AH216" s="20"/>
    </row>
    <row r="217" spans="1:34" ht="15.75" customHeight="1">
      <c r="A217" s="28"/>
      <c r="B217" s="28"/>
      <c r="C217" s="29"/>
      <c r="D217" s="8"/>
      <c r="E217" s="8"/>
      <c r="F217" s="8"/>
      <c r="G217" s="8"/>
      <c r="H217" s="8"/>
      <c r="I217" s="43"/>
      <c r="J217" s="30"/>
      <c r="K217" s="30"/>
      <c r="L217" s="31"/>
      <c r="M217" s="31"/>
      <c r="N217" s="30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0"/>
      <c r="AA217" s="20"/>
      <c r="AB217" s="20"/>
      <c r="AC217" s="20"/>
      <c r="AD217" s="20"/>
      <c r="AE217" s="20"/>
      <c r="AF217" s="20"/>
      <c r="AG217" s="20"/>
      <c r="AH217" s="20"/>
    </row>
    <row r="218" spans="1:34" ht="15.75" customHeight="1">
      <c r="A218" s="28"/>
      <c r="B218" s="28"/>
      <c r="C218" s="29"/>
      <c r="D218" s="8"/>
      <c r="E218" s="8"/>
      <c r="F218" s="8"/>
      <c r="G218" s="8"/>
      <c r="H218" s="8"/>
      <c r="I218" s="43"/>
      <c r="J218" s="30"/>
      <c r="K218" s="30"/>
      <c r="L218" s="31"/>
      <c r="M218" s="31"/>
      <c r="N218" s="30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0"/>
      <c r="AA218" s="20"/>
      <c r="AB218" s="20"/>
      <c r="AC218" s="20"/>
      <c r="AD218" s="20"/>
      <c r="AE218" s="20"/>
      <c r="AF218" s="20"/>
      <c r="AG218" s="20"/>
      <c r="AH218" s="20"/>
    </row>
    <row r="219" spans="1:34" ht="15.75" customHeight="1">
      <c r="A219" s="28"/>
      <c r="B219" s="28"/>
      <c r="C219" s="29"/>
      <c r="D219" s="8"/>
      <c r="E219" s="8"/>
      <c r="F219" s="8"/>
      <c r="G219" s="8"/>
      <c r="H219" s="8"/>
      <c r="I219" s="43"/>
      <c r="J219" s="30"/>
      <c r="K219" s="30"/>
      <c r="L219" s="31"/>
      <c r="M219" s="31"/>
      <c r="N219" s="30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0"/>
      <c r="AA219" s="20"/>
      <c r="AB219" s="20"/>
      <c r="AC219" s="20"/>
      <c r="AD219" s="20"/>
      <c r="AE219" s="20"/>
      <c r="AF219" s="20"/>
      <c r="AG219" s="20"/>
      <c r="AH219" s="20"/>
    </row>
    <row r="220" spans="1:34" ht="15.75" customHeight="1">
      <c r="A220" s="28"/>
      <c r="B220" s="28"/>
      <c r="C220" s="29"/>
      <c r="D220" s="8"/>
      <c r="E220" s="8"/>
      <c r="F220" s="8"/>
      <c r="G220" s="8"/>
      <c r="H220" s="8"/>
      <c r="I220" s="43"/>
      <c r="J220" s="30"/>
      <c r="K220" s="30"/>
      <c r="L220" s="31"/>
      <c r="M220" s="31"/>
      <c r="N220" s="30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0"/>
      <c r="AA220" s="20"/>
      <c r="AB220" s="20"/>
      <c r="AC220" s="20"/>
      <c r="AD220" s="20"/>
      <c r="AE220" s="20"/>
      <c r="AF220" s="20"/>
      <c r="AG220" s="20"/>
      <c r="AH220" s="20"/>
    </row>
    <row r="221" spans="1:34" ht="15.75" customHeight="1">
      <c r="A221" s="28"/>
      <c r="B221" s="28"/>
      <c r="C221" s="29"/>
      <c r="D221" s="8"/>
      <c r="E221" s="8"/>
      <c r="F221" s="8"/>
      <c r="G221" s="8"/>
      <c r="H221" s="8"/>
      <c r="I221" s="43"/>
      <c r="J221" s="30"/>
      <c r="K221" s="30"/>
      <c r="L221" s="31"/>
      <c r="M221" s="31"/>
      <c r="N221" s="30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0"/>
      <c r="AA221" s="20"/>
      <c r="AB221" s="20"/>
      <c r="AC221" s="20"/>
      <c r="AD221" s="20"/>
      <c r="AE221" s="20"/>
      <c r="AF221" s="20"/>
      <c r="AG221" s="20"/>
      <c r="AH221" s="20"/>
    </row>
    <row r="222" spans="1:34" ht="15.75" customHeight="1">
      <c r="A222" s="28"/>
      <c r="B222" s="28"/>
      <c r="C222" s="29"/>
      <c r="D222" s="8"/>
      <c r="E222" s="8"/>
      <c r="F222" s="8"/>
      <c r="G222" s="8"/>
      <c r="H222" s="8"/>
      <c r="I222" s="43"/>
      <c r="J222" s="30"/>
      <c r="K222" s="30"/>
      <c r="L222" s="31"/>
      <c r="M222" s="31"/>
      <c r="N222" s="30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0"/>
      <c r="AA222" s="20"/>
      <c r="AB222" s="20"/>
      <c r="AC222" s="20"/>
      <c r="AD222" s="20"/>
      <c r="AE222" s="20"/>
      <c r="AF222" s="20"/>
      <c r="AG222" s="20"/>
      <c r="AH222" s="20"/>
    </row>
    <row r="223" spans="1:34" ht="15.75" customHeight="1">
      <c r="A223" s="28"/>
      <c r="B223" s="28"/>
      <c r="C223" s="29"/>
      <c r="D223" s="8"/>
      <c r="E223" s="8"/>
      <c r="F223" s="8"/>
      <c r="G223" s="8"/>
      <c r="H223" s="8"/>
      <c r="I223" s="43"/>
      <c r="J223" s="30"/>
      <c r="K223" s="30"/>
      <c r="L223" s="31"/>
      <c r="M223" s="31"/>
      <c r="N223" s="30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0"/>
      <c r="AA223" s="20"/>
      <c r="AB223" s="20"/>
      <c r="AC223" s="20"/>
      <c r="AD223" s="20"/>
      <c r="AE223" s="20"/>
      <c r="AF223" s="20"/>
      <c r="AG223" s="20"/>
      <c r="AH223" s="20"/>
    </row>
    <row r="224" spans="1:34" ht="15.75" customHeight="1">
      <c r="A224" s="28"/>
      <c r="B224" s="28"/>
      <c r="C224" s="29"/>
      <c r="D224" s="8"/>
      <c r="E224" s="8"/>
      <c r="F224" s="8"/>
      <c r="G224" s="8"/>
      <c r="H224" s="8"/>
      <c r="I224" s="43"/>
      <c r="J224" s="30"/>
      <c r="K224" s="30"/>
      <c r="L224" s="31"/>
      <c r="M224" s="31"/>
      <c r="N224" s="30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0"/>
      <c r="AA224" s="20"/>
      <c r="AB224" s="20"/>
      <c r="AC224" s="20"/>
      <c r="AD224" s="20"/>
      <c r="AE224" s="20"/>
      <c r="AF224" s="20"/>
      <c r="AG224" s="20"/>
      <c r="AH224" s="20"/>
    </row>
    <row r="225" spans="1:34" ht="15.75" customHeight="1">
      <c r="A225" s="28"/>
      <c r="B225" s="28"/>
      <c r="C225" s="29"/>
      <c r="D225" s="8"/>
      <c r="E225" s="8"/>
      <c r="F225" s="8"/>
      <c r="G225" s="8"/>
      <c r="H225" s="8"/>
      <c r="I225" s="43"/>
      <c r="J225" s="30"/>
      <c r="K225" s="30"/>
      <c r="L225" s="31"/>
      <c r="M225" s="31"/>
      <c r="N225" s="30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0"/>
      <c r="AA225" s="20"/>
      <c r="AB225" s="20"/>
      <c r="AC225" s="20"/>
      <c r="AD225" s="20"/>
      <c r="AE225" s="20"/>
      <c r="AF225" s="20"/>
      <c r="AG225" s="20"/>
      <c r="AH225" s="20"/>
    </row>
    <row r="226" spans="1:34" ht="15.75" customHeight="1">
      <c r="A226" s="28"/>
      <c r="B226" s="28"/>
      <c r="C226" s="29"/>
      <c r="D226" s="8"/>
      <c r="E226" s="8"/>
      <c r="F226" s="8"/>
      <c r="G226" s="8"/>
      <c r="H226" s="8"/>
      <c r="I226" s="43"/>
      <c r="J226" s="30"/>
      <c r="K226" s="30"/>
      <c r="L226" s="31"/>
      <c r="M226" s="31"/>
      <c r="N226" s="30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0"/>
      <c r="AA226" s="20"/>
      <c r="AB226" s="20"/>
      <c r="AC226" s="20"/>
      <c r="AD226" s="20"/>
      <c r="AE226" s="20"/>
      <c r="AF226" s="20"/>
      <c r="AG226" s="20"/>
      <c r="AH226" s="20"/>
    </row>
    <row r="227" spans="1:34" ht="15.75" customHeight="1">
      <c r="A227" s="28"/>
      <c r="B227" s="28"/>
      <c r="C227" s="29"/>
      <c r="D227" s="8"/>
      <c r="E227" s="8"/>
      <c r="F227" s="8"/>
      <c r="G227" s="8"/>
      <c r="H227" s="8"/>
      <c r="I227" s="43"/>
      <c r="J227" s="30"/>
      <c r="K227" s="30"/>
      <c r="L227" s="31"/>
      <c r="M227" s="31"/>
      <c r="N227" s="30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0"/>
      <c r="AA227" s="20"/>
      <c r="AB227" s="20"/>
      <c r="AC227" s="20"/>
      <c r="AD227" s="20"/>
      <c r="AE227" s="20"/>
      <c r="AF227" s="20"/>
      <c r="AG227" s="20"/>
      <c r="AH227" s="20"/>
    </row>
    <row r="228" spans="1:34" ht="15.75" customHeight="1">
      <c r="A228" s="28"/>
      <c r="B228" s="28"/>
      <c r="C228" s="29"/>
      <c r="D228" s="8"/>
      <c r="E228" s="8"/>
      <c r="F228" s="8"/>
      <c r="G228" s="8"/>
      <c r="H228" s="8"/>
      <c r="I228" s="43"/>
      <c r="J228" s="30"/>
      <c r="K228" s="30"/>
      <c r="L228" s="31"/>
      <c r="M228" s="31"/>
      <c r="N228" s="30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0"/>
      <c r="AA228" s="20"/>
      <c r="AB228" s="20"/>
      <c r="AC228" s="20"/>
      <c r="AD228" s="20"/>
      <c r="AE228" s="20"/>
      <c r="AF228" s="20"/>
      <c r="AG228" s="20"/>
      <c r="AH228" s="20"/>
    </row>
    <row r="229" spans="1:34" ht="15.75" customHeight="1">
      <c r="A229" s="28"/>
      <c r="B229" s="28"/>
      <c r="C229" s="29"/>
      <c r="D229" s="8"/>
      <c r="E229" s="8"/>
      <c r="F229" s="8"/>
      <c r="G229" s="8"/>
      <c r="H229" s="8"/>
      <c r="I229" s="43"/>
      <c r="J229" s="30"/>
      <c r="K229" s="30"/>
      <c r="L229" s="31"/>
      <c r="M229" s="31"/>
      <c r="N229" s="30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0"/>
      <c r="AA229" s="20"/>
      <c r="AB229" s="20"/>
      <c r="AC229" s="20"/>
      <c r="AD229" s="20"/>
      <c r="AE229" s="20"/>
      <c r="AF229" s="20"/>
      <c r="AG229" s="20"/>
      <c r="AH229" s="20"/>
    </row>
    <row r="230" spans="1:34" ht="15.75" customHeight="1">
      <c r="A230" s="28"/>
      <c r="B230" s="28"/>
      <c r="C230" s="29"/>
      <c r="D230" s="8"/>
      <c r="E230" s="8"/>
      <c r="F230" s="8"/>
      <c r="G230" s="8"/>
      <c r="H230" s="8"/>
      <c r="I230" s="43"/>
      <c r="J230" s="30"/>
      <c r="K230" s="30"/>
      <c r="L230" s="31"/>
      <c r="M230" s="31"/>
      <c r="N230" s="30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0"/>
      <c r="AA230" s="20"/>
      <c r="AB230" s="20"/>
      <c r="AC230" s="20"/>
      <c r="AD230" s="20"/>
      <c r="AE230" s="20"/>
      <c r="AF230" s="20"/>
      <c r="AG230" s="20"/>
      <c r="AH230" s="20"/>
    </row>
    <row r="231" spans="1:34" ht="15.75" customHeight="1">
      <c r="A231" s="28"/>
      <c r="B231" s="28"/>
      <c r="C231" s="29"/>
      <c r="D231" s="8"/>
      <c r="E231" s="8"/>
      <c r="F231" s="8"/>
      <c r="G231" s="8"/>
      <c r="H231" s="8"/>
      <c r="I231" s="43"/>
      <c r="J231" s="30"/>
      <c r="K231" s="30"/>
      <c r="L231" s="31"/>
      <c r="M231" s="31"/>
      <c r="N231" s="30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0"/>
      <c r="AA231" s="20"/>
      <c r="AB231" s="20"/>
      <c r="AC231" s="20"/>
      <c r="AD231" s="20"/>
      <c r="AE231" s="20"/>
      <c r="AF231" s="20"/>
      <c r="AG231" s="20"/>
      <c r="AH231" s="20"/>
    </row>
    <row r="232" spans="1:34" ht="15.75" customHeight="1">
      <c r="A232" s="28"/>
      <c r="B232" s="28"/>
      <c r="C232" s="29"/>
      <c r="D232" s="8"/>
      <c r="E232" s="8"/>
      <c r="F232" s="8"/>
      <c r="G232" s="8"/>
      <c r="H232" s="8"/>
      <c r="I232" s="43"/>
      <c r="J232" s="30"/>
      <c r="K232" s="30"/>
      <c r="L232" s="31"/>
      <c r="M232" s="31"/>
      <c r="N232" s="30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0"/>
      <c r="AA232" s="20"/>
      <c r="AB232" s="20"/>
      <c r="AC232" s="20"/>
      <c r="AD232" s="20"/>
      <c r="AE232" s="20"/>
      <c r="AF232" s="20"/>
      <c r="AG232" s="20"/>
      <c r="AH232" s="20"/>
    </row>
    <row r="233" spans="1:34" ht="15.75" customHeight="1">
      <c r="A233" s="28"/>
      <c r="B233" s="28"/>
      <c r="C233" s="29"/>
      <c r="D233" s="8"/>
      <c r="E233" s="8"/>
      <c r="F233" s="8"/>
      <c r="G233" s="8"/>
      <c r="H233" s="8"/>
      <c r="I233" s="43"/>
      <c r="J233" s="30"/>
      <c r="K233" s="30"/>
      <c r="L233" s="31"/>
      <c r="M233" s="31"/>
      <c r="N233" s="30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0"/>
      <c r="AA233" s="20"/>
      <c r="AB233" s="20"/>
      <c r="AC233" s="20"/>
      <c r="AD233" s="20"/>
      <c r="AE233" s="20"/>
      <c r="AF233" s="20"/>
      <c r="AG233" s="20"/>
      <c r="AH233" s="20"/>
    </row>
    <row r="234" spans="1:34" ht="15.75" customHeight="1">
      <c r="A234" s="28"/>
      <c r="B234" s="28"/>
      <c r="C234" s="29"/>
      <c r="D234" s="8"/>
      <c r="E234" s="8"/>
      <c r="F234" s="8"/>
      <c r="G234" s="8"/>
      <c r="H234" s="8"/>
      <c r="I234" s="43"/>
      <c r="J234" s="30"/>
      <c r="K234" s="30"/>
      <c r="L234" s="31"/>
      <c r="M234" s="31"/>
      <c r="N234" s="30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0"/>
      <c r="AA234" s="20"/>
      <c r="AB234" s="20"/>
      <c r="AC234" s="20"/>
      <c r="AD234" s="20"/>
      <c r="AE234" s="20"/>
      <c r="AF234" s="20"/>
      <c r="AG234" s="20"/>
      <c r="AH234" s="20"/>
    </row>
    <row r="235" spans="1:34" ht="15.75" customHeight="1">
      <c r="A235" s="28"/>
      <c r="B235" s="28"/>
      <c r="C235" s="29"/>
      <c r="D235" s="8"/>
      <c r="E235" s="8"/>
      <c r="F235" s="8"/>
      <c r="G235" s="8"/>
      <c r="H235" s="8"/>
      <c r="I235" s="43"/>
      <c r="J235" s="30"/>
      <c r="K235" s="30"/>
      <c r="L235" s="31"/>
      <c r="M235" s="31"/>
      <c r="N235" s="30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0"/>
      <c r="AA235" s="20"/>
      <c r="AB235" s="20"/>
      <c r="AC235" s="20"/>
      <c r="AD235" s="20"/>
      <c r="AE235" s="20"/>
      <c r="AF235" s="20"/>
      <c r="AG235" s="20"/>
      <c r="AH235" s="20"/>
    </row>
    <row r="236" spans="1:34" ht="15.75" customHeight="1">
      <c r="A236" s="28"/>
      <c r="B236" s="28"/>
      <c r="C236" s="29"/>
      <c r="D236" s="8"/>
      <c r="E236" s="8"/>
      <c r="F236" s="8"/>
      <c r="G236" s="8"/>
      <c r="H236" s="8"/>
      <c r="I236" s="43"/>
      <c r="J236" s="30"/>
      <c r="K236" s="30"/>
      <c r="L236" s="31"/>
      <c r="M236" s="31"/>
      <c r="N236" s="30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0"/>
      <c r="AA236" s="20"/>
      <c r="AB236" s="20"/>
      <c r="AC236" s="20"/>
      <c r="AD236" s="20"/>
      <c r="AE236" s="20"/>
      <c r="AF236" s="20"/>
      <c r="AG236" s="20"/>
      <c r="AH236" s="20"/>
    </row>
    <row r="237" spans="1:34" ht="15.75" customHeight="1">
      <c r="A237" s="28"/>
      <c r="B237" s="28"/>
      <c r="C237" s="29"/>
      <c r="D237" s="8"/>
      <c r="E237" s="8"/>
      <c r="F237" s="8"/>
      <c r="G237" s="8"/>
      <c r="H237" s="8"/>
      <c r="I237" s="43"/>
      <c r="J237" s="30"/>
      <c r="K237" s="30"/>
      <c r="L237" s="31"/>
      <c r="M237" s="31"/>
      <c r="N237" s="30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0"/>
      <c r="AA237" s="20"/>
      <c r="AB237" s="20"/>
      <c r="AC237" s="20"/>
      <c r="AD237" s="20"/>
      <c r="AE237" s="20"/>
      <c r="AF237" s="20"/>
      <c r="AG237" s="20"/>
      <c r="AH237" s="20"/>
    </row>
    <row r="238" spans="1:34" ht="15.75" customHeight="1">
      <c r="A238" s="28"/>
      <c r="B238" s="28"/>
      <c r="C238" s="29"/>
      <c r="D238" s="8"/>
      <c r="E238" s="8"/>
      <c r="F238" s="8"/>
      <c r="G238" s="8"/>
      <c r="H238" s="8"/>
      <c r="I238" s="43"/>
      <c r="J238" s="30"/>
      <c r="K238" s="30"/>
      <c r="L238" s="31"/>
      <c r="M238" s="31"/>
      <c r="N238" s="30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0"/>
      <c r="AA238" s="20"/>
      <c r="AB238" s="20"/>
      <c r="AC238" s="20"/>
      <c r="AD238" s="20"/>
      <c r="AE238" s="20"/>
      <c r="AF238" s="20"/>
      <c r="AG238" s="20"/>
      <c r="AH238" s="20"/>
    </row>
    <row r="239" spans="1:34" ht="15.75" customHeight="1">
      <c r="A239" s="28"/>
      <c r="B239" s="28"/>
      <c r="C239" s="29"/>
      <c r="D239" s="8"/>
      <c r="E239" s="8"/>
      <c r="F239" s="8"/>
      <c r="G239" s="8"/>
      <c r="H239" s="8"/>
      <c r="I239" s="43"/>
      <c r="J239" s="30"/>
      <c r="K239" s="30"/>
      <c r="L239" s="31"/>
      <c r="M239" s="31"/>
      <c r="N239" s="30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0"/>
      <c r="AA239" s="20"/>
      <c r="AB239" s="20"/>
      <c r="AC239" s="20"/>
      <c r="AD239" s="20"/>
      <c r="AE239" s="20"/>
      <c r="AF239" s="20"/>
      <c r="AG239" s="20"/>
      <c r="AH239" s="20"/>
    </row>
    <row r="240" spans="1:34" ht="15.75" customHeight="1">
      <c r="A240" s="28"/>
      <c r="B240" s="28"/>
      <c r="C240" s="29"/>
      <c r="D240" s="8"/>
      <c r="E240" s="8"/>
      <c r="F240" s="8"/>
      <c r="G240" s="8"/>
      <c r="H240" s="8"/>
      <c r="I240" s="43"/>
      <c r="J240" s="30"/>
      <c r="K240" s="30"/>
      <c r="L240" s="31"/>
      <c r="M240" s="31"/>
      <c r="N240" s="30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0"/>
      <c r="AA240" s="20"/>
      <c r="AB240" s="20"/>
      <c r="AC240" s="20"/>
      <c r="AD240" s="20"/>
      <c r="AE240" s="20"/>
      <c r="AF240" s="20"/>
      <c r="AG240" s="20"/>
      <c r="AH240" s="20"/>
    </row>
    <row r="241" spans="1:34" ht="15.75" customHeight="1">
      <c r="A241" s="28"/>
      <c r="B241" s="28"/>
      <c r="C241" s="29"/>
      <c r="D241" s="8"/>
      <c r="E241" s="8"/>
      <c r="F241" s="8"/>
      <c r="G241" s="8"/>
      <c r="H241" s="8"/>
      <c r="I241" s="43"/>
      <c r="J241" s="30"/>
      <c r="K241" s="30"/>
      <c r="L241" s="31"/>
      <c r="M241" s="31"/>
      <c r="N241" s="30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0"/>
      <c r="AA241" s="20"/>
      <c r="AB241" s="20"/>
      <c r="AC241" s="20"/>
      <c r="AD241" s="20"/>
      <c r="AE241" s="20"/>
      <c r="AF241" s="20"/>
      <c r="AG241" s="20"/>
      <c r="AH241" s="20"/>
    </row>
    <row r="242" spans="1:34" ht="15.75" customHeight="1">
      <c r="A242" s="28"/>
      <c r="B242" s="28"/>
      <c r="C242" s="29"/>
      <c r="D242" s="8"/>
      <c r="E242" s="8"/>
      <c r="F242" s="8"/>
      <c r="G242" s="8"/>
      <c r="H242" s="8"/>
      <c r="I242" s="43"/>
      <c r="J242" s="30"/>
      <c r="K242" s="30"/>
      <c r="L242" s="31"/>
      <c r="M242" s="31"/>
      <c r="N242" s="30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0"/>
      <c r="AA242" s="20"/>
      <c r="AB242" s="20"/>
      <c r="AC242" s="20"/>
      <c r="AD242" s="20"/>
      <c r="AE242" s="20"/>
      <c r="AF242" s="20"/>
      <c r="AG242" s="20"/>
      <c r="AH242" s="20"/>
    </row>
    <row r="243" spans="1:34" ht="15.75" customHeight="1">
      <c r="A243" s="28"/>
      <c r="B243" s="28"/>
      <c r="C243" s="29"/>
      <c r="D243" s="8"/>
      <c r="E243" s="8"/>
      <c r="F243" s="8"/>
      <c r="G243" s="8"/>
      <c r="H243" s="8"/>
      <c r="I243" s="43"/>
      <c r="J243" s="30"/>
      <c r="K243" s="30"/>
      <c r="L243" s="31"/>
      <c r="M243" s="31"/>
      <c r="N243" s="30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0"/>
      <c r="AA243" s="20"/>
      <c r="AB243" s="20"/>
      <c r="AC243" s="20"/>
      <c r="AD243" s="20"/>
      <c r="AE243" s="20"/>
      <c r="AF243" s="20"/>
      <c r="AG243" s="20"/>
      <c r="AH243" s="20"/>
    </row>
    <row r="244" spans="1:34" ht="15.75" customHeight="1">
      <c r="A244" s="28"/>
      <c r="B244" s="28"/>
      <c r="C244" s="29"/>
      <c r="D244" s="8"/>
      <c r="E244" s="8"/>
      <c r="F244" s="8"/>
      <c r="G244" s="8"/>
      <c r="H244" s="8"/>
      <c r="I244" s="43"/>
      <c r="J244" s="30"/>
      <c r="K244" s="30"/>
      <c r="L244" s="31"/>
      <c r="M244" s="31"/>
      <c r="N244" s="30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0"/>
      <c r="AA244" s="20"/>
      <c r="AB244" s="20"/>
      <c r="AC244" s="20"/>
      <c r="AD244" s="20"/>
      <c r="AE244" s="20"/>
      <c r="AF244" s="20"/>
      <c r="AG244" s="20"/>
      <c r="AH244" s="20"/>
    </row>
    <row r="245" spans="1:34" ht="15.75" customHeight="1">
      <c r="A245" s="28"/>
      <c r="B245" s="28"/>
      <c r="C245" s="29"/>
      <c r="D245" s="8"/>
      <c r="E245" s="8"/>
      <c r="F245" s="8"/>
      <c r="G245" s="8"/>
      <c r="H245" s="8"/>
      <c r="I245" s="43"/>
      <c r="J245" s="30"/>
      <c r="K245" s="30"/>
      <c r="L245" s="31"/>
      <c r="M245" s="31"/>
      <c r="N245" s="30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0"/>
      <c r="AA245" s="20"/>
      <c r="AB245" s="20"/>
      <c r="AC245" s="20"/>
      <c r="AD245" s="20"/>
      <c r="AE245" s="20"/>
      <c r="AF245" s="20"/>
      <c r="AG245" s="20"/>
      <c r="AH245" s="20"/>
    </row>
    <row r="246" spans="1:34" ht="15.75" customHeight="1">
      <c r="A246" s="28"/>
      <c r="B246" s="28"/>
      <c r="C246" s="29"/>
      <c r="D246" s="8"/>
      <c r="E246" s="8"/>
      <c r="F246" s="8"/>
      <c r="G246" s="8"/>
      <c r="H246" s="8"/>
      <c r="I246" s="43"/>
      <c r="J246" s="30"/>
      <c r="K246" s="30"/>
      <c r="L246" s="31"/>
      <c r="M246" s="31"/>
      <c r="N246" s="30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0"/>
      <c r="AA246" s="20"/>
      <c r="AB246" s="20"/>
      <c r="AC246" s="20"/>
      <c r="AD246" s="20"/>
      <c r="AE246" s="20"/>
      <c r="AF246" s="20"/>
      <c r="AG246" s="20"/>
      <c r="AH246" s="20"/>
    </row>
    <row r="247" spans="1:34" ht="15.75" customHeight="1">
      <c r="A247" s="28"/>
      <c r="B247" s="28"/>
      <c r="C247" s="29"/>
      <c r="D247" s="8"/>
      <c r="E247" s="8"/>
      <c r="F247" s="8"/>
      <c r="G247" s="8"/>
      <c r="H247" s="8"/>
      <c r="I247" s="43"/>
      <c r="J247" s="30"/>
      <c r="K247" s="30"/>
      <c r="L247" s="31"/>
      <c r="M247" s="31"/>
      <c r="N247" s="30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0"/>
      <c r="AA247" s="20"/>
      <c r="AB247" s="20"/>
      <c r="AC247" s="20"/>
      <c r="AD247" s="20"/>
      <c r="AE247" s="20"/>
      <c r="AF247" s="20"/>
      <c r="AG247" s="20"/>
      <c r="AH247" s="20"/>
    </row>
    <row r="248" spans="1:34" ht="15.75" customHeight="1">
      <c r="A248" s="28"/>
      <c r="B248" s="28"/>
      <c r="C248" s="29"/>
      <c r="D248" s="8"/>
      <c r="E248" s="8"/>
      <c r="F248" s="8"/>
      <c r="G248" s="8"/>
      <c r="H248" s="8"/>
      <c r="I248" s="43"/>
      <c r="J248" s="30"/>
      <c r="K248" s="30"/>
      <c r="L248" s="31"/>
      <c r="M248" s="31"/>
      <c r="N248" s="30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0"/>
      <c r="AA248" s="20"/>
      <c r="AB248" s="20"/>
      <c r="AC248" s="20"/>
      <c r="AD248" s="20"/>
      <c r="AE248" s="20"/>
      <c r="AF248" s="20"/>
      <c r="AG248" s="20"/>
      <c r="AH248" s="20"/>
    </row>
    <row r="249" spans="1:34" ht="15.75" customHeight="1">
      <c r="A249" s="28"/>
      <c r="B249" s="28"/>
      <c r="C249" s="29"/>
      <c r="D249" s="8"/>
      <c r="E249" s="8"/>
      <c r="F249" s="8"/>
      <c r="G249" s="8"/>
      <c r="H249" s="8"/>
      <c r="I249" s="43"/>
      <c r="J249" s="30"/>
      <c r="K249" s="30"/>
      <c r="L249" s="31"/>
      <c r="M249" s="31"/>
      <c r="N249" s="30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0"/>
      <c r="AA249" s="20"/>
      <c r="AB249" s="20"/>
      <c r="AC249" s="20"/>
      <c r="AD249" s="20"/>
      <c r="AE249" s="20"/>
      <c r="AF249" s="20"/>
      <c r="AG249" s="20"/>
      <c r="AH249" s="20"/>
    </row>
    <row r="250" spans="1:34" ht="15.75" customHeight="1">
      <c r="A250" s="28"/>
      <c r="B250" s="28"/>
      <c r="C250" s="29"/>
      <c r="D250" s="8"/>
      <c r="E250" s="8"/>
      <c r="F250" s="8"/>
      <c r="G250" s="8"/>
      <c r="H250" s="8"/>
      <c r="I250" s="43"/>
      <c r="J250" s="30"/>
      <c r="K250" s="30"/>
      <c r="L250" s="31"/>
      <c r="M250" s="31"/>
      <c r="N250" s="30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0"/>
      <c r="AA250" s="20"/>
      <c r="AB250" s="20"/>
      <c r="AC250" s="20"/>
      <c r="AD250" s="20"/>
      <c r="AE250" s="20"/>
      <c r="AF250" s="20"/>
      <c r="AG250" s="20"/>
      <c r="AH250" s="20"/>
    </row>
    <row r="251" spans="1:34" ht="15.75" customHeight="1">
      <c r="A251" s="28"/>
      <c r="B251" s="28"/>
      <c r="C251" s="29"/>
      <c r="D251" s="8"/>
      <c r="E251" s="8"/>
      <c r="F251" s="8"/>
      <c r="G251" s="8"/>
      <c r="H251" s="8"/>
      <c r="I251" s="43"/>
      <c r="J251" s="30"/>
      <c r="K251" s="30"/>
      <c r="L251" s="31"/>
      <c r="M251" s="31"/>
      <c r="N251" s="30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0"/>
      <c r="AA251" s="20"/>
      <c r="AB251" s="20"/>
      <c r="AC251" s="20"/>
      <c r="AD251" s="20"/>
      <c r="AE251" s="20"/>
      <c r="AF251" s="20"/>
      <c r="AG251" s="20"/>
      <c r="AH251" s="20"/>
    </row>
    <row r="252" spans="1:34" ht="15.75" customHeight="1">
      <c r="A252" s="28"/>
      <c r="B252" s="28"/>
      <c r="C252" s="29"/>
      <c r="D252" s="8"/>
      <c r="E252" s="8"/>
      <c r="F252" s="8"/>
      <c r="G252" s="8"/>
      <c r="H252" s="8"/>
      <c r="I252" s="43"/>
      <c r="J252" s="30"/>
      <c r="K252" s="30"/>
      <c r="L252" s="31"/>
      <c r="M252" s="31"/>
      <c r="N252" s="30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0"/>
      <c r="AA252" s="20"/>
      <c r="AB252" s="20"/>
      <c r="AC252" s="20"/>
      <c r="AD252" s="20"/>
      <c r="AE252" s="20"/>
      <c r="AF252" s="20"/>
      <c r="AG252" s="20"/>
      <c r="AH252" s="20"/>
    </row>
    <row r="253" spans="1:34" ht="15.75" customHeight="1">
      <c r="A253" s="28"/>
      <c r="B253" s="28"/>
      <c r="C253" s="29"/>
      <c r="D253" s="8"/>
      <c r="E253" s="8"/>
      <c r="F253" s="8"/>
      <c r="G253" s="8"/>
      <c r="H253" s="8"/>
      <c r="I253" s="43"/>
      <c r="J253" s="30"/>
      <c r="K253" s="30"/>
      <c r="L253" s="31"/>
      <c r="M253" s="31"/>
      <c r="N253" s="30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0"/>
      <c r="AA253" s="20"/>
      <c r="AB253" s="20"/>
      <c r="AC253" s="20"/>
      <c r="AD253" s="20"/>
      <c r="AE253" s="20"/>
      <c r="AF253" s="20"/>
      <c r="AG253" s="20"/>
      <c r="AH253" s="20"/>
    </row>
    <row r="254" spans="1:34" ht="15.75" customHeight="1">
      <c r="A254" s="28"/>
      <c r="B254" s="28"/>
      <c r="C254" s="29"/>
      <c r="D254" s="8"/>
      <c r="E254" s="8"/>
      <c r="F254" s="8"/>
      <c r="G254" s="8"/>
      <c r="H254" s="8"/>
      <c r="I254" s="43"/>
      <c r="J254" s="30"/>
      <c r="K254" s="30"/>
      <c r="L254" s="31"/>
      <c r="M254" s="31"/>
      <c r="N254" s="30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0"/>
      <c r="AA254" s="20"/>
      <c r="AB254" s="20"/>
      <c r="AC254" s="20"/>
      <c r="AD254" s="20"/>
      <c r="AE254" s="20"/>
      <c r="AF254" s="20"/>
      <c r="AG254" s="20"/>
      <c r="AH254" s="20"/>
    </row>
    <row r="255" spans="1:34" ht="15.75" customHeight="1">
      <c r="A255" s="28"/>
      <c r="B255" s="28"/>
      <c r="C255" s="29"/>
      <c r="D255" s="8"/>
      <c r="E255" s="8"/>
      <c r="F255" s="8"/>
      <c r="G255" s="8"/>
      <c r="H255" s="8"/>
      <c r="I255" s="43"/>
      <c r="J255" s="30"/>
      <c r="K255" s="30"/>
      <c r="L255" s="31"/>
      <c r="M255" s="31"/>
      <c r="N255" s="30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0"/>
      <c r="AA255" s="20"/>
      <c r="AB255" s="20"/>
      <c r="AC255" s="20"/>
      <c r="AD255" s="20"/>
      <c r="AE255" s="20"/>
      <c r="AF255" s="20"/>
      <c r="AG255" s="20"/>
      <c r="AH255" s="20"/>
    </row>
    <row r="256" spans="1:34" ht="15.75" customHeight="1">
      <c r="A256" s="28"/>
      <c r="B256" s="28"/>
      <c r="C256" s="29"/>
      <c r="D256" s="8"/>
      <c r="E256" s="8"/>
      <c r="F256" s="8"/>
      <c r="G256" s="8"/>
      <c r="H256" s="8"/>
      <c r="I256" s="43"/>
      <c r="J256" s="30"/>
      <c r="K256" s="30"/>
      <c r="L256" s="31"/>
      <c r="M256" s="31"/>
      <c r="N256" s="30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0"/>
      <c r="AA256" s="20"/>
      <c r="AB256" s="20"/>
      <c r="AC256" s="20"/>
      <c r="AD256" s="20"/>
      <c r="AE256" s="20"/>
      <c r="AF256" s="20"/>
      <c r="AG256" s="20"/>
      <c r="AH256" s="20"/>
    </row>
    <row r="257" spans="1:34" ht="15.75" customHeight="1">
      <c r="A257" s="28"/>
      <c r="B257" s="28"/>
      <c r="C257" s="29"/>
      <c r="D257" s="8"/>
      <c r="E257" s="8"/>
      <c r="F257" s="8"/>
      <c r="G257" s="8"/>
      <c r="H257" s="8"/>
      <c r="I257" s="43"/>
      <c r="J257" s="30"/>
      <c r="K257" s="30"/>
      <c r="L257" s="31"/>
      <c r="M257" s="31"/>
      <c r="N257" s="30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0"/>
      <c r="AA257" s="20"/>
      <c r="AB257" s="20"/>
      <c r="AC257" s="20"/>
      <c r="AD257" s="20"/>
      <c r="AE257" s="20"/>
      <c r="AF257" s="20"/>
      <c r="AG257" s="20"/>
      <c r="AH257" s="20"/>
    </row>
    <row r="258" spans="1:34" ht="15.75" customHeight="1">
      <c r="A258" s="28"/>
      <c r="B258" s="28"/>
      <c r="C258" s="29"/>
      <c r="D258" s="8"/>
      <c r="E258" s="8"/>
      <c r="F258" s="8"/>
      <c r="G258" s="8"/>
      <c r="H258" s="8"/>
      <c r="I258" s="43"/>
      <c r="J258" s="30"/>
      <c r="K258" s="30"/>
      <c r="L258" s="31"/>
      <c r="M258" s="31"/>
      <c r="N258" s="30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0"/>
      <c r="AA258" s="20"/>
      <c r="AB258" s="20"/>
      <c r="AC258" s="20"/>
      <c r="AD258" s="20"/>
      <c r="AE258" s="20"/>
      <c r="AF258" s="20"/>
      <c r="AG258" s="20"/>
      <c r="AH258" s="20"/>
    </row>
    <row r="259" spans="1:34" ht="15.75" customHeight="1">
      <c r="A259" s="28"/>
      <c r="B259" s="28"/>
      <c r="C259" s="29"/>
      <c r="D259" s="8"/>
      <c r="E259" s="8"/>
      <c r="F259" s="8"/>
      <c r="G259" s="8"/>
      <c r="H259" s="8"/>
      <c r="I259" s="43"/>
      <c r="J259" s="30"/>
      <c r="K259" s="30"/>
      <c r="L259" s="31"/>
      <c r="M259" s="31"/>
      <c r="N259" s="30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0"/>
      <c r="AA259" s="20"/>
      <c r="AB259" s="20"/>
      <c r="AC259" s="20"/>
      <c r="AD259" s="20"/>
      <c r="AE259" s="20"/>
      <c r="AF259" s="20"/>
      <c r="AG259" s="20"/>
      <c r="AH259" s="20"/>
    </row>
    <row r="260" spans="1:34" ht="15.75" customHeight="1">
      <c r="A260" s="28"/>
      <c r="B260" s="28"/>
      <c r="C260" s="29"/>
      <c r="D260" s="8"/>
      <c r="E260" s="8"/>
      <c r="F260" s="8"/>
      <c r="G260" s="8"/>
      <c r="H260" s="8"/>
      <c r="I260" s="43"/>
      <c r="J260" s="30"/>
      <c r="K260" s="30"/>
      <c r="L260" s="31"/>
      <c r="M260" s="31"/>
      <c r="N260" s="30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0"/>
      <c r="AA260" s="20"/>
      <c r="AB260" s="20"/>
      <c r="AC260" s="20"/>
      <c r="AD260" s="20"/>
      <c r="AE260" s="20"/>
      <c r="AF260" s="20"/>
      <c r="AG260" s="20"/>
      <c r="AH260" s="20"/>
    </row>
    <row r="261" spans="1:34" ht="15.75" customHeight="1">
      <c r="A261" s="28"/>
      <c r="B261" s="28"/>
      <c r="C261" s="29"/>
      <c r="D261" s="8"/>
      <c r="E261" s="8"/>
      <c r="F261" s="8"/>
      <c r="G261" s="8"/>
      <c r="H261" s="8"/>
      <c r="I261" s="43"/>
      <c r="J261" s="30"/>
      <c r="K261" s="30"/>
      <c r="L261" s="31"/>
      <c r="M261" s="31"/>
      <c r="N261" s="30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0"/>
      <c r="AA261" s="20"/>
      <c r="AB261" s="20"/>
      <c r="AC261" s="20"/>
      <c r="AD261" s="20"/>
      <c r="AE261" s="20"/>
      <c r="AF261" s="20"/>
      <c r="AG261" s="20"/>
      <c r="AH261" s="20"/>
    </row>
    <row r="262" spans="1:34" ht="15.75" customHeight="1">
      <c r="A262" s="28"/>
      <c r="B262" s="28"/>
      <c r="C262" s="29"/>
      <c r="D262" s="8"/>
      <c r="E262" s="8"/>
      <c r="F262" s="8"/>
      <c r="G262" s="8"/>
      <c r="H262" s="8"/>
      <c r="I262" s="43"/>
      <c r="J262" s="30"/>
      <c r="K262" s="30"/>
      <c r="L262" s="31"/>
      <c r="M262" s="31"/>
      <c r="N262" s="30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0"/>
      <c r="AA262" s="20"/>
      <c r="AB262" s="20"/>
      <c r="AC262" s="20"/>
      <c r="AD262" s="20"/>
      <c r="AE262" s="20"/>
      <c r="AF262" s="20"/>
      <c r="AG262" s="20"/>
      <c r="AH262" s="20"/>
    </row>
    <row r="263" spans="1:34" ht="15.75" customHeight="1">
      <c r="A263" s="28"/>
      <c r="B263" s="28"/>
      <c r="C263" s="29"/>
      <c r="D263" s="8"/>
      <c r="E263" s="8"/>
      <c r="F263" s="8"/>
      <c r="G263" s="8"/>
      <c r="H263" s="8"/>
      <c r="I263" s="43"/>
      <c r="J263" s="30"/>
      <c r="K263" s="30"/>
      <c r="L263" s="31"/>
      <c r="M263" s="31"/>
      <c r="N263" s="30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0"/>
      <c r="AA263" s="20"/>
      <c r="AB263" s="20"/>
      <c r="AC263" s="20"/>
      <c r="AD263" s="20"/>
      <c r="AE263" s="20"/>
      <c r="AF263" s="20"/>
      <c r="AG263" s="20"/>
      <c r="AH263" s="20"/>
    </row>
    <row r="264" spans="1:34" ht="15.75" customHeight="1">
      <c r="A264" s="28"/>
      <c r="B264" s="28"/>
      <c r="C264" s="29"/>
      <c r="D264" s="8"/>
      <c r="E264" s="8"/>
      <c r="F264" s="8"/>
      <c r="G264" s="8"/>
      <c r="H264" s="8"/>
      <c r="I264" s="43"/>
      <c r="J264" s="30"/>
      <c r="K264" s="30"/>
      <c r="L264" s="31"/>
      <c r="M264" s="31"/>
      <c r="N264" s="30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0"/>
      <c r="AA264" s="20"/>
      <c r="AB264" s="20"/>
      <c r="AC264" s="20"/>
      <c r="AD264" s="20"/>
      <c r="AE264" s="20"/>
      <c r="AF264" s="20"/>
      <c r="AG264" s="20"/>
      <c r="AH264" s="20"/>
    </row>
    <row r="265" spans="1:34" ht="15.75" customHeight="1">
      <c r="A265" s="28"/>
      <c r="B265" s="28"/>
      <c r="C265" s="29"/>
      <c r="D265" s="8"/>
      <c r="E265" s="8"/>
      <c r="F265" s="8"/>
      <c r="G265" s="8"/>
      <c r="H265" s="8"/>
      <c r="I265" s="43"/>
      <c r="J265" s="30"/>
      <c r="K265" s="30"/>
      <c r="L265" s="31"/>
      <c r="M265" s="31"/>
      <c r="N265" s="30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0"/>
      <c r="AA265" s="20"/>
      <c r="AB265" s="20"/>
      <c r="AC265" s="20"/>
      <c r="AD265" s="20"/>
      <c r="AE265" s="20"/>
      <c r="AF265" s="20"/>
      <c r="AG265" s="20"/>
      <c r="AH265" s="20"/>
    </row>
    <row r="266" spans="1:34" ht="15.75" customHeight="1">
      <c r="A266" s="28"/>
      <c r="B266" s="28"/>
      <c r="C266" s="29"/>
      <c r="D266" s="8"/>
      <c r="E266" s="8"/>
      <c r="F266" s="8"/>
      <c r="G266" s="8"/>
      <c r="H266" s="8"/>
      <c r="I266" s="43"/>
      <c r="J266" s="30"/>
      <c r="K266" s="30"/>
      <c r="L266" s="31"/>
      <c r="M266" s="31"/>
      <c r="N266" s="30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0"/>
      <c r="AA266" s="20"/>
      <c r="AB266" s="20"/>
      <c r="AC266" s="20"/>
      <c r="AD266" s="20"/>
      <c r="AE266" s="20"/>
      <c r="AF266" s="20"/>
      <c r="AG266" s="20"/>
      <c r="AH266" s="20"/>
    </row>
    <row r="267" spans="1:34" ht="15.75" customHeight="1">
      <c r="A267" s="28"/>
      <c r="B267" s="28"/>
      <c r="C267" s="29"/>
      <c r="D267" s="8"/>
      <c r="E267" s="8"/>
      <c r="F267" s="8"/>
      <c r="G267" s="8"/>
      <c r="H267" s="8"/>
      <c r="I267" s="43"/>
      <c r="J267" s="30"/>
      <c r="K267" s="30"/>
      <c r="L267" s="31"/>
      <c r="M267" s="31"/>
      <c r="N267" s="30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0"/>
      <c r="AA267" s="20"/>
      <c r="AB267" s="20"/>
      <c r="AC267" s="20"/>
      <c r="AD267" s="20"/>
      <c r="AE267" s="20"/>
      <c r="AF267" s="20"/>
      <c r="AG267" s="20"/>
      <c r="AH267" s="20"/>
    </row>
    <row r="268" spans="1:34" ht="15.75" customHeight="1">
      <c r="A268" s="28"/>
      <c r="B268" s="28"/>
      <c r="C268" s="29"/>
      <c r="D268" s="8"/>
      <c r="E268" s="8"/>
      <c r="F268" s="8"/>
      <c r="G268" s="8"/>
      <c r="H268" s="8"/>
      <c r="I268" s="43"/>
      <c r="J268" s="30"/>
      <c r="K268" s="30"/>
      <c r="L268" s="31"/>
      <c r="M268" s="31"/>
      <c r="N268" s="30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0"/>
      <c r="AA268" s="20"/>
      <c r="AB268" s="20"/>
      <c r="AC268" s="20"/>
      <c r="AD268" s="20"/>
      <c r="AE268" s="20"/>
      <c r="AF268" s="20"/>
      <c r="AG268" s="20"/>
      <c r="AH268" s="20"/>
    </row>
    <row r="269" spans="1:34" ht="15.75" customHeight="1">
      <c r="A269" s="28"/>
      <c r="B269" s="28"/>
      <c r="C269" s="29"/>
      <c r="D269" s="8"/>
      <c r="E269" s="8"/>
      <c r="F269" s="8"/>
      <c r="G269" s="8"/>
      <c r="H269" s="8"/>
      <c r="I269" s="43"/>
      <c r="J269" s="30"/>
      <c r="K269" s="30"/>
      <c r="L269" s="31"/>
      <c r="M269" s="31"/>
      <c r="N269" s="30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0"/>
      <c r="AA269" s="20"/>
      <c r="AB269" s="20"/>
      <c r="AC269" s="20"/>
      <c r="AD269" s="20"/>
      <c r="AE269" s="20"/>
      <c r="AF269" s="20"/>
      <c r="AG269" s="20"/>
      <c r="AH269" s="20"/>
    </row>
    <row r="270" spans="1:34" ht="15.75" customHeight="1">
      <c r="A270" s="28"/>
      <c r="B270" s="28"/>
      <c r="C270" s="29"/>
      <c r="D270" s="8"/>
      <c r="E270" s="8"/>
      <c r="F270" s="8"/>
      <c r="G270" s="8"/>
      <c r="H270" s="8"/>
      <c r="I270" s="43"/>
      <c r="J270" s="30"/>
      <c r="K270" s="30"/>
      <c r="L270" s="31"/>
      <c r="M270" s="31"/>
      <c r="N270" s="30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0"/>
      <c r="AA270" s="20"/>
      <c r="AB270" s="20"/>
      <c r="AC270" s="20"/>
      <c r="AD270" s="20"/>
      <c r="AE270" s="20"/>
      <c r="AF270" s="20"/>
      <c r="AG270" s="20"/>
      <c r="AH270" s="20"/>
    </row>
    <row r="271" spans="1:34" ht="15.75" customHeight="1">
      <c r="A271" s="28"/>
      <c r="B271" s="28"/>
      <c r="C271" s="29"/>
      <c r="D271" s="8"/>
      <c r="E271" s="8"/>
      <c r="F271" s="8"/>
      <c r="G271" s="8"/>
      <c r="H271" s="8"/>
      <c r="I271" s="43"/>
      <c r="J271" s="30"/>
      <c r="K271" s="30"/>
      <c r="L271" s="31"/>
      <c r="M271" s="31"/>
      <c r="N271" s="30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0"/>
      <c r="AA271" s="20"/>
      <c r="AB271" s="20"/>
      <c r="AC271" s="20"/>
      <c r="AD271" s="20"/>
      <c r="AE271" s="20"/>
      <c r="AF271" s="20"/>
      <c r="AG271" s="20"/>
      <c r="AH271" s="20"/>
    </row>
    <row r="272" spans="1:34" ht="15.75" customHeight="1">
      <c r="A272" s="28"/>
      <c r="B272" s="28"/>
      <c r="C272" s="29"/>
      <c r="D272" s="8"/>
      <c r="E272" s="8"/>
      <c r="F272" s="8"/>
      <c r="G272" s="8"/>
      <c r="H272" s="8"/>
      <c r="I272" s="43"/>
      <c r="J272" s="30"/>
      <c r="K272" s="30"/>
      <c r="L272" s="31"/>
      <c r="M272" s="31"/>
      <c r="N272" s="30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0"/>
      <c r="AA272" s="20"/>
      <c r="AB272" s="20"/>
      <c r="AC272" s="20"/>
      <c r="AD272" s="20"/>
      <c r="AE272" s="20"/>
      <c r="AF272" s="20"/>
      <c r="AG272" s="20"/>
      <c r="AH272" s="20"/>
    </row>
    <row r="273" spans="1:34" ht="15.75" customHeight="1">
      <c r="A273" s="28"/>
      <c r="B273" s="28"/>
      <c r="C273" s="29"/>
      <c r="D273" s="8"/>
      <c r="E273" s="8"/>
      <c r="F273" s="8"/>
      <c r="G273" s="8"/>
      <c r="H273" s="8"/>
      <c r="I273" s="43"/>
      <c r="J273" s="30"/>
      <c r="K273" s="30"/>
      <c r="L273" s="31"/>
      <c r="M273" s="31"/>
      <c r="N273" s="30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0"/>
      <c r="AA273" s="20"/>
      <c r="AB273" s="20"/>
      <c r="AC273" s="20"/>
      <c r="AD273" s="20"/>
      <c r="AE273" s="20"/>
      <c r="AF273" s="20"/>
      <c r="AG273" s="20"/>
      <c r="AH273" s="20"/>
    </row>
    <row r="274" spans="1:34" ht="15.75" customHeight="1">
      <c r="A274" s="28"/>
      <c r="B274" s="28"/>
      <c r="C274" s="29"/>
      <c r="D274" s="8"/>
      <c r="E274" s="8"/>
      <c r="F274" s="8"/>
      <c r="G274" s="8"/>
      <c r="H274" s="8"/>
      <c r="I274" s="43"/>
      <c r="J274" s="30"/>
      <c r="K274" s="30"/>
      <c r="L274" s="31"/>
      <c r="M274" s="31"/>
      <c r="N274" s="30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0"/>
      <c r="AA274" s="20"/>
      <c r="AB274" s="20"/>
      <c r="AC274" s="20"/>
      <c r="AD274" s="20"/>
      <c r="AE274" s="20"/>
      <c r="AF274" s="20"/>
      <c r="AG274" s="20"/>
      <c r="AH274" s="20"/>
    </row>
    <row r="275" spans="1:34" ht="15.75" customHeight="1">
      <c r="A275" s="28"/>
      <c r="B275" s="28"/>
      <c r="C275" s="29"/>
      <c r="D275" s="8"/>
      <c r="E275" s="8"/>
      <c r="F275" s="8"/>
      <c r="G275" s="8"/>
      <c r="H275" s="8"/>
      <c r="I275" s="43"/>
      <c r="J275" s="30"/>
      <c r="K275" s="30"/>
      <c r="L275" s="31"/>
      <c r="M275" s="31"/>
      <c r="N275" s="30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0"/>
      <c r="AA275" s="20"/>
      <c r="AB275" s="20"/>
      <c r="AC275" s="20"/>
      <c r="AD275" s="20"/>
      <c r="AE275" s="20"/>
      <c r="AF275" s="20"/>
      <c r="AG275" s="20"/>
      <c r="AH275" s="20"/>
    </row>
    <row r="276" spans="1:34" ht="15.75" customHeight="1">
      <c r="A276" s="28"/>
      <c r="B276" s="28"/>
      <c r="C276" s="29"/>
      <c r="D276" s="8"/>
      <c r="E276" s="8"/>
      <c r="F276" s="8"/>
      <c r="G276" s="8"/>
      <c r="H276" s="8"/>
      <c r="I276" s="43"/>
      <c r="J276" s="30"/>
      <c r="K276" s="30"/>
      <c r="L276" s="31"/>
      <c r="M276" s="31"/>
      <c r="N276" s="30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0"/>
      <c r="AA276" s="20"/>
      <c r="AB276" s="20"/>
      <c r="AC276" s="20"/>
      <c r="AD276" s="20"/>
      <c r="AE276" s="20"/>
      <c r="AF276" s="20"/>
      <c r="AG276" s="20"/>
      <c r="AH276" s="20"/>
    </row>
    <row r="277" spans="1:34" ht="15.75" customHeight="1">
      <c r="A277" s="28"/>
      <c r="B277" s="28"/>
      <c r="C277" s="29"/>
      <c r="D277" s="8"/>
      <c r="E277" s="8"/>
      <c r="F277" s="8"/>
      <c r="G277" s="8"/>
      <c r="H277" s="8"/>
      <c r="I277" s="43"/>
      <c r="J277" s="30"/>
      <c r="K277" s="30"/>
      <c r="L277" s="31"/>
      <c r="M277" s="31"/>
      <c r="N277" s="30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0"/>
      <c r="AA277" s="20"/>
      <c r="AB277" s="20"/>
      <c r="AC277" s="20"/>
      <c r="AD277" s="20"/>
      <c r="AE277" s="20"/>
      <c r="AF277" s="20"/>
      <c r="AG277" s="20"/>
      <c r="AH277" s="20"/>
    </row>
    <row r="278" spans="1:34" ht="15.75" customHeight="1">
      <c r="A278" s="28"/>
      <c r="B278" s="28"/>
      <c r="C278" s="29"/>
      <c r="D278" s="8"/>
      <c r="E278" s="8"/>
      <c r="F278" s="8"/>
      <c r="G278" s="8"/>
      <c r="H278" s="8"/>
      <c r="I278" s="43"/>
      <c r="J278" s="30"/>
      <c r="K278" s="30"/>
      <c r="L278" s="31"/>
      <c r="M278" s="31"/>
      <c r="N278" s="30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0"/>
      <c r="AA278" s="20"/>
      <c r="AB278" s="20"/>
      <c r="AC278" s="20"/>
      <c r="AD278" s="20"/>
      <c r="AE278" s="20"/>
      <c r="AF278" s="20"/>
      <c r="AG278" s="20"/>
      <c r="AH278" s="20"/>
    </row>
    <row r="279" spans="1:34" ht="15.75" customHeight="1">
      <c r="A279" s="28"/>
      <c r="B279" s="28"/>
      <c r="C279" s="29"/>
      <c r="D279" s="8"/>
      <c r="E279" s="8"/>
      <c r="F279" s="8"/>
      <c r="G279" s="8"/>
      <c r="H279" s="8"/>
      <c r="I279" s="43"/>
      <c r="J279" s="30"/>
      <c r="K279" s="30"/>
      <c r="L279" s="31"/>
      <c r="M279" s="31"/>
      <c r="N279" s="30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0"/>
      <c r="AA279" s="20"/>
      <c r="AB279" s="20"/>
      <c r="AC279" s="20"/>
      <c r="AD279" s="20"/>
      <c r="AE279" s="20"/>
      <c r="AF279" s="20"/>
      <c r="AG279" s="20"/>
      <c r="AH279" s="20"/>
    </row>
    <row r="280" spans="1:34" ht="15.75" customHeight="1">
      <c r="A280" s="28"/>
      <c r="B280" s="28"/>
      <c r="C280" s="29"/>
      <c r="D280" s="8"/>
      <c r="E280" s="8"/>
      <c r="F280" s="8"/>
      <c r="G280" s="8"/>
      <c r="H280" s="8"/>
      <c r="I280" s="43"/>
      <c r="J280" s="30"/>
      <c r="K280" s="30"/>
      <c r="L280" s="31"/>
      <c r="M280" s="31"/>
      <c r="N280" s="30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0"/>
      <c r="AA280" s="20"/>
      <c r="AB280" s="20"/>
      <c r="AC280" s="20"/>
      <c r="AD280" s="20"/>
      <c r="AE280" s="20"/>
      <c r="AF280" s="20"/>
      <c r="AG280" s="20"/>
      <c r="AH280" s="20"/>
    </row>
    <row r="281" spans="1:34" ht="15.75" customHeight="1">
      <c r="A281" s="28"/>
      <c r="B281" s="28"/>
      <c r="C281" s="29"/>
      <c r="D281" s="8"/>
      <c r="E281" s="8"/>
      <c r="F281" s="8"/>
      <c r="G281" s="8"/>
      <c r="H281" s="8"/>
      <c r="I281" s="43"/>
      <c r="J281" s="30"/>
      <c r="K281" s="30"/>
      <c r="L281" s="31"/>
      <c r="M281" s="31"/>
      <c r="N281" s="30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0"/>
      <c r="AA281" s="20"/>
      <c r="AB281" s="20"/>
      <c r="AC281" s="20"/>
      <c r="AD281" s="20"/>
      <c r="AE281" s="20"/>
      <c r="AF281" s="20"/>
      <c r="AG281" s="20"/>
      <c r="AH281" s="20"/>
    </row>
    <row r="282" spans="1:34" ht="15.75" customHeight="1">
      <c r="A282" s="28"/>
      <c r="B282" s="28"/>
      <c r="C282" s="29"/>
      <c r="D282" s="8"/>
      <c r="E282" s="8"/>
      <c r="F282" s="8"/>
      <c r="G282" s="8"/>
      <c r="H282" s="8"/>
      <c r="I282" s="43"/>
      <c r="J282" s="30"/>
      <c r="K282" s="30"/>
      <c r="L282" s="31"/>
      <c r="M282" s="31"/>
      <c r="N282" s="30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0"/>
      <c r="AA282" s="20"/>
      <c r="AB282" s="20"/>
      <c r="AC282" s="20"/>
      <c r="AD282" s="20"/>
      <c r="AE282" s="20"/>
      <c r="AF282" s="20"/>
      <c r="AG282" s="20"/>
      <c r="AH282" s="20"/>
    </row>
    <row r="283" spans="1:34" ht="15.75" customHeight="1">
      <c r="A283" s="28"/>
      <c r="B283" s="28"/>
      <c r="C283" s="29"/>
      <c r="D283" s="8"/>
      <c r="E283" s="8"/>
      <c r="F283" s="8"/>
      <c r="G283" s="8"/>
      <c r="H283" s="8"/>
      <c r="I283" s="43"/>
      <c r="J283" s="30"/>
      <c r="K283" s="30"/>
      <c r="L283" s="31"/>
      <c r="M283" s="31"/>
      <c r="N283" s="30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0"/>
      <c r="AA283" s="20"/>
      <c r="AB283" s="20"/>
      <c r="AC283" s="20"/>
      <c r="AD283" s="20"/>
      <c r="AE283" s="20"/>
      <c r="AF283" s="20"/>
      <c r="AG283" s="20"/>
      <c r="AH283" s="20"/>
    </row>
    <row r="284" spans="1:34" ht="15.75" customHeight="1">
      <c r="A284" s="28"/>
      <c r="B284" s="28"/>
      <c r="C284" s="29"/>
      <c r="D284" s="8"/>
      <c r="E284" s="8"/>
      <c r="F284" s="8"/>
      <c r="G284" s="8"/>
      <c r="H284" s="8"/>
      <c r="I284" s="43"/>
      <c r="J284" s="30"/>
      <c r="K284" s="30"/>
      <c r="L284" s="31"/>
      <c r="M284" s="31"/>
      <c r="N284" s="30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0"/>
      <c r="AA284" s="20"/>
      <c r="AB284" s="20"/>
      <c r="AC284" s="20"/>
      <c r="AD284" s="20"/>
      <c r="AE284" s="20"/>
      <c r="AF284" s="20"/>
      <c r="AG284" s="20"/>
      <c r="AH284" s="20"/>
    </row>
    <row r="285" spans="1:34" ht="15.75" customHeight="1">
      <c r="A285" s="28"/>
      <c r="B285" s="28"/>
      <c r="C285" s="29"/>
      <c r="D285" s="8"/>
      <c r="E285" s="8"/>
      <c r="F285" s="8"/>
      <c r="G285" s="8"/>
      <c r="H285" s="8"/>
      <c r="I285" s="43"/>
      <c r="J285" s="30"/>
      <c r="K285" s="30"/>
      <c r="L285" s="31"/>
      <c r="M285" s="31"/>
      <c r="N285" s="30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0"/>
      <c r="AA285" s="20"/>
      <c r="AB285" s="20"/>
      <c r="AC285" s="20"/>
      <c r="AD285" s="20"/>
      <c r="AE285" s="20"/>
      <c r="AF285" s="20"/>
      <c r="AG285" s="20"/>
      <c r="AH285" s="20"/>
    </row>
    <row r="286" spans="1:34" ht="15.75" customHeight="1">
      <c r="A286" s="28"/>
      <c r="B286" s="28"/>
      <c r="C286" s="29"/>
      <c r="D286" s="8"/>
      <c r="E286" s="8"/>
      <c r="F286" s="8"/>
      <c r="G286" s="8"/>
      <c r="H286" s="8"/>
      <c r="I286" s="43"/>
      <c r="J286" s="30"/>
      <c r="K286" s="30"/>
      <c r="L286" s="31"/>
      <c r="M286" s="31"/>
      <c r="N286" s="30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0"/>
      <c r="AA286" s="20"/>
      <c r="AB286" s="20"/>
      <c r="AC286" s="20"/>
      <c r="AD286" s="20"/>
      <c r="AE286" s="20"/>
      <c r="AF286" s="20"/>
      <c r="AG286" s="20"/>
      <c r="AH286" s="20"/>
    </row>
    <row r="287" spans="1:34" ht="15.75" customHeight="1">
      <c r="A287" s="28"/>
      <c r="B287" s="28"/>
      <c r="C287" s="29"/>
      <c r="D287" s="8"/>
      <c r="E287" s="8"/>
      <c r="F287" s="8"/>
      <c r="G287" s="8"/>
      <c r="H287" s="8"/>
      <c r="I287" s="43"/>
      <c r="J287" s="30"/>
      <c r="K287" s="30"/>
      <c r="L287" s="31"/>
      <c r="M287" s="31"/>
      <c r="N287" s="30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0"/>
      <c r="AA287" s="20"/>
      <c r="AB287" s="20"/>
      <c r="AC287" s="20"/>
      <c r="AD287" s="20"/>
      <c r="AE287" s="20"/>
      <c r="AF287" s="20"/>
      <c r="AG287" s="20"/>
      <c r="AH287" s="20"/>
    </row>
    <row r="288" spans="1:34" ht="15.75" customHeight="1">
      <c r="A288" s="28"/>
      <c r="B288" s="28"/>
      <c r="C288" s="29"/>
      <c r="D288" s="8"/>
      <c r="E288" s="8"/>
      <c r="F288" s="8"/>
      <c r="G288" s="8"/>
      <c r="H288" s="8"/>
      <c r="I288" s="43"/>
      <c r="J288" s="30"/>
      <c r="K288" s="30"/>
      <c r="L288" s="31"/>
      <c r="M288" s="31"/>
      <c r="N288" s="30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0"/>
      <c r="AA288" s="20"/>
      <c r="AB288" s="20"/>
      <c r="AC288" s="20"/>
      <c r="AD288" s="20"/>
      <c r="AE288" s="20"/>
      <c r="AF288" s="20"/>
      <c r="AG288" s="20"/>
      <c r="AH288" s="20"/>
    </row>
    <row r="289" spans="1:34" ht="15.75" customHeight="1">
      <c r="A289" s="28"/>
      <c r="B289" s="28"/>
      <c r="C289" s="29"/>
      <c r="D289" s="8"/>
      <c r="E289" s="8"/>
      <c r="F289" s="8"/>
      <c r="G289" s="8"/>
      <c r="H289" s="8"/>
      <c r="I289" s="43"/>
      <c r="J289" s="30"/>
      <c r="K289" s="30"/>
      <c r="L289" s="31"/>
      <c r="M289" s="31"/>
      <c r="N289" s="30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0"/>
      <c r="AA289" s="20"/>
      <c r="AB289" s="20"/>
      <c r="AC289" s="20"/>
      <c r="AD289" s="20"/>
      <c r="AE289" s="20"/>
      <c r="AF289" s="20"/>
      <c r="AG289" s="20"/>
      <c r="AH289" s="20"/>
    </row>
    <row r="290" spans="1:34" ht="15.75" customHeight="1">
      <c r="A290" s="28"/>
      <c r="B290" s="28"/>
      <c r="C290" s="29"/>
      <c r="D290" s="8"/>
      <c r="E290" s="8"/>
      <c r="F290" s="8"/>
      <c r="G290" s="8"/>
      <c r="H290" s="8"/>
      <c r="I290" s="43"/>
      <c r="J290" s="30"/>
      <c r="K290" s="30"/>
      <c r="L290" s="31"/>
      <c r="M290" s="31"/>
      <c r="N290" s="30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0"/>
      <c r="AA290" s="20"/>
      <c r="AB290" s="20"/>
      <c r="AC290" s="20"/>
      <c r="AD290" s="20"/>
      <c r="AE290" s="20"/>
      <c r="AF290" s="20"/>
      <c r="AG290" s="20"/>
      <c r="AH290" s="20"/>
    </row>
    <row r="291" spans="1:34" ht="15.75" customHeight="1">
      <c r="A291" s="28"/>
      <c r="B291" s="28"/>
      <c r="C291" s="29"/>
      <c r="D291" s="8"/>
      <c r="E291" s="8"/>
      <c r="F291" s="8"/>
      <c r="G291" s="8"/>
      <c r="H291" s="8"/>
      <c r="I291" s="43"/>
      <c r="J291" s="30"/>
      <c r="K291" s="30"/>
      <c r="L291" s="31"/>
      <c r="M291" s="31"/>
      <c r="N291" s="30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0"/>
      <c r="AA291" s="20"/>
      <c r="AB291" s="20"/>
      <c r="AC291" s="20"/>
      <c r="AD291" s="20"/>
      <c r="AE291" s="20"/>
      <c r="AF291" s="20"/>
      <c r="AG291" s="20"/>
      <c r="AH291" s="20"/>
    </row>
    <row r="292" spans="1:34" ht="15.75" customHeight="1">
      <c r="A292" s="28"/>
      <c r="B292" s="28"/>
      <c r="C292" s="29"/>
      <c r="D292" s="8"/>
      <c r="E292" s="8"/>
      <c r="F292" s="8"/>
      <c r="G292" s="8"/>
      <c r="H292" s="8"/>
      <c r="I292" s="43"/>
      <c r="J292" s="30"/>
      <c r="K292" s="30"/>
      <c r="L292" s="31"/>
      <c r="M292" s="31"/>
      <c r="N292" s="30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0"/>
      <c r="AA292" s="20"/>
      <c r="AB292" s="20"/>
      <c r="AC292" s="20"/>
      <c r="AD292" s="20"/>
      <c r="AE292" s="20"/>
      <c r="AF292" s="20"/>
      <c r="AG292" s="20"/>
      <c r="AH292" s="20"/>
    </row>
    <row r="293" spans="1:34" ht="15.75" customHeight="1">
      <c r="A293" s="28"/>
      <c r="B293" s="28"/>
      <c r="C293" s="29"/>
      <c r="D293" s="8"/>
      <c r="E293" s="8"/>
      <c r="F293" s="8"/>
      <c r="G293" s="8"/>
      <c r="H293" s="8"/>
      <c r="I293" s="43"/>
      <c r="J293" s="30"/>
      <c r="K293" s="30"/>
      <c r="L293" s="31"/>
      <c r="M293" s="31"/>
      <c r="N293" s="30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0"/>
      <c r="AA293" s="20"/>
      <c r="AB293" s="20"/>
      <c r="AC293" s="20"/>
      <c r="AD293" s="20"/>
      <c r="AE293" s="20"/>
      <c r="AF293" s="20"/>
      <c r="AG293" s="20"/>
      <c r="AH293" s="20"/>
    </row>
    <row r="294" spans="1:34" ht="15.75" customHeight="1">
      <c r="A294" s="28"/>
      <c r="B294" s="28"/>
      <c r="C294" s="29"/>
      <c r="D294" s="8"/>
      <c r="E294" s="8"/>
      <c r="F294" s="8"/>
      <c r="G294" s="8"/>
      <c r="H294" s="8"/>
      <c r="I294" s="43"/>
      <c r="J294" s="30"/>
      <c r="K294" s="30"/>
      <c r="L294" s="31"/>
      <c r="M294" s="31"/>
      <c r="N294" s="30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0"/>
      <c r="AA294" s="20"/>
      <c r="AB294" s="20"/>
      <c r="AC294" s="20"/>
      <c r="AD294" s="20"/>
      <c r="AE294" s="20"/>
      <c r="AF294" s="20"/>
      <c r="AG294" s="20"/>
      <c r="AH294" s="20"/>
    </row>
    <row r="295" spans="1:34" ht="15.75" customHeight="1">
      <c r="A295" s="28"/>
      <c r="B295" s="28"/>
      <c r="C295" s="29"/>
      <c r="D295" s="8"/>
      <c r="E295" s="8"/>
      <c r="F295" s="8"/>
      <c r="G295" s="8"/>
      <c r="H295" s="8"/>
      <c r="I295" s="43"/>
      <c r="J295" s="30"/>
      <c r="K295" s="30"/>
      <c r="L295" s="31"/>
      <c r="M295" s="31"/>
      <c r="N295" s="30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0"/>
      <c r="AA295" s="20"/>
      <c r="AB295" s="20"/>
      <c r="AC295" s="20"/>
      <c r="AD295" s="20"/>
      <c r="AE295" s="20"/>
      <c r="AF295" s="20"/>
      <c r="AG295" s="20"/>
      <c r="AH295" s="20"/>
    </row>
    <row r="296" spans="1:34" ht="15.75" customHeight="1">
      <c r="A296" s="28"/>
      <c r="B296" s="28"/>
      <c r="C296" s="29"/>
      <c r="D296" s="8"/>
      <c r="E296" s="8"/>
      <c r="F296" s="8"/>
      <c r="G296" s="8"/>
      <c r="H296" s="8"/>
      <c r="I296" s="43"/>
      <c r="J296" s="30"/>
      <c r="K296" s="30"/>
      <c r="L296" s="31"/>
      <c r="M296" s="31"/>
      <c r="N296" s="30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0"/>
      <c r="AA296" s="20"/>
      <c r="AB296" s="20"/>
      <c r="AC296" s="20"/>
      <c r="AD296" s="20"/>
      <c r="AE296" s="20"/>
      <c r="AF296" s="20"/>
      <c r="AG296" s="20"/>
      <c r="AH296" s="20"/>
    </row>
    <row r="297" spans="1:34" ht="15.75" customHeight="1">
      <c r="A297" s="28"/>
      <c r="B297" s="28"/>
      <c r="C297" s="29"/>
      <c r="D297" s="8"/>
      <c r="E297" s="8"/>
      <c r="F297" s="8"/>
      <c r="G297" s="8"/>
      <c r="H297" s="8"/>
      <c r="I297" s="43"/>
      <c r="J297" s="30"/>
      <c r="K297" s="30"/>
      <c r="L297" s="31"/>
      <c r="M297" s="31"/>
      <c r="N297" s="30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0"/>
      <c r="AA297" s="20"/>
      <c r="AB297" s="20"/>
      <c r="AC297" s="20"/>
      <c r="AD297" s="20"/>
      <c r="AE297" s="20"/>
      <c r="AF297" s="20"/>
      <c r="AG297" s="20"/>
      <c r="AH297" s="20"/>
    </row>
    <row r="298" spans="1:34" ht="15.75" customHeight="1">
      <c r="A298" s="28"/>
      <c r="B298" s="28"/>
      <c r="C298" s="29"/>
      <c r="D298" s="8"/>
      <c r="E298" s="8"/>
      <c r="F298" s="8"/>
      <c r="G298" s="8"/>
      <c r="H298" s="8"/>
      <c r="I298" s="43"/>
      <c r="J298" s="30"/>
      <c r="K298" s="30"/>
      <c r="L298" s="31"/>
      <c r="M298" s="31"/>
      <c r="N298" s="30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0"/>
      <c r="AA298" s="20"/>
      <c r="AB298" s="20"/>
      <c r="AC298" s="20"/>
      <c r="AD298" s="20"/>
      <c r="AE298" s="20"/>
      <c r="AF298" s="20"/>
      <c r="AG298" s="20"/>
      <c r="AH298" s="20"/>
    </row>
    <row r="299" spans="1:34" ht="15.75" customHeight="1">
      <c r="A299" s="28"/>
      <c r="B299" s="28"/>
      <c r="C299" s="29"/>
      <c r="D299" s="8"/>
      <c r="E299" s="8"/>
      <c r="F299" s="8"/>
      <c r="G299" s="8"/>
      <c r="H299" s="8"/>
      <c r="I299" s="43"/>
      <c r="J299" s="30"/>
      <c r="K299" s="30"/>
      <c r="L299" s="31"/>
      <c r="M299" s="31"/>
      <c r="N299" s="30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0"/>
      <c r="AA299" s="20"/>
      <c r="AB299" s="20"/>
      <c r="AC299" s="20"/>
      <c r="AD299" s="20"/>
      <c r="AE299" s="20"/>
      <c r="AF299" s="20"/>
      <c r="AG299" s="20"/>
      <c r="AH299" s="20"/>
    </row>
    <row r="300" spans="1:34" ht="15.75" customHeight="1">
      <c r="A300" s="28"/>
      <c r="B300" s="28"/>
      <c r="C300" s="29"/>
      <c r="D300" s="8"/>
      <c r="E300" s="8"/>
      <c r="F300" s="8"/>
      <c r="G300" s="8"/>
      <c r="H300" s="8"/>
      <c r="I300" s="43"/>
      <c r="J300" s="30"/>
      <c r="K300" s="30"/>
      <c r="L300" s="31"/>
      <c r="M300" s="31"/>
      <c r="N300" s="30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0"/>
      <c r="AA300" s="20"/>
      <c r="AB300" s="20"/>
      <c r="AC300" s="20"/>
      <c r="AD300" s="20"/>
      <c r="AE300" s="20"/>
      <c r="AF300" s="20"/>
      <c r="AG300" s="20"/>
      <c r="AH300" s="20"/>
    </row>
    <row r="301" spans="1:34" ht="15.75" customHeight="1">
      <c r="A301" s="28"/>
      <c r="B301" s="28"/>
      <c r="C301" s="29"/>
      <c r="D301" s="8"/>
      <c r="E301" s="8"/>
      <c r="F301" s="8"/>
      <c r="G301" s="8"/>
      <c r="H301" s="8"/>
      <c r="I301" s="43"/>
      <c r="J301" s="30"/>
      <c r="K301" s="30"/>
      <c r="L301" s="31"/>
      <c r="M301" s="31"/>
      <c r="N301" s="30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0"/>
      <c r="AA301" s="20"/>
      <c r="AB301" s="20"/>
      <c r="AC301" s="20"/>
      <c r="AD301" s="20"/>
      <c r="AE301" s="20"/>
      <c r="AF301" s="20"/>
      <c r="AG301" s="20"/>
      <c r="AH301" s="20"/>
    </row>
    <row r="302" spans="1:34" ht="15.75" customHeight="1">
      <c r="A302" s="28"/>
      <c r="B302" s="28"/>
      <c r="C302" s="29"/>
      <c r="D302" s="8"/>
      <c r="E302" s="8"/>
      <c r="F302" s="8"/>
      <c r="G302" s="8"/>
      <c r="H302" s="8"/>
      <c r="I302" s="43"/>
      <c r="J302" s="30"/>
      <c r="K302" s="30"/>
      <c r="L302" s="31"/>
      <c r="M302" s="31"/>
      <c r="N302" s="30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0"/>
      <c r="AA302" s="20"/>
      <c r="AB302" s="20"/>
      <c r="AC302" s="20"/>
      <c r="AD302" s="20"/>
      <c r="AE302" s="20"/>
      <c r="AF302" s="20"/>
      <c r="AG302" s="20"/>
      <c r="AH302" s="20"/>
    </row>
    <row r="303" spans="1:34" ht="15.75" customHeight="1">
      <c r="A303" s="28"/>
      <c r="B303" s="28"/>
      <c r="C303" s="29"/>
      <c r="D303" s="8"/>
      <c r="E303" s="8"/>
      <c r="F303" s="8"/>
      <c r="G303" s="8"/>
      <c r="H303" s="8"/>
      <c r="I303" s="43"/>
      <c r="J303" s="30"/>
      <c r="K303" s="30"/>
      <c r="L303" s="31"/>
      <c r="M303" s="31"/>
      <c r="N303" s="30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0"/>
      <c r="AA303" s="20"/>
      <c r="AB303" s="20"/>
      <c r="AC303" s="20"/>
      <c r="AD303" s="20"/>
      <c r="AE303" s="20"/>
      <c r="AF303" s="20"/>
      <c r="AG303" s="20"/>
      <c r="AH303" s="20"/>
    </row>
    <row r="304" spans="1:34" ht="15.75" customHeight="1">
      <c r="A304" s="28"/>
      <c r="B304" s="28"/>
      <c r="C304" s="29"/>
      <c r="D304" s="8"/>
      <c r="E304" s="8"/>
      <c r="F304" s="8"/>
      <c r="G304" s="8"/>
      <c r="H304" s="8"/>
      <c r="I304" s="43"/>
      <c r="J304" s="30"/>
      <c r="K304" s="30"/>
      <c r="L304" s="31"/>
      <c r="M304" s="31"/>
      <c r="N304" s="30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0"/>
      <c r="AA304" s="20"/>
      <c r="AB304" s="20"/>
      <c r="AC304" s="20"/>
      <c r="AD304" s="20"/>
      <c r="AE304" s="20"/>
      <c r="AF304" s="20"/>
      <c r="AG304" s="20"/>
      <c r="AH304" s="20"/>
    </row>
    <row r="305" spans="1:34" ht="15.75" customHeight="1">
      <c r="A305" s="28"/>
      <c r="B305" s="28"/>
      <c r="C305" s="29"/>
      <c r="D305" s="8"/>
      <c r="E305" s="8"/>
      <c r="F305" s="8"/>
      <c r="G305" s="8"/>
      <c r="H305" s="8"/>
      <c r="I305" s="43"/>
      <c r="J305" s="30"/>
      <c r="K305" s="30"/>
      <c r="L305" s="31"/>
      <c r="M305" s="31"/>
      <c r="N305" s="30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0"/>
      <c r="AA305" s="20"/>
      <c r="AB305" s="20"/>
      <c r="AC305" s="20"/>
      <c r="AD305" s="20"/>
      <c r="AE305" s="20"/>
      <c r="AF305" s="20"/>
      <c r="AG305" s="20"/>
      <c r="AH305" s="20"/>
    </row>
    <row r="306" spans="1:34" ht="15.75" customHeight="1">
      <c r="A306" s="28"/>
      <c r="B306" s="28"/>
      <c r="C306" s="29"/>
      <c r="D306" s="8"/>
      <c r="E306" s="8"/>
      <c r="F306" s="8"/>
      <c r="G306" s="8"/>
      <c r="H306" s="8"/>
      <c r="I306" s="43"/>
      <c r="J306" s="30"/>
      <c r="K306" s="30"/>
      <c r="L306" s="31"/>
      <c r="M306" s="31"/>
      <c r="N306" s="30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0"/>
      <c r="AA306" s="20"/>
      <c r="AB306" s="20"/>
      <c r="AC306" s="20"/>
      <c r="AD306" s="20"/>
      <c r="AE306" s="20"/>
      <c r="AF306" s="20"/>
      <c r="AG306" s="20"/>
      <c r="AH306" s="20"/>
    </row>
    <row r="307" spans="1:34" ht="15.75" customHeight="1">
      <c r="A307" s="28"/>
      <c r="B307" s="28"/>
      <c r="C307" s="29"/>
      <c r="D307" s="8"/>
      <c r="E307" s="8"/>
      <c r="F307" s="8"/>
      <c r="G307" s="8"/>
      <c r="H307" s="8"/>
      <c r="I307" s="43"/>
      <c r="J307" s="30"/>
      <c r="K307" s="30"/>
      <c r="L307" s="31"/>
      <c r="M307" s="31"/>
      <c r="N307" s="30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0"/>
      <c r="AA307" s="20"/>
      <c r="AB307" s="20"/>
      <c r="AC307" s="20"/>
      <c r="AD307" s="20"/>
      <c r="AE307" s="20"/>
      <c r="AF307" s="20"/>
      <c r="AG307" s="20"/>
      <c r="AH307" s="20"/>
    </row>
    <row r="308" spans="1:34" ht="15.75" customHeight="1">
      <c r="A308" s="28"/>
      <c r="B308" s="28"/>
      <c r="C308" s="29"/>
      <c r="D308" s="8"/>
      <c r="E308" s="8"/>
      <c r="F308" s="8"/>
      <c r="G308" s="8"/>
      <c r="H308" s="8"/>
      <c r="I308" s="43"/>
      <c r="J308" s="30"/>
      <c r="K308" s="30"/>
      <c r="L308" s="31"/>
      <c r="M308" s="31"/>
      <c r="N308" s="30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0"/>
      <c r="AA308" s="20"/>
      <c r="AB308" s="20"/>
      <c r="AC308" s="20"/>
      <c r="AD308" s="20"/>
      <c r="AE308" s="20"/>
      <c r="AF308" s="20"/>
      <c r="AG308" s="20"/>
      <c r="AH308" s="20"/>
    </row>
    <row r="309" spans="1:34" ht="15.75" customHeight="1">
      <c r="A309" s="28"/>
      <c r="B309" s="28"/>
      <c r="C309" s="29"/>
      <c r="D309" s="8"/>
      <c r="E309" s="8"/>
      <c r="F309" s="8"/>
      <c r="G309" s="8"/>
      <c r="H309" s="8"/>
      <c r="I309" s="43"/>
      <c r="J309" s="30"/>
      <c r="K309" s="30"/>
      <c r="L309" s="31"/>
      <c r="M309" s="31"/>
      <c r="N309" s="30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0"/>
      <c r="AA309" s="20"/>
      <c r="AB309" s="20"/>
      <c r="AC309" s="20"/>
      <c r="AD309" s="20"/>
      <c r="AE309" s="20"/>
      <c r="AF309" s="20"/>
      <c r="AG309" s="20"/>
      <c r="AH309" s="20"/>
    </row>
    <row r="310" spans="1:34" ht="15.75" customHeight="1">
      <c r="A310" s="28"/>
      <c r="B310" s="28"/>
      <c r="C310" s="29"/>
      <c r="D310" s="8"/>
      <c r="E310" s="8"/>
      <c r="F310" s="8"/>
      <c r="G310" s="8"/>
      <c r="H310" s="8"/>
      <c r="I310" s="43"/>
      <c r="J310" s="30"/>
      <c r="K310" s="30"/>
      <c r="L310" s="31"/>
      <c r="M310" s="31"/>
      <c r="N310" s="30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0"/>
      <c r="AA310" s="20"/>
      <c r="AB310" s="20"/>
      <c r="AC310" s="20"/>
      <c r="AD310" s="20"/>
      <c r="AE310" s="20"/>
      <c r="AF310" s="20"/>
      <c r="AG310" s="20"/>
      <c r="AH310" s="20"/>
    </row>
    <row r="311" spans="1:34" ht="15.75" customHeight="1"/>
    <row r="312" spans="1:34" ht="15.75" customHeight="1"/>
    <row r="313" spans="1:34" ht="15.75" customHeight="1"/>
    <row r="314" spans="1:34" ht="15.75" customHeight="1"/>
    <row r="315" spans="1:34" ht="15.75" customHeight="1"/>
    <row r="316" spans="1:34" ht="15.75" customHeight="1"/>
    <row r="317" spans="1:34" ht="15.75" customHeight="1"/>
    <row r="318" spans="1:34" ht="15.75" customHeight="1"/>
    <row r="319" spans="1:34" ht="15.75" customHeight="1"/>
    <row r="320" spans="1:34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</sheetData>
  <autoFilter ref="A5:N95" xr:uid="{00000000-0009-0000-0000-000001000000}"/>
  <mergeCells count="24">
    <mergeCell ref="F104:G104"/>
    <mergeCell ref="F100:G100"/>
    <mergeCell ref="J110:K110"/>
    <mergeCell ref="J107:K107"/>
    <mergeCell ref="J100:K100"/>
    <mergeCell ref="J101:K101"/>
    <mergeCell ref="J102:K102"/>
    <mergeCell ref="C110:D110"/>
    <mergeCell ref="C101:D101"/>
    <mergeCell ref="C102:D102"/>
    <mergeCell ref="C107:D107"/>
    <mergeCell ref="C108:D108"/>
    <mergeCell ref="C109:D109"/>
    <mergeCell ref="D2:J2"/>
    <mergeCell ref="D3:J3"/>
    <mergeCell ref="D4:J4"/>
    <mergeCell ref="C100:D100"/>
    <mergeCell ref="C103:D103"/>
    <mergeCell ref="F102:G102"/>
    <mergeCell ref="D56:D57"/>
    <mergeCell ref="D10:D11"/>
    <mergeCell ref="D13:D14"/>
    <mergeCell ref="D16:D17"/>
    <mergeCell ref="D48:D49"/>
  </mergeCells>
  <phoneticPr fontId="38" type="noConversion"/>
  <printOptions horizontalCentered="1"/>
  <pageMargins left="0.23622047244094491" right="0.23622047244094491" top="0.35433070866141736" bottom="0.35433070866141736" header="0.31496062992125984" footer="0.31496062992125984"/>
  <pageSetup scale="2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66AF9-F930-4DAA-B605-5A73CF69FEE1}">
  <dimension ref="B2:N15"/>
  <sheetViews>
    <sheetView workbookViewId="0">
      <selection activeCell="D4" sqref="D4"/>
    </sheetView>
  </sheetViews>
  <sheetFormatPr baseColWidth="10" defaultRowHeight="14.4"/>
  <cols>
    <col min="2" max="2" width="29.88671875" customWidth="1"/>
    <col min="3" max="3" width="18.33203125" customWidth="1"/>
    <col min="4" max="4" width="19.6640625" customWidth="1"/>
    <col min="5" max="5" width="15.5546875" bestFit="1" customWidth="1"/>
    <col min="6" max="6" width="6.109375" customWidth="1"/>
    <col min="7" max="7" width="10.109375" customWidth="1"/>
    <col min="8" max="8" width="11.21875" customWidth="1"/>
    <col min="9" max="9" width="13.6640625" customWidth="1"/>
    <col min="10" max="10" width="12" customWidth="1"/>
    <col min="11" max="11" width="11.6640625" bestFit="1" customWidth="1"/>
    <col min="12" max="12" width="13" bestFit="1" customWidth="1"/>
    <col min="13" max="13" width="10.6640625" bestFit="1" customWidth="1"/>
    <col min="14" max="14" width="8.77734375" bestFit="1" customWidth="1"/>
  </cols>
  <sheetData>
    <row r="2" spans="2:14" ht="15" thickBot="1"/>
    <row r="3" spans="2:14" ht="15" thickBot="1">
      <c r="B3" s="253" t="s">
        <v>144</v>
      </c>
      <c r="C3" s="254"/>
      <c r="D3" s="254"/>
      <c r="E3" s="254"/>
      <c r="F3" s="255"/>
    </row>
    <row r="4" spans="2:14" ht="15.6">
      <c r="B4" s="129" t="s">
        <v>145</v>
      </c>
      <c r="C4" s="130">
        <f>'Detalle ejecución Cuota Gerenci'!D95</f>
        <v>5408592000</v>
      </c>
      <c r="D4" s="154">
        <v>5408592000</v>
      </c>
      <c r="E4" s="155">
        <f>D4-C4</f>
        <v>0</v>
      </c>
      <c r="F4" s="133"/>
      <c r="G4" s="133"/>
    </row>
    <row r="5" spans="2:14" ht="26.4">
      <c r="B5" s="129" t="s">
        <v>157</v>
      </c>
      <c r="C5" s="130">
        <f>'Detalle ejecución Cuota Gerenci'!H95</f>
        <v>824044984</v>
      </c>
      <c r="D5" s="131"/>
      <c r="E5" s="132"/>
      <c r="F5" s="133"/>
      <c r="G5" s="133"/>
    </row>
    <row r="6" spans="2:14" ht="16.2" thickBot="1">
      <c r="B6" s="134" t="s">
        <v>146</v>
      </c>
      <c r="C6" s="130">
        <f>C4-C5</f>
        <v>4584547016</v>
      </c>
      <c r="D6" s="131"/>
      <c r="E6" s="135"/>
      <c r="F6" s="133"/>
      <c r="G6" s="133"/>
    </row>
    <row r="7" spans="2:14" ht="41.4" thickBot="1">
      <c r="B7" s="136" t="s">
        <v>147</v>
      </c>
      <c r="C7" s="137" t="s">
        <v>7</v>
      </c>
      <c r="D7" s="137" t="s">
        <v>148</v>
      </c>
      <c r="E7" s="138" t="s">
        <v>149</v>
      </c>
      <c r="F7" s="133"/>
      <c r="G7" s="220" t="s">
        <v>253</v>
      </c>
      <c r="H7" s="220" t="s">
        <v>254</v>
      </c>
      <c r="I7" s="220" t="s">
        <v>255</v>
      </c>
      <c r="J7" s="220" t="s">
        <v>256</v>
      </c>
      <c r="K7" s="220" t="s">
        <v>257</v>
      </c>
      <c r="L7" s="220" t="s">
        <v>216</v>
      </c>
      <c r="M7" s="220" t="s">
        <v>258</v>
      </c>
      <c r="N7" s="220" t="s">
        <v>259</v>
      </c>
    </row>
    <row r="8" spans="2:14" ht="16.2" thickBot="1">
      <c r="B8" s="139" t="s">
        <v>150</v>
      </c>
      <c r="C8" s="140">
        <f>'Detalle ejecución Cuota Gerenci'!D8</f>
        <v>1446744000</v>
      </c>
      <c r="D8" s="140">
        <f>'Detalle ejecución Cuota Gerenci'!H8</f>
        <v>343216273</v>
      </c>
      <c r="E8" s="140">
        <f>C8-D8</f>
        <v>1103527727</v>
      </c>
      <c r="F8" s="133"/>
      <c r="G8" s="224">
        <v>44776</v>
      </c>
      <c r="H8" s="221">
        <v>3</v>
      </c>
      <c r="I8" s="222" t="s">
        <v>175</v>
      </c>
      <c r="J8" s="223">
        <f>C4*30%</f>
        <v>1622577600</v>
      </c>
      <c r="K8" s="256">
        <f>J8+J9</f>
        <v>3245155200</v>
      </c>
      <c r="L8" s="256">
        <f>D15</f>
        <v>824044984</v>
      </c>
      <c r="M8" s="259">
        <f>K8-L8</f>
        <v>2421110216</v>
      </c>
      <c r="N8" s="262">
        <f>L8/J12</f>
        <v>0.15235850365492534</v>
      </c>
    </row>
    <row r="9" spans="2:14" ht="16.2" thickBot="1">
      <c r="B9" s="139" t="s">
        <v>151</v>
      </c>
      <c r="C9" s="140">
        <f>'Detalle ejecución Cuota Gerenci'!D40</f>
        <v>2649256000</v>
      </c>
      <c r="D9" s="140">
        <f>'Detalle ejecución Cuota Gerenci'!H40</f>
        <v>250915000</v>
      </c>
      <c r="E9" s="140">
        <f t="shared" ref="E9:E14" si="0">C9-D9</f>
        <v>2398341000</v>
      </c>
      <c r="F9" s="133"/>
      <c r="G9" s="224">
        <v>45093</v>
      </c>
      <c r="H9" s="221">
        <v>14</v>
      </c>
      <c r="I9" s="222" t="s">
        <v>176</v>
      </c>
      <c r="J9" s="223">
        <f>C4*30%</f>
        <v>1622577600</v>
      </c>
      <c r="K9" s="257"/>
      <c r="L9" s="257"/>
      <c r="M9" s="260"/>
      <c r="N9" s="263"/>
    </row>
    <row r="10" spans="2:14" ht="27" thickBot="1">
      <c r="B10" s="139" t="s">
        <v>158</v>
      </c>
      <c r="C10" s="140">
        <f>'Detalle ejecución Cuota Gerenci'!D82</f>
        <v>334500000</v>
      </c>
      <c r="D10" s="140">
        <f>'Detalle ejecución Cuota Gerenci'!H82</f>
        <v>20000000</v>
      </c>
      <c r="E10" s="140">
        <f t="shared" si="0"/>
        <v>314500000</v>
      </c>
      <c r="F10" s="133"/>
      <c r="G10" s="221"/>
      <c r="H10" s="221">
        <v>30</v>
      </c>
      <c r="I10" s="222" t="s">
        <v>177</v>
      </c>
      <c r="J10" s="223">
        <f>C4*35%</f>
        <v>1893007199.9999998</v>
      </c>
      <c r="K10" s="257"/>
      <c r="L10" s="257"/>
      <c r="M10" s="260"/>
      <c r="N10" s="263"/>
    </row>
    <row r="11" spans="2:14" ht="16.2" thickBot="1">
      <c r="B11" s="139" t="s">
        <v>152</v>
      </c>
      <c r="C11" s="141">
        <f>'Detalle ejecución Cuota Gerenci'!D79</f>
        <v>322430614.60000002</v>
      </c>
      <c r="D11" s="140">
        <f>'Detalle ejecución Cuota Gerenci'!H79</f>
        <v>0</v>
      </c>
      <c r="E11" s="140">
        <f t="shared" si="0"/>
        <v>322430614.60000002</v>
      </c>
      <c r="F11" s="133"/>
      <c r="G11" s="221"/>
      <c r="H11" s="221">
        <v>42</v>
      </c>
      <c r="I11" s="222" t="s">
        <v>178</v>
      </c>
      <c r="J11" s="223">
        <f>C4*5%</f>
        <v>270429600</v>
      </c>
      <c r="K11" s="257"/>
      <c r="L11" s="257"/>
      <c r="M11" s="260"/>
      <c r="N11" s="263"/>
    </row>
    <row r="12" spans="2:14" ht="16.2" thickBot="1">
      <c r="B12" s="142" t="s">
        <v>153</v>
      </c>
      <c r="C12" s="143">
        <f>'Detalle ejecución Cuota Gerenci'!D88</f>
        <v>30600000</v>
      </c>
      <c r="D12" s="143">
        <f>'Detalle ejecución Cuota Gerenci'!H88</f>
        <v>30525295</v>
      </c>
      <c r="E12" s="140">
        <f t="shared" si="0"/>
        <v>74705</v>
      </c>
      <c r="F12" s="133"/>
      <c r="G12" s="221"/>
      <c r="H12" s="221"/>
      <c r="I12" s="225" t="s">
        <v>179</v>
      </c>
      <c r="J12" s="226">
        <f>SUM(J8:J11)</f>
        <v>5408592000</v>
      </c>
      <c r="K12" s="258"/>
      <c r="L12" s="258"/>
      <c r="M12" s="261"/>
      <c r="N12" s="264"/>
    </row>
    <row r="13" spans="2:14" ht="16.2" thickBot="1">
      <c r="B13" s="144" t="s">
        <v>154</v>
      </c>
      <c r="C13" s="145">
        <f>'Detalle ejecución Cuota Gerenci'!D91</f>
        <v>27100000</v>
      </c>
      <c r="D13" s="145">
        <f>'Detalle ejecución Cuota Gerenci'!H91</f>
        <v>0</v>
      </c>
      <c r="E13" s="140">
        <f t="shared" si="0"/>
        <v>27100000</v>
      </c>
      <c r="F13" s="133"/>
      <c r="G13" s="133"/>
    </row>
    <row r="14" spans="2:14" ht="16.2" thickBot="1">
      <c r="B14" s="144" t="s">
        <v>155</v>
      </c>
      <c r="C14" s="146">
        <f>'Detalle ejecución Cuota Gerenci'!D94</f>
        <v>597961385.39999998</v>
      </c>
      <c r="D14" s="145">
        <f>'Detalle ejecución Cuota Gerenci'!H94</f>
        <v>179388416</v>
      </c>
      <c r="E14" s="140">
        <f t="shared" si="0"/>
        <v>418572969.39999998</v>
      </c>
      <c r="F14" s="133"/>
      <c r="G14" s="133"/>
    </row>
    <row r="15" spans="2:14" ht="16.2" thickBot="1">
      <c r="B15" s="147" t="s">
        <v>156</v>
      </c>
      <c r="C15" s="148">
        <f>SUM(C8:C14)</f>
        <v>5408592000</v>
      </c>
      <c r="D15" s="148">
        <f t="shared" ref="D15:E15" si="1">SUM(D8:D14)</f>
        <v>824044984</v>
      </c>
      <c r="E15" s="148">
        <f t="shared" si="1"/>
        <v>4584547016</v>
      </c>
      <c r="F15" s="133"/>
      <c r="G15" s="133"/>
    </row>
  </sheetData>
  <mergeCells count="5">
    <mergeCell ref="B3:F3"/>
    <mergeCell ref="L8:L12"/>
    <mergeCell ref="M8:M12"/>
    <mergeCell ref="N8:N12"/>
    <mergeCell ref="K8:K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99BA-4C22-4A1B-94BE-19E54833664E}">
  <dimension ref="A1:D9"/>
  <sheetViews>
    <sheetView workbookViewId="0">
      <selection activeCell="C7" sqref="C7"/>
    </sheetView>
  </sheetViews>
  <sheetFormatPr baseColWidth="10" defaultRowHeight="14.4"/>
  <cols>
    <col min="1" max="1" width="16.5546875" bestFit="1" customWidth="1"/>
    <col min="2" max="2" width="21.33203125" bestFit="1" customWidth="1"/>
    <col min="3" max="3" width="21.44140625" bestFit="1" customWidth="1"/>
    <col min="4" max="4" width="41.21875" bestFit="1" customWidth="1"/>
  </cols>
  <sheetData>
    <row r="1" spans="1:4" ht="9" customHeight="1"/>
    <row r="2" spans="1:4" ht="18.600000000000001" customHeight="1">
      <c r="A2" s="265" t="s">
        <v>252</v>
      </c>
      <c r="B2" s="265"/>
      <c r="C2" s="265"/>
      <c r="D2" s="265"/>
    </row>
    <row r="3" spans="1:4">
      <c r="A3" s="213" t="s">
        <v>242</v>
      </c>
      <c r="B3" t="s">
        <v>246</v>
      </c>
      <c r="C3" t="s">
        <v>244</v>
      </c>
      <c r="D3" t="s">
        <v>245</v>
      </c>
    </row>
    <row r="4" spans="1:4">
      <c r="A4" s="214">
        <v>1</v>
      </c>
      <c r="B4" s="215">
        <v>3591700000</v>
      </c>
      <c r="C4" s="215">
        <v>852709325</v>
      </c>
      <c r="D4" s="215">
        <v>406067273</v>
      </c>
    </row>
    <row r="5" spans="1:4">
      <c r="A5" s="214">
        <v>2</v>
      </c>
      <c r="B5" s="215">
        <v>624300000</v>
      </c>
      <c r="C5" s="215">
        <v>300028000</v>
      </c>
      <c r="D5" s="215">
        <v>208064000</v>
      </c>
    </row>
    <row r="6" spans="1:4">
      <c r="A6" s="214">
        <v>3</v>
      </c>
      <c r="B6" s="215">
        <v>590430614.60000002</v>
      </c>
      <c r="C6" s="215">
        <v>106148348</v>
      </c>
      <c r="D6" s="215">
        <v>30525295</v>
      </c>
    </row>
    <row r="7" spans="1:4">
      <c r="A7" s="214">
        <v>4</v>
      </c>
      <c r="B7" s="215">
        <v>4200000</v>
      </c>
      <c r="C7" s="215">
        <v>0</v>
      </c>
      <c r="D7" s="215">
        <v>0</v>
      </c>
    </row>
    <row r="8" spans="1:4">
      <c r="A8" s="214">
        <v>5</v>
      </c>
      <c r="B8" s="215">
        <v>597961385.39999998</v>
      </c>
      <c r="C8" s="215">
        <v>597961385.39999998</v>
      </c>
      <c r="D8" s="215">
        <v>179388416</v>
      </c>
    </row>
    <row r="9" spans="1:4">
      <c r="A9" s="214" t="s">
        <v>243</v>
      </c>
      <c r="B9" s="215">
        <v>5408592000</v>
      </c>
      <c r="C9" s="215">
        <v>1856847058.4000001</v>
      </c>
      <c r="D9" s="215">
        <v>824044984</v>
      </c>
    </row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Presentación</vt:lpstr>
      <vt:lpstr>Detalle ejecución Cuota Gerenci</vt:lpstr>
      <vt:lpstr>Resumen CG</vt:lpstr>
      <vt:lpstr>Rubro presupuesto</vt:lpstr>
      <vt:lpstr>'Detalle ejecución Cuota Gerenci'!Área_de_impresión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Sandra Milena Pineda Cortes</cp:lastModifiedBy>
  <cp:lastPrinted>2023-09-26T03:23:28Z</cp:lastPrinted>
  <dcterms:created xsi:type="dcterms:W3CDTF">2021-03-12T21:47:44Z</dcterms:created>
  <dcterms:modified xsi:type="dcterms:W3CDTF">2023-09-26T03:23:55Z</dcterms:modified>
</cp:coreProperties>
</file>