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ENERAL" sheetId="1" r:id="rId4"/>
    <sheet state="visible" name="1" sheetId="2" r:id="rId5"/>
    <sheet state="visible" name="2" sheetId="3" r:id="rId6"/>
    <sheet state="visible" name="3" sheetId="4" r:id="rId7"/>
  </sheets>
  <definedNames>
    <definedName name="SIoNO">#REF!</definedName>
  </definedNames>
  <calcPr/>
  <extLst>
    <ext uri="GoogleSheetsCustomDataVersion2">
      <go:sheetsCustomData xmlns:go="http://customooxmlschemas.google.com/" r:id="rId8" roundtripDataChecksum="DCyE04mxOde564zl/HuSoTD8qzIZzr3+yB2B+rgX0Go="/>
    </ext>
  </extLst>
</workbook>
</file>

<file path=xl/sharedStrings.xml><?xml version="1.0" encoding="utf-8"?>
<sst xmlns="http://schemas.openxmlformats.org/spreadsheetml/2006/main" count="171" uniqueCount="73">
  <si>
    <t xml:space="preserve">INFORMACIÓN DEL PROCESO </t>
  </si>
  <si>
    <t>MUNICIPIO DE PALMIRA
 SECRETARIA DE DESARROLLO INSTITUCIONAL
 SELECCIÓN ABREVIADA MENOR CUANTIA No. MP-SDI-SAMC-PS-112-2023
 OBJETO: CONTRATAR EL SERVICIO DE CAPACITACIÓN PARA SERVIDORES PÚBLICOS DE LA ALCALDÍA DE PALMIRA, EN CUMPLIMIENTO DEL PLAN INSTITUCIONAL DE CAPACITACIÓN (PIC)</t>
  </si>
  <si>
    <t>PRESUPUESTO OFICIAL ($)                                        :</t>
  </si>
  <si>
    <t>PRESUPUESTO OFICIAL (SMMLV)                              :</t>
  </si>
  <si>
    <t>FECHA DE CIERRE PROCESO                                     :</t>
  </si>
  <si>
    <t>OFERENTE</t>
  </si>
  <si>
    <t>INFORMACIÓN DEL OFERENTE</t>
  </si>
  <si>
    <t>UNIVERSIDAD SANTIAGO DE CALI</t>
  </si>
  <si>
    <t>INTEGRANTES</t>
  </si>
  <si>
    <t>NIT</t>
  </si>
  <si>
    <t>890.303.797-1</t>
  </si>
  <si>
    <t>REPRESENTANTE LEGAL</t>
  </si>
  <si>
    <t>ZONIA YASMIN VELASCO RAMIREZ</t>
  </si>
  <si>
    <t>PARTICIPACIÓN</t>
  </si>
  <si>
    <t xml:space="preserve">RESULTADO DE LA EVALUACIÓN FINANCIERA </t>
  </si>
  <si>
    <t>UNIVERSIDAD PONTIFICIA BOLIVARIANA SECCIONAL PALMIRA</t>
  </si>
  <si>
    <t>890902922-6</t>
  </si>
  <si>
    <t>RAÚL JORDAN BALANTA</t>
  </si>
  <si>
    <t>UNIVERSIDAD AUTONOMA DE OCCIDENTE</t>
  </si>
  <si>
    <t>890305881-1</t>
  </si>
  <si>
    <t>ANDRES SIERRA GARZÓN</t>
  </si>
  <si>
    <r>
      <rPr>
        <rFont val="Arial Narrow"/>
        <b/>
        <color rgb="FF000000"/>
        <sz val="12.0"/>
        <u/>
      </rPr>
      <t>LEANDRO ALARCON MONTIEL</t>
    </r>
    <r>
      <rPr>
        <rFont val="Arial Narrow"/>
        <color rgb="FF000000"/>
        <sz val="12.0"/>
        <u/>
      </rPr>
      <t xml:space="preserve">
Secretaría de Desarrollo Institucional
 25-09-2023</t>
    </r>
  </si>
  <si>
    <t xml:space="preserve">EVALUACIÓN FINANCIERA </t>
  </si>
  <si>
    <t>INFORMACIÓN DEL OFERENTE Y RUBROS FINANCIEROS</t>
  </si>
  <si>
    <t>ACTIVO CORRIENTE</t>
  </si>
  <si>
    <t>ACTIVO TOTAL</t>
  </si>
  <si>
    <t>PASIVO CORRIENTE</t>
  </si>
  <si>
    <t>PASIVO TOTAL</t>
  </si>
  <si>
    <t>PATRIMONIO</t>
  </si>
  <si>
    <t>UTILIDAD / PERDIDA OPERACIONAL</t>
  </si>
  <si>
    <t>GASTOS DE INTERESES</t>
  </si>
  <si>
    <t>INDICADOR</t>
  </si>
  <si>
    <t>INDICE DE LIQUIDEZ</t>
  </si>
  <si>
    <t>INDICE DE ENDEUDAMIENTO</t>
  </si>
  <si>
    <t>RAZON DE COBERTURA DE INTERESES</t>
  </si>
  <si>
    <t>CAPITAL DE TRABAJO</t>
  </si>
  <si>
    <t>RENTABILIDAD DEL PATRIMONIO</t>
  </si>
  <si>
    <t>RENTABILIDAD DEL ACTIVO</t>
  </si>
  <si>
    <t>REQUISITOS CAPACIDAD FINANACIERA Y ORGANIZACIONAL</t>
  </si>
  <si>
    <t>INDICADOR ESTABLECIDO</t>
  </si>
  <si>
    <r>
      <rPr>
        <rFont val="Arial"/>
        <b/>
        <color theme="1"/>
        <sz val="12.0"/>
      </rPr>
      <t>Indice de Liquidez. ≥ 1,</t>
    </r>
    <r>
      <rPr>
        <rFont val="Arial"/>
        <color theme="1"/>
        <sz val="12.0"/>
      </rPr>
      <t>13       
 (Act. Corriente/Pas. Corriente)</t>
    </r>
  </si>
  <si>
    <r>
      <rPr>
        <rFont val="Arial"/>
        <b/>
        <color theme="1"/>
        <sz val="12.0"/>
      </rPr>
      <t>Indice de Enduedamiento. ≤ 0,44</t>
    </r>
    <r>
      <rPr>
        <rFont val="Arial"/>
        <color theme="1"/>
        <sz val="12.0"/>
      </rPr>
      <t xml:space="preserve">
(Pas. Total/ Act. Total)</t>
    </r>
  </si>
  <si>
    <r>
      <rPr>
        <rFont val="Arial"/>
        <b/>
        <color theme="1"/>
        <sz val="12.0"/>
      </rPr>
      <t>Razon de Cobertura de Intereses ≥ 1,72</t>
    </r>
    <r>
      <rPr>
        <rFont val="Arial"/>
        <color theme="1"/>
        <sz val="12.0"/>
      </rPr>
      <t xml:space="preserve">
( Util. Operacional / Gtos Intereses)</t>
    </r>
  </si>
  <si>
    <r>
      <rPr>
        <rFont val="Arial"/>
        <b/>
        <color theme="1"/>
        <sz val="12.0"/>
      </rPr>
      <t>Rentabiliodad del Patrimonio. ≥ 0,00</t>
    </r>
    <r>
      <rPr>
        <rFont val="Arial"/>
        <color theme="1"/>
        <sz val="12.0"/>
      </rPr>
      <t xml:space="preserve">
(Util. Operacional / Patrimonio)</t>
    </r>
  </si>
  <si>
    <r>
      <rPr>
        <rFont val="Arial"/>
        <b/>
        <color theme="1"/>
        <sz val="12.0"/>
      </rPr>
      <t>Rentabilidad del Activo. ≥ 0,00</t>
    </r>
    <r>
      <rPr>
        <rFont val="Arial"/>
        <color theme="1"/>
        <sz val="12.0"/>
      </rPr>
      <t xml:space="preserve">
(Util. Operacional / Act. Total)</t>
    </r>
  </si>
  <si>
    <t>EVALUACIÓN INDICADOR</t>
  </si>
  <si>
    <t>EVALUACIÓN FINAL DE INDICADORES</t>
  </si>
  <si>
    <t>EVALUACION FIRMEZA DEL RUP</t>
  </si>
  <si>
    <t>CUMPLE</t>
  </si>
  <si>
    <t>EVALUACION FECHA DEL RUP NO MAYOR A 30 DIAS</t>
  </si>
  <si>
    <t>EVALUACIÓN FINANCIERA</t>
  </si>
  <si>
    <r>
      <rPr>
        <rFont val="Arial Narrow"/>
        <b/>
        <color rgb="FF000000"/>
        <sz val="12.0"/>
      </rPr>
      <t>LEANDRO ALARCON MONTIEL</t>
    </r>
    <r>
      <rPr>
        <rFont val="Arial Narrow"/>
        <color rgb="FF000000"/>
        <sz val="12.0"/>
      </rPr>
      <t xml:space="preserve">
Secretaría de Desarrollo Institucional
 25-09-2023</t>
    </r>
  </si>
  <si>
    <t>EVALUACIÓN FINANCIERA PRELIMINAR</t>
  </si>
  <si>
    <r>
      <rPr>
        <rFont val="Arial"/>
        <b/>
        <color theme="1"/>
        <sz val="12.0"/>
      </rPr>
      <t>Indice de Liquidez. ≥ 1,</t>
    </r>
    <r>
      <rPr>
        <rFont val="Arial"/>
        <color theme="1"/>
        <sz val="12.0"/>
      </rPr>
      <t>13       
 (Act. Corriente/Pas. Corriente)</t>
    </r>
  </si>
  <si>
    <r>
      <rPr>
        <rFont val="Arial"/>
        <b/>
        <color theme="1"/>
        <sz val="12.0"/>
      </rPr>
      <t>Indice de Enduedamiento. ≤ 0,44</t>
    </r>
    <r>
      <rPr>
        <rFont val="Arial"/>
        <color theme="1"/>
        <sz val="12.0"/>
      </rPr>
      <t xml:space="preserve">
(Pas. Total/ Act. Total)</t>
    </r>
  </si>
  <si>
    <r>
      <rPr>
        <rFont val="Arial"/>
        <b/>
        <color theme="1"/>
        <sz val="12.0"/>
      </rPr>
      <t>Razon de Cobertura de Intereses ≥ 1,72</t>
    </r>
    <r>
      <rPr>
        <rFont val="Arial"/>
        <color theme="1"/>
        <sz val="12.0"/>
      </rPr>
      <t xml:space="preserve">
( Util. Operacional / Gtos Intereses)</t>
    </r>
  </si>
  <si>
    <r>
      <rPr>
        <rFont val="Arial"/>
        <b/>
        <color theme="1"/>
        <sz val="12.0"/>
      </rPr>
      <t>Rentabiliodad del Patrimonio. ≥ 0,00</t>
    </r>
    <r>
      <rPr>
        <rFont val="Arial"/>
        <color theme="1"/>
        <sz val="12.0"/>
      </rPr>
      <t xml:space="preserve">
(Util. Operacional / Patrimonio)</t>
    </r>
  </si>
  <si>
    <r>
      <rPr>
        <rFont val="Arial"/>
        <b/>
        <color theme="1"/>
        <sz val="12.0"/>
      </rPr>
      <t>Rentabilidad del Activo. ≥ 0,00</t>
    </r>
    <r>
      <rPr>
        <rFont val="Arial"/>
        <color theme="1"/>
        <sz val="12.0"/>
      </rPr>
      <t xml:space="preserve">
(Util. Operacional / Act. Total)</t>
    </r>
  </si>
  <si>
    <t>GRUPOS</t>
  </si>
  <si>
    <t>VALOR ESTABLECIDO</t>
  </si>
  <si>
    <r>
      <rPr>
        <rFont val="Arial"/>
        <b/>
        <color theme="1"/>
        <sz val="12.0"/>
      </rPr>
      <t>PRESUPUESTO OFICIAL</t>
    </r>
    <r>
      <rPr>
        <rFont val="Arial"/>
        <color theme="1"/>
        <sz val="12.0"/>
      </rPr>
      <t xml:space="preserve">   
</t>
    </r>
  </si>
  <si>
    <t>POLIZA DE SERIEDAD DE LA OFERTA
VALOR 10% DEL PRESUPUESTO</t>
  </si>
  <si>
    <t>EVALUACIÓN PRESUPUESTO</t>
  </si>
  <si>
    <t>PROPUESTA ECONÓMICA</t>
  </si>
  <si>
    <t>EVALUACION FINANCIERA</t>
  </si>
  <si>
    <r>
      <rPr>
        <rFont val="Arial Narrow"/>
        <b/>
        <color rgb="FF000000"/>
        <sz val="12.0"/>
      </rPr>
      <t>LEANDRO ALARCON MONTIEL</t>
    </r>
    <r>
      <rPr>
        <rFont val="Arial Narrow"/>
        <color rgb="FF000000"/>
        <sz val="12.0"/>
      </rPr>
      <t xml:space="preserve">
Secretaría de Desarrollo Institucional
 25-09-2023</t>
    </r>
  </si>
  <si>
    <r>
      <rPr>
        <rFont val="Arial"/>
        <b/>
        <color theme="1"/>
        <sz val="12.0"/>
      </rPr>
      <t>Indice de Liquidez. ≥ 1,</t>
    </r>
    <r>
      <rPr>
        <rFont val="Arial"/>
        <color theme="1"/>
        <sz val="12.0"/>
      </rPr>
      <t>13       
 (Act. Corriente/Pas. Corriente)</t>
    </r>
  </si>
  <si>
    <r>
      <rPr>
        <rFont val="Arial"/>
        <b/>
        <color theme="1"/>
        <sz val="12.0"/>
      </rPr>
      <t>Indice de Enduedamiento. ≤ 0,44</t>
    </r>
    <r>
      <rPr>
        <rFont val="Arial"/>
        <color theme="1"/>
        <sz val="12.0"/>
      </rPr>
      <t xml:space="preserve">
(Pas. Total/ Act. Total)</t>
    </r>
  </si>
  <si>
    <r>
      <rPr>
        <rFont val="Arial"/>
        <b/>
        <color theme="1"/>
        <sz val="12.0"/>
      </rPr>
      <t>Razon de Cobertura de Intereses ≥ 1,72</t>
    </r>
    <r>
      <rPr>
        <rFont val="Arial"/>
        <color theme="1"/>
        <sz val="12.0"/>
      </rPr>
      <t xml:space="preserve">
( Util. Operacional / Gtos Intereses)</t>
    </r>
  </si>
  <si>
    <r>
      <rPr>
        <rFont val="Arial"/>
        <b/>
        <color theme="1"/>
        <sz val="12.0"/>
      </rPr>
      <t>Rentabiliodad del Patrimonio. ≥ 0,00</t>
    </r>
    <r>
      <rPr>
        <rFont val="Arial"/>
        <color theme="1"/>
        <sz val="12.0"/>
      </rPr>
      <t xml:space="preserve">
(Util. Operacional / Patrimonio)</t>
    </r>
  </si>
  <si>
    <r>
      <rPr>
        <rFont val="Arial"/>
        <b/>
        <color theme="1"/>
        <sz val="12.0"/>
      </rPr>
      <t>Rentabilidad del Activo. ≥ 0,00</t>
    </r>
    <r>
      <rPr>
        <rFont val="Arial"/>
        <color theme="1"/>
        <sz val="12.0"/>
      </rPr>
      <t xml:space="preserve">
(Util. Operacional / Act. Total)</t>
    </r>
  </si>
  <si>
    <r>
      <rPr>
        <rFont val="Arial"/>
        <b/>
        <color theme="1"/>
        <sz val="12.0"/>
      </rPr>
      <t>PRESUPUESTO OFICIAL</t>
    </r>
    <r>
      <rPr>
        <rFont val="Arial"/>
        <color theme="1"/>
        <sz val="12.0"/>
      </rPr>
      <t xml:space="preserve">   
</t>
    </r>
  </si>
  <si>
    <r>
      <rPr>
        <rFont val="Arial Narrow"/>
        <b/>
        <color rgb="FF000000"/>
        <sz val="12.0"/>
      </rPr>
      <t>LEANDRO ALARCON MONTIEL</t>
    </r>
    <r>
      <rPr>
        <rFont val="Arial Narrow"/>
        <color rgb="FF000000"/>
        <sz val="12.0"/>
      </rPr>
      <t xml:space="preserve">
Secretaría de Desarrollo Institucional
25-09-2023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</si>
</sst>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[$$-240A]\ * #,##0.00_-;\-[$$-240A]\ * #,##0.00_-;_-[$$-240A]\ * &quot;-&quot;??_-;_-@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* #,##0.00_-;\-* #,##0.00_-;_-* &quot;-&quot;_-;_-@"/>
    <numFmt numFmtId="168" formatCode="[$$-240A]\ #,##0.00"/>
  </numFmts>
  <fonts count="20">
    <font>
      <sz val="11.0"/>
      <color theme="1"/>
      <name val="Arial"/>
      <scheme val="minor"/>
    </font>
    <font>
      <b/>
      <sz val="12.0"/>
      <color theme="0"/>
      <name val="Arial"/>
    </font>
    <font/>
    <font>
      <sz val="12.0"/>
      <color theme="1"/>
      <name val="Arial"/>
    </font>
    <font>
      <b/>
      <sz val="11.0"/>
      <color theme="0"/>
      <name val="Arial"/>
    </font>
    <font>
      <sz val="11.0"/>
      <color theme="1"/>
      <name val="Calibri"/>
    </font>
    <font>
      <b/>
      <sz val="12.0"/>
      <color theme="1"/>
      <name val="Arial"/>
    </font>
    <font>
      <u/>
      <sz val="12.0"/>
      <color rgb="FF000000"/>
      <name val="Arial Narrow"/>
    </font>
    <font>
      <u/>
      <sz val="11.0"/>
      <color theme="1"/>
      <name val="Arial"/>
    </font>
    <font>
      <sz val="11.0"/>
      <color theme="1"/>
      <name val="Arial"/>
    </font>
    <font>
      <b/>
      <sz val="16.0"/>
      <color theme="0"/>
      <name val="Arial"/>
    </font>
    <font>
      <sz val="12.0"/>
      <color theme="0"/>
      <name val="Arial"/>
    </font>
    <font>
      <b/>
      <sz val="11.0"/>
      <color theme="1"/>
      <name val="Arial"/>
    </font>
    <font>
      <sz val="14.0"/>
      <color theme="0"/>
      <name val="Arial"/>
    </font>
    <font>
      <b/>
      <sz val="20.0"/>
      <color theme="1"/>
      <name val="Arial Narrow"/>
    </font>
    <font>
      <sz val="12.0"/>
      <color theme="1"/>
      <name val="Arial Narrow"/>
    </font>
    <font>
      <b/>
      <sz val="11.0"/>
      <color theme="0"/>
      <name val="Arial Narrow"/>
    </font>
    <font>
      <sz val="12.0"/>
      <color rgb="FF000000"/>
      <name val="Arial Narrow"/>
    </font>
    <font>
      <b/>
      <sz val="16.0"/>
      <color theme="1"/>
      <name val="Arial"/>
    </font>
    <font>
      <b/>
      <sz val="12.0"/>
      <color rgb="FFFFFFFF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002060"/>
        <bgColor rgb="FF002060"/>
      </patternFill>
    </fill>
    <fill>
      <patternFill patternType="solid">
        <fgColor rgb="FF2F5496"/>
        <bgColor rgb="FF2F5496"/>
      </patternFill>
    </fill>
    <fill>
      <patternFill patternType="solid">
        <fgColor theme="8"/>
        <bgColor theme="8"/>
      </patternFill>
    </fill>
    <fill>
      <patternFill patternType="solid">
        <fgColor theme="0"/>
        <bgColor theme="0"/>
      </patternFill>
    </fill>
    <fill>
      <patternFill patternType="solid">
        <fgColor rgb="FFA8D08D"/>
        <bgColor rgb="FFA8D08D"/>
      </patternFill>
    </fill>
    <fill>
      <patternFill patternType="solid">
        <fgColor theme="9"/>
        <bgColor theme="9"/>
      </patternFill>
    </fill>
    <fill>
      <patternFill patternType="solid">
        <fgColor rgb="FF0070C0"/>
        <bgColor rgb="FF0070C0"/>
      </patternFill>
    </fill>
    <fill>
      <patternFill patternType="solid">
        <fgColor theme="5"/>
        <bgColor theme="5"/>
      </patternFill>
    </fill>
    <fill>
      <patternFill patternType="solid">
        <fgColor rgb="FFD8D8D8"/>
        <bgColor rgb="FFD8D8D8"/>
      </patternFill>
    </fill>
  </fills>
  <borders count="2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/>
      <bottom/>
    </border>
    <border>
      <right/>
      <top/>
      <bottom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</border>
    <border>
      <left style="thin">
        <color rgb="FF000000"/>
      </left>
      <top style="thin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/>
      <top style="medium">
        <color rgb="FF000000"/>
      </top>
      <bottom style="thin">
        <color rgb="FF000000"/>
      </bottom>
    </border>
    <border>
      <right/>
      <top style="thin">
        <color rgb="FF000000"/>
      </top>
      <bottom style="medium">
        <color rgb="FF000000"/>
      </bottom>
    </border>
    <border>
      <left/>
      <right style="thin">
        <color rgb="FF000000"/>
      </right>
      <top/>
    </border>
    <border>
      <left/>
      <right style="thin">
        <color rgb="FF000000"/>
      </right>
      <bottom style="thin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8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0" fillId="0" fontId="3" numFmtId="0" xfId="0" applyFont="1"/>
    <xf borderId="4" fillId="0" fontId="2" numFmtId="0" xfId="0" applyBorder="1" applyFont="1"/>
    <xf borderId="5" fillId="3" fontId="4" numFmtId="0" xfId="0" applyAlignment="1" applyBorder="1" applyFill="1" applyFont="1">
      <alignment horizontal="left" shrinkToFit="0" vertical="center" wrapText="1"/>
    </xf>
    <xf borderId="6" fillId="3" fontId="1" numFmtId="164" xfId="0" applyAlignment="1" applyBorder="1" applyFont="1" applyNumberFormat="1">
      <alignment shrinkToFit="0" vertical="center" wrapText="1"/>
    </xf>
    <xf borderId="6" fillId="3" fontId="1" numFmtId="2" xfId="0" applyAlignment="1" applyBorder="1" applyFont="1" applyNumberFormat="1">
      <alignment shrinkToFit="0" vertical="center" wrapText="1"/>
    </xf>
    <xf borderId="7" fillId="0" fontId="2" numFmtId="0" xfId="0" applyBorder="1" applyFont="1"/>
    <xf borderId="6" fillId="3" fontId="1" numFmtId="14" xfId="0" applyAlignment="1" applyBorder="1" applyFont="1" applyNumberFormat="1">
      <alignment shrinkToFit="0" vertical="center" wrapText="1"/>
    </xf>
    <xf borderId="8" fillId="0" fontId="5" numFmtId="0" xfId="0" applyAlignment="1" applyBorder="1" applyFont="1">
      <alignment horizontal="center"/>
    </xf>
    <xf borderId="9" fillId="0" fontId="6" numFmtId="0" xfId="0" applyAlignment="1" applyBorder="1" applyFont="1">
      <alignment horizontal="center" vertical="center"/>
    </xf>
    <xf borderId="10" fillId="0" fontId="6" numFmtId="0" xfId="0" applyAlignment="1" applyBorder="1" applyFont="1">
      <alignment horizontal="center" vertical="center"/>
    </xf>
    <xf borderId="11" fillId="0" fontId="2" numFmtId="0" xfId="0" applyBorder="1" applyFont="1"/>
    <xf borderId="5" fillId="4" fontId="1" numFmtId="0" xfId="0" applyAlignment="1" applyBorder="1" applyFill="1" applyFont="1">
      <alignment horizontal="center" shrinkToFit="0" vertical="center" wrapText="1"/>
    </xf>
    <xf borderId="12" fillId="4" fontId="1" numFmtId="165" xfId="0" applyAlignment="1" applyBorder="1" applyFont="1" applyNumberFormat="1">
      <alignment horizontal="center" shrinkToFit="0" vertical="center" wrapText="1"/>
    </xf>
    <xf borderId="0" fillId="0" fontId="3" numFmtId="0" xfId="0" applyAlignment="1" applyFont="1">
      <alignment shrinkToFit="0" wrapText="1"/>
    </xf>
    <xf borderId="13" fillId="0" fontId="6" numFmtId="165" xfId="0" applyAlignment="1" applyBorder="1" applyFont="1" applyNumberFormat="1">
      <alignment horizontal="center" shrinkToFit="0" vertical="center" wrapText="1"/>
    </xf>
    <xf borderId="12" fillId="5" fontId="6" numFmtId="165" xfId="0" applyAlignment="1" applyBorder="1" applyFill="1" applyFont="1" applyNumberFormat="1">
      <alignment horizontal="center" shrinkToFit="0" vertical="center" wrapText="1"/>
    </xf>
    <xf borderId="0" fillId="0" fontId="3" numFmtId="0" xfId="0" applyAlignment="1" applyFont="1">
      <alignment vertical="center"/>
    </xf>
    <xf borderId="12" fillId="5" fontId="3" numFmtId="1" xfId="0" applyAlignment="1" applyBorder="1" applyFont="1" applyNumberFormat="1">
      <alignment horizontal="center" shrinkToFit="0" vertical="center" wrapText="1"/>
    </xf>
    <xf borderId="12" fillId="5" fontId="3" numFmtId="165" xfId="0" applyAlignment="1" applyBorder="1" applyFont="1" applyNumberFormat="1">
      <alignment horizontal="center" shrinkToFit="0" vertical="center" wrapText="1"/>
    </xf>
    <xf borderId="12" fillId="5" fontId="6" numFmtId="9" xfId="0" applyAlignment="1" applyBorder="1" applyFont="1" applyNumberFormat="1">
      <alignment horizontal="center" shrinkToFit="0" vertical="center" wrapText="1"/>
    </xf>
    <xf borderId="14" fillId="6" fontId="6" numFmtId="165" xfId="0" applyAlignment="1" applyBorder="1" applyFill="1" applyFont="1" applyNumberFormat="1">
      <alignment horizontal="center" shrinkToFit="0" vertical="center" wrapText="1"/>
    </xf>
    <xf borderId="15" fillId="6" fontId="3" numFmtId="165" xfId="0" applyAlignment="1" applyBorder="1" applyFont="1" applyNumberFormat="1">
      <alignment horizontal="center" shrinkToFit="0" vertical="center" wrapText="1"/>
    </xf>
    <xf borderId="16" fillId="0" fontId="2" numFmtId="0" xfId="0" applyBorder="1" applyFont="1"/>
    <xf borderId="0" fillId="0" fontId="6" numFmtId="0" xfId="0" applyAlignment="1" applyFont="1">
      <alignment horizontal="left" vertical="center"/>
    </xf>
    <xf borderId="12" fillId="5" fontId="3" numFmtId="0" xfId="0" applyAlignment="1" applyBorder="1" applyFont="1">
      <alignment horizontal="center" shrinkToFit="0" vertical="center" wrapText="1"/>
    </xf>
    <xf borderId="12" fillId="5" fontId="6" numFmtId="10" xfId="0" applyAlignment="1" applyBorder="1" applyFont="1" applyNumberFormat="1">
      <alignment horizontal="center" shrinkToFit="0" vertical="center" wrapText="1"/>
    </xf>
    <xf borderId="12" fillId="6" fontId="6" numFmtId="165" xfId="0" applyAlignment="1" applyBorder="1" applyFont="1" applyNumberFormat="1">
      <alignment horizontal="center" shrinkToFit="0" vertical="center" wrapText="1"/>
    </xf>
    <xf borderId="17" fillId="0" fontId="2" numFmtId="0" xfId="0" applyBorder="1" applyFont="1"/>
    <xf borderId="8" fillId="0" fontId="6" numFmtId="0" xfId="0" applyAlignment="1" applyBorder="1" applyFont="1">
      <alignment horizontal="center" vertical="center"/>
    </xf>
    <xf borderId="18" fillId="0" fontId="6" numFmtId="0" xfId="0" applyAlignment="1" applyBorder="1" applyFont="1">
      <alignment horizontal="center" vertical="center"/>
    </xf>
    <xf borderId="19" fillId="0" fontId="2" numFmtId="0" xfId="0" applyBorder="1" applyFont="1"/>
    <xf borderId="0" fillId="0" fontId="3" numFmtId="0" xfId="0" applyAlignment="1" applyFont="1">
      <alignment horizontal="center"/>
    </xf>
    <xf borderId="0" fillId="0" fontId="7" numFmtId="0" xfId="0" applyAlignment="1" applyFont="1">
      <alignment horizontal="center" shrinkToFit="0" vertical="center" wrapText="1"/>
    </xf>
    <xf borderId="0" fillId="0" fontId="8" numFmtId="0" xfId="0" applyAlignment="1" applyFont="1">
      <alignment vertical="center"/>
    </xf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vertical="center"/>
    </xf>
    <xf borderId="18" fillId="7" fontId="10" numFmtId="0" xfId="0" applyAlignment="1" applyBorder="1" applyFill="1" applyFont="1">
      <alignment horizontal="center" shrinkToFit="0" vertical="center" wrapText="1"/>
    </xf>
    <xf borderId="20" fillId="0" fontId="2" numFmtId="0" xfId="0" applyBorder="1" applyFont="1"/>
    <xf borderId="10" fillId="0" fontId="6" numFmtId="0" xfId="0" applyAlignment="1" applyBorder="1" applyFont="1">
      <alignment horizontal="center" shrinkToFit="0" vertical="center" wrapText="1"/>
    </xf>
    <xf borderId="10" fillId="4" fontId="1" numFmtId="165" xfId="0" applyAlignment="1" applyBorder="1" applyFont="1" applyNumberFormat="1">
      <alignment horizontal="center" shrinkToFit="0" vertical="center" wrapText="1"/>
    </xf>
    <xf borderId="15" fillId="4" fontId="1" numFmtId="165" xfId="0" applyAlignment="1" applyBorder="1" applyFont="1" applyNumberFormat="1">
      <alignment horizontal="center" shrinkToFit="0" vertical="center" wrapText="1"/>
    </xf>
    <xf borderId="21" fillId="0" fontId="2" numFmtId="0" xfId="0" applyBorder="1" applyFont="1"/>
    <xf borderId="22" fillId="8" fontId="1" numFmtId="0" xfId="0" applyAlignment="1" applyBorder="1" applyFill="1" applyFont="1">
      <alignment horizontal="center" shrinkToFit="0" vertical="center" wrapText="1"/>
    </xf>
    <xf borderId="13" fillId="2" fontId="1" numFmtId="165" xfId="0" applyAlignment="1" applyBorder="1" applyFont="1" applyNumberFormat="1">
      <alignment horizontal="center" shrinkToFit="0" vertical="center" wrapText="1"/>
    </xf>
    <xf borderId="23" fillId="0" fontId="2" numFmtId="0" xfId="0" applyBorder="1" applyFont="1"/>
    <xf borderId="13" fillId="8" fontId="1" numFmtId="0" xfId="0" applyAlignment="1" applyBorder="1" applyFont="1">
      <alignment horizontal="center" vertical="center"/>
    </xf>
    <xf borderId="13" fillId="2" fontId="11" numFmtId="165" xfId="0" applyAlignment="1" applyBorder="1" applyFont="1" applyNumberFormat="1">
      <alignment horizontal="center" shrinkToFit="0" vertical="center" wrapText="1"/>
    </xf>
    <xf borderId="13" fillId="2" fontId="1" numFmtId="10" xfId="0" applyAlignment="1" applyBorder="1" applyFont="1" applyNumberFormat="1">
      <alignment horizontal="center" shrinkToFit="0" vertical="center" wrapText="1"/>
    </xf>
    <xf borderId="13" fillId="0" fontId="12" numFmtId="165" xfId="0" applyAlignment="1" applyBorder="1" applyFont="1" applyNumberFormat="1">
      <alignment horizontal="left" shrinkToFit="0" vertical="center" wrapText="1"/>
    </xf>
    <xf borderId="13" fillId="0" fontId="3" numFmtId="166" xfId="0" applyAlignment="1" applyBorder="1" applyFont="1" applyNumberFormat="1">
      <alignment horizontal="center"/>
    </xf>
    <xf borderId="14" fillId="7" fontId="1" numFmtId="165" xfId="0" applyAlignment="1" applyBorder="1" applyFont="1" applyNumberFormat="1">
      <alignment horizontal="center" shrinkToFit="0" vertical="center" wrapText="1"/>
    </xf>
    <xf borderId="13" fillId="0" fontId="3" numFmtId="167" xfId="0" applyAlignment="1" applyBorder="1" applyFont="1" applyNumberFormat="1">
      <alignment horizontal="right"/>
    </xf>
    <xf borderId="13" fillId="0" fontId="3" numFmtId="2" xfId="0" applyAlignment="1" applyBorder="1" applyFont="1" applyNumberFormat="1">
      <alignment horizontal="right" vertical="center"/>
    </xf>
    <xf borderId="13" fillId="0" fontId="3" numFmtId="166" xfId="0" applyAlignment="1" applyBorder="1" applyFont="1" applyNumberFormat="1">
      <alignment horizontal="right"/>
    </xf>
    <xf borderId="0" fillId="0" fontId="3" numFmtId="165" xfId="0" applyFont="1" applyNumberFormat="1"/>
    <xf borderId="13" fillId="0" fontId="3" numFmtId="0" xfId="0" applyAlignment="1" applyBorder="1" applyFont="1">
      <alignment horizontal="center" shrinkToFit="0" vertical="center" wrapText="1"/>
    </xf>
    <xf borderId="13" fillId="0" fontId="3" numFmtId="2" xfId="0" applyAlignment="1" applyBorder="1" applyFont="1" applyNumberFormat="1">
      <alignment horizontal="center" vertical="center"/>
    </xf>
    <xf borderId="13" fillId="0" fontId="3" numFmtId="0" xfId="0" applyAlignment="1" applyBorder="1" applyFont="1">
      <alignment horizontal="center" vertical="center"/>
    </xf>
    <xf borderId="13" fillId="9" fontId="1" numFmtId="165" xfId="0" applyAlignment="1" applyBorder="1" applyFill="1" applyFont="1" applyNumberFormat="1">
      <alignment horizontal="center" shrinkToFit="0" vertical="center" wrapText="1"/>
    </xf>
    <xf borderId="14" fillId="9" fontId="1" numFmtId="165" xfId="0" applyAlignment="1" applyBorder="1" applyFont="1" applyNumberFormat="1">
      <alignment horizontal="center" shrinkToFit="0" vertical="center" wrapText="1"/>
    </xf>
    <xf borderId="13" fillId="0" fontId="6" numFmtId="165" xfId="0" applyAlignment="1" applyBorder="1" applyFont="1" applyNumberFormat="1">
      <alignment horizontal="left" shrinkToFit="0" vertical="center" wrapText="1"/>
    </xf>
    <xf borderId="14" fillId="9" fontId="13" numFmtId="165" xfId="0" applyAlignment="1" applyBorder="1" applyFont="1" applyNumberFormat="1">
      <alignment horizontal="center" shrinkToFit="0" vertical="center" wrapText="1"/>
    </xf>
    <xf borderId="24" fillId="10" fontId="14" numFmtId="0" xfId="0" applyAlignment="1" applyBorder="1" applyFill="1" applyFont="1">
      <alignment shrinkToFit="0" vertical="center" wrapText="1"/>
    </xf>
    <xf borderId="25" fillId="5" fontId="14" numFmtId="0" xfId="0" applyAlignment="1" applyBorder="1" applyFont="1">
      <alignment horizontal="center" shrinkToFit="0" vertical="center" wrapText="1"/>
    </xf>
    <xf borderId="0" fillId="0" fontId="15" numFmtId="0" xfId="0" applyAlignment="1" applyFont="1">
      <alignment horizontal="center" shrinkToFit="0" vertical="center" wrapText="1"/>
    </xf>
    <xf borderId="0" fillId="0" fontId="5" numFmtId="0" xfId="0" applyAlignment="1" applyFont="1">
      <alignment shrinkToFit="0" wrapText="1"/>
    </xf>
    <xf borderId="0" fillId="0" fontId="3" numFmtId="0" xfId="0" applyAlignment="1" applyFont="1">
      <alignment horizontal="center" shrinkToFit="0" wrapText="1"/>
    </xf>
    <xf borderId="26" fillId="5" fontId="16" numFmtId="0" xfId="0" applyAlignment="1" applyBorder="1" applyFont="1">
      <alignment shrinkToFit="0" vertical="top" wrapText="1"/>
    </xf>
    <xf borderId="0" fillId="0" fontId="17" numFmtId="0" xfId="0" applyAlignment="1" applyFont="1">
      <alignment horizontal="center" shrinkToFit="0" vertical="center" wrapText="1"/>
    </xf>
    <xf borderId="0" fillId="0" fontId="9" numFmtId="0" xfId="0" applyFont="1"/>
    <xf borderId="13" fillId="2" fontId="11" numFmtId="0" xfId="0" applyAlignment="1" applyBorder="1" applyFont="1">
      <alignment horizontal="center" shrinkToFit="0" vertical="center" wrapText="1"/>
    </xf>
    <xf borderId="13" fillId="0" fontId="3" numFmtId="167" xfId="0" applyBorder="1" applyFont="1" applyNumberFormat="1"/>
    <xf borderId="13" fillId="0" fontId="3" numFmtId="166" xfId="0" applyBorder="1" applyFont="1" applyNumberFormat="1"/>
    <xf borderId="13" fillId="0" fontId="6" numFmtId="165" xfId="0" applyAlignment="1" applyBorder="1" applyFont="1" applyNumberFormat="1">
      <alignment horizontal="center" vertical="center"/>
    </xf>
    <xf borderId="13" fillId="0" fontId="6" numFmtId="0" xfId="0" applyAlignment="1" applyBorder="1" applyFont="1">
      <alignment horizontal="center" shrinkToFit="0" vertical="center" wrapText="1"/>
    </xf>
    <xf borderId="13" fillId="0" fontId="6" numFmtId="165" xfId="0" applyAlignment="1" applyBorder="1" applyFont="1" applyNumberFormat="1">
      <alignment vertical="center"/>
    </xf>
    <xf borderId="13" fillId="7" fontId="1" numFmtId="165" xfId="0" applyAlignment="1" applyBorder="1" applyFont="1" applyNumberFormat="1">
      <alignment horizontal="center" shrinkToFit="0" vertical="center" wrapText="1"/>
    </xf>
    <xf borderId="1" fillId="0" fontId="6" numFmtId="0" xfId="0" applyAlignment="1" applyBorder="1" applyFont="1">
      <alignment shrinkToFit="0" vertical="center" wrapText="1"/>
    </xf>
    <xf borderId="9" fillId="0" fontId="18" numFmtId="168" xfId="0" applyAlignment="1" applyBorder="1" applyFont="1" applyNumberFormat="1">
      <alignment horizontal="center" vertical="center"/>
    </xf>
    <xf borderId="14" fillId="7" fontId="13" numFmtId="165" xfId="0" applyAlignment="1" applyBorder="1" applyFont="1" applyNumberFormat="1">
      <alignment horizontal="center" shrinkToFit="0" vertical="center" wrapText="1"/>
    </xf>
    <xf borderId="13" fillId="0" fontId="1" numFmtId="165" xfId="0" applyAlignment="1" applyBorder="1" applyFont="1" applyNumberFormat="1">
      <alignment horizontal="center" shrinkToFit="0" vertical="center" wrapText="1"/>
    </xf>
    <xf borderId="12" fillId="0" fontId="13" numFmtId="165" xfId="0" applyAlignment="1" applyBorder="1" applyFont="1" applyNumberFormat="1">
      <alignment horizontal="center" shrinkToFit="0" vertical="center" wrapText="1"/>
    </xf>
    <xf borderId="0" fillId="0" fontId="17" numFmtId="0" xfId="0" applyAlignment="1" applyFont="1">
      <alignment horizontal="center" shrinkToFit="0" vertical="top" wrapText="1"/>
    </xf>
    <xf borderId="13" fillId="9" fontId="19" numFmtId="165" xfId="0" applyAlignment="1" applyBorder="1" applyFont="1" applyNumberFormat="1">
      <alignment horizontal="center" readingOrder="0" shrinkToFit="0" vertical="center" wrapText="1"/>
    </xf>
    <xf borderId="0" fillId="0" fontId="9" numFmtId="0" xfId="0" applyAlignment="1" applyFont="1">
      <alignment horizontal="center"/>
    </xf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1409700</xdr:colOff>
      <xdr:row>30</xdr:row>
      <xdr:rowOff>171450</xdr:rowOff>
    </xdr:from>
    <xdr:ext cx="2505075" cy="38100"/>
    <xdr:grpSp>
      <xdr:nvGrpSpPr>
        <xdr:cNvPr id="2" name="Shape 2"/>
        <xdr:cNvGrpSpPr/>
      </xdr:nvGrpSpPr>
      <xdr:grpSpPr>
        <a:xfrm>
          <a:off x="4093463" y="3780000"/>
          <a:ext cx="2505075" cy="0"/>
          <a:chOff x="4093463" y="3780000"/>
          <a:chExt cx="2505075" cy="0"/>
        </a:xfrm>
      </xdr:grpSpPr>
      <xdr:cxnSp>
        <xdr:nvCxnSpPr>
          <xdr:cNvPr id="3" name="Shape 3"/>
          <xdr:cNvCxnSpPr/>
        </xdr:nvCxnSpPr>
        <xdr:spPr>
          <a:xfrm>
            <a:off x="4093463" y="3780000"/>
            <a:ext cx="25050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solid"/>
            <a:miter lim="800000"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39.25"/>
    <col customWidth="1" min="2" max="3" width="55.38"/>
    <col customWidth="1" min="4" max="26" width="9.5"/>
  </cols>
  <sheetData>
    <row r="1" ht="99.75" customHeight="1">
      <c r="A1" s="1" t="s">
        <v>0</v>
      </c>
      <c r="B1" s="2" t="s">
        <v>1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27.0" customHeight="1">
      <c r="A2" s="5"/>
      <c r="B2" s="6" t="s">
        <v>2</v>
      </c>
      <c r="C2" s="7">
        <v>1.4594712441E8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27.0" customHeight="1">
      <c r="A3" s="5"/>
      <c r="B3" s="6" t="s">
        <v>3</v>
      </c>
      <c r="C3" s="8">
        <f>+C2/1160000</f>
        <v>125.8164866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27.0" customHeight="1">
      <c r="A4" s="9"/>
      <c r="B4" s="6" t="s">
        <v>4</v>
      </c>
      <c r="C4" s="10">
        <v>45189.0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21.75" customHeight="1">
      <c r="A5" s="11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2" t="s">
        <v>5</v>
      </c>
      <c r="B6" s="13">
        <v>1.0</v>
      </c>
      <c r="C6" s="1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5" t="s">
        <v>6</v>
      </c>
      <c r="B7" s="16" t="s">
        <v>7</v>
      </c>
      <c r="C7" s="14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>
      <c r="A8" s="18" t="s">
        <v>8</v>
      </c>
      <c r="B8" s="19" t="s">
        <v>7</v>
      </c>
      <c r="C8" s="1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>
      <c r="A9" s="18" t="s">
        <v>9</v>
      </c>
      <c r="B9" s="21" t="s">
        <v>10</v>
      </c>
      <c r="C9" s="14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>
      <c r="A10" s="18" t="s">
        <v>11</v>
      </c>
      <c r="B10" s="22" t="s">
        <v>12</v>
      </c>
      <c r="C10" s="14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ht="15.0" customHeight="1">
      <c r="A11" s="18" t="s">
        <v>13</v>
      </c>
      <c r="B11" s="23">
        <v>1.0</v>
      </c>
      <c r="C11" s="14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ht="33.0" customHeight="1">
      <c r="A12" s="24" t="s">
        <v>14</v>
      </c>
      <c r="B12" s="25" t="str">
        <f>'1'!$B$50</f>
        <v>HABILITADA</v>
      </c>
      <c r="C12" s="26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>
      <c r="A13" s="12" t="s">
        <v>5</v>
      </c>
      <c r="B13" s="13">
        <v>2.0</v>
      </c>
      <c r="C13" s="14"/>
      <c r="D13" s="27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15" t="s">
        <v>6</v>
      </c>
      <c r="B14" s="16" t="s">
        <v>15</v>
      </c>
      <c r="C14" s="14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>
      <c r="A15" s="18" t="s">
        <v>8</v>
      </c>
      <c r="B15" s="19" t="s">
        <v>15</v>
      </c>
      <c r="C15" s="14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>
      <c r="A16" s="18" t="s">
        <v>9</v>
      </c>
      <c r="B16" s="28" t="s">
        <v>16</v>
      </c>
      <c r="C16" s="14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ht="32.25" customHeight="1">
      <c r="A17" s="18" t="s">
        <v>11</v>
      </c>
      <c r="B17" s="22" t="s">
        <v>17</v>
      </c>
      <c r="C17" s="14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ht="15.0" customHeight="1">
      <c r="A18" s="18" t="s">
        <v>13</v>
      </c>
      <c r="B18" s="29">
        <v>1.0</v>
      </c>
      <c r="C18" s="14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ht="39.75" customHeight="1">
      <c r="A19" s="24" t="s">
        <v>14</v>
      </c>
      <c r="B19" s="30" t="str">
        <f>'2'!$B$60</f>
        <v>HABILITADA</v>
      </c>
      <c r="C19" s="3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>
      <c r="A20" s="32" t="s">
        <v>5</v>
      </c>
      <c r="B20" s="33">
        <v>3.0</v>
      </c>
      <c r="C20" s="34"/>
      <c r="D20" s="2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15" t="s">
        <v>6</v>
      </c>
      <c r="B21" s="16" t="s">
        <v>18</v>
      </c>
      <c r="C21" s="14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>
      <c r="A22" s="18" t="s">
        <v>8</v>
      </c>
      <c r="B22" s="19" t="s">
        <v>18</v>
      </c>
      <c r="C22" s="14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ht="15.75" customHeight="1">
      <c r="A23" s="18" t="s">
        <v>9</v>
      </c>
      <c r="B23" s="22" t="s">
        <v>19</v>
      </c>
      <c r="C23" s="14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ht="32.25" customHeight="1">
      <c r="A24" s="18" t="s">
        <v>11</v>
      </c>
      <c r="B24" s="22" t="s">
        <v>20</v>
      </c>
      <c r="C24" s="14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ht="15.75" customHeight="1">
      <c r="A25" s="18" t="s">
        <v>13</v>
      </c>
      <c r="B25" s="23">
        <v>1.0</v>
      </c>
      <c r="C25" s="14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ht="34.5" customHeight="1">
      <c r="A26" s="24" t="s">
        <v>14</v>
      </c>
      <c r="B26" s="30" t="str">
        <f>+'3'!B60</f>
        <v>HABILITADA</v>
      </c>
      <c r="C26" s="31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35"/>
      <c r="C29" s="4"/>
      <c r="D29" s="35"/>
      <c r="E29" s="35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35"/>
      <c r="E30" s="35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35"/>
      <c r="E31" s="35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45.75" customHeight="1">
      <c r="A32" s="36" t="s">
        <v>21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0" customHeight="1">
      <c r="A33" s="37"/>
      <c r="B33" s="38"/>
      <c r="C33" s="39"/>
      <c r="D33" s="35"/>
      <c r="E33" s="35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0" customHeight="1">
      <c r="A34" s="37"/>
      <c r="B34" s="38"/>
      <c r="C34" s="39"/>
      <c r="D34" s="35"/>
      <c r="E34" s="35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7"/>
      <c r="B35" s="38"/>
      <c r="C35" s="39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</sheetData>
  <mergeCells count="25">
    <mergeCell ref="A1:A4"/>
    <mergeCell ref="B1:C1"/>
    <mergeCell ref="A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4:C24"/>
    <mergeCell ref="B25:C25"/>
    <mergeCell ref="A32:C32"/>
    <mergeCell ref="B26:C26"/>
    <mergeCell ref="B17:C17"/>
    <mergeCell ref="B18:C18"/>
    <mergeCell ref="B19:C19"/>
    <mergeCell ref="B20:C20"/>
    <mergeCell ref="B21:C21"/>
    <mergeCell ref="B22:C22"/>
    <mergeCell ref="B23:C23"/>
  </mergeCells>
  <printOptions/>
  <pageMargins bottom="0.31496062992125984" footer="0.0" header="0.0" left="1.04" right="0.35433070866141736" top="0.2755905511811024"/>
  <pageSetup scale="48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1.0" ySplit="5.0" topLeftCell="B6" activePane="bottomRight" state="frozen"/>
      <selection activeCell="B1" sqref="B1" pane="topRight"/>
      <selection activeCell="A6" sqref="A6" pane="bottomLeft"/>
      <selection activeCell="B6" sqref="B6" pane="bottomRight"/>
    </sheetView>
  </sheetViews>
  <sheetFormatPr customHeight="1" defaultColWidth="12.63" defaultRowHeight="15.0"/>
  <cols>
    <col customWidth="1" min="1" max="1" width="55.13"/>
    <col customWidth="1" min="2" max="2" width="95.63"/>
    <col customWidth="1" min="3" max="26" width="9.5"/>
  </cols>
  <sheetData>
    <row r="1" ht="111.75" customHeight="1">
      <c r="A1" s="40" t="str">
        <f>+CONCATENATE(GENERAL!B1)</f>
        <v>MUNICIPIO DE PALMIRA
 SECRETARIA DE DESARROLLO INSTITUCIONAL
 SELECCIÓN ABREVIADA MENOR CUANTIA No. MP-SDI-SAMC-PS-112-2023
 OBJETO: CONTRATAR EL SERVICIO DE CAPACITACIÓN PARA SERVIDORES PÚBLICOS DE LA ALCALDÍA DE PALMIRA, EN CUMPLIMIENTO DEL PLAN INSTITUCIONAL DE CAPACITACIÓN (PIC)</v>
      </c>
      <c r="B1" s="41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32.25" customHeight="1">
      <c r="A2" s="42" t="s">
        <v>22</v>
      </c>
      <c r="B2" s="1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45.0" customHeight="1">
      <c r="A3" s="43" t="str">
        <f>+CONCATENATE(GENERAL!B7)</f>
        <v>UNIVERSIDAD SANTIAGO DE CALI</v>
      </c>
      <c r="B3" s="31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44" t="str">
        <f>+CONCATENATE("PROPUESTA No  ",GENERAL!B6)</f>
        <v>PROPUESTA No  1</v>
      </c>
      <c r="B4" s="4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37.5" customHeight="1">
      <c r="A6" s="46" t="s">
        <v>23</v>
      </c>
      <c r="B6" s="47" t="str">
        <f>+GENERAL!$B7</f>
        <v>UNIVERSIDAD SANTIAGO DE CALI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40.5" hidden="1" customHeight="1">
      <c r="A7" s="48"/>
      <c r="B7" s="47" t="str">
        <f>+GENERAL!$B8</f>
        <v>UNIVERSIDAD SANTIAGO DE CALI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>
      <c r="A8" s="49" t="s">
        <v>9</v>
      </c>
      <c r="B8" s="50" t="str">
        <f>+GENERAL!$B9</f>
        <v>890.303.797-1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ht="32.25" customHeight="1">
      <c r="A9" s="49" t="s">
        <v>11</v>
      </c>
      <c r="B9" s="50" t="str">
        <f>+GENERAL!$B10</f>
        <v>ZONIA YASMIN VELASCO RAMIREZ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>
      <c r="A10" s="49" t="s">
        <v>13</v>
      </c>
      <c r="B10" s="51">
        <f>GENERAL!B11</f>
        <v>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>
      <c r="A11" s="52" t="s">
        <v>24</v>
      </c>
      <c r="B11" s="53">
        <v>2.39575202E11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52" t="s">
        <v>25</v>
      </c>
      <c r="B12" s="53">
        <v>7.51407619E11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52" t="s">
        <v>26</v>
      </c>
      <c r="B13" s="53">
        <v>5.6607037E10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52" t="s">
        <v>27</v>
      </c>
      <c r="B14" s="53">
        <v>6.4892356E10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52" t="s">
        <v>28</v>
      </c>
      <c r="B15" s="53">
        <v>6.86515263E11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52" t="s">
        <v>29</v>
      </c>
      <c r="B16" s="53">
        <v>7.0902125E10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52" t="s">
        <v>30</v>
      </c>
      <c r="B17" s="53">
        <v>9.3161E7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65.25" customHeight="1">
      <c r="A21" s="54" t="s">
        <v>31</v>
      </c>
      <c r="B21" s="54" t="str">
        <f>+$B$6</f>
        <v>UNIVERSIDAD SANTIAGO DE CALI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52" t="s">
        <v>32</v>
      </c>
      <c r="B22" s="55">
        <f>((B11*B10))/((B13*B10))</f>
        <v>4.232251231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52" t="s">
        <v>33</v>
      </c>
      <c r="B23" s="55">
        <f>((B14*B10))/((B12*B10))</f>
        <v>0.08636105671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52" t="s">
        <v>34</v>
      </c>
      <c r="B24" s="56">
        <f>IFERROR(((B16*B10))/((B17*B10)),"INDETERMINADO")</f>
        <v>761.070888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0" hidden="1" customHeight="1">
      <c r="A25" s="52" t="s">
        <v>35</v>
      </c>
      <c r="B25" s="57">
        <f>(((B11-B13)*B10))</f>
        <v>182968165000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ht="15.75" customHeight="1">
      <c r="A26" s="52" t="s">
        <v>36</v>
      </c>
      <c r="B26" s="55">
        <f>((B16*B10))/((B15*B10))</f>
        <v>0.1032782938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52" t="s">
        <v>37</v>
      </c>
      <c r="B27" s="55">
        <f>((B16*B10))/((B12*B10))</f>
        <v>0.09435907117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37.5" customHeight="1">
      <c r="A30" s="59" t="s">
        <v>38</v>
      </c>
      <c r="B30" s="59" t="s">
        <v>39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59" t="s">
        <v>40</v>
      </c>
      <c r="B31" s="60">
        <v>1.13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59" t="s">
        <v>41</v>
      </c>
      <c r="B32" s="60">
        <v>0.44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59" t="s">
        <v>42</v>
      </c>
      <c r="B33" s="61">
        <v>1.72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59" t="s">
        <v>43</v>
      </c>
      <c r="B34" s="60">
        <v>0.0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59" t="s">
        <v>44</v>
      </c>
      <c r="B35" s="60">
        <v>0.0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62" t="s">
        <v>45</v>
      </c>
      <c r="B37" s="63" t="str">
        <f>+$B$6</f>
        <v>UNIVERSIDAD SANTIAGO DE CALI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23.25" customHeight="1">
      <c r="A38" s="64" t="s">
        <v>32</v>
      </c>
      <c r="B38" s="61" t="str">
        <f>IF(B22&gt;=B31,"CUMPLE","NO CUMPLE")</f>
        <v>CUMPLE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ht="23.25" customHeight="1">
      <c r="A39" s="64" t="s">
        <v>33</v>
      </c>
      <c r="B39" s="61" t="str">
        <f>IF(B23&lt;=B32,"CUMPLE","NO CUMPLE")</f>
        <v>CUMPLE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ht="15.75" customHeight="1">
      <c r="A40" s="64" t="s">
        <v>34</v>
      </c>
      <c r="B40" s="61" t="str">
        <f>IF(B24&gt;=B33,"CUMPLE","NO CUMPLE")</f>
        <v>CUMPLE</v>
      </c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ht="23.25" hidden="1" customHeight="1">
      <c r="A41" s="64" t="s">
        <v>35</v>
      </c>
      <c r="B41" s="61" t="str">
        <f>IF(B25&gt;=(#REF!*30.55%),"CUMPLE","NO CUMPLE")</f>
        <v>#REF!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ht="23.25" customHeight="1">
      <c r="A42" s="64" t="s">
        <v>36</v>
      </c>
      <c r="B42" s="61" t="str">
        <f t="shared" ref="B42:B43" si="1">IF(B26&gt;=B34,"CUMPLE","NO CUMPLE")</f>
        <v>CUMPLE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ht="23.25" customHeight="1">
      <c r="A43" s="64" t="s">
        <v>37</v>
      </c>
      <c r="B43" s="61" t="str">
        <f t="shared" si="1"/>
        <v>CUMPLE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ht="39.75" customHeight="1">
      <c r="A44" s="62" t="s">
        <v>46</v>
      </c>
      <c r="B44" s="65" t="str">
        <f>+IF(AND(B38="CUMPLE",B39="CUMPLE",B40="CUMPLE",B42="CUMPLE",B43="CUMPLE"),"CUMPLE","NO CUMPLE")</f>
        <v>CUMPLE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7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33.75" customHeight="1">
      <c r="A46" s="62" t="s">
        <v>47</v>
      </c>
      <c r="B46" s="62" t="s">
        <v>48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39.75" customHeight="1">
      <c r="A47" s="62" t="s">
        <v>49</v>
      </c>
      <c r="B47" s="62" t="s">
        <v>48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39.0" customHeight="1">
      <c r="A50" s="66" t="s">
        <v>50</v>
      </c>
      <c r="B50" s="67" t="str">
        <f>IF((AND(B44="CUMPLE",B46="CUMPLE",B47="CUMPLE")),"HABILITADA","NO HABILITADA")</f>
        <v>HABILITADA</v>
      </c>
      <c r="C50" s="4"/>
      <c r="D50" s="4"/>
      <c r="E50" s="68"/>
      <c r="F50" s="68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45.75" customHeight="1">
      <c r="A52" s="69"/>
      <c r="B52" s="70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45.75" customHeight="1">
      <c r="A53" s="69"/>
      <c r="B53" s="70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71"/>
      <c r="B54" s="71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61.5" customHeight="1">
      <c r="A55" s="72" t="s">
        <v>51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0" customHeight="1">
      <c r="A56" s="73"/>
      <c r="B56" s="7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0" customHeight="1">
      <c r="A57" s="73"/>
      <c r="B57" s="7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0" customHeight="1">
      <c r="A58" s="73"/>
      <c r="B58" s="7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</sheetData>
  <mergeCells count="6">
    <mergeCell ref="A1:B1"/>
    <mergeCell ref="A2:B2"/>
    <mergeCell ref="A3:B3"/>
    <mergeCell ref="A4:B4"/>
    <mergeCell ref="A6:A7"/>
    <mergeCell ref="A55:B55"/>
  </mergeCells>
  <conditionalFormatting sqref="B50">
    <cfRule type="containsText" dxfId="0" priority="1" operator="containsText" text="NO HABILITADA">
      <formula>NOT(ISERROR(SEARCH(("NO HABILITADA"),(B50))))</formula>
    </cfRule>
  </conditionalFormatting>
  <printOptions/>
  <pageMargins bottom="0.31496062992125984" footer="0.0" header="0.0" left="0.72" right="0.35433070866141736" top="0.2755905511811024"/>
  <pageSetup scale="53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1.0" ySplit="5.0" topLeftCell="B6" activePane="bottomRight" state="frozen"/>
      <selection activeCell="B1" sqref="B1" pane="topRight"/>
      <selection activeCell="A6" sqref="A6" pane="bottomLeft"/>
      <selection activeCell="B6" sqref="B6" pane="bottomRight"/>
    </sheetView>
  </sheetViews>
  <sheetFormatPr customHeight="1" defaultColWidth="12.63" defaultRowHeight="15.0"/>
  <cols>
    <col customWidth="1" min="1" max="1" width="55.13"/>
    <col customWidth="1" min="2" max="2" width="95.63"/>
    <col customWidth="1" min="3" max="26" width="9.5"/>
  </cols>
  <sheetData>
    <row r="1" ht="111.75" customHeight="1">
      <c r="A1" s="40" t="str">
        <f>+CONCATENATE(GENERAL!B1)</f>
        <v>MUNICIPIO DE PALMIRA
 SECRETARIA DE DESARROLLO INSTITUCIONAL
 SELECCIÓN ABREVIADA MENOR CUANTIA No. MP-SDI-SAMC-PS-112-2023
 OBJETO: CONTRATAR EL SERVICIO DE CAPACITACIÓN PARA SERVIDORES PÚBLICOS DE LA ALCALDÍA DE PALMIRA, EN CUMPLIMIENTO DEL PLAN INSTITUCIONAL DE CAPACITACIÓN (PIC)</v>
      </c>
      <c r="B1" s="41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36.0" customHeight="1">
      <c r="A2" s="42" t="s">
        <v>52</v>
      </c>
      <c r="B2" s="1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51.75" customHeight="1">
      <c r="A3" s="43" t="str">
        <f>+CONCATENATE(GENERAL!B14)</f>
        <v>UNIVERSIDAD PONTIFICIA BOLIVARIANA SECCIONAL PALMIRA</v>
      </c>
      <c r="B3" s="31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44" t="str">
        <f>+CONCATENATE("PROPUESTA No  ",GENERAL!B13)</f>
        <v>PROPUESTA No  2</v>
      </c>
      <c r="B4" s="4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37.5" customHeight="1">
      <c r="A6" s="46" t="s">
        <v>23</v>
      </c>
      <c r="B6" s="47" t="str">
        <f>+GENERAL!$B14</f>
        <v>UNIVERSIDAD PONTIFICIA BOLIVARIANA SECCIONAL PALMIRA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40.5" hidden="1" customHeight="1">
      <c r="A7" s="48"/>
      <c r="B7" s="47" t="str">
        <f>+GENERAL!$B15</f>
        <v>UNIVERSIDAD PONTIFICIA BOLIVARIANA SECCIONAL PALMIRA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>
      <c r="A8" s="49" t="s">
        <v>9</v>
      </c>
      <c r="B8" s="74" t="str">
        <f>+GENERAL!$B16</f>
        <v>890902922-6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ht="32.25" customHeight="1">
      <c r="A9" s="49" t="s">
        <v>11</v>
      </c>
      <c r="B9" s="50" t="str">
        <f>+GENERAL!$B17</f>
        <v>RAÚL JORDAN BALANTA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>
      <c r="A10" s="49" t="s">
        <v>13</v>
      </c>
      <c r="B10" s="51">
        <f>+GENERAL!$B18</f>
        <v>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>
      <c r="A11" s="52" t="s">
        <v>24</v>
      </c>
      <c r="B11" s="53">
        <v>2.99096E11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52" t="s">
        <v>25</v>
      </c>
      <c r="B12" s="53">
        <v>1.594658E12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52" t="s">
        <v>26</v>
      </c>
      <c r="B13" s="53">
        <v>1.77579E11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52" t="s">
        <v>27</v>
      </c>
      <c r="B14" s="53">
        <v>2.28659E11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52" t="s">
        <v>28</v>
      </c>
      <c r="B15" s="53">
        <v>1.365999E12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52" t="s">
        <v>29</v>
      </c>
      <c r="B16" s="53">
        <v>2.20248E11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52" t="s">
        <v>30</v>
      </c>
      <c r="B17" s="53">
        <v>4.99E9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65.25" customHeight="1">
      <c r="A21" s="54" t="s">
        <v>31</v>
      </c>
      <c r="B21" s="54" t="str">
        <f>+$B$6</f>
        <v>UNIVERSIDAD PONTIFICIA BOLIVARIANA SECCIONAL PALMIRA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52" t="s">
        <v>32</v>
      </c>
      <c r="B22" s="75">
        <f>((B11*B10))/((B13*B10))</f>
        <v>1.684298256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52" t="s">
        <v>33</v>
      </c>
      <c r="B23" s="75">
        <f>((B14*B10))/((B12*B10))</f>
        <v>0.1433906204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52" t="s">
        <v>34</v>
      </c>
      <c r="B24" s="56">
        <f>IFERROR(((B16*B10))/((B17*B10)),"INDETERMINADO")</f>
        <v>44.13787575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0" hidden="1" customHeight="1">
      <c r="A25" s="52" t="s">
        <v>35</v>
      </c>
      <c r="B25" s="76">
        <f>(((B11-B13)*B10))</f>
        <v>121517000000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ht="15.75" customHeight="1">
      <c r="A26" s="52" t="s">
        <v>36</v>
      </c>
      <c r="B26" s="75">
        <f>((B16*B10))/((B15*B10))</f>
        <v>0.1612358428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52" t="s">
        <v>37</v>
      </c>
      <c r="B27" s="75">
        <f>((B16))/((B12))</f>
        <v>0.1381161352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37.5" customHeight="1">
      <c r="A30" s="59" t="s">
        <v>38</v>
      </c>
      <c r="B30" s="59" t="s">
        <v>39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59" t="s">
        <v>53</v>
      </c>
      <c r="B31" s="60">
        <v>1.13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59" t="s">
        <v>54</v>
      </c>
      <c r="B32" s="60">
        <v>0.44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59" t="s">
        <v>55</v>
      </c>
      <c r="B33" s="61">
        <v>1.72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59" t="s">
        <v>56</v>
      </c>
      <c r="B34" s="60">
        <v>0.0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59" t="s">
        <v>57</v>
      </c>
      <c r="B35" s="60">
        <v>0.0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61.5" customHeight="1">
      <c r="A37" s="62" t="s">
        <v>45</v>
      </c>
      <c r="B37" s="63" t="str">
        <f>+$B$6</f>
        <v>UNIVERSIDAD PONTIFICIA BOLIVARIANA SECCIONAL PALMIRA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23.25" customHeight="1">
      <c r="A38" s="64" t="s">
        <v>32</v>
      </c>
      <c r="B38" s="61" t="str">
        <f>IF(B22&gt;=B31,"CUMPLE","NO CUMPLE")</f>
        <v>CUMPLE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ht="23.25" customHeight="1">
      <c r="A39" s="64" t="s">
        <v>33</v>
      </c>
      <c r="B39" s="61" t="str">
        <f>IF(B23&lt;=B32,"CUMPLE","NO CUMPLE")</f>
        <v>CUMPLE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ht="15.75" customHeight="1">
      <c r="A40" s="64" t="s">
        <v>34</v>
      </c>
      <c r="B40" s="61" t="str">
        <f>IF(B24&gt;=B33,"CUMPLE","NO CUMPLE")</f>
        <v>CUMPLE</v>
      </c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ht="23.25" hidden="1" customHeight="1">
      <c r="A41" s="64" t="s">
        <v>35</v>
      </c>
      <c r="B41" s="61" t="str">
        <f>IF(B25&gt;=(#REF!*30.55%),"CUMPLE","NO CUMPLE")</f>
        <v>#REF!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ht="23.25" customHeight="1">
      <c r="A42" s="64" t="s">
        <v>36</v>
      </c>
      <c r="B42" s="61" t="str">
        <f t="shared" ref="B42:B43" si="1">IF(B26&gt;=B34,"CUMPLE","NO CUMPLE")</f>
        <v>CUMPLE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ht="23.25" customHeight="1">
      <c r="A43" s="64" t="s">
        <v>37</v>
      </c>
      <c r="B43" s="61" t="str">
        <f t="shared" si="1"/>
        <v>CUMPLE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ht="39.75" customHeight="1">
      <c r="A44" s="62" t="s">
        <v>46</v>
      </c>
      <c r="B44" s="65" t="str">
        <f>+IF(AND(B38="CUMPLE",B39="CUMPLE",B40="CUMPLE",B42="CUMPLE",B43="CUMPLE"),"CUMPLE","NO CUMPLE")</f>
        <v>CUMPLE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hidden="1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33.0" hidden="1" customHeight="1">
      <c r="A47" s="59" t="s">
        <v>58</v>
      </c>
      <c r="B47" s="59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33.0" hidden="1" customHeight="1">
      <c r="A48" s="59" t="s">
        <v>60</v>
      </c>
      <c r="B48" s="77">
        <f>+GENERAL!C2</f>
        <v>145947124.4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33.0" hidden="1" customHeight="1">
      <c r="A49" s="78" t="s">
        <v>61</v>
      </c>
      <c r="B49" s="79">
        <f>+B48*10%</f>
        <v>14594712.44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7.25" hidden="1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7.25" hidden="1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59.25" hidden="1" customHeight="1">
      <c r="A52" s="80" t="s">
        <v>62</v>
      </c>
      <c r="B52" s="80" t="str">
        <f>+$B$6</f>
        <v>UNIVERSIDAD PONTIFICIA BOLIVARIANA SECCIONAL PALMIRA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44.25" hidden="1" customHeight="1">
      <c r="A53" s="81" t="s">
        <v>63</v>
      </c>
      <c r="B53" s="82">
        <v>1.0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hidden="1" customHeight="1">
      <c r="A54" s="80"/>
      <c r="B54" s="83" t="str">
        <f>IF(B53=0,"DIGITE EL VALOR",IF(AND(B53&lt;=B48),"CUMPLE","NO CUMPLE"))</f>
        <v>CUMPLE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23.25" customHeight="1">
      <c r="A55" s="84"/>
      <c r="B55" s="8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33.75" customHeight="1">
      <c r="A56" s="62" t="s">
        <v>47</v>
      </c>
      <c r="B56" s="62" t="s">
        <v>48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45.75" customHeight="1">
      <c r="A57" s="62" t="s">
        <v>49</v>
      </c>
      <c r="B57" s="62" t="s">
        <v>48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39.0" customHeight="1">
      <c r="A60" s="66" t="s">
        <v>64</v>
      </c>
      <c r="B60" s="67" t="str">
        <f>IF((AND(B44="CUMPLE",B56="CUMPLE",B57="CUMPLE")),"HABILITADA","NO HABILITADA")</f>
        <v>HABILITADA</v>
      </c>
      <c r="C60" s="4"/>
      <c r="D60" s="4"/>
      <c r="E60" s="68"/>
      <c r="F60" s="68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45.75" customHeight="1">
      <c r="A62" s="69"/>
      <c r="B62" s="70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45.75" customHeight="1">
      <c r="A63" s="69"/>
      <c r="B63" s="70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71"/>
      <c r="B64" s="71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54.75" customHeight="1">
      <c r="A65" s="86" t="s">
        <v>65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0" customHeight="1">
      <c r="A66" s="73"/>
      <c r="B66" s="73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0" customHeight="1">
      <c r="A67" s="73"/>
      <c r="B67" s="7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0" customHeight="1">
      <c r="A68" s="73"/>
      <c r="B68" s="7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5.7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ht="15.75" customHeight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</sheetData>
  <mergeCells count="6">
    <mergeCell ref="A1:B1"/>
    <mergeCell ref="A2:B2"/>
    <mergeCell ref="A3:B3"/>
    <mergeCell ref="A4:B4"/>
    <mergeCell ref="A6:A7"/>
    <mergeCell ref="A65:B65"/>
  </mergeCells>
  <conditionalFormatting sqref="B60">
    <cfRule type="containsText" dxfId="0" priority="1" operator="containsText" text="NO HABILITADA">
      <formula>NOT(ISERROR(SEARCH(("NO HABILITADA"),(B60))))</formula>
    </cfRule>
  </conditionalFormatting>
  <printOptions/>
  <pageMargins bottom="0.31496062992125984" footer="0.0" header="0.0" left="0.54" right="0.35433070866141736" top="0.2755905511811024"/>
  <pageSetup scale="5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1.0" ySplit="5.0" topLeftCell="B6" activePane="bottomRight" state="frozen"/>
      <selection activeCell="B1" sqref="B1" pane="topRight"/>
      <selection activeCell="A6" sqref="A6" pane="bottomLeft"/>
      <selection activeCell="B6" sqref="B6" pane="bottomRight"/>
    </sheetView>
  </sheetViews>
  <sheetFormatPr customHeight="1" defaultColWidth="12.63" defaultRowHeight="15.0"/>
  <cols>
    <col customWidth="1" min="1" max="1" width="55.13"/>
    <col customWidth="1" min="2" max="2" width="95.63"/>
    <col customWidth="1" min="3" max="26" width="9.5"/>
  </cols>
  <sheetData>
    <row r="1" ht="111.75" customHeight="1">
      <c r="A1" s="40" t="str">
        <f>+CONCATENATE(GENERAL!B1)</f>
        <v>MUNICIPIO DE PALMIRA
 SECRETARIA DE DESARROLLO INSTITUCIONAL
 SELECCIÓN ABREVIADA MENOR CUANTIA No. MP-SDI-SAMC-PS-112-2023
 OBJETO: CONTRATAR EL SERVICIO DE CAPACITACIÓN PARA SERVIDORES PÚBLICOS DE LA ALCALDÍA DE PALMIRA, EN CUMPLIMIENTO DEL PLAN INSTITUCIONAL DE CAPACITACIÓN (PIC)</v>
      </c>
      <c r="B1" s="41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36.0" customHeight="1">
      <c r="A2" s="42" t="s">
        <v>22</v>
      </c>
      <c r="B2" s="1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51.75" customHeight="1">
      <c r="A3" s="43" t="str">
        <f>+CONCATENATE(GENERAL!B21)</f>
        <v>UNIVERSIDAD AUTONOMA DE OCCIDENTE</v>
      </c>
      <c r="B3" s="31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44" t="str">
        <f>+CONCATENATE("PROPUESTA No  ",GENERAL!B20)</f>
        <v>PROPUESTA No  3</v>
      </c>
      <c r="B4" s="4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37.5" customHeight="1">
      <c r="A6" s="46" t="s">
        <v>23</v>
      </c>
      <c r="B6" s="47" t="str">
        <f>+GENERAL!$B21</f>
        <v>UNIVERSIDAD AUTONOMA DE OCCIDENTE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40.5" hidden="1" customHeight="1">
      <c r="A7" s="48"/>
      <c r="B7" s="47" t="str">
        <f>+GENERAL!$B22</f>
        <v>UNIVERSIDAD AUTONOMA DE OCCIDENTE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>
      <c r="A8" s="49" t="s">
        <v>9</v>
      </c>
      <c r="B8" s="50" t="str">
        <f>+GENERAL!$B23</f>
        <v>890305881-1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ht="32.25" customHeight="1">
      <c r="A9" s="49" t="s">
        <v>11</v>
      </c>
      <c r="B9" s="50" t="str">
        <f>+GENERAL!$B24</f>
        <v>ANDRES SIERRA GARZÓN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>
      <c r="A10" s="49" t="s">
        <v>13</v>
      </c>
      <c r="B10" s="51">
        <f>+GENERAL!$B25</f>
        <v>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>
      <c r="A11" s="52" t="s">
        <v>24</v>
      </c>
      <c r="B11" s="53">
        <v>1.03157553126E11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52" t="s">
        <v>25</v>
      </c>
      <c r="B12" s="53">
        <v>2.81689981209E11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52" t="s">
        <v>26</v>
      </c>
      <c r="B13" s="53">
        <v>4.1838305405E10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52" t="s">
        <v>27</v>
      </c>
      <c r="B14" s="53">
        <v>4.1838305405E10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52" t="s">
        <v>28</v>
      </c>
      <c r="B15" s="53">
        <v>2.39851675804E11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52" t="s">
        <v>29</v>
      </c>
      <c r="B16" s="53">
        <v>5.415790093E9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52" t="s">
        <v>30</v>
      </c>
      <c r="B17" s="53">
        <v>3.1510208E7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65.25" customHeight="1">
      <c r="A21" s="54" t="s">
        <v>31</v>
      </c>
      <c r="B21" s="54" t="str">
        <f>+$B$6</f>
        <v>UNIVERSIDAD AUTONOMA DE OCCIDENTE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52" t="s">
        <v>32</v>
      </c>
      <c r="B22" s="75">
        <f>((B11*B10))/((B13*B10))</f>
        <v>2.465624555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52" t="s">
        <v>33</v>
      </c>
      <c r="B23" s="75">
        <f>((B14*B10))/((B12*B10))</f>
        <v>0.1485260684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52" t="s">
        <v>34</v>
      </c>
      <c r="B24" s="56">
        <f>IFERROR(((B16))/((B17)),"INDETERMINADO")</f>
        <v>171.8741461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0" hidden="1" customHeight="1">
      <c r="A25" s="52" t="s">
        <v>35</v>
      </c>
      <c r="B25" s="76">
        <f>(((B11-B13)*B10))</f>
        <v>61319247721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ht="15.75" customHeight="1">
      <c r="A26" s="52" t="s">
        <v>36</v>
      </c>
      <c r="B26" s="75">
        <f>((B16*B10))/((B15*B10))</f>
        <v>0.02257974673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52" t="s">
        <v>37</v>
      </c>
      <c r="B27" s="75">
        <f>((B16*B10))/((B12*B10))</f>
        <v>0.01922606573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37.5" customHeight="1">
      <c r="A30" s="59" t="s">
        <v>38</v>
      </c>
      <c r="B30" s="59" t="s">
        <v>39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59" t="s">
        <v>66</v>
      </c>
      <c r="B31" s="60">
        <v>1.13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59" t="s">
        <v>67</v>
      </c>
      <c r="B32" s="60">
        <v>0.44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59" t="s">
        <v>68</v>
      </c>
      <c r="B33" s="61">
        <v>1.72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59" t="s">
        <v>69</v>
      </c>
      <c r="B34" s="60">
        <v>0.0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59" t="s">
        <v>70</v>
      </c>
      <c r="B35" s="60">
        <v>0.0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61.5" customHeight="1">
      <c r="A37" s="62" t="s">
        <v>45</v>
      </c>
      <c r="B37" s="63" t="str">
        <f>+$B$6</f>
        <v>UNIVERSIDAD AUTONOMA DE OCCIDENTE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23.25" customHeight="1">
      <c r="A38" s="64" t="s">
        <v>32</v>
      </c>
      <c r="B38" s="61" t="str">
        <f>IF(B22&gt;=B31,"CUMPLE","NO CUMPLE")</f>
        <v>CUMPLE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ht="23.25" customHeight="1">
      <c r="A39" s="64" t="s">
        <v>33</v>
      </c>
      <c r="B39" s="61" t="str">
        <f>IF(B23&lt;=B32,"CUMPLE","NO CUMPLE")</f>
        <v>CUMPLE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ht="15.75" customHeight="1">
      <c r="A40" s="64" t="s">
        <v>34</v>
      </c>
      <c r="B40" s="61" t="str">
        <f>IF(B24&gt;=B33,"CUMPLE","NO CUMPLE")</f>
        <v>CUMPLE</v>
      </c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ht="23.25" hidden="1" customHeight="1">
      <c r="A41" s="64" t="s">
        <v>35</v>
      </c>
      <c r="B41" s="61" t="str">
        <f>IF(B25&gt;=(#REF!*30.55%),"CUMPLE","NO CUMPLE")</f>
        <v>#REF!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ht="23.25" customHeight="1">
      <c r="A42" s="64" t="s">
        <v>36</v>
      </c>
      <c r="B42" s="61" t="str">
        <f t="shared" ref="B42:B43" si="1">IF(B26&gt;=B34,"CUMPLE","NO CUMPLE")</f>
        <v>CUMPLE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ht="23.25" customHeight="1">
      <c r="A43" s="64" t="s">
        <v>37</v>
      </c>
      <c r="B43" s="61" t="str">
        <f t="shared" si="1"/>
        <v>CUMPLE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ht="39.75" customHeight="1">
      <c r="A44" s="62" t="s">
        <v>46</v>
      </c>
      <c r="B44" s="65" t="str">
        <f>+IF(AND(B38="CUMPLE",B39="CUMPLE",B40="CUMPLE",B42="CUMPLE",B43="CUMPLE"),"CUMPLE","NO CUMPLE")</f>
        <v>CUMPLE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hidden="1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33.0" hidden="1" customHeight="1">
      <c r="A47" s="59" t="s">
        <v>58</v>
      </c>
      <c r="B47" s="59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33.0" hidden="1" customHeight="1">
      <c r="A48" s="59" t="s">
        <v>71</v>
      </c>
      <c r="B48" s="77">
        <f>+GENERAL!C2</f>
        <v>145947124.4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33.0" hidden="1" customHeight="1">
      <c r="A49" s="78" t="s">
        <v>61</v>
      </c>
      <c r="B49" s="79">
        <f>+B48*10%</f>
        <v>14594712.44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7.25" hidden="1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7.25" hidden="1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59.25" hidden="1" customHeight="1">
      <c r="A52" s="80" t="s">
        <v>62</v>
      </c>
      <c r="B52" s="80" t="str">
        <f>+$B$6</f>
        <v>UNIVERSIDAD AUTONOMA DE OCCIDENTE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44.25" hidden="1" customHeight="1">
      <c r="A53" s="81" t="s">
        <v>63</v>
      </c>
      <c r="B53" s="82">
        <v>1.0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36.75" hidden="1" customHeight="1">
      <c r="A54" s="80"/>
      <c r="B54" s="83" t="str">
        <f>IF(B53=0,"DIGITE EL VALOR",IF(AND(B53&lt;=B48),"CUMPLE","NO CUMPLE"))</f>
        <v>CUMPLE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23.25" customHeight="1">
      <c r="A56" s="62" t="s">
        <v>47</v>
      </c>
      <c r="B56" s="62" t="s">
        <v>48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39.0" customHeight="1">
      <c r="A57" s="62" t="s">
        <v>49</v>
      </c>
      <c r="B57" s="87" t="s">
        <v>48</v>
      </c>
      <c r="C57" s="4"/>
      <c r="D57" s="4"/>
      <c r="E57" s="68"/>
      <c r="F57" s="68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66" t="s">
        <v>64</v>
      </c>
      <c r="B60" s="67" t="str">
        <f>IF((AND(B44="CUMPLE",B56="CUMPLE",B57="CUMPLE")),"HABILITADA","NO HABILITADA")</f>
        <v>HABILITADA</v>
      </c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54.75" customHeight="1">
      <c r="A61" s="71"/>
      <c r="B61" s="71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62.25" customHeight="1">
      <c r="A62" s="86" t="s">
        <v>72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0" customHeight="1">
      <c r="A63" s="73"/>
      <c r="B63" s="88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0" customHeight="1">
      <c r="A64" s="73"/>
      <c r="B64" s="88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0" customHeight="1">
      <c r="A65" s="73"/>
      <c r="B65" s="88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6">
    <mergeCell ref="A1:B1"/>
    <mergeCell ref="A2:B2"/>
    <mergeCell ref="A3:B3"/>
    <mergeCell ref="A4:B4"/>
    <mergeCell ref="A6:A7"/>
    <mergeCell ref="A62:B62"/>
  </mergeCells>
  <conditionalFormatting sqref="B60">
    <cfRule type="containsText" dxfId="0" priority="1" operator="containsText" text="NO HABILITADA">
      <formula>NOT(ISERROR(SEARCH(("NO HABILITADA"),(B60))))</formula>
    </cfRule>
  </conditionalFormatting>
  <printOptions/>
  <pageMargins bottom="0.31496062992125984" footer="0.0" header="0.0" left="0.72" right="0.35433070866141736" top="0.2755905511811024"/>
  <pageSetup scale="53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2016-11-03T14:21:53Z</dcterms:created>
  <dc:creator>Michael Yunez Gomez</dc:creator>
</cp:coreProperties>
</file>