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ME\Desktop\DOCUMENTOS CONTRATACION 2023\LICITACION CESIT 2023\PROYECTO DE PLIEGO DE CONDICIONES\"/>
    </mc:Choice>
  </mc:AlternateContent>
  <xr:revisionPtr revIDLastSave="0" documentId="8_{D9CC2949-9471-4F77-B9FD-D2E135C70D53}" xr6:coauthVersionLast="47" xr6:coauthVersionMax="47" xr10:uidLastSave="{00000000-0000-0000-0000-000000000000}"/>
  <bookViews>
    <workbookView xWindow="-120" yWindow="-120" windowWidth="20730" windowHeight="11040" firstSheet="1" activeTab="1" xr2:uid="{19049E46-2407-4A2E-9C7F-9CD8ACF2DC4D}"/>
  </bookViews>
  <sheets>
    <sheet name="EPRECIOS 1" sheetId="1" state="hidden" r:id="rId1"/>
    <sheet name="EPRECIOS 2023" sheetId="2" r:id="rId2"/>
    <sheet name="EPRECIOS 2024" sheetId="4" r:id="rId3"/>
    <sheet name="EPRECIOS 2025" sheetId="5" r:id="rId4"/>
    <sheet name="EPRECIOS 2026" sheetId="6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6" l="1"/>
  <c r="L7" i="6"/>
  <c r="K8" i="6"/>
  <c r="L8" i="6" s="1"/>
  <c r="K9" i="6"/>
  <c r="K10" i="6"/>
  <c r="L10" i="6" s="1"/>
  <c r="K11" i="6"/>
  <c r="L11" i="6" s="1"/>
  <c r="K12" i="6"/>
  <c r="L12" i="6" s="1"/>
  <c r="L9" i="6"/>
  <c r="K12" i="5"/>
  <c r="K8" i="5"/>
  <c r="K7" i="5"/>
  <c r="K12" i="4"/>
  <c r="K11" i="5"/>
  <c r="K8" i="4"/>
  <c r="K10" i="5"/>
  <c r="K10" i="4"/>
  <c r="K7" i="4"/>
  <c r="K9" i="4"/>
  <c r="K11" i="4"/>
  <c r="K9" i="5"/>
  <c r="O11" i="5" l="1"/>
  <c r="P11" i="5" s="1"/>
  <c r="O12" i="5"/>
  <c r="P12" i="5" s="1"/>
  <c r="M11" i="5"/>
  <c r="N11" i="5" s="1"/>
  <c r="L10" i="4"/>
  <c r="L9" i="4"/>
  <c r="O8" i="6"/>
  <c r="P8" i="6" s="1"/>
  <c r="M11" i="6"/>
  <c r="N11" i="6" s="1"/>
  <c r="O9" i="5"/>
  <c r="P9" i="5" s="1"/>
  <c r="M9" i="6"/>
  <c r="N9" i="6" s="1"/>
  <c r="M8" i="6"/>
  <c r="N8" i="6" s="1"/>
  <c r="L3" i="6"/>
  <c r="L3" i="5"/>
  <c r="L12" i="4"/>
  <c r="L11" i="4"/>
  <c r="O11" i="4"/>
  <c r="P11" i="4" s="1"/>
  <c r="L3" i="4"/>
  <c r="M7" i="2"/>
  <c r="N7" i="2" s="1"/>
  <c r="O10" i="2"/>
  <c r="P10" i="2" s="1"/>
  <c r="O7" i="2"/>
  <c r="P7" i="2" s="1"/>
  <c r="M10" i="2"/>
  <c r="N10" i="2" s="1"/>
  <c r="M9" i="2"/>
  <c r="N9" i="2" s="1"/>
  <c r="L11" i="5" l="1"/>
  <c r="O7" i="5"/>
  <c r="P7" i="5" s="1"/>
  <c r="O9" i="4"/>
  <c r="P9" i="4" s="1"/>
  <c r="L8" i="4"/>
  <c r="L7" i="4"/>
  <c r="M12" i="6"/>
  <c r="N12" i="6" s="1"/>
  <c r="O12" i="6"/>
  <c r="P12" i="6" s="1"/>
  <c r="O7" i="6"/>
  <c r="P7" i="6" s="1"/>
  <c r="M7" i="6"/>
  <c r="N7" i="6" s="1"/>
  <c r="O11" i="6"/>
  <c r="P11" i="6" s="1"/>
  <c r="M10" i="6"/>
  <c r="N10" i="6" s="1"/>
  <c r="O10" i="6"/>
  <c r="P10" i="6" s="1"/>
  <c r="O10" i="5"/>
  <c r="P10" i="5" s="1"/>
  <c r="L8" i="5"/>
  <c r="L7" i="5"/>
  <c r="M10" i="4"/>
  <c r="N10" i="4" s="1"/>
  <c r="M8" i="2"/>
  <c r="N8" i="2" s="1"/>
  <c r="K12" i="2"/>
  <c r="L12" i="2" s="1"/>
  <c r="L9" i="5"/>
  <c r="M9" i="5"/>
  <c r="N9" i="5" s="1"/>
  <c r="M7" i="5"/>
  <c r="N7" i="5" s="1"/>
  <c r="O9" i="6"/>
  <c r="P9" i="6" s="1"/>
  <c r="L10" i="5"/>
  <c r="M8" i="5"/>
  <c r="N8" i="5" s="1"/>
  <c r="M10" i="5"/>
  <c r="N10" i="5" s="1"/>
  <c r="O8" i="5"/>
  <c r="P8" i="5" s="1"/>
  <c r="L12" i="5"/>
  <c r="M12" i="5"/>
  <c r="N12" i="5" s="1"/>
  <c r="M9" i="4"/>
  <c r="N9" i="4" s="1"/>
  <c r="O10" i="4"/>
  <c r="P10" i="4" s="1"/>
  <c r="O8" i="4"/>
  <c r="P8" i="4" s="1"/>
  <c r="M8" i="4"/>
  <c r="N8" i="4" s="1"/>
  <c r="M7" i="4"/>
  <c r="N7" i="4" s="1"/>
  <c r="O7" i="4"/>
  <c r="P7" i="4" s="1"/>
  <c r="O12" i="4"/>
  <c r="P12" i="4" s="1"/>
  <c r="M11" i="4"/>
  <c r="N11" i="4" s="1"/>
  <c r="M12" i="4"/>
  <c r="N12" i="4" s="1"/>
  <c r="M12" i="2"/>
  <c r="N12" i="2" s="1"/>
  <c r="O12" i="2"/>
  <c r="P12" i="2" s="1"/>
  <c r="K11" i="2"/>
  <c r="L11" i="2" s="1"/>
  <c r="K10" i="2"/>
  <c r="L10" i="2" s="1"/>
  <c r="K9" i="2"/>
  <c r="L9" i="2" s="1"/>
  <c r="K7" i="2"/>
  <c r="L7" i="2" s="1"/>
  <c r="M11" i="2"/>
  <c r="N11" i="2" s="1"/>
  <c r="O11" i="2"/>
  <c r="P11" i="2" s="1"/>
  <c r="O9" i="2"/>
  <c r="P9" i="2" s="1"/>
  <c r="O8" i="2"/>
  <c r="P8" i="2" s="1"/>
  <c r="K8" i="2"/>
  <c r="L8" i="2" s="1"/>
  <c r="P13" i="5" l="1"/>
  <c r="L13" i="4"/>
  <c r="P13" i="6"/>
  <c r="N13" i="6"/>
  <c r="L13" i="6"/>
  <c r="L13" i="5"/>
  <c r="N13" i="5"/>
  <c r="P13" i="4"/>
  <c r="N13" i="4"/>
  <c r="L3" i="2" l="1"/>
  <c r="J3" i="1" l="1"/>
  <c r="I8" i="1" l="1"/>
  <c r="J8" i="1" s="1"/>
  <c r="K8" i="1"/>
  <c r="L8" i="1" s="1"/>
  <c r="M8" i="1"/>
  <c r="N8" i="1" s="1"/>
  <c r="I7" i="1"/>
  <c r="J7" i="1" s="1"/>
  <c r="M7" i="1"/>
  <c r="N7" i="1" s="1"/>
  <c r="K7" i="1"/>
  <c r="L7" i="1" s="1"/>
  <c r="B7" i="1"/>
  <c r="B8" i="1" s="1"/>
  <c r="N9" i="1" l="1"/>
  <c r="L9" i="1"/>
  <c r="J9" i="1"/>
  <c r="O8" i="1" l="1"/>
  <c r="O7" i="1"/>
  <c r="O9" i="1" l="1"/>
  <c r="L13" i="2" l="1"/>
  <c r="N13" i="2"/>
  <c r="P13" i="2"/>
</calcChain>
</file>

<file path=xl/sharedStrings.xml><?xml version="1.0" encoding="utf-8"?>
<sst xmlns="http://schemas.openxmlformats.org/spreadsheetml/2006/main" count="260" uniqueCount="49">
  <si>
    <t>SUPERINTENDENCIA DE INDUSTRIA Y COMERCIO</t>
  </si>
  <si>
    <t xml:space="preserve">ESTUDIO PRECIOS DE MERCADO </t>
  </si>
  <si>
    <t>Fecha Elaboración</t>
  </si>
  <si>
    <t>RAZÓN SOCIAL 
COTIZANTES:</t>
  </si>
  <si>
    <t>PROMEDIO</t>
  </si>
  <si>
    <t>MEDIA ARMÓNICA</t>
  </si>
  <si>
    <t>MEDIANA</t>
  </si>
  <si>
    <t>ÍTEM</t>
  </si>
  <si>
    <t>DESCRIPCIÓN DEL BIEN O SERVICIO</t>
  </si>
  <si>
    <t>UNIDAD</t>
  </si>
  <si>
    <t xml:space="preserve">CANTIDAD </t>
  </si>
  <si>
    <t>VR. UNITARIO
(IVA INCLUIDO)</t>
  </si>
  <si>
    <t>VR. MENSUAL OFICIAL
(IVA INCLUIDO)</t>
  </si>
  <si>
    <t>VR. TOTAL 
(IVA INCLUIDO)</t>
  </si>
  <si>
    <t>VR. UNITARIO OFICIAL
(IVA INCLUIDO)</t>
  </si>
  <si>
    <t>%</t>
  </si>
  <si>
    <t>VALOR TOTAL IVA INCLUIDO</t>
  </si>
  <si>
    <t>**NOTA**</t>
  </si>
  <si>
    <t>Los valores monetarios deben ser expresados en moneda legal colombiana sin decimales (centavos)</t>
  </si>
  <si>
    <t xml:space="preserve"> </t>
  </si>
  <si>
    <t>Oficina de Tecnologia e Informatica</t>
  </si>
  <si>
    <t>Responsable Estudio de Mercado 
(Nombre y Cargo)</t>
  </si>
  <si>
    <t>Jaroslav Marlen Lopez Chavez</t>
  </si>
  <si>
    <t>El presente Estudio tendrá una vigencia de 30 días calendario a partir de la fecha de aprobación.</t>
  </si>
  <si>
    <t>Oficina de Tecnologia e Informatica ( E )</t>
  </si>
  <si>
    <t>Responsable Estudio de Mercado
 (Nombre y Cargo)</t>
  </si>
  <si>
    <t>Servicio</t>
  </si>
  <si>
    <t>Servicios conexos transversales</t>
  </si>
  <si>
    <t xml:space="preserve">Mesa de servicios tecnológicos </t>
  </si>
  <si>
    <t>COLSOF</t>
  </si>
  <si>
    <t>HEIMCORE</t>
  </si>
  <si>
    <t>INDRA</t>
  </si>
  <si>
    <t xml:space="preserve"> En cumplimiento con lo señalado en el inciso tercero del Artículo 29 de la Ley 80 de 1993  y al resultado de la anterior evaluación, ésta Área toma como  valor aproximado de precio de mercado la suma de: CATORCE MIL TRESCIENTOS CATORCE MILLONES DOSCIENTOS SEIS MIL TRESCIENTOS CINCUENTA Y OCHO PESOS M/CTE ($14,314,206,358)</t>
  </si>
  <si>
    <t>Ricardo Delgado / Natalia Salvador</t>
  </si>
  <si>
    <t>Nivel de soporte I </t>
  </si>
  <si>
    <t>Nivel de soporte II </t>
  </si>
  <si>
    <t>Nivel de soporte III </t>
  </si>
  <si>
    <t>Gerente de proyecto</t>
  </si>
  <si>
    <t>Líder técnico</t>
  </si>
  <si>
    <t>Líder de servicio y gestión operativa</t>
  </si>
  <si>
    <t>Mesa de servicio</t>
  </si>
  <si>
    <t>Disposiciones transversales</t>
  </si>
  <si>
    <t>SERVICIO</t>
  </si>
  <si>
    <t>TIEMPO EN MESES</t>
  </si>
  <si>
    <t>VALOR UNITARIO  (IVA INCLUIDO)</t>
  </si>
  <si>
    <t xml:space="preserve"> En cumplimiento con lo señalado en el inciso tercero del Artículo 29 de la Ley 80 de 1993  y al resultado de la anterior evaluación, ésta Área toma como  valor aproximado de precio de mercado la suma de: CUATROCIENTOS VEINTINUEVE MILLONES SETECIENTOS SESENTA Y TRES MIL NOVECIENTOS SESENTA Y OCHO  PESOS M/CTE ($429.763.968)</t>
  </si>
  <si>
    <t xml:space="preserve"> En cumplimiento con lo señalado en el inciso tercero del Artículo 29 de la Ley 80 de 1993  y al resultado de la anterior evaluación, ésta Área toma como  valor aproximado de precio de mercado la suma de: CINCO MIL CIENTO SESENTA Y UN MILLONES OCHOCIENTOS VEINTIDÓS MIL NOVECIENTOS UN PESOS M/CTE ($5.161.822.901)</t>
  </si>
  <si>
    <t xml:space="preserve"> En cumplimiento con lo señalado en el inciso tercero del Artículo 29 de la Ley 80 de 1993  y al resultado de la anterior evaluación, ésta Área toma como  valor aproximado de precio de mercado la suma de: TRES MIL CIENTO SETENTA Y OCHO MILLONES CIENTO CUARENTA MIL DOSCIENTOS VEINTICINCO PESOS M/CTE ($3.178.140.225)</t>
  </si>
  <si>
    <t xml:space="preserve"> En cumplimiento con lo señalado en el inciso tercero del Artículo 29 de la Ley 80 de 1993  y al resultado de la anterior evaluación, ésta Área toma como  valor aproximado de precio de mercado la suma de: CINCO MIL QUINIENTOS CUARENTA Y CUATRO MILLONES CUATROCIENTOS SETENTA Y NUEVE MIL DOSCIENTOS SESENTA Y TRES PESOS M/CTE ($5.544.479.263)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</si>
</sst>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_-&quot;£&quot;* #,##0.00_-;\-&quot;£&quot;* #,##0.00_-;_-&quot;£&quot;* &quot;-&quot;??_-;_-@_-"/>
  </numFmts>
  <fonts count="1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/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</borders>
  <cellStyleXfs count="8">
    <xf numFmtId="0" fontId="0" fillId="0" borderId="0"/>
    <xf numFmtId="0" fontId="4" fillId="0" borderId="0"/>
    <xf numFmtId="0" fontId="3" fillId="0" borderId="0"/>
    <xf numFmtId="4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0" borderId="0"/>
    <xf numFmtId="0" fontId="1" fillId="0" borderId="0"/>
  </cellStyleXfs>
  <cellXfs count="34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44" fontId="8" fillId="0" borderId="1" xfId="3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4" fontId="8" fillId="0" borderId="0" xfId="3" applyFont="1" applyAlignment="1">
      <alignment horizontal="center" vertical="center" wrapText="1"/>
    </xf>
    <xf numFmtId="44" fontId="8" fillId="0" borderId="0" xfId="0" applyNumberFormat="1" applyFont="1" applyAlignment="1">
      <alignment horizontal="center" vertical="center" wrapText="1"/>
    </xf>
    <xf numFmtId="44" fontId="7" fillId="0" borderId="0" xfId="3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</cellXfs>
  <cellStyles count="8">
    <cellStyle name="Moneda" xfId="3" builtinId="4"/>
    <cellStyle name="Moneda 2" xfId="4" xr:uid="{61EBAEBC-424C-4E79-8482-AD0EDFF867BE}"/>
    <cellStyle name="Moneda 2 3" xfId="5" xr:uid="{BA199AE9-BCF7-4AE4-8F02-354203C4CB41}"/>
    <cellStyle name="Normal" xfId="0" builtinId="0"/>
    <cellStyle name="Normal 2" xfId="1" xr:uid="{9DD1935A-3C0B-4333-BCED-9ABFCA9DAB6E}"/>
    <cellStyle name="Normal 3" xfId="7" xr:uid="{94E60E78-D6FF-4198-A93C-F7762E2E1DEC}"/>
    <cellStyle name="Normal 6" xfId="2" xr:uid="{F7F760E4-F9CD-4AD4-9229-5ADC6F7FFAB8}"/>
    <cellStyle name="Normal 9" xfId="6" xr:uid="{C608672D-9ECA-4AA4-B9B0-812D998B0E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3</xdr:row>
      <xdr:rowOff>133351</xdr:rowOff>
    </xdr:from>
    <xdr:to>
      <xdr:col>2</xdr:col>
      <xdr:colOff>1647825</xdr:colOff>
      <xdr:row>4</xdr:row>
      <xdr:rowOff>504825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675119-AE1B-4F98-BC5F-D355CA676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590551"/>
          <a:ext cx="2219325" cy="56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3</xdr:row>
      <xdr:rowOff>133351</xdr:rowOff>
    </xdr:from>
    <xdr:to>
      <xdr:col>3</xdr:col>
      <xdr:colOff>481013</xdr:colOff>
      <xdr:row>4</xdr:row>
      <xdr:rowOff>504825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9CAE5B-8AE4-44FA-B024-0340DD1AA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04851"/>
          <a:ext cx="2219325" cy="56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3</xdr:row>
      <xdr:rowOff>133351</xdr:rowOff>
    </xdr:from>
    <xdr:to>
      <xdr:col>3</xdr:col>
      <xdr:colOff>481013</xdr:colOff>
      <xdr:row>4</xdr:row>
      <xdr:rowOff>504825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AA763E4-7A4F-45BB-BE9D-CF623480A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04851"/>
          <a:ext cx="2224088" cy="56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3</xdr:row>
      <xdr:rowOff>133351</xdr:rowOff>
    </xdr:from>
    <xdr:to>
      <xdr:col>3</xdr:col>
      <xdr:colOff>481013</xdr:colOff>
      <xdr:row>4</xdr:row>
      <xdr:rowOff>504825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ABB57ED-DC91-46E9-A501-CEAC0B858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04851"/>
          <a:ext cx="2224088" cy="56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3</xdr:row>
      <xdr:rowOff>133351</xdr:rowOff>
    </xdr:from>
    <xdr:to>
      <xdr:col>3</xdr:col>
      <xdr:colOff>481013</xdr:colOff>
      <xdr:row>4</xdr:row>
      <xdr:rowOff>504825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243E9F0-AFDF-4441-BD99-356770C60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04851"/>
          <a:ext cx="2224088" cy="56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A65BC-0C0F-42DF-AF66-2D5F292A8AEC}">
  <sheetPr>
    <pageSetUpPr fitToPage="1"/>
  </sheetPr>
  <dimension ref="B1:O22"/>
  <sheetViews>
    <sheetView topLeftCell="A4" zoomScale="80" zoomScaleNormal="80" workbookViewId="0">
      <selection activeCell="C8" sqref="A8:XFD8"/>
    </sheetView>
  </sheetViews>
  <sheetFormatPr baseColWidth="10" defaultColWidth="17.5703125" defaultRowHeight="15" x14ac:dyDescent="0.2"/>
  <cols>
    <col min="1" max="1" width="9.42578125" style="8" customWidth="1"/>
    <col min="2" max="2" width="17.5703125" style="8"/>
    <col min="3" max="3" width="33.28515625" style="8" customWidth="1"/>
    <col min="4" max="4" width="10.7109375" style="8" bestFit="1" customWidth="1"/>
    <col min="5" max="5" width="12.7109375" style="8" customWidth="1"/>
    <col min="6" max="8" width="20.140625" style="8" bestFit="1" customWidth="1"/>
    <col min="9" max="14" width="20.7109375" style="8" customWidth="1"/>
    <col min="15" max="16384" width="17.5703125" style="8"/>
  </cols>
  <sheetData>
    <row r="1" spans="2:15" x14ac:dyDescent="0.2">
      <c r="B1" s="25" t="s">
        <v>0</v>
      </c>
      <c r="C1" s="25"/>
      <c r="D1" s="25"/>
      <c r="E1" s="25"/>
      <c r="F1" s="25"/>
      <c r="G1" s="25"/>
      <c r="H1" s="25"/>
      <c r="I1" s="25"/>
      <c r="J1" s="25"/>
    </row>
    <row r="2" spans="2:15" x14ac:dyDescent="0.2">
      <c r="B2" s="25" t="s">
        <v>1</v>
      </c>
      <c r="C2" s="25"/>
      <c r="D2" s="25"/>
      <c r="E2" s="25"/>
      <c r="F2" s="25"/>
      <c r="G2" s="25"/>
      <c r="H2" s="25"/>
      <c r="I2" s="25"/>
      <c r="J2" s="25"/>
    </row>
    <row r="3" spans="2:15" x14ac:dyDescent="0.2">
      <c r="I3" s="1" t="s">
        <v>2</v>
      </c>
      <c r="J3" s="2">
        <f ca="1">TODAY()</f>
        <v>45203</v>
      </c>
    </row>
    <row r="5" spans="2:15" s="9" customFormat="1" ht="48" customHeight="1" x14ac:dyDescent="0.2">
      <c r="D5" s="28" t="s">
        <v>3</v>
      </c>
      <c r="E5" s="29"/>
      <c r="F5" s="3" t="s">
        <v>29</v>
      </c>
      <c r="G5" s="3" t="s">
        <v>30</v>
      </c>
      <c r="H5" s="3" t="s">
        <v>31</v>
      </c>
      <c r="I5" s="26" t="s">
        <v>4</v>
      </c>
      <c r="J5" s="26"/>
      <c r="K5" s="26" t="s">
        <v>5</v>
      </c>
      <c r="L5" s="26"/>
      <c r="M5" s="26" t="s">
        <v>6</v>
      </c>
      <c r="N5" s="26"/>
    </row>
    <row r="6" spans="2:15" s="9" customFormat="1" ht="24" x14ac:dyDescent="0.2">
      <c r="B6" s="3" t="s">
        <v>7</v>
      </c>
      <c r="C6" s="3" t="s">
        <v>8</v>
      </c>
      <c r="D6" s="3" t="s">
        <v>9</v>
      </c>
      <c r="E6" s="3" t="s">
        <v>10</v>
      </c>
      <c r="F6" s="3" t="s">
        <v>11</v>
      </c>
      <c r="G6" s="3" t="s">
        <v>11</v>
      </c>
      <c r="H6" s="3" t="s">
        <v>11</v>
      </c>
      <c r="I6" s="3" t="s">
        <v>12</v>
      </c>
      <c r="J6" s="3" t="s">
        <v>13</v>
      </c>
      <c r="K6" s="3" t="s">
        <v>14</v>
      </c>
      <c r="L6" s="3" t="s">
        <v>13</v>
      </c>
      <c r="M6" s="3" t="s">
        <v>14</v>
      </c>
      <c r="N6" s="3" t="s">
        <v>13</v>
      </c>
      <c r="O6" s="4" t="s">
        <v>15</v>
      </c>
    </row>
    <row r="7" spans="2:15" x14ac:dyDescent="0.2">
      <c r="B7" s="6">
        <f>1</f>
        <v>1</v>
      </c>
      <c r="C7" s="6" t="s">
        <v>27</v>
      </c>
      <c r="D7" s="6" t="s">
        <v>26</v>
      </c>
      <c r="E7" s="6">
        <v>1</v>
      </c>
      <c r="F7" s="10">
        <v>2116826740</v>
      </c>
      <c r="G7" s="10">
        <v>2149924762</v>
      </c>
      <c r="H7" s="10">
        <v>2027847676</v>
      </c>
      <c r="I7" s="10">
        <f>IF(E7=$A$1,"",ROUND(AVERAGE(F7:H7),0))</f>
        <v>2098199726</v>
      </c>
      <c r="J7" s="10">
        <f>IF(E7=$A$1,"",ROUND((E7*I7),0))</f>
        <v>2098199726</v>
      </c>
      <c r="K7" s="10">
        <f>IF(E7=$A$1,"",ROUND(HARMEAN(F7:H7),0))</f>
        <v>2096917483</v>
      </c>
      <c r="L7" s="10">
        <f>IF($E7=$A$1,"",ROUND($E7*K7,0))</f>
        <v>2096917483</v>
      </c>
      <c r="M7" s="10">
        <f>IF($E7=$A$1,"",ROUND(MEDIAN(F7:H7),0))</f>
        <v>2116826740</v>
      </c>
      <c r="N7" s="10">
        <f>IF($E7=$A$1,"",ROUND($E7*M7,0))</f>
        <v>2116826740</v>
      </c>
      <c r="O7" s="5">
        <f>(J7*100)/J9</f>
        <v>14.658163180855269</v>
      </c>
    </row>
    <row r="8" spans="2:15" x14ac:dyDescent="0.2">
      <c r="B8" s="6">
        <f>B7+1</f>
        <v>2</v>
      </c>
      <c r="C8" s="6" t="s">
        <v>28</v>
      </c>
      <c r="D8" s="6" t="s">
        <v>26</v>
      </c>
      <c r="E8" s="6">
        <v>1</v>
      </c>
      <c r="F8" s="10">
        <v>12428678920</v>
      </c>
      <c r="G8" s="10">
        <v>13012881679</v>
      </c>
      <c r="H8" s="10">
        <v>11206459296</v>
      </c>
      <c r="I8" s="10">
        <f>IF(E8=$A$1,"",ROUND(AVERAGE(F8:H8),0))</f>
        <v>12216006632</v>
      </c>
      <c r="J8" s="10">
        <f>IF(E8=$A$1,"",ROUND((E8*I8),0))</f>
        <v>12216006632</v>
      </c>
      <c r="K8" s="10">
        <f>IF(E8=$A$1,"",ROUND(HARMEAN(F8:H8),0))</f>
        <v>12168398243</v>
      </c>
      <c r="L8" s="10">
        <f t="shared" ref="L8" si="0">IF($E8=$A$1,"",ROUND($E8*K8,0))</f>
        <v>12168398243</v>
      </c>
      <c r="M8" s="10">
        <f>IF($E8=$A$1,"",ROUND(MEDIAN(F8:H8),0))</f>
        <v>12428678920</v>
      </c>
      <c r="N8" s="10">
        <f t="shared" ref="N8" si="1">IF($E8=$A$1,"",ROUND($E8*M8,0))</f>
        <v>12428678920</v>
      </c>
      <c r="O8" s="5">
        <f>(J8*100)/J9</f>
        <v>85.341836819144731</v>
      </c>
    </row>
    <row r="9" spans="2:15" ht="12.75" customHeight="1" x14ac:dyDescent="0.2">
      <c r="B9" s="27" t="s">
        <v>16</v>
      </c>
      <c r="C9" s="27"/>
      <c r="D9" s="27"/>
      <c r="E9" s="27"/>
      <c r="F9" s="27"/>
      <c r="G9" s="27"/>
      <c r="H9" s="27"/>
      <c r="I9" s="27"/>
      <c r="J9" s="11">
        <f>SUM(J7:J8)</f>
        <v>14314206358</v>
      </c>
      <c r="L9" s="11">
        <f>SUM(L7:L8)</f>
        <v>14265315726</v>
      </c>
      <c r="N9" s="11">
        <f>SUM(N7:N8)</f>
        <v>14545505660</v>
      </c>
      <c r="O9" s="5">
        <f>SUM(O7:O8)</f>
        <v>100</v>
      </c>
    </row>
    <row r="11" spans="2:15" x14ac:dyDescent="0.2">
      <c r="B11" s="7" t="s">
        <v>17</v>
      </c>
      <c r="C11" s="25" t="s">
        <v>18</v>
      </c>
      <c r="D11" s="25"/>
      <c r="E11" s="25"/>
      <c r="F11" s="25"/>
      <c r="G11" s="25"/>
      <c r="H11" s="25"/>
      <c r="I11" s="25"/>
      <c r="J11" s="25"/>
    </row>
    <row r="12" spans="2:15" x14ac:dyDescent="0.25">
      <c r="J12" s="12"/>
    </row>
    <row r="13" spans="2:15" x14ac:dyDescent="0.25">
      <c r="I13" s="12" t="s">
        <v>19</v>
      </c>
      <c r="J13" s="12"/>
    </row>
    <row r="14" spans="2:15" x14ac:dyDescent="0.25">
      <c r="I14" s="20" t="s">
        <v>33</v>
      </c>
      <c r="J14" s="20"/>
    </row>
    <row r="15" spans="2:15" x14ac:dyDescent="0.25">
      <c r="I15" s="20" t="s">
        <v>20</v>
      </c>
      <c r="J15" s="20"/>
    </row>
    <row r="16" spans="2:15" ht="34.5" customHeight="1" x14ac:dyDescent="0.25">
      <c r="I16" s="20" t="s">
        <v>21</v>
      </c>
      <c r="J16" s="20"/>
    </row>
    <row r="17" spans="3:10" ht="21.75" customHeight="1" x14ac:dyDescent="0.2"/>
    <row r="18" spans="3:10" s="12" customFormat="1" ht="63.75" customHeight="1" x14ac:dyDescent="0.25">
      <c r="C18" s="19" t="s">
        <v>32</v>
      </c>
      <c r="D18" s="19"/>
      <c r="E18" s="19"/>
      <c r="F18" s="19"/>
      <c r="G18" s="19"/>
      <c r="H18" s="19"/>
      <c r="I18" s="19"/>
      <c r="J18" s="19"/>
    </row>
    <row r="20" spans="3:10" ht="15.75" thickBot="1" x14ac:dyDescent="0.3">
      <c r="I20" s="20" t="s">
        <v>22</v>
      </c>
      <c r="J20" s="20"/>
    </row>
    <row r="21" spans="3:10" ht="15.75" thickBot="1" x14ac:dyDescent="0.3">
      <c r="C21" s="21" t="s">
        <v>23</v>
      </c>
      <c r="D21" s="22"/>
      <c r="E21" s="22"/>
      <c r="F21" s="22"/>
      <c r="G21" s="22"/>
      <c r="H21" s="22"/>
      <c r="I21" s="23" t="s">
        <v>24</v>
      </c>
      <c r="J21" s="24"/>
    </row>
    <row r="22" spans="3:10" ht="38.25" customHeight="1" x14ac:dyDescent="0.25">
      <c r="I22" s="20" t="s">
        <v>25</v>
      </c>
      <c r="J22" s="20"/>
    </row>
  </sheetData>
  <mergeCells count="16">
    <mergeCell ref="I16:J16"/>
    <mergeCell ref="K5:L5"/>
    <mergeCell ref="M5:N5"/>
    <mergeCell ref="D5:E5"/>
    <mergeCell ref="I14:J14"/>
    <mergeCell ref="I15:J15"/>
    <mergeCell ref="B1:J1"/>
    <mergeCell ref="B2:J2"/>
    <mergeCell ref="I5:J5"/>
    <mergeCell ref="B9:I9"/>
    <mergeCell ref="C11:J11"/>
    <mergeCell ref="C18:J18"/>
    <mergeCell ref="I20:J20"/>
    <mergeCell ref="C21:H21"/>
    <mergeCell ref="I21:J21"/>
    <mergeCell ref="I22:J22"/>
  </mergeCells>
  <printOptions horizontalCentered="1" verticalCentered="1"/>
  <pageMargins left="0.74803149606299213" right="0.74803149606299213" top="0.98425196850393704" bottom="0.98425196850393704" header="0" footer="0"/>
  <pageSetup scale="45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2186C-1457-4475-8EBE-E030C966137A}">
  <sheetPr>
    <pageSetUpPr fitToPage="1"/>
  </sheetPr>
  <dimension ref="B1:Q26"/>
  <sheetViews>
    <sheetView tabSelected="1" topLeftCell="C1" zoomScaleNormal="100" workbookViewId="0">
      <selection activeCell="N9" sqref="N9"/>
    </sheetView>
  </sheetViews>
  <sheetFormatPr baseColWidth="10" defaultColWidth="17.5703125" defaultRowHeight="15" x14ac:dyDescent="0.2"/>
  <cols>
    <col min="1" max="1" width="9.42578125" style="8" customWidth="1"/>
    <col min="2" max="3" width="17.5703125" style="8"/>
    <col min="4" max="4" width="33.28515625" style="8" customWidth="1"/>
    <col min="5" max="5" width="10.7109375" style="8" bestFit="1" customWidth="1"/>
    <col min="6" max="6" width="13.28515625" style="8" customWidth="1"/>
    <col min="7" max="7" width="12.7109375" style="8" customWidth="1"/>
    <col min="8" max="8" width="19.7109375" style="8" customWidth="1"/>
    <col min="9" max="10" width="20.140625" style="8" bestFit="1" customWidth="1"/>
    <col min="11" max="13" width="20.7109375" style="8" customWidth="1"/>
    <col min="14" max="14" width="20.140625" style="8" bestFit="1" customWidth="1"/>
    <col min="15" max="16" width="20.7109375" style="8" customWidth="1"/>
    <col min="17" max="16384" width="17.5703125" style="8"/>
  </cols>
  <sheetData>
    <row r="1" spans="2:17" x14ac:dyDescent="0.2"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2:17" x14ac:dyDescent="0.2">
      <c r="B2" s="25" t="s">
        <v>1</v>
      </c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2:17" x14ac:dyDescent="0.2">
      <c r="K3" s="1" t="s">
        <v>2</v>
      </c>
      <c r="L3" s="2">
        <f ca="1">TODAY()</f>
        <v>45203</v>
      </c>
    </row>
    <row r="5" spans="2:17" s="9" customFormat="1" ht="48" customHeight="1" x14ac:dyDescent="0.2">
      <c r="E5" s="28" t="s">
        <v>3</v>
      </c>
      <c r="F5" s="30"/>
      <c r="G5" s="29"/>
      <c r="H5" s="14" t="s">
        <v>29</v>
      </c>
      <c r="I5" s="15" t="s">
        <v>31</v>
      </c>
      <c r="J5" s="15" t="s">
        <v>30</v>
      </c>
      <c r="K5" s="31" t="s">
        <v>4</v>
      </c>
      <c r="L5" s="32"/>
      <c r="M5" s="26" t="s">
        <v>5</v>
      </c>
      <c r="N5" s="26"/>
      <c r="O5" s="26" t="s">
        <v>6</v>
      </c>
      <c r="P5" s="26"/>
    </row>
    <row r="6" spans="2:17" s="9" customFormat="1" ht="70.5" customHeight="1" x14ac:dyDescent="0.2">
      <c r="B6" s="3" t="s">
        <v>7</v>
      </c>
      <c r="C6" s="3" t="s">
        <v>42</v>
      </c>
      <c r="D6" s="3" t="s">
        <v>8</v>
      </c>
      <c r="E6" s="3" t="s">
        <v>9</v>
      </c>
      <c r="F6" s="3" t="s">
        <v>10</v>
      </c>
      <c r="G6" s="3" t="s">
        <v>43</v>
      </c>
      <c r="H6" s="3" t="s">
        <v>44</v>
      </c>
      <c r="I6" s="3" t="s">
        <v>44</v>
      </c>
      <c r="J6" s="3" t="s">
        <v>44</v>
      </c>
      <c r="K6" s="3" t="s">
        <v>14</v>
      </c>
      <c r="L6" s="3" t="s">
        <v>13</v>
      </c>
      <c r="M6" s="3" t="s">
        <v>14</v>
      </c>
      <c r="N6" s="3" t="s">
        <v>13</v>
      </c>
      <c r="O6" s="3" t="s">
        <v>14</v>
      </c>
      <c r="P6" s="3" t="s">
        <v>13</v>
      </c>
      <c r="Q6" s="4"/>
    </row>
    <row r="7" spans="2:17" x14ac:dyDescent="0.2">
      <c r="B7" s="6">
        <v>1</v>
      </c>
      <c r="C7" s="6" t="s">
        <v>40</v>
      </c>
      <c r="D7" s="6" t="s">
        <v>34</v>
      </c>
      <c r="E7" s="6" t="s">
        <v>26</v>
      </c>
      <c r="F7" s="6">
        <v>1</v>
      </c>
      <c r="G7" s="6">
        <v>1</v>
      </c>
      <c r="H7" s="13">
        <v>73839500</v>
      </c>
      <c r="I7" s="10">
        <v>33589340.145166568</v>
      </c>
      <c r="J7" s="10">
        <v>112973898.31</v>
      </c>
      <c r="K7" s="10">
        <f>IF(G7=$A$1,"",ROUND(AVERAGE(H7,I7,J7),0))</f>
        <v>73467579</v>
      </c>
      <c r="L7" s="10">
        <f>IF(G7=$A$1,"",((G7*K7)))</f>
        <v>73467579</v>
      </c>
      <c r="M7" s="10">
        <f>IF(G7=$A$1,"",ROUND(HARMEAN(H7,I7,J7),0))</f>
        <v>57508900</v>
      </c>
      <c r="N7" s="10">
        <f>IF(G7=$A$1,"",ROUND((M7*G7),0))</f>
        <v>57508900</v>
      </c>
      <c r="O7" s="10">
        <f>IF(G7=$A$1,"",ROUND(MEDIAN(H7,I7,J7),0))</f>
        <v>73839500</v>
      </c>
      <c r="P7" s="10">
        <f>IF(G7=$A$1,"",ROUND((O7*G7),0))</f>
        <v>73839500</v>
      </c>
      <c r="Q7" s="5"/>
    </row>
    <row r="8" spans="2:17" x14ac:dyDescent="0.2">
      <c r="B8" s="6">
        <v>2</v>
      </c>
      <c r="C8" s="6" t="s">
        <v>40</v>
      </c>
      <c r="D8" s="6" t="s">
        <v>35</v>
      </c>
      <c r="E8" s="6" t="s">
        <v>26</v>
      </c>
      <c r="F8" s="6">
        <v>1</v>
      </c>
      <c r="G8" s="6">
        <v>1</v>
      </c>
      <c r="H8" s="13">
        <v>46005400</v>
      </c>
      <c r="I8" s="10">
        <v>48273784.05330956</v>
      </c>
      <c r="J8" s="10">
        <v>120262537.64</v>
      </c>
      <c r="K8" s="10">
        <f t="shared" ref="K8:K12" si="0">IF(G8=$A$1,"",ROUND(AVERAGE(H8,I8,J8),0))</f>
        <v>71513907</v>
      </c>
      <c r="L8" s="10">
        <f t="shared" ref="L8:L12" si="1">IF(G8=$A$1,"",((G8*K8)))</f>
        <v>71513907</v>
      </c>
      <c r="M8" s="10">
        <f t="shared" ref="M8:M12" si="2">IF(G8=$A$1,"",ROUND(HARMEAN(H8,I8,J8),0))</f>
        <v>59093625</v>
      </c>
      <c r="N8" s="10">
        <f t="shared" ref="N8:N12" si="3">IF(G8=$A$1,"",ROUND((M8*G8),0))</f>
        <v>59093625</v>
      </c>
      <c r="O8" s="10">
        <f t="shared" ref="O8:O12" si="4">IF(G8=$A$1,"",ROUND(MEDIAN(H8,I8,J8),0))</f>
        <v>48273784</v>
      </c>
      <c r="P8" s="10">
        <f t="shared" ref="P8:P12" si="5">IF(G8=$A$1,"",ROUND((O8*G8),0))</f>
        <v>48273784</v>
      </c>
      <c r="Q8" s="5"/>
    </row>
    <row r="9" spans="2:17" x14ac:dyDescent="0.2">
      <c r="B9" s="6">
        <v>3</v>
      </c>
      <c r="C9" s="6" t="s">
        <v>40</v>
      </c>
      <c r="D9" s="6" t="s">
        <v>36</v>
      </c>
      <c r="E9" s="6" t="s">
        <v>26</v>
      </c>
      <c r="F9" s="6">
        <v>1</v>
      </c>
      <c r="G9" s="6">
        <v>1</v>
      </c>
      <c r="H9" s="13">
        <v>255100300</v>
      </c>
      <c r="I9" s="10">
        <v>279635562.755023</v>
      </c>
      <c r="J9" s="10">
        <v>131195496.03999999</v>
      </c>
      <c r="K9" s="10">
        <f t="shared" si="0"/>
        <v>221977120</v>
      </c>
      <c r="L9" s="10">
        <f t="shared" si="1"/>
        <v>221977120</v>
      </c>
      <c r="M9" s="10">
        <f t="shared" si="2"/>
        <v>198434711</v>
      </c>
      <c r="N9" s="10">
        <f t="shared" si="3"/>
        <v>198434711</v>
      </c>
      <c r="O9" s="10">
        <f t="shared" si="4"/>
        <v>255100300</v>
      </c>
      <c r="P9" s="10">
        <f t="shared" si="5"/>
        <v>255100300</v>
      </c>
      <c r="Q9" s="5"/>
    </row>
    <row r="10" spans="2:17" ht="30" x14ac:dyDescent="0.2">
      <c r="B10" s="6">
        <v>4</v>
      </c>
      <c r="C10" s="6" t="s">
        <v>41</v>
      </c>
      <c r="D10" s="6" t="s">
        <v>37</v>
      </c>
      <c r="E10" s="6" t="s">
        <v>26</v>
      </c>
      <c r="F10" s="6">
        <v>1</v>
      </c>
      <c r="G10" s="6">
        <v>1</v>
      </c>
      <c r="H10" s="13">
        <v>24894800</v>
      </c>
      <c r="I10" s="10">
        <v>27038093.635372907</v>
      </c>
      <c r="J10" s="10">
        <v>24212577.760000002</v>
      </c>
      <c r="K10" s="10">
        <f t="shared" si="0"/>
        <v>25381824</v>
      </c>
      <c r="L10" s="10">
        <f t="shared" si="1"/>
        <v>25381824</v>
      </c>
      <c r="M10" s="10">
        <f t="shared" si="2"/>
        <v>25326130</v>
      </c>
      <c r="N10" s="10">
        <f t="shared" si="3"/>
        <v>25326130</v>
      </c>
      <c r="O10" s="10">
        <f t="shared" si="4"/>
        <v>24894800</v>
      </c>
      <c r="P10" s="10">
        <f t="shared" si="5"/>
        <v>24894800</v>
      </c>
      <c r="Q10" s="5"/>
    </row>
    <row r="11" spans="2:17" ht="30" x14ac:dyDescent="0.2">
      <c r="B11" s="6">
        <v>5</v>
      </c>
      <c r="C11" s="6" t="s">
        <v>41</v>
      </c>
      <c r="D11" s="6" t="s">
        <v>38</v>
      </c>
      <c r="E11" s="6" t="s">
        <v>26</v>
      </c>
      <c r="F11" s="6">
        <v>1</v>
      </c>
      <c r="G11" s="6">
        <v>1</v>
      </c>
      <c r="H11" s="13">
        <v>20551300</v>
      </c>
      <c r="I11" s="10">
        <v>19188173.75740537</v>
      </c>
      <c r="J11" s="10">
        <v>16306205.859999999</v>
      </c>
      <c r="K11" s="10">
        <f t="shared" si="0"/>
        <v>18681893</v>
      </c>
      <c r="L11" s="10">
        <f t="shared" si="1"/>
        <v>18681893</v>
      </c>
      <c r="M11" s="10">
        <f t="shared" si="2"/>
        <v>18507037</v>
      </c>
      <c r="N11" s="10">
        <f t="shared" si="3"/>
        <v>18507037</v>
      </c>
      <c r="O11" s="10">
        <f t="shared" si="4"/>
        <v>19188174</v>
      </c>
      <c r="P11" s="10">
        <f t="shared" si="5"/>
        <v>19188174</v>
      </c>
      <c r="Q11" s="5"/>
    </row>
    <row r="12" spans="2:17" ht="30" x14ac:dyDescent="0.2">
      <c r="B12" s="6">
        <v>6</v>
      </c>
      <c r="C12" s="6" t="s">
        <v>41</v>
      </c>
      <c r="D12" s="6" t="s">
        <v>39</v>
      </c>
      <c r="E12" s="6" t="s">
        <v>26</v>
      </c>
      <c r="F12" s="6">
        <v>1</v>
      </c>
      <c r="G12" s="6">
        <v>1</v>
      </c>
      <c r="H12" s="13">
        <v>18373600</v>
      </c>
      <c r="I12" s="10">
        <v>19188173.75740537</v>
      </c>
      <c r="J12" s="10">
        <v>18663160.32</v>
      </c>
      <c r="K12" s="10">
        <f t="shared" si="0"/>
        <v>18741645</v>
      </c>
      <c r="L12" s="10">
        <f t="shared" si="1"/>
        <v>18741645</v>
      </c>
      <c r="M12" s="10">
        <f t="shared" si="2"/>
        <v>18735615</v>
      </c>
      <c r="N12" s="10">
        <f t="shared" si="3"/>
        <v>18735615</v>
      </c>
      <c r="O12" s="10">
        <f t="shared" si="4"/>
        <v>18663160</v>
      </c>
      <c r="P12" s="10">
        <f t="shared" si="5"/>
        <v>18663160</v>
      </c>
      <c r="Q12" s="5"/>
    </row>
    <row r="13" spans="2:17" ht="12.75" customHeight="1" x14ac:dyDescent="0.2">
      <c r="B13" s="27" t="s">
        <v>16</v>
      </c>
      <c r="C13" s="27"/>
      <c r="D13" s="27"/>
      <c r="E13" s="27"/>
      <c r="F13" s="27"/>
      <c r="G13" s="27"/>
      <c r="H13" s="27"/>
      <c r="I13" s="27"/>
      <c r="J13" s="27"/>
      <c r="K13" s="27"/>
      <c r="L13" s="11">
        <f>SUM(L7:L12)</f>
        <v>429763968</v>
      </c>
      <c r="N13" s="11">
        <f>SUM(N7:N12)</f>
        <v>377606018</v>
      </c>
      <c r="P13" s="11">
        <f>SUM(P7:P12)</f>
        <v>439959718</v>
      </c>
      <c r="Q13" s="5"/>
    </row>
    <row r="15" spans="2:17" x14ac:dyDescent="0.2">
      <c r="B15" s="7" t="s">
        <v>17</v>
      </c>
      <c r="C15" s="7"/>
      <c r="D15" s="25" t="s">
        <v>18</v>
      </c>
      <c r="E15" s="25"/>
      <c r="F15" s="25"/>
      <c r="G15" s="25"/>
      <c r="H15" s="25"/>
      <c r="I15" s="25"/>
      <c r="J15" s="25"/>
      <c r="K15" s="25"/>
      <c r="L15" s="25"/>
    </row>
    <row r="16" spans="2:17" x14ac:dyDescent="0.25">
      <c r="L16" s="12"/>
    </row>
    <row r="17" spans="4:12" x14ac:dyDescent="0.25">
      <c r="K17" s="12" t="s">
        <v>19</v>
      </c>
      <c r="L17" s="12"/>
    </row>
    <row r="18" spans="4:12" x14ac:dyDescent="0.25">
      <c r="K18" s="33" t="s">
        <v>33</v>
      </c>
      <c r="L18" s="24"/>
    </row>
    <row r="19" spans="4:12" x14ac:dyDescent="0.25">
      <c r="K19" s="33" t="s">
        <v>20</v>
      </c>
      <c r="L19" s="24"/>
    </row>
    <row r="20" spans="4:12" ht="34.5" customHeight="1" x14ac:dyDescent="0.25">
      <c r="K20" s="33" t="s">
        <v>21</v>
      </c>
      <c r="L20" s="24"/>
    </row>
    <row r="21" spans="4:12" ht="21.75" customHeight="1" x14ac:dyDescent="0.2"/>
    <row r="22" spans="4:12" s="12" customFormat="1" ht="63.75" customHeight="1" x14ac:dyDescent="0.25">
      <c r="D22" s="19" t="s">
        <v>45</v>
      </c>
      <c r="E22" s="19"/>
      <c r="F22" s="19"/>
      <c r="G22" s="19"/>
      <c r="H22" s="19"/>
      <c r="I22" s="19"/>
      <c r="J22" s="19"/>
      <c r="K22" s="19"/>
      <c r="L22" s="19"/>
    </row>
    <row r="24" spans="4:12" ht="15.75" thickBot="1" x14ac:dyDescent="0.3">
      <c r="K24" s="33" t="s">
        <v>22</v>
      </c>
      <c r="L24" s="24"/>
    </row>
    <row r="25" spans="4:12" ht="15.75" thickBot="1" x14ac:dyDescent="0.3">
      <c r="D25" s="21" t="s">
        <v>23</v>
      </c>
      <c r="E25" s="22"/>
      <c r="F25" s="22"/>
      <c r="G25" s="22"/>
      <c r="H25" s="22"/>
      <c r="I25" s="22"/>
      <c r="J25" s="22"/>
      <c r="K25" s="23" t="s">
        <v>24</v>
      </c>
      <c r="L25" s="24"/>
    </row>
    <row r="26" spans="4:12" ht="38.25" customHeight="1" x14ac:dyDescent="0.25">
      <c r="K26" s="33" t="s">
        <v>25</v>
      </c>
      <c r="L26" s="24"/>
    </row>
  </sheetData>
  <mergeCells count="16">
    <mergeCell ref="K24:L24"/>
    <mergeCell ref="D25:J25"/>
    <mergeCell ref="K25:L25"/>
    <mergeCell ref="K26:L26"/>
    <mergeCell ref="B13:K13"/>
    <mergeCell ref="D15:L15"/>
    <mergeCell ref="K18:L18"/>
    <mergeCell ref="K19:L19"/>
    <mergeCell ref="K20:L20"/>
    <mergeCell ref="D22:L22"/>
    <mergeCell ref="O5:P5"/>
    <mergeCell ref="B1:L1"/>
    <mergeCell ref="B2:L2"/>
    <mergeCell ref="E5:G5"/>
    <mergeCell ref="K5:L5"/>
    <mergeCell ref="M5:N5"/>
  </mergeCells>
  <printOptions horizontalCentered="1" verticalCentered="1"/>
  <pageMargins left="0.74803149606299213" right="0.74803149606299213" top="0.98425196850393704" bottom="0.98425196850393704" header="0" footer="0"/>
  <pageSetup scale="45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7B6EF-72EC-491A-95AD-173AD9573F11}">
  <sheetPr>
    <pageSetUpPr fitToPage="1"/>
  </sheetPr>
  <dimension ref="B1:Q26"/>
  <sheetViews>
    <sheetView topLeftCell="C4" zoomScaleNormal="100" workbookViewId="0">
      <selection activeCell="L16" sqref="L16"/>
    </sheetView>
  </sheetViews>
  <sheetFormatPr baseColWidth="10" defaultColWidth="17.5703125" defaultRowHeight="15" x14ac:dyDescent="0.2"/>
  <cols>
    <col min="1" max="1" width="9.42578125" style="8" customWidth="1"/>
    <col min="2" max="3" width="17.5703125" style="8"/>
    <col min="4" max="4" width="33.28515625" style="8" customWidth="1"/>
    <col min="5" max="5" width="10.7109375" style="8" bestFit="1" customWidth="1"/>
    <col min="6" max="6" width="13.28515625" style="8" customWidth="1"/>
    <col min="7" max="7" width="12.7109375" style="8" customWidth="1"/>
    <col min="8" max="8" width="19.7109375" style="8" customWidth="1"/>
    <col min="9" max="10" width="20.140625" style="8" bestFit="1" customWidth="1"/>
    <col min="11" max="13" width="20.7109375" style="8" customWidth="1"/>
    <col min="14" max="14" width="20.140625" style="8" bestFit="1" customWidth="1"/>
    <col min="15" max="16" width="20.7109375" style="8" customWidth="1"/>
    <col min="17" max="16384" width="17.5703125" style="8"/>
  </cols>
  <sheetData>
    <row r="1" spans="2:17" x14ac:dyDescent="0.2"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2:17" x14ac:dyDescent="0.2">
      <c r="B2" s="25" t="s">
        <v>1</v>
      </c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2:17" x14ac:dyDescent="0.2">
      <c r="K3" s="1" t="s">
        <v>2</v>
      </c>
      <c r="L3" s="2">
        <f ca="1">TODAY()</f>
        <v>45203</v>
      </c>
    </row>
    <row r="5" spans="2:17" s="9" customFormat="1" ht="48" customHeight="1" x14ac:dyDescent="0.2">
      <c r="E5" s="28" t="s">
        <v>3</v>
      </c>
      <c r="F5" s="30"/>
      <c r="G5" s="29"/>
      <c r="H5" s="14" t="s">
        <v>29</v>
      </c>
      <c r="I5" s="15" t="s">
        <v>31</v>
      </c>
      <c r="J5" s="15" t="s">
        <v>30</v>
      </c>
      <c r="K5" s="31" t="s">
        <v>4</v>
      </c>
      <c r="L5" s="32"/>
      <c r="M5" s="26" t="s">
        <v>5</v>
      </c>
      <c r="N5" s="26"/>
      <c r="O5" s="26" t="s">
        <v>6</v>
      </c>
      <c r="P5" s="26"/>
    </row>
    <row r="6" spans="2:17" s="9" customFormat="1" ht="70.5" customHeight="1" x14ac:dyDescent="0.2">
      <c r="B6" s="3" t="s">
        <v>7</v>
      </c>
      <c r="C6" s="3" t="s">
        <v>42</v>
      </c>
      <c r="D6" s="3" t="s">
        <v>8</v>
      </c>
      <c r="E6" s="3" t="s">
        <v>9</v>
      </c>
      <c r="F6" s="3" t="s">
        <v>10</v>
      </c>
      <c r="G6" s="3" t="s">
        <v>43</v>
      </c>
      <c r="H6" s="3" t="s">
        <v>44</v>
      </c>
      <c r="I6" s="3" t="s">
        <v>44</v>
      </c>
      <c r="J6" s="3" t="s">
        <v>44</v>
      </c>
      <c r="K6" s="3" t="s">
        <v>14</v>
      </c>
      <c r="L6" s="3" t="s">
        <v>13</v>
      </c>
      <c r="M6" s="3" t="s">
        <v>14</v>
      </c>
      <c r="N6" s="3" t="s">
        <v>13</v>
      </c>
      <c r="O6" s="3" t="s">
        <v>14</v>
      </c>
      <c r="P6" s="3" t="s">
        <v>13</v>
      </c>
      <c r="Q6" s="4"/>
    </row>
    <row r="7" spans="2:17" x14ac:dyDescent="0.2">
      <c r="B7" s="6">
        <v>1</v>
      </c>
      <c r="C7" s="6" t="s">
        <v>40</v>
      </c>
      <c r="D7" s="6" t="s">
        <v>34</v>
      </c>
      <c r="E7" s="6" t="s">
        <v>26</v>
      </c>
      <c r="F7" s="6">
        <v>1</v>
      </c>
      <c r="G7" s="6">
        <v>12</v>
      </c>
      <c r="H7" s="13">
        <v>74422600</v>
      </c>
      <c r="I7" s="10">
        <v>33589340.145166568</v>
      </c>
      <c r="J7" s="10">
        <v>112973894.73999999</v>
      </c>
      <c r="K7" s="10">
        <f>IF(G7=$A$1,"",ROUND(AVERAGE(H7,I7,J7),0))</f>
        <v>73661945</v>
      </c>
      <c r="L7" s="10">
        <f t="shared" ref="L7:L12" si="0">IF(G7=$A$1,"",((G7*K7)))</f>
        <v>883943340</v>
      </c>
      <c r="M7" s="10">
        <f>IF(G7=$A$1,"",ROUND(HARMEAN(H7,I7,J7),0))</f>
        <v>57626114</v>
      </c>
      <c r="N7" s="10">
        <f>IF(G7=$A$1,"",ROUND((M7*G7),0))</f>
        <v>691513368</v>
      </c>
      <c r="O7" s="10">
        <f>IF(G7=$A$1,"",ROUND(MEDIAN(H7,I7,J7),0))</f>
        <v>74422600</v>
      </c>
      <c r="P7" s="10">
        <f>IF(G7=$A$1,"",ROUND((O7*G7),0))</f>
        <v>893071200</v>
      </c>
      <c r="Q7" s="5"/>
    </row>
    <row r="8" spans="2:17" x14ac:dyDescent="0.2">
      <c r="B8" s="6">
        <v>2</v>
      </c>
      <c r="C8" s="6" t="s">
        <v>40</v>
      </c>
      <c r="D8" s="6" t="s">
        <v>35</v>
      </c>
      <c r="E8" s="6" t="s">
        <v>26</v>
      </c>
      <c r="F8" s="6">
        <v>1</v>
      </c>
      <c r="G8" s="6">
        <v>12</v>
      </c>
      <c r="H8" s="13">
        <v>46524240</v>
      </c>
      <c r="I8" s="10">
        <v>48273784.05330956</v>
      </c>
      <c r="J8" s="10">
        <v>120262537.64</v>
      </c>
      <c r="K8" s="10">
        <f t="shared" ref="K8:K12" si="1">IF(G8=$A$1,"",ROUND(AVERAGE(H8,I8,J8),0))</f>
        <v>71686854</v>
      </c>
      <c r="L8" s="10">
        <f t="shared" si="0"/>
        <v>860242248</v>
      </c>
      <c r="M8" s="10">
        <f t="shared" ref="M8:M12" si="2">IF(G8=$A$1,"",ROUND(HARMEAN(H8,I8,J8),0))</f>
        <v>59377145</v>
      </c>
      <c r="N8" s="10">
        <f t="shared" ref="N8:N12" si="3">IF(G8=$A$1,"",ROUND((M8*G8),0))</f>
        <v>712525740</v>
      </c>
      <c r="O8" s="10">
        <f t="shared" ref="O8:O12" si="4">IF(G8=$A$1,"",ROUND(MEDIAN(H8,I8,J8),0))</f>
        <v>48273784</v>
      </c>
      <c r="P8" s="10">
        <f t="shared" ref="P8:P12" si="5">IF(G8=$A$1,"",ROUND((O8*G8),0))</f>
        <v>579285408</v>
      </c>
      <c r="Q8" s="5"/>
    </row>
    <row r="9" spans="2:17" x14ac:dyDescent="0.2">
      <c r="B9" s="6">
        <v>3</v>
      </c>
      <c r="C9" s="6" t="s">
        <v>40</v>
      </c>
      <c r="D9" s="6" t="s">
        <v>36</v>
      </c>
      <c r="E9" s="6" t="s">
        <v>26</v>
      </c>
      <c r="F9" s="6">
        <v>1</v>
      </c>
      <c r="G9" s="6">
        <v>12</v>
      </c>
      <c r="H9" s="13">
        <v>255100300</v>
      </c>
      <c r="I9" s="10">
        <v>279635562.755023</v>
      </c>
      <c r="J9" s="10">
        <v>131195496.03999999</v>
      </c>
      <c r="K9" s="10">
        <f t="shared" si="1"/>
        <v>221977120</v>
      </c>
      <c r="L9" s="10">
        <f t="shared" si="0"/>
        <v>2663725440</v>
      </c>
      <c r="M9" s="10">
        <f t="shared" si="2"/>
        <v>198434711</v>
      </c>
      <c r="N9" s="10">
        <f t="shared" si="3"/>
        <v>2381216532</v>
      </c>
      <c r="O9" s="10">
        <f t="shared" si="4"/>
        <v>255100300</v>
      </c>
      <c r="P9" s="10">
        <f t="shared" si="5"/>
        <v>3061203600</v>
      </c>
      <c r="Q9" s="5"/>
    </row>
    <row r="10" spans="2:17" ht="30" x14ac:dyDescent="0.2">
      <c r="B10" s="6">
        <v>4</v>
      </c>
      <c r="C10" s="6" t="s">
        <v>41</v>
      </c>
      <c r="D10" s="6" t="s">
        <v>37</v>
      </c>
      <c r="E10" s="6" t="s">
        <v>26</v>
      </c>
      <c r="F10" s="6">
        <v>1</v>
      </c>
      <c r="G10" s="6">
        <v>12</v>
      </c>
      <c r="H10" s="13">
        <v>24915030</v>
      </c>
      <c r="I10" s="10">
        <v>27038093.635372907</v>
      </c>
      <c r="J10" s="10">
        <v>24212577.760000002</v>
      </c>
      <c r="K10" s="10">
        <f t="shared" si="1"/>
        <v>25388567</v>
      </c>
      <c r="L10" s="10">
        <f t="shared" si="0"/>
        <v>304662804</v>
      </c>
      <c r="M10" s="10">
        <f t="shared" si="2"/>
        <v>25333105</v>
      </c>
      <c r="N10" s="10">
        <f t="shared" si="3"/>
        <v>303997260</v>
      </c>
      <c r="O10" s="10">
        <f t="shared" si="4"/>
        <v>24915030</v>
      </c>
      <c r="P10" s="10">
        <f t="shared" si="5"/>
        <v>298980360</v>
      </c>
      <c r="Q10" s="5"/>
    </row>
    <row r="11" spans="2:17" ht="30" x14ac:dyDescent="0.2">
      <c r="B11" s="6">
        <v>5</v>
      </c>
      <c r="C11" s="6" t="s">
        <v>41</v>
      </c>
      <c r="D11" s="6" t="s">
        <v>38</v>
      </c>
      <c r="E11" s="6" t="s">
        <v>26</v>
      </c>
      <c r="F11" s="6">
        <v>1</v>
      </c>
      <c r="G11" s="6">
        <v>12</v>
      </c>
      <c r="H11" s="13">
        <v>20571530</v>
      </c>
      <c r="I11" s="10">
        <v>19188173.75740537</v>
      </c>
      <c r="J11" s="10">
        <v>16306205.859999999</v>
      </c>
      <c r="K11" s="10">
        <f t="shared" si="1"/>
        <v>18688637</v>
      </c>
      <c r="L11" s="10">
        <f t="shared" si="0"/>
        <v>224263644</v>
      </c>
      <c r="M11" s="10">
        <f t="shared" si="2"/>
        <v>18512502</v>
      </c>
      <c r="N11" s="10">
        <f t="shared" si="3"/>
        <v>222150024</v>
      </c>
      <c r="O11" s="10">
        <f t="shared" si="4"/>
        <v>19188174</v>
      </c>
      <c r="P11" s="10">
        <f t="shared" si="5"/>
        <v>230258088</v>
      </c>
      <c r="Q11" s="5"/>
    </row>
    <row r="12" spans="2:17" ht="30" x14ac:dyDescent="0.2">
      <c r="B12" s="6">
        <v>6</v>
      </c>
      <c r="C12" s="6" t="s">
        <v>41</v>
      </c>
      <c r="D12" s="6" t="s">
        <v>39</v>
      </c>
      <c r="E12" s="6" t="s">
        <v>26</v>
      </c>
      <c r="F12" s="6">
        <v>1</v>
      </c>
      <c r="G12" s="6">
        <v>12</v>
      </c>
      <c r="H12" s="13">
        <v>18395020</v>
      </c>
      <c r="I12" s="10">
        <v>19188173.75740537</v>
      </c>
      <c r="J12" s="10">
        <v>18663160.32</v>
      </c>
      <c r="K12" s="10">
        <f t="shared" si="1"/>
        <v>18748785</v>
      </c>
      <c r="L12" s="10">
        <f t="shared" si="0"/>
        <v>224985420</v>
      </c>
      <c r="M12" s="10">
        <f t="shared" si="2"/>
        <v>18743034</v>
      </c>
      <c r="N12" s="10">
        <f t="shared" si="3"/>
        <v>224916408</v>
      </c>
      <c r="O12" s="10">
        <f t="shared" si="4"/>
        <v>18663160</v>
      </c>
      <c r="P12" s="10">
        <f t="shared" si="5"/>
        <v>223957920</v>
      </c>
      <c r="Q12" s="5"/>
    </row>
    <row r="13" spans="2:17" ht="12.75" customHeight="1" x14ac:dyDescent="0.2">
      <c r="B13" s="27" t="s">
        <v>16</v>
      </c>
      <c r="C13" s="27"/>
      <c r="D13" s="27"/>
      <c r="E13" s="27"/>
      <c r="F13" s="27"/>
      <c r="G13" s="27"/>
      <c r="H13" s="27"/>
      <c r="I13" s="27"/>
      <c r="J13" s="27"/>
      <c r="K13" s="27"/>
      <c r="L13" s="11">
        <f>(SUM(L7:L12))</f>
        <v>5161822896</v>
      </c>
      <c r="N13" s="11">
        <f>SUM(N7:N12)</f>
        <v>4536319332</v>
      </c>
      <c r="P13" s="11">
        <f>SUM(P7:P12)</f>
        <v>5286756576</v>
      </c>
      <c r="Q13" s="5"/>
    </row>
    <row r="15" spans="2:17" x14ac:dyDescent="0.2">
      <c r="B15" s="7" t="s">
        <v>17</v>
      </c>
      <c r="C15" s="7"/>
      <c r="D15" s="25" t="s">
        <v>18</v>
      </c>
      <c r="E15" s="25"/>
      <c r="F15" s="25"/>
      <c r="G15" s="25"/>
      <c r="H15" s="25"/>
      <c r="I15" s="25"/>
      <c r="J15" s="25"/>
      <c r="K15" s="25"/>
      <c r="L15" s="25"/>
    </row>
    <row r="16" spans="2:17" x14ac:dyDescent="0.25">
      <c r="L16" s="12"/>
    </row>
    <row r="17" spans="4:12" x14ac:dyDescent="0.25">
      <c r="K17" s="12" t="s">
        <v>19</v>
      </c>
      <c r="L17" s="12"/>
    </row>
    <row r="18" spans="4:12" x14ac:dyDescent="0.25">
      <c r="K18" s="33" t="s">
        <v>33</v>
      </c>
      <c r="L18" s="24"/>
    </row>
    <row r="19" spans="4:12" x14ac:dyDescent="0.25">
      <c r="K19" s="33" t="s">
        <v>20</v>
      </c>
      <c r="L19" s="24"/>
    </row>
    <row r="20" spans="4:12" ht="34.5" customHeight="1" x14ac:dyDescent="0.25">
      <c r="K20" s="33" t="s">
        <v>21</v>
      </c>
      <c r="L20" s="24"/>
    </row>
    <row r="21" spans="4:12" ht="21.75" customHeight="1" x14ac:dyDescent="0.2"/>
    <row r="22" spans="4:12" s="12" customFormat="1" ht="63.75" customHeight="1" x14ac:dyDescent="0.25">
      <c r="D22" s="19" t="s">
        <v>46</v>
      </c>
      <c r="E22" s="19"/>
      <c r="F22" s="19"/>
      <c r="G22" s="19"/>
      <c r="H22" s="19"/>
      <c r="I22" s="19"/>
      <c r="J22" s="19"/>
      <c r="K22" s="19"/>
      <c r="L22" s="19"/>
    </row>
    <row r="24" spans="4:12" ht="15.75" thickBot="1" x14ac:dyDescent="0.3">
      <c r="K24" s="33" t="s">
        <v>22</v>
      </c>
      <c r="L24" s="24"/>
    </row>
    <row r="25" spans="4:12" ht="15.75" thickBot="1" x14ac:dyDescent="0.3">
      <c r="D25" s="21" t="s">
        <v>23</v>
      </c>
      <c r="E25" s="22"/>
      <c r="F25" s="22"/>
      <c r="G25" s="22"/>
      <c r="H25" s="22"/>
      <c r="I25" s="22"/>
      <c r="J25" s="22"/>
      <c r="K25" s="23" t="s">
        <v>24</v>
      </c>
      <c r="L25" s="24"/>
    </row>
    <row r="26" spans="4:12" ht="38.25" customHeight="1" x14ac:dyDescent="0.25">
      <c r="K26" s="33" t="s">
        <v>25</v>
      </c>
      <c r="L26" s="24"/>
    </row>
  </sheetData>
  <mergeCells count="16">
    <mergeCell ref="K24:L24"/>
    <mergeCell ref="D25:J25"/>
    <mergeCell ref="K25:L25"/>
    <mergeCell ref="K26:L26"/>
    <mergeCell ref="B13:K13"/>
    <mergeCell ref="D15:L15"/>
    <mergeCell ref="K18:L18"/>
    <mergeCell ref="K19:L19"/>
    <mergeCell ref="K20:L20"/>
    <mergeCell ref="D22:L22"/>
    <mergeCell ref="O5:P5"/>
    <mergeCell ref="B1:L1"/>
    <mergeCell ref="B2:L2"/>
    <mergeCell ref="E5:G5"/>
    <mergeCell ref="K5:L5"/>
    <mergeCell ref="M5:N5"/>
  </mergeCells>
  <printOptions horizontalCentered="1" verticalCentered="1"/>
  <pageMargins left="0.74803149606299213" right="0.74803149606299213" top="0.98425196850393704" bottom="0.98425196850393704" header="0" footer="0"/>
  <pageSetup scale="45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1B724-DAB5-40C9-BE20-E38A180ED6E8}">
  <sheetPr>
    <pageSetUpPr fitToPage="1"/>
  </sheetPr>
  <dimension ref="B1:Q26"/>
  <sheetViews>
    <sheetView zoomScale="80" zoomScaleNormal="80" workbookViewId="0">
      <selection activeCell="K5" sqref="B5:L13"/>
    </sheetView>
  </sheetViews>
  <sheetFormatPr baseColWidth="10" defaultColWidth="17.5703125" defaultRowHeight="15" x14ac:dyDescent="0.2"/>
  <cols>
    <col min="1" max="1" width="9.42578125" style="8" customWidth="1"/>
    <col min="2" max="3" width="17.5703125" style="8"/>
    <col min="4" max="4" width="33.28515625" style="8" customWidth="1"/>
    <col min="5" max="5" width="10.7109375" style="8" bestFit="1" customWidth="1"/>
    <col min="6" max="6" width="13.28515625" style="8" customWidth="1"/>
    <col min="7" max="7" width="12.7109375" style="8" customWidth="1"/>
    <col min="8" max="8" width="19.7109375" style="8" customWidth="1"/>
    <col min="9" max="10" width="20.140625" style="8" bestFit="1" customWidth="1"/>
    <col min="11" max="13" width="20.7109375" style="8" customWidth="1"/>
    <col min="14" max="14" width="20.140625" style="8" bestFit="1" customWidth="1"/>
    <col min="15" max="16" width="20.7109375" style="8" customWidth="1"/>
    <col min="17" max="16384" width="17.5703125" style="8"/>
  </cols>
  <sheetData>
    <row r="1" spans="2:17" x14ac:dyDescent="0.2"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2:17" x14ac:dyDescent="0.2">
      <c r="B2" s="25" t="s">
        <v>1</v>
      </c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2:17" x14ac:dyDescent="0.2">
      <c r="K3" s="1" t="s">
        <v>2</v>
      </c>
      <c r="L3" s="2">
        <f ca="1">TODAY()</f>
        <v>45203</v>
      </c>
    </row>
    <row r="5" spans="2:17" s="9" customFormat="1" ht="48" customHeight="1" x14ac:dyDescent="0.2">
      <c r="E5" s="28" t="s">
        <v>3</v>
      </c>
      <c r="F5" s="30"/>
      <c r="G5" s="29"/>
      <c r="H5" s="14" t="s">
        <v>29</v>
      </c>
      <c r="I5" s="15" t="s">
        <v>31</v>
      </c>
      <c r="J5" s="15" t="s">
        <v>30</v>
      </c>
      <c r="K5" s="31" t="s">
        <v>4</v>
      </c>
      <c r="L5" s="32"/>
      <c r="M5" s="26" t="s">
        <v>5</v>
      </c>
      <c r="N5" s="26"/>
      <c r="O5" s="26" t="s">
        <v>6</v>
      </c>
      <c r="P5" s="26"/>
    </row>
    <row r="6" spans="2:17" s="9" customFormat="1" ht="70.5" customHeight="1" x14ac:dyDescent="0.2">
      <c r="B6" s="3" t="s">
        <v>7</v>
      </c>
      <c r="C6" s="3" t="s">
        <v>42</v>
      </c>
      <c r="D6" s="3" t="s">
        <v>8</v>
      </c>
      <c r="E6" s="3" t="s">
        <v>9</v>
      </c>
      <c r="F6" s="3" t="s">
        <v>10</v>
      </c>
      <c r="G6" s="3" t="s">
        <v>43</v>
      </c>
      <c r="H6" s="3" t="s">
        <v>44</v>
      </c>
      <c r="I6" s="3" t="s">
        <v>44</v>
      </c>
      <c r="J6" s="3" t="s">
        <v>44</v>
      </c>
      <c r="K6" s="3" t="s">
        <v>14</v>
      </c>
      <c r="L6" s="3" t="s">
        <v>13</v>
      </c>
      <c r="M6" s="3" t="s">
        <v>14</v>
      </c>
      <c r="N6" s="3" t="s">
        <v>13</v>
      </c>
      <c r="O6" s="3" t="s">
        <v>14</v>
      </c>
      <c r="P6" s="3" t="s">
        <v>13</v>
      </c>
      <c r="Q6" s="4"/>
    </row>
    <row r="7" spans="2:17" x14ac:dyDescent="0.2">
      <c r="B7" s="6">
        <v>1</v>
      </c>
      <c r="C7" s="6" t="s">
        <v>40</v>
      </c>
      <c r="D7" s="6" t="s">
        <v>34</v>
      </c>
      <c r="E7" s="6" t="s">
        <v>26</v>
      </c>
      <c r="F7" s="6">
        <v>1</v>
      </c>
      <c r="G7" s="6">
        <v>12</v>
      </c>
      <c r="H7" s="13">
        <v>80435670</v>
      </c>
      <c r="I7" s="10">
        <v>33589340.145166568</v>
      </c>
      <c r="J7" s="10">
        <v>128451322.77949999</v>
      </c>
      <c r="K7" s="10">
        <f>IF(G7=$A$1,"",ROUND(AVERAGE(H7,I7,J7),0))</f>
        <v>80825444</v>
      </c>
      <c r="L7" s="10">
        <f t="shared" ref="L7:L12" si="0">IF(G7=$A$1,"",((G7*K7)))</f>
        <v>969905328</v>
      </c>
      <c r="M7" s="10">
        <f>IF(G7=$A$1,"",ROUND(HARMEAN(H7,I7,J7),0))</f>
        <v>60013569</v>
      </c>
      <c r="N7" s="10">
        <f>IF(G7=$A$1,"",ROUND((M7*G7),0))</f>
        <v>720162828</v>
      </c>
      <c r="O7" s="10">
        <f>IF(G7=$A$1,"",ROUND(MEDIAN(H7,I7,J7),0))</f>
        <v>80435670</v>
      </c>
      <c r="P7" s="10">
        <f>IF(G7=$A$1,"",ROUND((O7*G7),0))</f>
        <v>965228040</v>
      </c>
      <c r="Q7" s="5"/>
    </row>
    <row r="8" spans="2:17" x14ac:dyDescent="0.2">
      <c r="B8" s="6">
        <v>2</v>
      </c>
      <c r="C8" s="6" t="s">
        <v>40</v>
      </c>
      <c r="D8" s="6" t="s">
        <v>35</v>
      </c>
      <c r="E8" s="6" t="s">
        <v>26</v>
      </c>
      <c r="F8" s="6">
        <v>1</v>
      </c>
      <c r="G8" s="6">
        <v>12</v>
      </c>
      <c r="H8" s="13">
        <v>50204910</v>
      </c>
      <c r="I8" s="10">
        <v>48273784.05330956</v>
      </c>
      <c r="J8" s="10">
        <v>136738505.33000001</v>
      </c>
      <c r="K8" s="10">
        <f t="shared" ref="K8:K12" si="1">IF(G8=$A$1,"",ROUND(AVERAGE(H8,I8,J8),0))</f>
        <v>78405733</v>
      </c>
      <c r="L8" s="10">
        <f t="shared" si="0"/>
        <v>940868796</v>
      </c>
      <c r="M8" s="10">
        <f t="shared" ref="M8:M12" si="2">IF(G8=$A$1,"",ROUND(HARMEAN(H8,I8,J8),0))</f>
        <v>62569378</v>
      </c>
      <c r="N8" s="10">
        <f t="shared" ref="N8:N12" si="3">IF(G8=$A$1,"",ROUND((M8*G8),0))</f>
        <v>750832536</v>
      </c>
      <c r="O8" s="10">
        <f t="shared" ref="O8:O12" si="4">IF(G8=$A$1,"",ROUND(MEDIAN(H8,I8,J8),0))</f>
        <v>50204910</v>
      </c>
      <c r="P8" s="10">
        <f t="shared" ref="P8:P12" si="5">IF(G8=$A$1,"",ROUND((O8*G8),0))</f>
        <v>602458920</v>
      </c>
      <c r="Q8" s="5"/>
    </row>
    <row r="9" spans="2:17" x14ac:dyDescent="0.2">
      <c r="B9" s="6">
        <v>3</v>
      </c>
      <c r="C9" s="6" t="s">
        <v>40</v>
      </c>
      <c r="D9" s="6" t="s">
        <v>36</v>
      </c>
      <c r="E9" s="6" t="s">
        <v>26</v>
      </c>
      <c r="F9" s="6">
        <v>1</v>
      </c>
      <c r="G9" s="6">
        <v>12</v>
      </c>
      <c r="H9" s="13">
        <v>277471110</v>
      </c>
      <c r="I9" s="10">
        <v>279635562.755023</v>
      </c>
      <c r="J9" s="10">
        <v>149169278.65000001</v>
      </c>
      <c r="K9" s="10">
        <f t="shared" si="1"/>
        <v>235425317</v>
      </c>
      <c r="L9" s="10">
        <f t="shared" si="0"/>
        <v>2825103804</v>
      </c>
      <c r="M9" s="10">
        <f t="shared" si="2"/>
        <v>216078314</v>
      </c>
      <c r="N9" s="10">
        <f t="shared" si="3"/>
        <v>2592939768</v>
      </c>
      <c r="O9" s="10">
        <f t="shared" si="4"/>
        <v>277471110</v>
      </c>
      <c r="P9" s="10">
        <f t="shared" si="5"/>
        <v>3329653320</v>
      </c>
      <c r="Q9" s="5"/>
    </row>
    <row r="10" spans="2:17" ht="30" x14ac:dyDescent="0.2">
      <c r="B10" s="6">
        <v>4</v>
      </c>
      <c r="C10" s="6" t="s">
        <v>41</v>
      </c>
      <c r="D10" s="6" t="s">
        <v>37</v>
      </c>
      <c r="E10" s="6" t="s">
        <v>26</v>
      </c>
      <c r="F10" s="6">
        <v>1</v>
      </c>
      <c r="G10" s="6">
        <v>12</v>
      </c>
      <c r="H10" s="13">
        <v>27096300</v>
      </c>
      <c r="I10" s="10">
        <v>27038093.635372907</v>
      </c>
      <c r="J10" s="10">
        <v>27529701.57</v>
      </c>
      <c r="K10" s="10">
        <f t="shared" si="1"/>
        <v>27221365</v>
      </c>
      <c r="L10" s="10">
        <f t="shared" si="0"/>
        <v>326656380</v>
      </c>
      <c r="M10" s="10">
        <f t="shared" si="2"/>
        <v>27219608</v>
      </c>
      <c r="N10" s="10">
        <f t="shared" si="3"/>
        <v>326635296</v>
      </c>
      <c r="O10" s="10">
        <f t="shared" si="4"/>
        <v>27096300</v>
      </c>
      <c r="P10" s="10">
        <f t="shared" si="5"/>
        <v>325155600</v>
      </c>
      <c r="Q10" s="5"/>
    </row>
    <row r="11" spans="2:17" ht="30" x14ac:dyDescent="0.2">
      <c r="B11" s="6">
        <v>5</v>
      </c>
      <c r="C11" s="6" t="s">
        <v>41</v>
      </c>
      <c r="D11" s="6" t="s">
        <v>38</v>
      </c>
      <c r="E11" s="6" t="s">
        <v>26</v>
      </c>
      <c r="F11" s="6">
        <v>1</v>
      </c>
      <c r="G11" s="6">
        <v>12</v>
      </c>
      <c r="H11" s="13">
        <v>22361290</v>
      </c>
      <c r="I11" s="10">
        <v>19188173.75740537</v>
      </c>
      <c r="J11" s="10">
        <v>18540155.969999999</v>
      </c>
      <c r="K11" s="10">
        <f t="shared" si="1"/>
        <v>20029873</v>
      </c>
      <c r="L11" s="10">
        <f t="shared" si="0"/>
        <v>240358476</v>
      </c>
      <c r="M11" s="10">
        <f t="shared" si="2"/>
        <v>19897521</v>
      </c>
      <c r="N11" s="10">
        <f t="shared" si="3"/>
        <v>238770252</v>
      </c>
      <c r="O11" s="10">
        <f t="shared" si="4"/>
        <v>19188174</v>
      </c>
      <c r="P11" s="10">
        <f t="shared" si="5"/>
        <v>230258088</v>
      </c>
      <c r="Q11" s="5"/>
    </row>
    <row r="12" spans="2:17" ht="30" x14ac:dyDescent="0.2">
      <c r="B12" s="6">
        <v>6</v>
      </c>
      <c r="C12" s="6" t="s">
        <v>41</v>
      </c>
      <c r="D12" s="6" t="s">
        <v>39</v>
      </c>
      <c r="E12" s="6" t="s">
        <v>26</v>
      </c>
      <c r="F12" s="6">
        <v>1</v>
      </c>
      <c r="G12" s="6">
        <v>12</v>
      </c>
      <c r="H12" s="13">
        <v>19988430</v>
      </c>
      <c r="I12" s="10">
        <v>19188173.75740537</v>
      </c>
      <c r="J12" s="10">
        <v>21220013.359999999</v>
      </c>
      <c r="K12" s="10">
        <f t="shared" si="1"/>
        <v>20132206</v>
      </c>
      <c r="L12" s="10">
        <f t="shared" si="0"/>
        <v>241586472</v>
      </c>
      <c r="M12" s="10">
        <f t="shared" si="2"/>
        <v>20097850</v>
      </c>
      <c r="N12" s="10">
        <f t="shared" si="3"/>
        <v>241174200</v>
      </c>
      <c r="O12" s="10">
        <f t="shared" si="4"/>
        <v>19988430</v>
      </c>
      <c r="P12" s="10">
        <f t="shared" si="5"/>
        <v>239861160</v>
      </c>
      <c r="Q12" s="5"/>
    </row>
    <row r="13" spans="2:17" ht="12.75" customHeight="1" x14ac:dyDescent="0.2">
      <c r="B13" s="27" t="s">
        <v>16</v>
      </c>
      <c r="C13" s="27"/>
      <c r="D13" s="27"/>
      <c r="E13" s="27"/>
      <c r="F13" s="27"/>
      <c r="G13" s="27"/>
      <c r="H13" s="27"/>
      <c r="I13" s="27"/>
      <c r="J13" s="27"/>
      <c r="K13" s="27"/>
      <c r="L13" s="11">
        <f>(SUM(L7:L12))</f>
        <v>5544479256</v>
      </c>
      <c r="N13" s="11">
        <f>SUM(N7:N12)</f>
        <v>4870514880</v>
      </c>
      <c r="P13" s="11">
        <f>SUM(P7:P12)</f>
        <v>5692615128</v>
      </c>
      <c r="Q13" s="5"/>
    </row>
    <row r="15" spans="2:17" x14ac:dyDescent="0.2">
      <c r="B15" s="7" t="s">
        <v>17</v>
      </c>
      <c r="C15" s="7"/>
      <c r="D15" s="25" t="s">
        <v>18</v>
      </c>
      <c r="E15" s="25"/>
      <c r="F15" s="25"/>
      <c r="G15" s="25"/>
      <c r="H15" s="25"/>
      <c r="I15" s="25"/>
      <c r="J15" s="25"/>
      <c r="K15" s="25"/>
      <c r="L15" s="25"/>
    </row>
    <row r="16" spans="2:17" x14ac:dyDescent="0.25">
      <c r="L16" s="12"/>
    </row>
    <row r="17" spans="4:12" x14ac:dyDescent="0.25">
      <c r="K17" s="12" t="s">
        <v>19</v>
      </c>
      <c r="L17" s="12"/>
    </row>
    <row r="18" spans="4:12" x14ac:dyDescent="0.25">
      <c r="K18" s="33" t="s">
        <v>33</v>
      </c>
      <c r="L18" s="24"/>
    </row>
    <row r="19" spans="4:12" x14ac:dyDescent="0.25">
      <c r="K19" s="33" t="s">
        <v>20</v>
      </c>
      <c r="L19" s="24"/>
    </row>
    <row r="20" spans="4:12" ht="34.5" customHeight="1" x14ac:dyDescent="0.25">
      <c r="K20" s="33" t="s">
        <v>21</v>
      </c>
      <c r="L20" s="24"/>
    </row>
    <row r="21" spans="4:12" ht="21.75" customHeight="1" x14ac:dyDescent="0.2"/>
    <row r="22" spans="4:12" s="12" customFormat="1" ht="63.75" customHeight="1" x14ac:dyDescent="0.25">
      <c r="D22" s="19" t="s">
        <v>48</v>
      </c>
      <c r="E22" s="19"/>
      <c r="F22" s="19"/>
      <c r="G22" s="19"/>
      <c r="H22" s="19"/>
      <c r="I22" s="19"/>
      <c r="J22" s="19"/>
      <c r="K22" s="19"/>
      <c r="L22" s="19"/>
    </row>
    <row r="24" spans="4:12" ht="15.75" thickBot="1" x14ac:dyDescent="0.3">
      <c r="K24" s="33" t="s">
        <v>22</v>
      </c>
      <c r="L24" s="24"/>
    </row>
    <row r="25" spans="4:12" ht="15.75" thickBot="1" x14ac:dyDescent="0.3">
      <c r="D25" s="21" t="s">
        <v>23</v>
      </c>
      <c r="E25" s="22"/>
      <c r="F25" s="22"/>
      <c r="G25" s="22"/>
      <c r="H25" s="22"/>
      <c r="I25" s="22"/>
      <c r="J25" s="22"/>
      <c r="K25" s="23" t="s">
        <v>24</v>
      </c>
      <c r="L25" s="24"/>
    </row>
    <row r="26" spans="4:12" ht="38.25" customHeight="1" x14ac:dyDescent="0.25">
      <c r="K26" s="33" t="s">
        <v>25</v>
      </c>
      <c r="L26" s="24"/>
    </row>
  </sheetData>
  <mergeCells count="16">
    <mergeCell ref="K24:L24"/>
    <mergeCell ref="D25:J25"/>
    <mergeCell ref="K25:L25"/>
    <mergeCell ref="K26:L26"/>
    <mergeCell ref="B13:K13"/>
    <mergeCell ref="D15:L15"/>
    <mergeCell ref="K18:L18"/>
    <mergeCell ref="K19:L19"/>
    <mergeCell ref="K20:L20"/>
    <mergeCell ref="D22:L22"/>
    <mergeCell ref="O5:P5"/>
    <mergeCell ref="B1:L1"/>
    <mergeCell ref="B2:L2"/>
    <mergeCell ref="E5:G5"/>
    <mergeCell ref="K5:L5"/>
    <mergeCell ref="M5:N5"/>
  </mergeCells>
  <printOptions horizontalCentered="1" verticalCentered="1"/>
  <pageMargins left="0.74803149606299213" right="0.74803149606299213" top="0.98425196850393704" bottom="0.98425196850393704" header="0" footer="0"/>
  <pageSetup scale="45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EA93C-1DFC-49C4-98F7-E5818140F03F}">
  <sheetPr>
    <pageSetUpPr fitToPage="1"/>
  </sheetPr>
  <dimension ref="B1:Q26"/>
  <sheetViews>
    <sheetView topLeftCell="A4" zoomScaleNormal="100" workbookViewId="0">
      <selection activeCell="M17" sqref="M17"/>
    </sheetView>
  </sheetViews>
  <sheetFormatPr baseColWidth="10" defaultColWidth="17.5703125" defaultRowHeight="15" x14ac:dyDescent="0.2"/>
  <cols>
    <col min="1" max="1" width="9.42578125" style="8" customWidth="1"/>
    <col min="2" max="3" width="17.5703125" style="8"/>
    <col min="4" max="4" width="33.28515625" style="8" customWidth="1"/>
    <col min="5" max="5" width="10.7109375" style="8" bestFit="1" customWidth="1"/>
    <col min="6" max="6" width="13.28515625" style="8" customWidth="1"/>
    <col min="7" max="7" width="12.7109375" style="8" customWidth="1"/>
    <col min="8" max="8" width="19.7109375" style="8" customWidth="1"/>
    <col min="9" max="10" width="20.140625" style="8" bestFit="1" customWidth="1"/>
    <col min="11" max="13" width="20.7109375" style="8" customWidth="1"/>
    <col min="14" max="14" width="20.140625" style="8" bestFit="1" customWidth="1"/>
    <col min="15" max="16" width="20.7109375" style="8" customWidth="1"/>
    <col min="17" max="16384" width="17.5703125" style="8"/>
  </cols>
  <sheetData>
    <row r="1" spans="2:17" x14ac:dyDescent="0.2"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2:17" x14ac:dyDescent="0.2">
      <c r="B2" s="25" t="s">
        <v>1</v>
      </c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2:17" x14ac:dyDescent="0.2">
      <c r="K3" s="1" t="s">
        <v>2</v>
      </c>
      <c r="L3" s="2">
        <f ca="1">TODAY()</f>
        <v>45203</v>
      </c>
    </row>
    <row r="5" spans="2:17" s="9" customFormat="1" ht="48" customHeight="1" x14ac:dyDescent="0.2">
      <c r="E5" s="28" t="s">
        <v>3</v>
      </c>
      <c r="F5" s="30"/>
      <c r="G5" s="29"/>
      <c r="H5" s="14" t="s">
        <v>29</v>
      </c>
      <c r="I5" s="15" t="s">
        <v>31</v>
      </c>
      <c r="J5" s="15" t="s">
        <v>30</v>
      </c>
      <c r="K5" s="31" t="s">
        <v>4</v>
      </c>
      <c r="L5" s="32"/>
      <c r="M5" s="26" t="s">
        <v>5</v>
      </c>
      <c r="N5" s="26"/>
      <c r="O5" s="26" t="s">
        <v>6</v>
      </c>
      <c r="P5" s="26"/>
    </row>
    <row r="6" spans="2:17" s="9" customFormat="1" ht="70.5" customHeight="1" x14ac:dyDescent="0.2">
      <c r="B6" s="3" t="s">
        <v>7</v>
      </c>
      <c r="C6" s="3" t="s">
        <v>42</v>
      </c>
      <c r="D6" s="3" t="s">
        <v>8</v>
      </c>
      <c r="E6" s="3" t="s">
        <v>9</v>
      </c>
      <c r="F6" s="3" t="s">
        <v>10</v>
      </c>
      <c r="G6" s="3" t="s">
        <v>43</v>
      </c>
      <c r="H6" s="3" t="s">
        <v>44</v>
      </c>
      <c r="I6" s="3" t="s">
        <v>44</v>
      </c>
      <c r="J6" s="3" t="s">
        <v>44</v>
      </c>
      <c r="K6" s="3" t="s">
        <v>14</v>
      </c>
      <c r="L6" s="3" t="s">
        <v>13</v>
      </c>
      <c r="M6" s="3" t="s">
        <v>14</v>
      </c>
      <c r="N6" s="3" t="s">
        <v>13</v>
      </c>
      <c r="O6" s="3" t="s">
        <v>14</v>
      </c>
      <c r="P6" s="3" t="s">
        <v>13</v>
      </c>
      <c r="Q6" s="4"/>
    </row>
    <row r="7" spans="2:17" x14ac:dyDescent="0.2">
      <c r="B7" s="6">
        <v>1</v>
      </c>
      <c r="C7" s="6" t="s">
        <v>40</v>
      </c>
      <c r="D7" s="6" t="s">
        <v>34</v>
      </c>
      <c r="E7" s="6" t="s">
        <v>26</v>
      </c>
      <c r="F7" s="6">
        <v>1</v>
      </c>
      <c r="G7" s="6">
        <v>6</v>
      </c>
      <c r="H7" s="13">
        <v>86887850</v>
      </c>
      <c r="I7" s="10">
        <v>33589340.145166568</v>
      </c>
      <c r="J7" s="10">
        <v>182328132.42000002</v>
      </c>
      <c r="K7" s="10">
        <f>IF(G7=$A$1,"",ROUND(AVERAGE(H7,I7,J7),0))</f>
        <v>100935108</v>
      </c>
      <c r="L7" s="10">
        <f t="shared" ref="L7:L12" si="0">IF(G7=$A$1,"",((G7*K7)))</f>
        <v>605610648</v>
      </c>
      <c r="M7" s="10">
        <f>IF(G7=$A$1,"",ROUND(HARMEAN(H7,I7,J7),0))</f>
        <v>64150463</v>
      </c>
      <c r="N7" s="10">
        <f>IF(G7=$A$1,"",ROUND((M7*G7),0))</f>
        <v>384902778</v>
      </c>
      <c r="O7" s="10">
        <f>IF(G7=$A$1,"",ROUND(MEDIAN(H7,I7,J7),0))</f>
        <v>86887850</v>
      </c>
      <c r="P7" s="10">
        <f>IF(G7=$A$1,"",ROUND((O7*G7),0))</f>
        <v>521327100</v>
      </c>
      <c r="Q7" s="5"/>
    </row>
    <row r="8" spans="2:17" x14ac:dyDescent="0.2">
      <c r="B8" s="6">
        <v>2</v>
      </c>
      <c r="C8" s="6" t="s">
        <v>40</v>
      </c>
      <c r="D8" s="6" t="s">
        <v>35</v>
      </c>
      <c r="E8" s="6" t="s">
        <v>26</v>
      </c>
      <c r="F8" s="6">
        <v>1</v>
      </c>
      <c r="G8" s="6">
        <v>6</v>
      </c>
      <c r="H8" s="13">
        <v>53400060</v>
      </c>
      <c r="I8" s="10">
        <v>48273784.05330956</v>
      </c>
      <c r="J8" s="10">
        <v>156428849.84999999</v>
      </c>
      <c r="K8" s="10">
        <f t="shared" ref="K8:K12" si="1">IF(G8=$A$1,"",ROUND(AVERAGE(H8,I8,J8),0))</f>
        <v>86034231</v>
      </c>
      <c r="L8" s="10">
        <f t="shared" si="0"/>
        <v>516205386</v>
      </c>
      <c r="M8" s="10">
        <f t="shared" ref="M8:M12" si="2">IF(G8=$A$1,"",ROUND(HARMEAN(H8,I8,J8),0))</f>
        <v>65452978</v>
      </c>
      <c r="N8" s="10">
        <f t="shared" ref="N8:N12" si="3">IF(G8=$A$1,"",ROUND((M8*G8),0))</f>
        <v>392717868</v>
      </c>
      <c r="O8" s="10">
        <f t="shared" ref="O8:O12" si="4">IF(G8=$A$1,"",ROUND(MEDIAN(H8,I8,J8),0))</f>
        <v>53400060</v>
      </c>
      <c r="P8" s="10">
        <f t="shared" ref="P8:P12" si="5">IF(G8=$A$1,"",ROUND((O8*G8),0))</f>
        <v>320400360</v>
      </c>
      <c r="Q8" s="5"/>
    </row>
    <row r="9" spans="2:17" x14ac:dyDescent="0.2">
      <c r="B9" s="6">
        <v>3</v>
      </c>
      <c r="C9" s="6" t="s">
        <v>40</v>
      </c>
      <c r="D9" s="6" t="s">
        <v>36</v>
      </c>
      <c r="E9" s="6" t="s">
        <v>26</v>
      </c>
      <c r="F9" s="6">
        <v>1</v>
      </c>
      <c r="G9" s="6">
        <v>6</v>
      </c>
      <c r="H9" s="13">
        <v>300350050</v>
      </c>
      <c r="I9" s="10">
        <v>279635562.755023</v>
      </c>
      <c r="J9" s="10">
        <v>211735895.56</v>
      </c>
      <c r="K9" s="10">
        <f t="shared" si="1"/>
        <v>263907169</v>
      </c>
      <c r="L9" s="10">
        <f t="shared" si="0"/>
        <v>1583443014</v>
      </c>
      <c r="M9" s="10">
        <f t="shared" si="2"/>
        <v>257989145</v>
      </c>
      <c r="N9" s="10">
        <f t="shared" si="3"/>
        <v>1547934870</v>
      </c>
      <c r="O9" s="10">
        <f t="shared" si="4"/>
        <v>279635563</v>
      </c>
      <c r="P9" s="10">
        <f t="shared" si="5"/>
        <v>1677813378</v>
      </c>
      <c r="Q9" s="5"/>
    </row>
    <row r="10" spans="2:17" ht="30" x14ac:dyDescent="0.2">
      <c r="B10" s="6">
        <v>4</v>
      </c>
      <c r="C10" s="6" t="s">
        <v>41</v>
      </c>
      <c r="D10" s="6" t="s">
        <v>37</v>
      </c>
      <c r="E10" s="6" t="s">
        <v>26</v>
      </c>
      <c r="F10" s="6">
        <v>1</v>
      </c>
      <c r="G10" s="6">
        <v>6</v>
      </c>
      <c r="H10" s="13">
        <v>29475110</v>
      </c>
      <c r="I10" s="10">
        <v>27038093.635372907</v>
      </c>
      <c r="J10" s="10">
        <v>39076584.539999999</v>
      </c>
      <c r="K10" s="10">
        <f t="shared" si="1"/>
        <v>31863263</v>
      </c>
      <c r="L10" s="10">
        <f t="shared" si="0"/>
        <v>191179578</v>
      </c>
      <c r="M10" s="10">
        <f t="shared" si="2"/>
        <v>31087258</v>
      </c>
      <c r="N10" s="10">
        <f t="shared" si="3"/>
        <v>186523548</v>
      </c>
      <c r="O10" s="10">
        <f t="shared" si="4"/>
        <v>29475110</v>
      </c>
      <c r="P10" s="10">
        <f t="shared" si="5"/>
        <v>176850660</v>
      </c>
      <c r="Q10" s="5"/>
    </row>
    <row r="11" spans="2:17" ht="30" x14ac:dyDescent="0.2">
      <c r="B11" s="6">
        <v>5</v>
      </c>
      <c r="C11" s="6" t="s">
        <v>41</v>
      </c>
      <c r="D11" s="6" t="s">
        <v>38</v>
      </c>
      <c r="E11" s="6" t="s">
        <v>26</v>
      </c>
      <c r="F11" s="6">
        <v>1</v>
      </c>
      <c r="G11" s="6">
        <v>6</v>
      </c>
      <c r="H11" s="13">
        <v>24311700</v>
      </c>
      <c r="I11" s="10">
        <v>19188173.75740537</v>
      </c>
      <c r="J11" s="10">
        <v>26316520.370000001</v>
      </c>
      <c r="K11" s="10">
        <f t="shared" si="1"/>
        <v>23272131</v>
      </c>
      <c r="L11" s="10">
        <f t="shared" si="0"/>
        <v>139632786</v>
      </c>
      <c r="M11" s="10">
        <f t="shared" si="2"/>
        <v>22857694</v>
      </c>
      <c r="N11" s="10">
        <f t="shared" si="3"/>
        <v>137146164</v>
      </c>
      <c r="O11" s="10">
        <f t="shared" si="4"/>
        <v>24311700</v>
      </c>
      <c r="P11" s="10">
        <f t="shared" si="5"/>
        <v>145870200</v>
      </c>
      <c r="Q11" s="5"/>
    </row>
    <row r="12" spans="2:17" ht="30" x14ac:dyDescent="0.2">
      <c r="B12" s="6">
        <v>6</v>
      </c>
      <c r="C12" s="6" t="s">
        <v>41</v>
      </c>
      <c r="D12" s="6" t="s">
        <v>39</v>
      </c>
      <c r="E12" s="6" t="s">
        <v>26</v>
      </c>
      <c r="F12" s="6">
        <v>1</v>
      </c>
      <c r="G12" s="6">
        <v>6</v>
      </c>
      <c r="H12" s="13">
        <v>21725830</v>
      </c>
      <c r="I12" s="10">
        <v>19188173.75740537</v>
      </c>
      <c r="J12" s="10">
        <v>30120401.780000001</v>
      </c>
      <c r="K12" s="10">
        <f t="shared" si="1"/>
        <v>23678135</v>
      </c>
      <c r="L12" s="10">
        <f t="shared" si="0"/>
        <v>142068810</v>
      </c>
      <c r="M12" s="10">
        <f t="shared" si="2"/>
        <v>22840840</v>
      </c>
      <c r="N12" s="10">
        <f t="shared" si="3"/>
        <v>137045040</v>
      </c>
      <c r="O12" s="10">
        <f t="shared" si="4"/>
        <v>21725830</v>
      </c>
      <c r="P12" s="10">
        <f t="shared" si="5"/>
        <v>130354980</v>
      </c>
      <c r="Q12" s="5"/>
    </row>
    <row r="13" spans="2:17" ht="12.75" customHeight="1" x14ac:dyDescent="0.2">
      <c r="B13" s="27" t="s">
        <v>16</v>
      </c>
      <c r="C13" s="27"/>
      <c r="D13" s="27"/>
      <c r="E13" s="27"/>
      <c r="F13" s="27"/>
      <c r="G13" s="27"/>
      <c r="H13" s="27"/>
      <c r="I13" s="27"/>
      <c r="J13" s="27"/>
      <c r="K13" s="27"/>
      <c r="L13" s="11">
        <f>(SUM(L7:L12))</f>
        <v>3178140222</v>
      </c>
      <c r="N13" s="11">
        <f>SUM(N7:N12)</f>
        <v>2786270268</v>
      </c>
      <c r="P13" s="11">
        <f>SUM(P7:P12)</f>
        <v>2972616678</v>
      </c>
      <c r="Q13" s="5"/>
    </row>
    <row r="15" spans="2:17" x14ac:dyDescent="0.2">
      <c r="B15" s="7" t="s">
        <v>17</v>
      </c>
      <c r="C15" s="7"/>
      <c r="D15" s="25" t="s">
        <v>18</v>
      </c>
      <c r="E15" s="25"/>
      <c r="F15" s="25"/>
      <c r="G15" s="25"/>
      <c r="H15" s="25"/>
      <c r="I15" s="25"/>
      <c r="J15" s="25"/>
      <c r="K15" s="25"/>
      <c r="L15" s="25"/>
      <c r="N15" s="7"/>
      <c r="O15" s="7"/>
    </row>
    <row r="16" spans="2:17" x14ac:dyDescent="0.25">
      <c r="L16" s="12"/>
      <c r="N16" s="16"/>
      <c r="O16" s="16"/>
    </row>
    <row r="17" spans="4:16" x14ac:dyDescent="0.25">
      <c r="K17" s="12" t="s">
        <v>19</v>
      </c>
      <c r="L17" s="12"/>
      <c r="N17" s="16"/>
      <c r="O17" s="16"/>
    </row>
    <row r="18" spans="4:16" x14ac:dyDescent="0.25">
      <c r="K18" s="33" t="s">
        <v>33</v>
      </c>
      <c r="L18" s="24"/>
      <c r="N18" s="16"/>
      <c r="O18" s="16"/>
    </row>
    <row r="19" spans="4:16" x14ac:dyDescent="0.25">
      <c r="K19" s="33" t="s">
        <v>20</v>
      </c>
      <c r="L19" s="24"/>
      <c r="N19" s="16"/>
      <c r="O19" s="16"/>
    </row>
    <row r="20" spans="4:16" ht="34.5" customHeight="1" x14ac:dyDescent="0.25">
      <c r="K20" s="33" t="s">
        <v>21</v>
      </c>
      <c r="L20" s="24"/>
      <c r="N20" s="16"/>
      <c r="O20" s="18"/>
      <c r="P20" s="17"/>
    </row>
    <row r="21" spans="4:16" ht="21.75" customHeight="1" x14ac:dyDescent="0.2"/>
    <row r="22" spans="4:16" s="12" customFormat="1" ht="63.75" customHeight="1" x14ac:dyDescent="0.25">
      <c r="D22" s="19" t="s">
        <v>47</v>
      </c>
      <c r="E22" s="19"/>
      <c r="F22" s="19"/>
      <c r="G22" s="19"/>
      <c r="H22" s="19"/>
      <c r="I22" s="19"/>
      <c r="J22" s="19"/>
      <c r="K22" s="19"/>
      <c r="L22" s="19"/>
    </row>
    <row r="24" spans="4:16" ht="15.75" thickBot="1" x14ac:dyDescent="0.3">
      <c r="K24" s="33" t="s">
        <v>22</v>
      </c>
      <c r="L24" s="24"/>
    </row>
    <row r="25" spans="4:16" ht="15.75" thickBot="1" x14ac:dyDescent="0.3">
      <c r="D25" s="21" t="s">
        <v>23</v>
      </c>
      <c r="E25" s="22"/>
      <c r="F25" s="22"/>
      <c r="G25" s="22"/>
      <c r="H25" s="22"/>
      <c r="I25" s="22"/>
      <c r="J25" s="22"/>
      <c r="K25" s="23" t="s">
        <v>24</v>
      </c>
      <c r="L25" s="24"/>
    </row>
    <row r="26" spans="4:16" ht="38.25" customHeight="1" x14ac:dyDescent="0.25">
      <c r="K26" s="33" t="s">
        <v>25</v>
      </c>
      <c r="L26" s="24"/>
    </row>
  </sheetData>
  <mergeCells count="16">
    <mergeCell ref="K24:L24"/>
    <mergeCell ref="D25:J25"/>
    <mergeCell ref="K25:L25"/>
    <mergeCell ref="K26:L26"/>
    <mergeCell ref="B13:K13"/>
    <mergeCell ref="D15:L15"/>
    <mergeCell ref="K18:L18"/>
    <mergeCell ref="K19:L19"/>
    <mergeCell ref="K20:L20"/>
    <mergeCell ref="D22:L22"/>
    <mergeCell ref="O5:P5"/>
    <mergeCell ref="B1:L1"/>
    <mergeCell ref="B2:L2"/>
    <mergeCell ref="E5:G5"/>
    <mergeCell ref="K5:L5"/>
    <mergeCell ref="M5:N5"/>
  </mergeCells>
  <printOptions horizontalCentered="1" verticalCentered="1"/>
  <pageMargins left="0.74803149606299213" right="0.74803149606299213" top="0.98425196850393704" bottom="0.98425196850393704" header="0" footer="0"/>
  <pageSetup scale="45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EPRECIOS 1</vt:lpstr>
      <vt:lpstr>EPRECIOS 2023</vt:lpstr>
      <vt:lpstr>EPRECIOS 2024</vt:lpstr>
      <vt:lpstr>EPRECIOS 2025</vt:lpstr>
      <vt:lpstr>EPRECIOS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 ORJUELA</dc:creator>
  <cp:keywords/>
  <dc:description/>
  <cp:lastModifiedBy>Jaime Eduardo Lopez Torres</cp:lastModifiedBy>
  <cp:revision/>
  <dcterms:created xsi:type="dcterms:W3CDTF">2020-06-09T19:58:06Z</dcterms:created>
  <dcterms:modified xsi:type="dcterms:W3CDTF">2023-10-04T19:48:27Z</dcterms:modified>
  <cp:category/>
  <cp:contentStatus/>
</cp:coreProperties>
</file>