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E:\Dato\Desktop\CARGAR SECOP OCT10-2023\"/>
    </mc:Choice>
  </mc:AlternateContent>
  <bookViews>
    <workbookView xWindow="0" yWindow="0" windowWidth="20490" windowHeight="7755" activeTab="4"/>
  </bookViews>
  <sheets>
    <sheet name="PRESUPUESTO" sheetId="1" r:id="rId1"/>
    <sheet name="MEM CANTIDADES" sheetId="12" r:id="rId2"/>
    <sheet name="MEMORIAS DE CALCULOS " sheetId="5" state="hidden" r:id="rId3"/>
    <sheet name="MEMORIAS ELE-VARI-AGUA-MOB" sheetId="9" state="hidden" r:id="rId4"/>
    <sheet name="APUS 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___________CON123">'[1]Base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'[1]Base Datos'!$B$9</definedName>
    <definedName name="_____________MAT1111">'[1]Base Datos'!$B$43</definedName>
    <definedName name="_____________MAT170">'[2]Base Datos'!$B$212</definedName>
    <definedName name="_____________MAT171">'[2]Base Datos'!$B$213</definedName>
    <definedName name="_____________MAT832">'[3]Base Datos'!$B$125</definedName>
    <definedName name="_____________MAY88">'[4]Base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[5]INV!$A$25:$D$28</definedName>
    <definedName name="_______AFC3">[5]INV!$F$25:$I$28</definedName>
    <definedName name="_______AFC5">[5]INV!$K$25:$N$28</definedName>
    <definedName name="_______APU221">#REF!</definedName>
    <definedName name="_______BGC1">[5]INV!$A$5:$D$8</definedName>
    <definedName name="_______BGC3">[5]INV!$F$5:$I$8</definedName>
    <definedName name="_______BGC5">[5]INV!$K$5:$N$8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[5]INV!$A$19:$D$22</definedName>
    <definedName name="_______CAC3">[5]INV!$F$19:$I$22</definedName>
    <definedName name="_______CAC5">[5]INV!$K$19:$N$22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[5]INV!$A$12:$D$15</definedName>
    <definedName name="_______SBC3">[5]INV!$F$12:$I$15</definedName>
    <definedName name="_______SBC5">[5]INV!$K$12:$N$15</definedName>
    <definedName name="______A30000">#REF!</definedName>
    <definedName name="______AFC1">[5]INV!$A$25:$D$28</definedName>
    <definedName name="______AFC3">[5]INV!$F$25:$I$28</definedName>
    <definedName name="______AFC5">[5]INV!$K$25:$N$28</definedName>
    <definedName name="______APU221">#REF!</definedName>
    <definedName name="______BGC1">[5]INV!$A$5:$D$8</definedName>
    <definedName name="______BGC3">[5]INV!$F$5:$I$8</definedName>
    <definedName name="______BGC5">[5]INV!$K$5:$N$8</definedName>
    <definedName name="______CAC1">[5]INV!$A$19:$D$22</definedName>
    <definedName name="______CAC3">[5]INV!$F$19:$I$22</definedName>
    <definedName name="______CAC5">[5]INV!$K$19:$N$22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[5]INV!$A$12:$D$15</definedName>
    <definedName name="______SBC3">[5]INV!$F$12:$I$15</definedName>
    <definedName name="______SBC5">[5]INV!$K$12:$N$15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[5]INV!$A$25:$D$28</definedName>
    <definedName name="_____AFC3">[5]INV!$F$25:$I$28</definedName>
    <definedName name="_____AFC5">[5]INV!$K$25:$N$28</definedName>
    <definedName name="_____APU221">#REF!</definedName>
    <definedName name="_____BGC1">[5]INV!$A$5:$D$8</definedName>
    <definedName name="_____BGC3">[5]INV!$F$5:$I$8</definedName>
    <definedName name="_____BGC5">[5]INV!$K$5:$N$8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[5]INV!$A$19:$D$22</definedName>
    <definedName name="_____CAC3">[5]INV!$F$19:$I$22</definedName>
    <definedName name="_____CAC5">[5]INV!$K$19:$N$22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[5]INV!$A$12:$D$15</definedName>
    <definedName name="_____SBC3">[5]INV!$F$12:$I$15</definedName>
    <definedName name="_____SBC5">[5]INV!$K$12:$N$15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[5]INV!$A$25:$D$28</definedName>
    <definedName name="____AFC3">[5]INV!$F$25:$I$28</definedName>
    <definedName name="____AFC5">[5]INV!$K$25:$N$28</definedName>
    <definedName name="____APU221">#REF!</definedName>
    <definedName name="____BGC1">[5]INV!$A$5:$D$8</definedName>
    <definedName name="____BGC3">[5]INV!$F$5:$I$8</definedName>
    <definedName name="____BGC5">[5]INV!$K$5:$N$8</definedName>
    <definedName name="____CAC1">[5]INV!$A$19:$D$22</definedName>
    <definedName name="____CAC3">[5]INV!$F$19:$I$22</definedName>
    <definedName name="____CAC5">[5]INV!$K$19:$N$22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[5]INV!$A$12:$D$15</definedName>
    <definedName name="____SBC3">[5]INV!$F$12:$I$15</definedName>
    <definedName name="____SBC5">[5]INV!$K$12:$N$15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[5]INV!$A$25:$D$28</definedName>
    <definedName name="___AFC3">[5]INV!$F$25:$I$28</definedName>
    <definedName name="___AFC5">[5]INV!$K$25:$N$28</definedName>
    <definedName name="___APU221">#REF!</definedName>
    <definedName name="___B104067">#REF!</definedName>
    <definedName name="___B93008">#REF!</definedName>
    <definedName name="___BGC1">[5]INV!$A$5:$D$8</definedName>
    <definedName name="___BGC3">[5]INV!$F$5:$I$8</definedName>
    <definedName name="___BGC5">[5]INV!$K$5:$N$8</definedName>
    <definedName name="___Bid1">#REF!</definedName>
    <definedName name="___Bid2">#REF!</definedName>
    <definedName name="___Bid3">#REF!</definedName>
    <definedName name="___Bid4">#REF!</definedName>
    <definedName name="___CAC1">[5]INV!$A$19:$D$22</definedName>
    <definedName name="___CAC3">[5]INV!$F$19:$I$22</definedName>
    <definedName name="___CAC5">[5]INV!$K$19:$N$22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[5]INV!$A$12:$D$15</definedName>
    <definedName name="___SBC3">[5]INV!$F$12:$I$15</definedName>
    <definedName name="___SBC5">[5]INV!$K$12:$N$15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[5]INV!$A$25:$D$28</definedName>
    <definedName name="__AFC3">[5]INV!$F$25:$I$28</definedName>
    <definedName name="__AFC5">[5]INV!$K$25:$N$28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[5]INV!$A$5:$D$8</definedName>
    <definedName name="__BGC3">[5]INV!$F$5:$I$8</definedName>
    <definedName name="__BGC5">[5]INV!$K$5:$N$8</definedName>
    <definedName name="__Bid1">#REF!</definedName>
    <definedName name="__Bid2">#REF!</definedName>
    <definedName name="__Bid3">#REF!</definedName>
    <definedName name="__Bid4">#REF!</definedName>
    <definedName name="__CAC1">[5]INV!$A$19:$D$22</definedName>
    <definedName name="__CAC3">[5]INV!$F$19:$I$22</definedName>
    <definedName name="__CAC5">[5]INV!$K$19:$N$22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[5]INV!$A$12:$D$15</definedName>
    <definedName name="__SBC3">[5]INV!$F$12:$I$15</definedName>
    <definedName name="__SBC5">[5]INV!$K$12:$N$15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[5]INV!$A$25:$D$28</definedName>
    <definedName name="_AFC3">[5]INV!$F$25:$I$28</definedName>
    <definedName name="_AFC5">[5]INV!$K$25:$N$28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[5]INV!$A$5:$D$8</definedName>
    <definedName name="_BGC3">[5]INV!$F$5:$I$8</definedName>
    <definedName name="_BGC5">[5]INV!$K$5:$N$8</definedName>
    <definedName name="_Bid1">#REF!</definedName>
    <definedName name="_Bid2">#REF!</definedName>
    <definedName name="_Bid3">#REF!</definedName>
    <definedName name="_Bid4">#REF!</definedName>
    <definedName name="_CAC1">[5]INV!$A$19:$D$22</definedName>
    <definedName name="_CAC3">[5]INV!$F$19:$I$22</definedName>
    <definedName name="_CAC5">[5]INV!$K$19:$N$22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ST90">#REF!</definedName>
    <definedName name="_ETR13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[5]INV!$A$12:$D$15</definedName>
    <definedName name="_SBC3">[5]INV!$F$12:$I$15</definedName>
    <definedName name="_SBC5">[5]INV!$K$12:$N$15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'[1]Base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[5]AASHTO!$A$14:$F$17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[5]AASHTO!$A$2:$F$5</definedName>
    <definedName name="absc_">#REF!</definedName>
    <definedName name="absc_1">#REF!</definedName>
    <definedName name="absc1">[6]!absc</definedName>
    <definedName name="AC">#REF!</definedName>
    <definedName name="ACALZADA">#REF!</definedName>
    <definedName name="acc">#REF!</definedName>
    <definedName name="Accesorios_de_anclaje">'[7]LISTA MATERIALES'!$D$1672</definedName>
    <definedName name="AccessDatabase" hidden="1">"A:\SAIN.mdb"</definedName>
    <definedName name="ACER">#REF!</definedName>
    <definedName name="ACERO">'[7]LISTA MATERIALES'!$F$389</definedName>
    <definedName name="Acido_oxálico">'[7]LISTA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[8]Informacion!$B$15</definedName>
    <definedName name="Adminitración">#REF!</definedName>
    <definedName name="adoc1">[6]!absc</definedName>
    <definedName name="adoq">[9]!absc</definedName>
    <definedName name="ADOQUIN_PEATONAL_6">'[7]LISTA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'[7]LISTA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'[7]LISTA MATERIALES'!$D$410</definedName>
    <definedName name="alc">[10]!absc</definedName>
    <definedName name="ale">#REF!</definedName>
    <definedName name="ALEJA">#REF!</definedName>
    <definedName name="aleja2">#REF!</definedName>
    <definedName name="ALFALISTO_BLANCO__X_25_KG">'[7]LISTA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[11]BASES!$B$33</definedName>
    <definedName name="ANTICIPO">[12]BASES!$B$33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[13]MATERIALES!$A$10:$A$12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4">'APUS '!$A$1:$H$177</definedName>
    <definedName name="_xlnm.Print_Area" localSheetId="1">'MEM CANTIDADES'!$A$1:$AP$117</definedName>
    <definedName name="_xlnm.Print_Area" localSheetId="0">PRESUPUESTO!$A$1:$G$43</definedName>
    <definedName name="AREAPRIVADA">#REF!</definedName>
    <definedName name="ARELAL">'[14]APU MEJORAMIENTO VIA'!#REF!</definedName>
    <definedName name="ARENA">'[7]LISTA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[5]AASHTO!$A$8:$F$11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'[7]MANO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'[7]LISTA MATERIALES'!$D$1401</definedName>
    <definedName name="baldosa_tipo_20_5_20_5_trafico_5_comercial">'[7]LISTA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'[3]Base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'[7]LISTA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[11]CDItem!$G$8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[15]Insum!$A$3:$H$63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 localSheetId="1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'[16]Base Datos'!$B$217</definedName>
    <definedName name="CONC2000">#REF!</definedName>
    <definedName name="CONC3000">#REF!</definedName>
    <definedName name="Concepto">#REF!</definedName>
    <definedName name="CONCRE">'[16]Base Datos'!$B$46</definedName>
    <definedName name="concreto">#REF!</definedName>
    <definedName name="Concreto_2200">'[7]CONCRETO y MORTEROS'!$G$84</definedName>
    <definedName name="concreto_3000">'[7]CONCRETO y MORTEROS'!$G$40</definedName>
    <definedName name="CONCRETO_F.C_4">#REF!</definedName>
    <definedName name="concreto_FC_2.2">#REF!</definedName>
    <definedName name="CONCRETO123">'[1]Base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 localSheetId="1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'[4]Base Datos'!$B:$F</definedName>
    <definedName name="DIRECTO11">'[14]APU MEJORAMIENTO VIA'!#REF!</definedName>
    <definedName name="DIRECTO12">'[14]APU MEJORAMIENTO VIA'!#REF!</definedName>
    <definedName name="DIRECTO13">'[14]APU MEJORAMIENTO VIA'!#REF!</definedName>
    <definedName name="DIRECTO14">'[14]APU MEJORAMIENTO VIA'!#REF!</definedName>
    <definedName name="DIRECTO15">'[14]APU MEJORAMIENTO VIA'!#REF!</definedName>
    <definedName name="DIRECTO16">'[14]APU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'[7]MANO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1">#REF!</definedName>
    <definedName name="Excel_BuiltIn_Print_Titles_3">#REF!</definedName>
    <definedName name="Excel_BuiltIn_Print_Titles_3_51">#REF!</definedName>
    <definedName name="Excel_BuiltIn_Print_Titles_4" localSheetId="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[17]MATERIALES!$A$13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[18]DATOS!$CV$4:$CV$53</definedName>
    <definedName name="HORASEXTDIUFES">[18]DATOS!$CY$4:$CY$53</definedName>
    <definedName name="HORASEXTNOC">[18]DATOS!$CW$4:$CW$53</definedName>
    <definedName name="HORASEXTNOCFES">[18]DATOS!$CZ$4:$CZ$53</definedName>
    <definedName name="HORASLLUVIA">#REF!</definedName>
    <definedName name="HORASNORFES">[18]DATOS!$CX$4:$CX$53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[11]BASES!$E$26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[19]Hoja1!$A$2:$B$65536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'[7]LISTA MATERIALES'!$D$1661</definedName>
    <definedName name="ladrillo_tolete_común_ref._7x11x22">'[7]LISTA MATERIALES'!$D$1659</definedName>
    <definedName name="Lámina_Cal_26">'[7]LISTA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'[4]Base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'[7]LISTA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[20]!absc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'[7]LISTA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'[7]LISTA MATERIALES'!$D$1653</definedName>
    <definedName name="MADERA_DE_CATIVO">'[7]LISTA MATERIALES'!$D$1652</definedName>
    <definedName name="Maestro">'[7]MANO DE OBRA '!$G$10</definedName>
    <definedName name="mafdsf">#REF!</definedName>
    <definedName name="mafdsf_1">#REF!</definedName>
    <definedName name="MAL">#REF!</definedName>
    <definedName name="MALLAS_ELECTROSOLDADAS">'[7]LISTA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'[7]LISTA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[15]Insum!$A$68:$H$98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'[7]LISTA MATERIALES'!$D$10</definedName>
    <definedName name="Materiales">[17]MATERIALES!$A$14:$A$449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[21]EQUIPO!$C$21</definedName>
    <definedName name="Mezcladora">'[7]MANO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[17]MATERIALES!$A$10:$A$12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'[7]CONCRETO y MORTEROS'!$G$172</definedName>
    <definedName name="Mortero_1_5">'[7]CONCRETO y MORTEROS'!$G$214</definedName>
    <definedName name="MORTERO_1_6">'[7]CONCRETO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[18]DATOS!$A$4:$A$53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'[7]MANO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[22]otros!$A$6:$A$1235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[21]EQUIPO!$C$24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'[23]PESOS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'[7]LISTA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[11]BASES!$E$27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'[7]LISTA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[12]BASES!$E$26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'[24]Materiales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[11]BASES!$B$31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[25]!absc</definedName>
    <definedName name="prueba1">[25]!absc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'[7]LISTA MATERIALES'!$D$432</definedName>
    <definedName name="PUNTILLA_C_C_2_PAQ_500_GRS_____Lib">'[7]LISTA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[26]ResumenMaterial!$A$12:$AB$169</definedName>
    <definedName name="RESUMENMODELODEMANDA">#REF!</definedName>
    <definedName name="RET">#REF!</definedName>
    <definedName name="reten">#REF!</definedName>
    <definedName name="Retenc">[11]BASES!$E$31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[11]BASES!$E$41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'[4]Base Datos'!$B$130</definedName>
    <definedName name="SOLADO">#REF!</definedName>
    <definedName name="Soldador">'[7]MANO DE OBRA '!$C$8</definedName>
    <definedName name="Soldadura_electrodo_1_8_E60_11">'[7]LISTA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[27]Hoja1!$F$60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[28]!absc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'[7]LISTA MATERIALES'!$D$26</definedName>
    <definedName name="Teja_Termoacustica_techmet_50_mm_cal_28x28_mm">'[7]LISTA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[12]BASES!$E$27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'[7]MANO DE OBRA '!$G$14</definedName>
    <definedName name="Tornillos_grado_5">'[7]LISTA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[29]desmonte!$E$48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'[7]LISTA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[30]Unitarios!$A$3:$D$13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 localSheetId="1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 localSheetId="1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'[7]LISTA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'[7]MANO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'[7]LISTA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 localSheetId="1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[31]!absc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1" i="3" l="1"/>
  <c r="G141" i="3" s="1"/>
  <c r="H143" i="3" s="1"/>
  <c r="E126" i="3" s="1"/>
  <c r="G126" i="3" s="1"/>
  <c r="H124" i="3"/>
  <c r="D123" i="3"/>
  <c r="C123" i="3"/>
  <c r="C121" i="3"/>
  <c r="C120" i="3"/>
  <c r="H138" i="3"/>
  <c r="H133" i="3"/>
  <c r="G131" i="3"/>
  <c r="G127" i="3"/>
  <c r="AO89" i="12"/>
  <c r="AO88" i="12"/>
  <c r="AO84" i="12"/>
  <c r="L86" i="12"/>
  <c r="J86" i="12"/>
  <c r="AM95" i="12" s="1"/>
  <c r="J85" i="12"/>
  <c r="I82" i="12"/>
  <c r="AO95" i="12" l="1"/>
  <c r="E21" i="1" s="1"/>
  <c r="H128" i="3"/>
  <c r="H145" i="3" s="1"/>
  <c r="F21" i="1" s="1"/>
  <c r="G21" i="1" s="1"/>
  <c r="G22" i="1" s="1"/>
  <c r="AL55" i="12" l="1"/>
  <c r="AO55" i="12" s="1"/>
  <c r="AL36" i="12"/>
  <c r="AO36" i="12" s="1"/>
  <c r="AL19" i="12"/>
  <c r="AO19" i="12"/>
  <c r="D52" i="3" l="1"/>
  <c r="D51" i="3"/>
  <c r="B32" i="3"/>
  <c r="H34" i="3"/>
  <c r="D33" i="3"/>
  <c r="C33" i="3"/>
  <c r="C31" i="3"/>
  <c r="C30" i="3"/>
  <c r="G52" i="3"/>
  <c r="G51" i="3"/>
  <c r="G46" i="3"/>
  <c r="H48" i="3" s="1"/>
  <c r="H43" i="3"/>
  <c r="G36" i="3"/>
  <c r="H38" i="3" s="1"/>
  <c r="H53" i="3" l="1"/>
  <c r="H55" i="3"/>
  <c r="F12" i="1" s="1"/>
  <c r="L16" i="12" l="1"/>
  <c r="AO31" i="12"/>
  <c r="L33" i="12"/>
  <c r="J32" i="12"/>
  <c r="J33" i="12"/>
  <c r="AM42" i="12" s="1"/>
  <c r="AL35" i="12"/>
  <c r="AO35" i="12" s="1"/>
  <c r="AO42" i="12" s="1"/>
  <c r="E12" i="1" s="1"/>
  <c r="G12" i="1" s="1"/>
  <c r="I29" i="12"/>
  <c r="AO50" i="12"/>
  <c r="L52" i="12"/>
  <c r="J52" i="12"/>
  <c r="AM61" i="12" s="1"/>
  <c r="J51" i="12"/>
  <c r="AL54" i="12"/>
  <c r="AO54" i="12" s="1"/>
  <c r="AO61" i="12" s="1"/>
  <c r="E15" i="1" s="1"/>
  <c r="I48" i="12"/>
  <c r="H64" i="3"/>
  <c r="D63" i="3"/>
  <c r="C63" i="3"/>
  <c r="C61" i="3"/>
  <c r="C60" i="3"/>
  <c r="D82" i="3"/>
  <c r="G82" i="3" s="1"/>
  <c r="H83" i="3" s="1"/>
  <c r="E66" i="3" s="1"/>
  <c r="G66" i="3" s="1"/>
  <c r="H68" i="3" s="1"/>
  <c r="G78" i="3"/>
  <c r="H79" i="3" s="1"/>
  <c r="G73" i="3"/>
  <c r="G72" i="3"/>
  <c r="G71" i="3"/>
  <c r="D25" i="3"/>
  <c r="D24" i="3"/>
  <c r="H75" i="3" l="1"/>
  <c r="H85" i="3"/>
  <c r="F15" i="1" s="1"/>
  <c r="G15" i="1" l="1"/>
  <c r="G16" i="1" s="1"/>
  <c r="C150" i="3" l="1"/>
  <c r="C149" i="3"/>
  <c r="C89" i="3"/>
  <c r="C88" i="3"/>
  <c r="D114" i="3" l="1"/>
  <c r="G101" i="3"/>
  <c r="G102" i="3"/>
  <c r="G103" i="3"/>
  <c r="G104" i="3"/>
  <c r="G100" i="3"/>
  <c r="D95" i="3"/>
  <c r="G95" i="3" s="1"/>
  <c r="H92" i="3" l="1"/>
  <c r="D91" i="3"/>
  <c r="C91" i="3"/>
  <c r="G114" i="3"/>
  <c r="H116" i="3" s="1"/>
  <c r="E94" i="3" s="1"/>
  <c r="G94" i="3" s="1"/>
  <c r="H96" i="3" s="1"/>
  <c r="H111" i="3"/>
  <c r="G99" i="3"/>
  <c r="H106" i="3" s="1"/>
  <c r="AO68" i="12"/>
  <c r="L70" i="12"/>
  <c r="J70" i="12"/>
  <c r="AM79" i="12" s="1"/>
  <c r="AL73" i="12"/>
  <c r="AO73" i="12" s="1"/>
  <c r="AL72" i="12"/>
  <c r="AO72" i="12" s="1"/>
  <c r="J69" i="12"/>
  <c r="I66" i="12"/>
  <c r="H118" i="3" l="1"/>
  <c r="F18" i="1" s="1"/>
  <c r="AO79" i="12"/>
  <c r="E18" i="1" s="1"/>
  <c r="C4" i="3"/>
  <c r="J16" i="12"/>
  <c r="AO14" i="12"/>
  <c r="G18" i="1" l="1"/>
  <c r="D170" i="3" l="1"/>
  <c r="H167" i="3"/>
  <c r="G156" i="3"/>
  <c r="H153" i="3" l="1"/>
  <c r="D152" i="3"/>
  <c r="C152" i="3"/>
  <c r="G25" i="3" l="1"/>
  <c r="G24" i="3"/>
  <c r="G19" i="3"/>
  <c r="AO101" i="12"/>
  <c r="AO105" i="12"/>
  <c r="L103" i="12"/>
  <c r="J102" i="12"/>
  <c r="J103" i="12"/>
  <c r="B5" i="3" l="1"/>
  <c r="J15" i="12" l="1"/>
  <c r="AM25" i="12" l="1"/>
  <c r="AO18" i="12"/>
  <c r="AO25" i="12" s="1"/>
  <c r="AL18" i="12"/>
  <c r="I12" i="12"/>
  <c r="D6" i="3"/>
  <c r="C6" i="3"/>
  <c r="H26" i="3"/>
  <c r="H21" i="3"/>
  <c r="H16" i="3"/>
  <c r="D9" i="3" l="1"/>
  <c r="G9" i="3" s="1"/>
  <c r="H11" i="3" s="1"/>
  <c r="H28" i="3" s="1"/>
  <c r="F11" i="1" s="1"/>
  <c r="E11" i="1"/>
  <c r="G11" i="1" l="1"/>
  <c r="G160" i="3" l="1"/>
  <c r="G170" i="3"/>
  <c r="H162" i="3" l="1"/>
  <c r="H172" i="3"/>
  <c r="E155" i="3" s="1"/>
  <c r="G155" i="3" s="1"/>
  <c r="H157" i="3" s="1"/>
  <c r="H174" i="3" l="1"/>
  <c r="F24" i="1" s="1"/>
  <c r="G13" i="1" l="1"/>
  <c r="AR20" i="5"/>
  <c r="N13" i="5" l="1"/>
  <c r="J13" i="5"/>
  <c r="AM116" i="12"/>
  <c r="AO116" i="12"/>
  <c r="E24" i="1" s="1"/>
  <c r="I99" i="12"/>
  <c r="D27" i="5" l="1"/>
  <c r="AJ27" i="5" s="1"/>
  <c r="D26" i="5"/>
  <c r="BE26" i="5" s="1"/>
  <c r="BE60" i="5" s="1"/>
  <c r="D24" i="5"/>
  <c r="D60" i="5" s="1"/>
  <c r="D25" i="5"/>
  <c r="AK23" i="5"/>
  <c r="AS32" i="5"/>
  <c r="AT32" i="5" s="1"/>
  <c r="AS33" i="5"/>
  <c r="AT33" i="5" s="1"/>
  <c r="AS34" i="5"/>
  <c r="AT34" i="5" s="1"/>
  <c r="AS36" i="5"/>
  <c r="AT36" i="5" s="1"/>
  <c r="AS37" i="5"/>
  <c r="AT37" i="5" s="1"/>
  <c r="AS38" i="5"/>
  <c r="AT38" i="5" s="1"/>
  <c r="O40" i="5"/>
  <c r="O41" i="5"/>
  <c r="O42" i="5"/>
  <c r="O43" i="5"/>
  <c r="O44" i="5"/>
  <c r="O45" i="5"/>
  <c r="O46" i="5"/>
  <c r="O47" i="5"/>
  <c r="O48" i="5"/>
  <c r="O49" i="5"/>
  <c r="O50" i="5"/>
  <c r="O51" i="5"/>
  <c r="P52" i="5"/>
  <c r="P53" i="5"/>
  <c r="P54" i="5"/>
  <c r="P55" i="5"/>
  <c r="T44" i="5"/>
  <c r="T43" i="5"/>
  <c r="M7" i="5"/>
  <c r="I7" i="5"/>
  <c r="I9" i="5"/>
  <c r="I11" i="5"/>
  <c r="I12" i="5"/>
  <c r="H7" i="5"/>
  <c r="H8" i="5"/>
  <c r="AX25" i="5"/>
  <c r="AX60" i="5" s="1"/>
  <c r="K13" i="5"/>
  <c r="BJ18" i="5" s="1"/>
  <c r="Q7" i="9"/>
  <c r="Q39" i="9" s="1"/>
  <c r="X40" i="5"/>
  <c r="N55" i="5"/>
  <c r="N58" i="5"/>
  <c r="N52" i="5"/>
  <c r="N18" i="5"/>
  <c r="N14" i="5"/>
  <c r="AB8" i="5"/>
  <c r="AB60" i="5" s="1"/>
  <c r="AB4" i="5"/>
  <c r="AB3" i="5"/>
  <c r="AA42" i="5"/>
  <c r="AA60" i="5" s="1"/>
  <c r="AA4" i="5"/>
  <c r="AA3" i="5"/>
  <c r="Z51" i="5"/>
  <c r="Z60" i="5" s="1"/>
  <c r="Y46" i="5"/>
  <c r="Y47" i="5"/>
  <c r="Y48" i="5"/>
  <c r="Y49" i="5"/>
  <c r="Y50" i="5"/>
  <c r="Y51" i="5"/>
  <c r="X45" i="5"/>
  <c r="X44" i="5"/>
  <c r="X43" i="5"/>
  <c r="X41" i="5"/>
  <c r="W58" i="5"/>
  <c r="W57" i="5"/>
  <c r="W56" i="5"/>
  <c r="W52" i="5"/>
  <c r="W4" i="5"/>
  <c r="W3" i="5"/>
  <c r="V4" i="5"/>
  <c r="V3" i="5"/>
  <c r="U41" i="5"/>
  <c r="U43" i="5"/>
  <c r="U44" i="5"/>
  <c r="U45" i="5"/>
  <c r="U40" i="5"/>
  <c r="U4" i="5"/>
  <c r="U3" i="5"/>
  <c r="T45" i="5"/>
  <c r="T41" i="5"/>
  <c r="T40" i="5"/>
  <c r="T4" i="5"/>
  <c r="T3" i="5"/>
  <c r="S47" i="5"/>
  <c r="S48" i="5"/>
  <c r="S49" i="5"/>
  <c r="S50" i="5"/>
  <c r="S46" i="5"/>
  <c r="S51" i="5"/>
  <c r="S4" i="5"/>
  <c r="S3" i="5"/>
  <c r="R47" i="5"/>
  <c r="R48" i="5"/>
  <c r="R49" i="5"/>
  <c r="R50" i="5"/>
  <c r="R51" i="5"/>
  <c r="R46" i="5"/>
  <c r="R41" i="5"/>
  <c r="R42" i="5"/>
  <c r="R43" i="5"/>
  <c r="R44" i="5"/>
  <c r="R45" i="5"/>
  <c r="R40" i="5"/>
  <c r="Q49" i="5"/>
  <c r="Q50" i="5"/>
  <c r="Q51" i="5"/>
  <c r="Q44" i="5"/>
  <c r="Q45" i="5"/>
  <c r="Q43" i="5"/>
  <c r="Q40" i="5"/>
  <c r="Q41" i="5"/>
  <c r="Q42" i="5"/>
  <c r="Q48" i="5"/>
  <c r="Q47" i="5"/>
  <c r="Q46" i="5"/>
  <c r="P4" i="5"/>
  <c r="P3" i="5"/>
  <c r="AS31" i="5"/>
  <c r="AT31" i="5" s="1"/>
  <c r="AS35" i="5"/>
  <c r="AT35" i="5" s="1"/>
  <c r="AS30" i="5"/>
  <c r="AT30" i="5" s="1"/>
  <c r="AE10" i="5"/>
  <c r="AE60" i="5" s="1"/>
  <c r="AR60" i="5"/>
  <c r="AR4" i="5"/>
  <c r="AR3" i="5"/>
  <c r="AQ20" i="5"/>
  <c r="AQ60" i="5" s="1"/>
  <c r="AQ4" i="5"/>
  <c r="AQ3" i="5"/>
  <c r="AO20" i="5"/>
  <c r="AO60" i="5" s="1"/>
  <c r="AO3" i="5"/>
  <c r="AM18" i="5"/>
  <c r="AM60" i="5" s="1"/>
  <c r="AL18" i="5"/>
  <c r="AL60" i="5" s="1"/>
  <c r="AM4" i="5"/>
  <c r="AM3" i="5"/>
  <c r="AD38" i="5"/>
  <c r="AD37" i="5"/>
  <c r="AD35" i="5"/>
  <c r="AD34" i="5"/>
  <c r="AD33" i="5"/>
  <c r="AD31" i="5"/>
  <c r="AD32" i="5"/>
  <c r="AD36" i="5"/>
  <c r="AD30" i="5"/>
  <c r="AC38" i="5"/>
  <c r="AC37" i="5"/>
  <c r="AC35" i="5"/>
  <c r="AC34" i="5"/>
  <c r="AC31" i="5"/>
  <c r="AC32" i="5"/>
  <c r="AC33" i="5"/>
  <c r="AC36" i="5"/>
  <c r="AC30" i="5"/>
  <c r="AE4" i="5"/>
  <c r="AE3" i="5"/>
  <c r="AD4" i="5"/>
  <c r="AD3" i="5"/>
  <c r="AC4" i="5"/>
  <c r="AC3" i="5"/>
  <c r="BJ3" i="5"/>
  <c r="BJ4" i="5"/>
  <c r="AS39" i="9"/>
  <c r="AR39" i="9"/>
  <c r="AQ20" i="9"/>
  <c r="AQ39" i="9" s="1"/>
  <c r="AP20" i="9"/>
  <c r="AP39" i="9" s="1"/>
  <c r="AO19" i="9"/>
  <c r="AO39" i="9" s="1"/>
  <c r="AS4" i="9"/>
  <c r="AS3" i="9"/>
  <c r="AR4" i="9"/>
  <c r="AR3" i="9"/>
  <c r="AQ4" i="9"/>
  <c r="AQ3" i="9"/>
  <c r="AP4" i="9"/>
  <c r="AP3" i="9"/>
  <c r="AO4" i="9"/>
  <c r="AO3" i="9"/>
  <c r="AN39" i="9"/>
  <c r="AL19" i="9"/>
  <c r="AL39" i="9"/>
  <c r="AK19" i="9"/>
  <c r="AK39" i="9" s="1"/>
  <c r="AJ39" i="9"/>
  <c r="AI19" i="9"/>
  <c r="AI39" i="9" s="1"/>
  <c r="AH19" i="9"/>
  <c r="AH39" i="9" s="1"/>
  <c r="AG19" i="9"/>
  <c r="AG39" i="9"/>
  <c r="AF19" i="9"/>
  <c r="AF39" i="9"/>
  <c r="AE19" i="9"/>
  <c r="AE39" i="9" s="1"/>
  <c r="AD19" i="9"/>
  <c r="AD39" i="9" s="1"/>
  <c r="AC19" i="9"/>
  <c r="AC39" i="9" s="1"/>
  <c r="AB18" i="9"/>
  <c r="AB39" i="9" s="1"/>
  <c r="AA18" i="9"/>
  <c r="AA39" i="9"/>
  <c r="Z17" i="9"/>
  <c r="Z39" i="9" s="1"/>
  <c r="Y17" i="9"/>
  <c r="Y39" i="9" s="1"/>
  <c r="X16" i="9"/>
  <c r="X39" i="9" s="1"/>
  <c r="AN4" i="9"/>
  <c r="AN3" i="9"/>
  <c r="AL4" i="9"/>
  <c r="AL3" i="9"/>
  <c r="AK4" i="9"/>
  <c r="AK3" i="9"/>
  <c r="AJ4" i="9"/>
  <c r="AJ3" i="9"/>
  <c r="AI4" i="9"/>
  <c r="AI3" i="9"/>
  <c r="AH4" i="9"/>
  <c r="AH3" i="9"/>
  <c r="AG4" i="9"/>
  <c r="AG3" i="9"/>
  <c r="AF4" i="9"/>
  <c r="AF3" i="9"/>
  <c r="AE4" i="9"/>
  <c r="AE3" i="9"/>
  <c r="AD4" i="9"/>
  <c r="AD3" i="9"/>
  <c r="AC4" i="9"/>
  <c r="AC3" i="9"/>
  <c r="AB4" i="9"/>
  <c r="AB3" i="9"/>
  <c r="AA4" i="9"/>
  <c r="AA3" i="9"/>
  <c r="Z4" i="9"/>
  <c r="Z3" i="9"/>
  <c r="Y4" i="9"/>
  <c r="Y3" i="9"/>
  <c r="X4" i="9"/>
  <c r="X3" i="9"/>
  <c r="W13" i="9"/>
  <c r="W39" i="9" s="1"/>
  <c r="W3" i="9"/>
  <c r="V11" i="9"/>
  <c r="V39" i="9"/>
  <c r="V4" i="9"/>
  <c r="V3" i="9"/>
  <c r="U10" i="9"/>
  <c r="U39" i="9" s="1"/>
  <c r="U3" i="9"/>
  <c r="T10" i="9"/>
  <c r="T39" i="9" s="1"/>
  <c r="T3" i="9"/>
  <c r="S9" i="9"/>
  <c r="S39" i="9" s="1"/>
  <c r="S4" i="9"/>
  <c r="S3" i="9"/>
  <c r="R4" i="9"/>
  <c r="R3" i="9"/>
  <c r="R8" i="9"/>
  <c r="R39" i="9" s="1"/>
  <c r="Q4" i="9"/>
  <c r="Q3" i="9"/>
  <c r="P39" i="9"/>
  <c r="N39" i="9"/>
  <c r="M39" i="9"/>
  <c r="L39" i="9"/>
  <c r="I39" i="9"/>
  <c r="H7" i="9"/>
  <c r="H39" i="9" s="1"/>
  <c r="O39" i="9"/>
  <c r="K39" i="9"/>
  <c r="P4" i="9"/>
  <c r="P3" i="9"/>
  <c r="O4" i="9"/>
  <c r="O3" i="9"/>
  <c r="N4" i="9"/>
  <c r="N3" i="9"/>
  <c r="M4" i="9"/>
  <c r="M3" i="9"/>
  <c r="L4" i="9"/>
  <c r="L3" i="9"/>
  <c r="K4" i="9"/>
  <c r="K3" i="9"/>
  <c r="J4" i="9"/>
  <c r="J3" i="9"/>
  <c r="I4" i="9"/>
  <c r="I3" i="9"/>
  <c r="H4" i="9"/>
  <c r="H3" i="9"/>
  <c r="F39" i="9"/>
  <c r="E39" i="9"/>
  <c r="D39" i="9"/>
  <c r="B39" i="9"/>
  <c r="A7" i="9"/>
  <c r="A1" i="9"/>
  <c r="BI27" i="5"/>
  <c r="BI60" i="5" s="1"/>
  <c r="BI4" i="5"/>
  <c r="BI3" i="5"/>
  <c r="BH29" i="5"/>
  <c r="BH60" i="5" s="1"/>
  <c r="BH4" i="5"/>
  <c r="BH3" i="5"/>
  <c r="BG28" i="5"/>
  <c r="BG60" i="5" s="1"/>
  <c r="BG4" i="5"/>
  <c r="BG3" i="5"/>
  <c r="BF27" i="5"/>
  <c r="BF60" i="5" s="1"/>
  <c r="BF4" i="5"/>
  <c r="BF3" i="5"/>
  <c r="BE4" i="5"/>
  <c r="BE3" i="5"/>
  <c r="BD24" i="5"/>
  <c r="BD60" i="5" s="1"/>
  <c r="BD4" i="5"/>
  <c r="BD3" i="5"/>
  <c r="BC24" i="5"/>
  <c r="BC60" i="5" s="1"/>
  <c r="BC4" i="5"/>
  <c r="BC3" i="5"/>
  <c r="BB24" i="5"/>
  <c r="BB60" i="5" s="1"/>
  <c r="BB4" i="5"/>
  <c r="BB3" i="5"/>
  <c r="BA25" i="5"/>
  <c r="BA60" i="5" s="1"/>
  <c r="BA4" i="5"/>
  <c r="BA3" i="5"/>
  <c r="AZ24" i="5"/>
  <c r="AZ60" i="5" s="1"/>
  <c r="AY24" i="5"/>
  <c r="AY60" i="5" s="1"/>
  <c r="AZ4" i="5"/>
  <c r="AZ3" i="5"/>
  <c r="AY4" i="5"/>
  <c r="AY3" i="5"/>
  <c r="AX4" i="5"/>
  <c r="AX3" i="5"/>
  <c r="AW24" i="5"/>
  <c r="AW60" i="5"/>
  <c r="AV23" i="5"/>
  <c r="AV60" i="5"/>
  <c r="AU23" i="5"/>
  <c r="AU60" i="5" s="1"/>
  <c r="AW4" i="5"/>
  <c r="AW3" i="5"/>
  <c r="AV4" i="5"/>
  <c r="AV3" i="5"/>
  <c r="AU4" i="5"/>
  <c r="AU3" i="5"/>
  <c r="AT4" i="5"/>
  <c r="AT3" i="5"/>
  <c r="AS4" i="5"/>
  <c r="AS3" i="5"/>
  <c r="AN4" i="5"/>
  <c r="AN3" i="5"/>
  <c r="AL4" i="5"/>
  <c r="AL3" i="5"/>
  <c r="AK60" i="5"/>
  <c r="AK4" i="5"/>
  <c r="AK3" i="5"/>
  <c r="AJ22" i="5"/>
  <c r="AJ21" i="5"/>
  <c r="AJ20" i="5"/>
  <c r="AJ19" i="5"/>
  <c r="AJ4" i="5"/>
  <c r="AJ3" i="5"/>
  <c r="AI21" i="5"/>
  <c r="AI22" i="5"/>
  <c r="AI20" i="5"/>
  <c r="AI19" i="5"/>
  <c r="AI4" i="5"/>
  <c r="AI3" i="5"/>
  <c r="AH19" i="5"/>
  <c r="AH22" i="5"/>
  <c r="AH21" i="5"/>
  <c r="AH20" i="5"/>
  <c r="AH4" i="5"/>
  <c r="AH3" i="5"/>
  <c r="J39" i="9"/>
  <c r="AG16" i="5"/>
  <c r="AG17" i="5"/>
  <c r="AG15" i="5"/>
  <c r="AG14" i="5"/>
  <c r="AG18" i="5"/>
  <c r="AG4" i="5"/>
  <c r="AG3" i="5"/>
  <c r="A7" i="5"/>
  <c r="AF14" i="5"/>
  <c r="AF15" i="5"/>
  <c r="AF16" i="5"/>
  <c r="AF17" i="5"/>
  <c r="AF3" i="5"/>
  <c r="N4" i="5"/>
  <c r="N3" i="5"/>
  <c r="L7" i="5"/>
  <c r="L60" i="5" s="1"/>
  <c r="L4" i="5"/>
  <c r="L3" i="5"/>
  <c r="K3" i="5"/>
  <c r="M3" i="5"/>
  <c r="K4" i="5"/>
  <c r="J4" i="5"/>
  <c r="J3" i="5"/>
  <c r="A1" i="5"/>
  <c r="F60" i="5"/>
  <c r="E60" i="5"/>
  <c r="B60" i="5"/>
  <c r="AI27" i="5"/>
  <c r="AJ26" i="5"/>
  <c r="AI26" i="5"/>
  <c r="AJ25" i="5"/>
  <c r="AI25" i="5"/>
  <c r="K7" i="5"/>
  <c r="AC60" i="5" l="1"/>
  <c r="R60" i="5"/>
  <c r="AJ60" i="5"/>
  <c r="O60" i="5"/>
  <c r="X60" i="5"/>
  <c r="AD60" i="5"/>
  <c r="W60" i="5"/>
  <c r="AF60" i="5"/>
  <c r="AH60" i="5"/>
  <c r="AG60" i="5"/>
  <c r="K60" i="5"/>
  <c r="AI60" i="5"/>
  <c r="Q60" i="5"/>
  <c r="N60" i="5"/>
  <c r="AT60" i="5"/>
  <c r="S60" i="5"/>
  <c r="T60" i="5"/>
  <c r="U60" i="5"/>
  <c r="I60" i="5"/>
  <c r="M8" i="5" s="1"/>
  <c r="Y60" i="5"/>
  <c r="H60" i="5"/>
  <c r="P60" i="5"/>
  <c r="V60" i="5" s="1"/>
  <c r="G24" i="1"/>
  <c r="G25" i="1" s="1"/>
  <c r="M9" i="5"/>
  <c r="AS60" i="5"/>
  <c r="J60" i="5"/>
  <c r="M60" i="5" l="1"/>
  <c r="G19" i="1" l="1"/>
  <c r="G27" i="1" s="1"/>
  <c r="G31" i="1" l="1"/>
  <c r="G29" i="1" l="1"/>
  <c r="G30" i="1"/>
  <c r="G33" i="1" l="1"/>
  <c r="G36" i="1" s="1"/>
</calcChain>
</file>

<file path=xl/sharedStrings.xml><?xml version="1.0" encoding="utf-8"?>
<sst xmlns="http://schemas.openxmlformats.org/spreadsheetml/2006/main" count="626" uniqueCount="160">
  <si>
    <t>ITEM</t>
  </si>
  <si>
    <t xml:space="preserve">DESCRIPCION </t>
  </si>
  <si>
    <t xml:space="preserve">UNIDAD </t>
  </si>
  <si>
    <t>CANTIDAD</t>
  </si>
  <si>
    <t>VALOR UNITARIO</t>
  </si>
  <si>
    <t>VALOR TOTAL</t>
  </si>
  <si>
    <t>SUB - TOTAL ACTIVIDAD</t>
  </si>
  <si>
    <t>ML</t>
  </si>
  <si>
    <t>SUB TOTAL ACTIVIDAD</t>
  </si>
  <si>
    <t xml:space="preserve">ADMINISTRACIÓN </t>
  </si>
  <si>
    <t>IMPREVISTOS</t>
  </si>
  <si>
    <t>UTILIDAD</t>
  </si>
  <si>
    <t>TOTAL COSTOS INDIRECTOS</t>
  </si>
  <si>
    <t>M3</t>
  </si>
  <si>
    <t>UN</t>
  </si>
  <si>
    <t>ANALISIS DE PRECIOS UNITARIOS</t>
  </si>
  <si>
    <t>PROPONENTE</t>
  </si>
  <si>
    <t>OBRA</t>
  </si>
  <si>
    <t xml:space="preserve">ITEM:  </t>
  </si>
  <si>
    <t>1 - EQUIPO</t>
  </si>
  <si>
    <t>UNIDAD</t>
  </si>
  <si>
    <t>UND</t>
  </si>
  <si>
    <t>DESCRIPCION</t>
  </si>
  <si>
    <t>VALOR</t>
  </si>
  <si>
    <t>RENDIMIENTO</t>
  </si>
  <si>
    <t>%</t>
  </si>
  <si>
    <t>VALOR PARCIAL</t>
  </si>
  <si>
    <t>HERRAMIENTAS MENORES</t>
  </si>
  <si>
    <t>%MO</t>
  </si>
  <si>
    <t>SUB - TOTAL EQUIPOS</t>
  </si>
  <si>
    <t>2 - MATERIALES</t>
  </si>
  <si>
    <t>VR. UNITARIO</t>
  </si>
  <si>
    <t>SUB - TOTAL MATERIALES</t>
  </si>
  <si>
    <t>3 - TRANSPORTE</t>
  </si>
  <si>
    <t>VOL. PESO o CANT.</t>
  </si>
  <si>
    <t>DISTANCIA</t>
  </si>
  <si>
    <t>M3-KM</t>
  </si>
  <si>
    <t>SUB - TOTAL MANO DE OBRA</t>
  </si>
  <si>
    <t>4 - MANO DE OBRA</t>
  </si>
  <si>
    <t xml:space="preserve"> </t>
  </si>
  <si>
    <t>hc</t>
  </si>
  <si>
    <t>VALOR COSTO DIRECTO</t>
  </si>
  <si>
    <t>M2</t>
  </si>
  <si>
    <t xml:space="preserve">PRELIMINARES </t>
  </si>
  <si>
    <t xml:space="preserve">TOTAL COSTOS DIRECTOS </t>
  </si>
  <si>
    <t>ESP-TEC</t>
  </si>
  <si>
    <t>CÁLCULO DE CANTIDADES DE OBRA CASA DEL ABUELO</t>
  </si>
  <si>
    <t>UBICACIÓN</t>
  </si>
  <si>
    <t>MEDIDAS DE</t>
  </si>
  <si>
    <t>AFECTACIÓN (ML)</t>
  </si>
  <si>
    <t>AREAS SEGÚN PLANOS</t>
  </si>
  <si>
    <t>LARGO</t>
  </si>
  <si>
    <t>ANCHO</t>
  </si>
  <si>
    <t>ESPESOR ALTURA (H)</t>
  </si>
  <si>
    <t>(M2)</t>
  </si>
  <si>
    <t>(M3)</t>
  </si>
  <si>
    <t>(ML)</t>
  </si>
  <si>
    <t>SUMATORIA TOTAL</t>
  </si>
  <si>
    <t>MARIA DEL ROSARIO BERMUDEZ GAMEZ</t>
  </si>
  <si>
    <t>JESÚS NABOR HINCAPIE VERA</t>
  </si>
  <si>
    <t>Ing. Civil-Especialista en Diseño y Evaluación de Proyectos</t>
  </si>
  <si>
    <t>Secretario de Infraestructura Municipal</t>
  </si>
  <si>
    <t>M.P. N° 20202-354230 CES.</t>
  </si>
  <si>
    <t>Fecha revision:  Abril de 2021</t>
  </si>
  <si>
    <t>oficinas</t>
  </si>
  <si>
    <t>PUERTAS EN VIDRIO DE CRISTAL INCOLORO TEMPALADO DE 10MM CON PERFIL ZOCALO INFERIOR</t>
  </si>
  <si>
    <t>#UNIDADES</t>
  </si>
  <si>
    <t>ESCRITORIO GERENTE DE 1.80M*1.50M</t>
  </si>
  <si>
    <t>PUESTO DE TRABAJO 1.20X0.60 CON ARCHIVADOR SUPERFICIE 1 EN TABLEX DE 25MM EN LAMINADO DECORATIVO DE ALTA PRESION</t>
  </si>
  <si>
    <t>SILLA PRESIDENCIAL BASE CROMADA CON RESPALDO ALTO Y CABECERO REGULACION DE ALTURA</t>
  </si>
  <si>
    <t>MEMORIAS DE CANTIDADES DE OBRA</t>
  </si>
  <si>
    <t xml:space="preserve">CÓDIGO: </t>
  </si>
  <si>
    <t xml:space="preserve">VERSIÓN: </t>
  </si>
  <si>
    <t xml:space="preserve">FECHA: </t>
  </si>
  <si>
    <t xml:space="preserve">PROYECTO: </t>
  </si>
  <si>
    <t>FECHA:</t>
  </si>
  <si>
    <t>DD</t>
  </si>
  <si>
    <t>MM</t>
  </si>
  <si>
    <t>AAAA</t>
  </si>
  <si>
    <t>TIPO DE CONTRATO:</t>
  </si>
  <si>
    <t xml:space="preserve">CORTE Nº: </t>
  </si>
  <si>
    <t>NIT O C.C.</t>
  </si>
  <si>
    <t>CONTRATISTA</t>
  </si>
  <si>
    <t>CAPITULO:</t>
  </si>
  <si>
    <t xml:space="preserve">Nº </t>
  </si>
  <si>
    <t>DIMENSIONES</t>
  </si>
  <si>
    <t>AREA</t>
  </si>
  <si>
    <t>CANT</t>
  </si>
  <si>
    <t xml:space="preserve">UBICACIÓN / DESCRIPCIÓN </t>
  </si>
  <si>
    <t>TOTAL</t>
  </si>
  <si>
    <t>ITEM:</t>
  </si>
  <si>
    <t>ALTO</t>
  </si>
  <si>
    <t xml:space="preserve">OBSERVACIONES:  </t>
  </si>
  <si>
    <t>D</t>
  </si>
  <si>
    <t>1.0 PRELIMINARES</t>
  </si>
  <si>
    <t>TOTAL COSTO PROYECTO</t>
  </si>
  <si>
    <t>VR.UNITARIO</t>
  </si>
  <si>
    <t>DEMOLICIÓN DE PISO</t>
  </si>
  <si>
    <t>DEMOLICIÓN DE MURO SENCILLO</t>
  </si>
  <si>
    <t>RETIRO DE SOBRANTES</t>
  </si>
  <si>
    <t>EXCAVACIÓN MANUAL PARA CIMENTACIONES</t>
  </si>
  <si>
    <t>SOLADO EN CONCRETO 2500 PSI</t>
  </si>
  <si>
    <t>CONCRETO CICLOPEO (60% CONCRETO 3000 PSI Y 40% PIEDRA)</t>
  </si>
  <si>
    <t>COLUMNAS EN CONCRETO 3.000 PSI.</t>
  </si>
  <si>
    <t>VIGUETA DE CONFINAMIENTO EN CONCRETO DE 3000 PSI, SIN REFUERZO</t>
  </si>
  <si>
    <t>VIGA CINTA SOBRE MURO EN CONCRETO 3.000 PSI .15X.20</t>
  </si>
  <si>
    <t>CIELO RASO EN PVC</t>
  </si>
  <si>
    <t>" MEJORAMIENTO, ADECUACIÓN MENOR Y MANTENIMIENTO DE LA INFRAESTRUCTURA DE LAS INSTITUCIONES EDUCATIVAS URBANAS Y RURALES DEL MUNICIPIO DE SAN JOSÉ DE CÚCUTA"</t>
  </si>
  <si>
    <t xml:space="preserve">MUNICIPIO DE CÚCUTA </t>
  </si>
  <si>
    <t>ALCALDIA DE CÚCUTA</t>
  </si>
  <si>
    <t>FECHA: JULIO DE 2023</t>
  </si>
  <si>
    <t>SECRETARIA DE EDUCACION MUNICIPAL</t>
  </si>
  <si>
    <t>SUBSECRETARIA DE PLANEACIÓN Y DESARROLLO EDUCATIVO</t>
  </si>
  <si>
    <t xml:space="preserve">NOMBRE DE LA INSTUTUCION </t>
  </si>
  <si>
    <t>DIRECCION</t>
  </si>
  <si>
    <t xml:space="preserve">CODIGO DANE </t>
  </si>
  <si>
    <t>ZONA</t>
  </si>
  <si>
    <t xml:space="preserve">URBANA </t>
  </si>
  <si>
    <t xml:space="preserve">PRESUPUESTO GENERAL DEL PROYECTO                                                                                                                 </t>
  </si>
  <si>
    <t>FECHA: JULIO 2023</t>
  </si>
  <si>
    <t>INSTALACIONES INTERVENIDAS</t>
  </si>
  <si>
    <t>CARGUE Y RETIRO Y ACOMODACION 5km</t>
  </si>
  <si>
    <t>Cuadrilla (1) oficial x (1) ayudante</t>
  </si>
  <si>
    <t xml:space="preserve">(1) Ayudante de construcción </t>
  </si>
  <si>
    <t>2- MATERIALES</t>
  </si>
  <si>
    <t>Cuadrilla (1) oficial x (2) ayudante</t>
  </si>
  <si>
    <t>ANDAMIOS</t>
  </si>
  <si>
    <t xml:space="preserve">OTROS </t>
  </si>
  <si>
    <t>ANGULO PERIMETRAL EN PVC</t>
  </si>
  <si>
    <t>UNION EN H PVC</t>
  </si>
  <si>
    <t>PERFIL</t>
  </si>
  <si>
    <t>CLAVOS 3/4 PARA CEMENTO</t>
  </si>
  <si>
    <t>TORINOLLO AUTOPERFORANTES 7X7/16 PUNTA FINA</t>
  </si>
  <si>
    <t>GR</t>
  </si>
  <si>
    <t>Suministro e instalacion de cielo raso en PVC 10mm, incluye estructura en madera y/o metalica</t>
  </si>
  <si>
    <t>PLACA DE PVC 10MM</t>
  </si>
  <si>
    <r>
      <rPr>
        <b/>
        <sz val="11"/>
        <color theme="1"/>
        <rFont val="Tahoma"/>
        <family val="2"/>
      </rPr>
      <t xml:space="preserve">VALOR EN LETRA: </t>
    </r>
    <r>
      <rPr>
        <sz val="11"/>
        <color theme="1"/>
        <rFont val="Tahoma"/>
        <family val="2"/>
      </rPr>
      <t xml:space="preserve">
</t>
    </r>
    <r>
      <rPr>
        <b/>
        <sz val="11"/>
        <color theme="1"/>
        <rFont val="Tahoma"/>
        <family val="2"/>
      </rPr>
      <t xml:space="preserve"> CUARENTA Y SEIS MILLONES OCHOCIENTOS SETENTA Y SIETE MIL PESOS M/CTE</t>
    </r>
    <r>
      <rPr>
        <sz val="11"/>
        <color theme="1"/>
        <rFont val="Tahoma"/>
        <family val="2"/>
      </rPr>
      <t xml:space="preserve">
</t>
    </r>
  </si>
  <si>
    <t>ASEO GENERAL Y LIMPIEZA DE AREAS INTERVENIDAS Y SUS ALREDEDORES (Incluye muros y paredes de aulas y pasillos)</t>
  </si>
  <si>
    <t>AV 6 NO 6-54 BARRIO CHAPINERO</t>
  </si>
  <si>
    <t>COLEGIO LOS SANTOS APOSTOLES SEDE PRINCIPAL</t>
  </si>
  <si>
    <t>FECHA:  JULIO DE 2023</t>
  </si>
  <si>
    <t xml:space="preserve"> 2.0 CONCRETOS Y ACTIVIDADES COMPLEMENTARIAS</t>
  </si>
  <si>
    <t>Sum. e Inst. piso en ceramica 50x50 tipo 1a</t>
  </si>
  <si>
    <t>DESMONTE DE CIELORRASO EXISTENTE EN ESTRUCTURA DE MADERA O METALICA Y PANELES DE ICOPOR O FIBRA MINERAL.</t>
  </si>
  <si>
    <t>3.0    CUBIERTAS Y ESTRUCTURAS METALICAS</t>
  </si>
  <si>
    <t>FECHA:  JULIO  DE 2023</t>
  </si>
  <si>
    <t>PEGACORD 8 KG</t>
  </si>
  <si>
    <t>BULTO</t>
  </si>
  <si>
    <t>BOQUILLA</t>
  </si>
  <si>
    <t>KG</t>
  </si>
  <si>
    <t>TABLETA CERAMICA PARA PISO ZAIRE MARFIL 50 X50 1A</t>
  </si>
  <si>
    <t>3-TRANSPORTE</t>
  </si>
  <si>
    <t>4-MANO DE OBRA</t>
  </si>
  <si>
    <t>DESMONTE, DEMOLICIONES Y RETIRO DE PISO EXISTENTE INCLUYE LIMPIEZA DEL ALISTADO NECESARIO PARA EL NUEVO ACABADO.</t>
  </si>
  <si>
    <t>BLOQUE B 2do PISO</t>
  </si>
  <si>
    <t>BLOQUE B 1er PISO</t>
  </si>
  <si>
    <t>4.0   INSTALACIONES ELECTRICAS</t>
  </si>
  <si>
    <t>5.0 ASEO GENERAL</t>
  </si>
  <si>
    <t>Suministro y montaje de panel LED de 18 W, redonda, de incrustar, 6500 K.</t>
  </si>
  <si>
    <t xml:space="preserve">PANEL LED 18 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</si>
</sst>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_(* #,##0_);_(* \(#,##0\);_(* &quot;-&quot;??_);_(@_)"/>
    <numFmt numFmtId="169" formatCode="_-* #,##0_-;\-* #,##0_-;_-* &quot;-&quot;??_-;_-@_-"/>
    <numFmt numFmtId="170" formatCode="0.0"/>
    <numFmt numFmtId="171" formatCode="[$$-240A]\ #,##0.00"/>
    <numFmt numFmtId="172" formatCode="#,##0.000"/>
    <numFmt numFmtId="173" formatCode="#,##0.0000"/>
    <numFmt numFmtId="174" formatCode="_-&quot;$&quot;\ * #,##0.00_-;\-&quot;$&quot;\ * #,##0.00_-;_-&quot;$&quot;\ * &quot;-&quot;_-;_-@_-"/>
    <numFmt numFmtId="175" formatCode="_ * #,##0.00_ ;_ * \-#,##0.00_ ;_ * &quot;-&quot;??_ ;_ @_ "/>
    <numFmt numFmtId="176" formatCode="_-* #,##0.0_-;\-* #,##0.0_-;_-* &quot;-&quot;??_-;_-@_-"/>
    <numFmt numFmtId="177" formatCode="\K0\+000"/>
    <numFmt numFmtId="178" formatCode="_ &quot;$&quot;\ * #,##0.00_ ;_ &quot;$&quot;\ * \-#,##0.00_ ;_ &quot;$&quot;\ * &quot;-&quot;??_ ;_ @_ "/>
    <numFmt numFmtId="179" formatCode="[$-F800]dddd\,\ mmmm\ dd\,\ yyyy"/>
    <numFmt numFmtId="180" formatCode="0.00\ &quot;M&quot;"/>
    <numFmt numFmtId="181" formatCode="0.00\ &quot;M3&quot;"/>
    <numFmt numFmtId="182" formatCode="0.00\ &quot;M2&quot;"/>
    <numFmt numFmtId="183" formatCode="0.00\ &quot;ML&quot;"/>
    <numFmt numFmtId="184" formatCode="0.00\ &quot;UN&quot;"/>
    <numFmt numFmtId="185" formatCode="&quot;$&quot;\ #,##0"/>
    <numFmt numFmtId="186" formatCode="&quot;$&quot;\ #,##0.00"/>
    <numFmt numFmtId="187" formatCode="_-* #,##0.00\ &quot;€&quot;_-;\-* #,##0.00\ &quot;€&quot;_-;_-* &quot;-&quot;??\ &quot;€&quot;_-;_-@_-"/>
    <numFmt numFmtId="188" formatCode="[$$-240A]\ #,##0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sz val="14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Tahoma"/>
      <family val="2"/>
    </font>
    <font>
      <b/>
      <sz val="14"/>
      <color theme="1"/>
      <name val="Tahoma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sz val="12"/>
      <name val="Arial"/>
      <family val="2"/>
    </font>
    <font>
      <b/>
      <sz val="16"/>
      <name val="Tahoma"/>
      <family val="2"/>
    </font>
    <font>
      <b/>
      <sz val="14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.5"/>
      <name val="Arial"/>
      <family val="2"/>
    </font>
    <font>
      <sz val="10"/>
      <color rgb="FFFF000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Open Sans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  <font>
      <b/>
      <sz val="16"/>
      <color rgb="FF000000"/>
      <name val="Tahoma"/>
      <family val="2"/>
    </font>
    <font>
      <sz val="10"/>
      <color indexed="8"/>
      <name val="MS Sans Serif"/>
    </font>
    <font>
      <sz val="7.9"/>
      <color indexed="8"/>
      <name val="Arial"/>
      <family val="2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2"/>
      <color rgb="FFFF0000"/>
      <name val="Arimo"/>
    </font>
    <font>
      <sz val="10"/>
      <color rgb="FFFF0000"/>
      <name val="Open Sans"/>
      <family val="2"/>
    </font>
    <font>
      <sz val="11"/>
      <color rgb="FFFF0000"/>
      <name val="Arial"/>
      <family val="2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6"/>
      <color theme="1"/>
      <name val="Arial"/>
      <family val="2"/>
    </font>
    <font>
      <b/>
      <sz val="10"/>
      <color rgb="FFFF0000"/>
      <name val="Arimo"/>
    </font>
    <font>
      <sz val="10"/>
      <color rgb="FFFF0000"/>
      <name val="Arimo"/>
    </font>
    <font>
      <b/>
      <sz val="14"/>
      <color rgb="FFFF0000"/>
      <name val="Arimo"/>
    </font>
    <font>
      <b/>
      <sz val="12"/>
      <color rgb="FFFF0000"/>
      <name val="Arimo"/>
    </font>
    <font>
      <sz val="10"/>
      <color theme="1"/>
      <name val="Open Sans"/>
      <family val="2"/>
    </font>
    <font>
      <b/>
      <sz val="10"/>
      <color theme="1"/>
      <name val="Arimo"/>
    </font>
    <font>
      <sz val="10"/>
      <color theme="1"/>
      <name val="Arimo"/>
    </font>
    <font>
      <b/>
      <sz val="14"/>
      <color theme="1"/>
      <name val="Arimo"/>
    </font>
    <font>
      <b/>
      <sz val="11"/>
      <color theme="1"/>
      <name val="Arimo"/>
    </font>
    <font>
      <b/>
      <sz val="12"/>
      <color theme="1"/>
      <name val="Arial"/>
      <family val="2"/>
    </font>
    <font>
      <sz val="16"/>
      <color theme="1"/>
      <name val="Arimo"/>
    </font>
    <font>
      <sz val="12"/>
      <color theme="1"/>
      <name val="Arimo"/>
    </font>
    <font>
      <b/>
      <sz val="12"/>
      <color theme="1"/>
      <name val="Arimo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mo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 "/>
    </font>
    <font>
      <sz val="8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8D8D8"/>
        <bgColor rgb="FFD8D8D8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7" fontId="1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" fillId="0" borderId="0"/>
    <xf numFmtId="9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2" fontId="23" fillId="0" borderId="0" applyFont="0" applyFill="0" applyBorder="0" applyAlignment="0" applyProtection="0"/>
    <xf numFmtId="164" fontId="1" fillId="0" borderId="0" applyFont="0" applyFill="0" applyBorder="0" applyAlignment="0" applyProtection="0"/>
    <xf numFmtId="178" fontId="9" fillId="0" borderId="0" applyFont="0" applyFill="0" applyBorder="0" applyAlignment="0" applyProtection="0"/>
    <xf numFmtId="165" fontId="2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7" fillId="0" borderId="0"/>
    <xf numFmtId="0" fontId="26" fillId="0" borderId="0"/>
    <xf numFmtId="42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9" fillId="0" borderId="0"/>
    <xf numFmtId="187" fontId="9" fillId="0" borderId="0" applyFont="0" applyFill="0" applyBorder="0" applyAlignment="0" applyProtection="0"/>
    <xf numFmtId="0" fontId="35" fillId="0" borderId="0"/>
    <xf numFmtId="175" fontId="36" fillId="0" borderId="0" applyFont="0" applyFill="0" applyBorder="0" applyAlignment="0" applyProtection="0"/>
  </cellStyleXfs>
  <cellXfs count="83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6" fontId="2" fillId="0" borderId="0" xfId="1" applyFont="1" applyBorder="1" applyAlignment="1">
      <alignment vertical="center"/>
    </xf>
    <xf numFmtId="166" fontId="2" fillId="0" borderId="0" xfId="1" applyFont="1" applyAlignment="1">
      <alignment vertical="center"/>
    </xf>
    <xf numFmtId="0" fontId="0" fillId="0" borderId="1" xfId="0" applyBorder="1"/>
    <xf numFmtId="0" fontId="11" fillId="4" borderId="5" xfId="0" applyFont="1" applyFill="1" applyBorder="1" applyAlignment="1">
      <alignment horizontal="center" vertical="center" wrapText="1"/>
    </xf>
    <xf numFmtId="43" fontId="11" fillId="4" borderId="11" xfId="15" applyFont="1" applyFill="1" applyBorder="1" applyAlignment="1">
      <alignment horizontal="center" vertical="center" wrapText="1"/>
    </xf>
    <xf numFmtId="176" fontId="11" fillId="4" borderId="11" xfId="15" applyNumberFormat="1" applyFont="1" applyFill="1" applyBorder="1" applyAlignment="1">
      <alignment horizontal="center" vertical="center" wrapText="1"/>
    </xf>
    <xf numFmtId="176" fontId="11" fillId="4" borderId="1" xfId="15" applyNumberFormat="1" applyFont="1" applyFill="1" applyBorder="1" applyAlignment="1">
      <alignment vertical="center" wrapText="1"/>
    </xf>
    <xf numFmtId="176" fontId="11" fillId="4" borderId="1" xfId="15" applyNumberFormat="1" applyFont="1" applyFill="1" applyBorder="1" applyAlignment="1">
      <alignment horizontal="center" vertical="center" wrapText="1"/>
    </xf>
    <xf numFmtId="43" fontId="11" fillId="4" borderId="21" xfId="15" applyFont="1" applyFill="1" applyBorder="1" applyAlignment="1">
      <alignment horizontal="center" vertical="center" wrapText="1"/>
    </xf>
    <xf numFmtId="43" fontId="11" fillId="4" borderId="2" xfId="15" applyFont="1" applyFill="1" applyBorder="1" applyAlignment="1">
      <alignment horizontal="center" vertical="center" wrapText="1"/>
    </xf>
    <xf numFmtId="43" fontId="20" fillId="4" borderId="35" xfId="15" applyFont="1" applyFill="1" applyBorder="1" applyAlignment="1">
      <alignment horizontal="center" vertical="center" wrapText="1"/>
    </xf>
    <xf numFmtId="43" fontId="13" fillId="4" borderId="35" xfId="15" applyFont="1" applyFill="1" applyBorder="1" applyAlignment="1">
      <alignment horizontal="center" vertical="center" wrapText="1"/>
    </xf>
    <xf numFmtId="43" fontId="20" fillId="4" borderId="45" xfId="15" applyFont="1" applyFill="1" applyBorder="1" applyAlignment="1">
      <alignment horizontal="center" vertical="center" wrapText="1"/>
    </xf>
    <xf numFmtId="166" fontId="12" fillId="0" borderId="1" xfId="17" applyFont="1" applyFill="1" applyBorder="1" applyAlignment="1">
      <alignment vertical="center" wrapText="1"/>
    </xf>
    <xf numFmtId="166" fontId="12" fillId="2" borderId="1" xfId="17" applyFont="1" applyFill="1" applyBorder="1" applyAlignment="1">
      <alignment vertical="center" wrapText="1"/>
    </xf>
    <xf numFmtId="166" fontId="12" fillId="2" borderId="48" xfId="17" applyFont="1" applyFill="1" applyBorder="1" applyAlignment="1">
      <alignment vertical="center" wrapText="1"/>
    </xf>
    <xf numFmtId="166" fontId="12" fillId="2" borderId="48" xfId="17" applyFont="1" applyFill="1" applyBorder="1" applyAlignment="1">
      <alignment horizontal="center" vertical="center" wrapText="1"/>
    </xf>
    <xf numFmtId="166" fontId="12" fillId="2" borderId="48" xfId="17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166" fontId="12" fillId="2" borderId="45" xfId="17" applyFont="1" applyFill="1" applyBorder="1" applyAlignment="1">
      <alignment horizontal="center" vertical="center" wrapText="1"/>
    </xf>
    <xf numFmtId="166" fontId="12" fillId="2" borderId="46" xfId="17" applyFont="1" applyFill="1" applyBorder="1" applyAlignment="1">
      <alignment horizontal="center" vertical="center" wrapText="1"/>
    </xf>
    <xf numFmtId="166" fontId="12" fillId="2" borderId="64" xfId="17" applyFont="1" applyFill="1" applyBorder="1" applyAlignment="1">
      <alignment horizontal="center" vertical="center" wrapText="1"/>
    </xf>
    <xf numFmtId="166" fontId="12" fillId="2" borderId="45" xfId="17" applyFont="1" applyFill="1" applyBorder="1" applyAlignment="1">
      <alignment vertical="center" wrapText="1"/>
    </xf>
    <xf numFmtId="166" fontId="12" fillId="0" borderId="1" xfId="17" applyFont="1" applyFill="1" applyBorder="1" applyAlignment="1">
      <alignment horizontal="center" vertical="center" wrapText="1"/>
    </xf>
    <xf numFmtId="41" fontId="16" fillId="2" borderId="30" xfId="16" applyFont="1" applyFill="1" applyBorder="1" applyAlignment="1">
      <alignment horizontal="center" vertical="center" wrapText="1"/>
    </xf>
    <xf numFmtId="166" fontId="11" fillId="2" borderId="41" xfId="17" applyFont="1" applyFill="1" applyBorder="1" applyAlignment="1">
      <alignment vertical="center" wrapText="1"/>
    </xf>
    <xf numFmtId="166" fontId="11" fillId="2" borderId="39" xfId="17" applyFont="1" applyFill="1" applyBorder="1" applyAlignment="1">
      <alignment vertical="center" wrapText="1"/>
    </xf>
    <xf numFmtId="166" fontId="11" fillId="2" borderId="31" xfId="17" applyFont="1" applyFill="1" applyBorder="1" applyAlignment="1">
      <alignment vertical="center" wrapText="1"/>
    </xf>
    <xf numFmtId="166" fontId="11" fillId="2" borderId="32" xfId="17" applyFont="1" applyFill="1" applyBorder="1" applyAlignment="1">
      <alignment vertical="center" wrapText="1"/>
    </xf>
    <xf numFmtId="166" fontId="11" fillId="2" borderId="29" xfId="17" applyFont="1" applyFill="1" applyBorder="1" applyAlignment="1">
      <alignment vertical="center" wrapText="1"/>
    </xf>
    <xf numFmtId="166" fontId="11" fillId="2" borderId="49" xfId="17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43" fontId="22" fillId="2" borderId="0" xfId="15" applyFont="1" applyFill="1" applyAlignment="1">
      <alignment vertical="center" wrapText="1"/>
    </xf>
    <xf numFmtId="43" fontId="22" fillId="2" borderId="14" xfId="15" applyFont="1" applyFill="1" applyBorder="1" applyAlignment="1">
      <alignment vertical="center" wrapText="1"/>
    </xf>
    <xf numFmtId="43" fontId="9" fillId="2" borderId="0" xfId="15" applyFont="1" applyFill="1" applyAlignment="1">
      <alignment vertical="center" wrapText="1"/>
    </xf>
    <xf numFmtId="43" fontId="9" fillId="2" borderId="14" xfId="15" applyFont="1" applyFill="1" applyBorder="1" applyAlignment="1">
      <alignment vertical="center" wrapText="1"/>
    </xf>
    <xf numFmtId="43" fontId="9" fillId="2" borderId="0" xfId="15" applyFont="1" applyFill="1" applyBorder="1" applyAlignment="1">
      <alignment vertical="center" wrapText="1"/>
    </xf>
    <xf numFmtId="166" fontId="12" fillId="2" borderId="48" xfId="17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176" fontId="11" fillId="0" borderId="11" xfId="15" applyNumberFormat="1" applyFont="1" applyFill="1" applyBorder="1" applyAlignment="1">
      <alignment horizontal="center" vertical="center" wrapText="1"/>
    </xf>
    <xf numFmtId="166" fontId="12" fillId="0" borderId="45" xfId="17" applyFont="1" applyFill="1" applyBorder="1" applyAlignment="1">
      <alignment vertical="center" wrapText="1"/>
    </xf>
    <xf numFmtId="166" fontId="11" fillId="0" borderId="31" xfId="17" applyFont="1" applyFill="1" applyBorder="1" applyAlignment="1">
      <alignment vertical="center" wrapText="1"/>
    </xf>
    <xf numFmtId="43" fontId="22" fillId="0" borderId="0" xfId="15" applyFont="1" applyFill="1" applyAlignment="1">
      <alignment vertical="center" wrapText="1"/>
    </xf>
    <xf numFmtId="43" fontId="13" fillId="0" borderId="0" xfId="15" applyFont="1" applyFill="1" applyAlignment="1">
      <alignment horizontal="left" vertical="center" wrapText="1"/>
    </xf>
    <xf numFmtId="43" fontId="16" fillId="0" borderId="0" xfId="15" applyFont="1" applyFill="1" applyAlignment="1">
      <alignment horizontal="center" vertical="center" wrapText="1"/>
    </xf>
    <xf numFmtId="0" fontId="0" fillId="0" borderId="0" xfId="0" applyFill="1"/>
    <xf numFmtId="43" fontId="11" fillId="4" borderId="11" xfId="15" applyFont="1" applyFill="1" applyBorder="1" applyAlignment="1">
      <alignment horizontal="center" vertical="center" wrapText="1"/>
    </xf>
    <xf numFmtId="43" fontId="20" fillId="4" borderId="35" xfId="15" applyFont="1" applyFill="1" applyBorder="1" applyAlignment="1">
      <alignment horizontal="center" vertical="center" wrapText="1"/>
    </xf>
    <xf numFmtId="43" fontId="13" fillId="4" borderId="35" xfId="15" applyFont="1" applyFill="1" applyBorder="1" applyAlignment="1">
      <alignment horizontal="center" vertical="center" wrapText="1"/>
    </xf>
    <xf numFmtId="166" fontId="12" fillId="2" borderId="46" xfId="17" applyFont="1" applyFill="1" applyBorder="1" applyAlignment="1">
      <alignment horizontal="center" vertical="center" wrapText="1"/>
    </xf>
    <xf numFmtId="166" fontId="12" fillId="2" borderId="64" xfId="17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43" fontId="11" fillId="4" borderId="2" xfId="15" applyFont="1" applyFill="1" applyBorder="1" applyAlignment="1">
      <alignment horizontal="center" vertical="center" wrapText="1"/>
    </xf>
    <xf numFmtId="43" fontId="11" fillId="4" borderId="21" xfId="15" applyFont="1" applyFill="1" applyBorder="1" applyAlignment="1">
      <alignment horizontal="center" vertical="center" wrapText="1"/>
    </xf>
    <xf numFmtId="166" fontId="12" fillId="0" borderId="48" xfId="17" applyFont="1" applyFill="1" applyBorder="1" applyAlignment="1">
      <alignment vertical="center" wrapText="1"/>
    </xf>
    <xf numFmtId="166" fontId="12" fillId="2" borderId="1" xfId="17" applyFont="1" applyFill="1" applyBorder="1" applyAlignment="1">
      <alignment horizontal="center" vertical="center" wrapText="1"/>
    </xf>
    <xf numFmtId="43" fontId="20" fillId="4" borderId="64" xfId="15" applyFont="1" applyFill="1" applyBorder="1" applyAlignment="1">
      <alignment horizontal="center" vertical="center" wrapText="1"/>
    </xf>
    <xf numFmtId="166" fontId="12" fillId="2" borderId="11" xfId="17" applyFont="1" applyFill="1" applyBorder="1" applyAlignment="1">
      <alignment horizontal="center" vertical="center" wrapText="1"/>
    </xf>
    <xf numFmtId="166" fontId="12" fillId="2" borderId="61" xfId="17" applyFont="1" applyFill="1" applyBorder="1" applyAlignment="1">
      <alignment horizontal="center" vertical="center" wrapText="1"/>
    </xf>
    <xf numFmtId="43" fontId="11" fillId="4" borderId="11" xfId="15" applyNumberFormat="1" applyFont="1" applyFill="1" applyBorder="1" applyAlignment="1">
      <alignment horizontal="center" vertical="center" wrapText="1"/>
    </xf>
    <xf numFmtId="166" fontId="12" fillId="2" borderId="7" xfId="17" applyFont="1" applyFill="1" applyBorder="1" applyAlignment="1">
      <alignment horizontal="center" vertical="center" wrapText="1"/>
    </xf>
    <xf numFmtId="43" fontId="11" fillId="4" borderId="1" xfId="15" applyNumberFormat="1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166" fontId="12" fillId="2" borderId="7" xfId="17" applyFont="1" applyFill="1" applyBorder="1" applyAlignment="1">
      <alignment horizontal="center" vertical="center" wrapText="1"/>
    </xf>
    <xf numFmtId="166" fontId="12" fillId="2" borderId="11" xfId="17" applyFont="1" applyFill="1" applyBorder="1" applyAlignment="1">
      <alignment horizontal="center" vertical="center" wrapText="1"/>
    </xf>
    <xf numFmtId="166" fontId="12" fillId="2" borderId="64" xfId="17" applyFont="1" applyFill="1" applyBorder="1" applyAlignment="1">
      <alignment horizontal="center" vertical="center" wrapText="1"/>
    </xf>
    <xf numFmtId="43" fontId="20" fillId="4" borderId="35" xfId="15" applyFont="1" applyFill="1" applyBorder="1" applyAlignment="1">
      <alignment horizontal="center" vertical="center" wrapText="1"/>
    </xf>
    <xf numFmtId="43" fontId="21" fillId="4" borderId="1" xfId="15" applyFont="1" applyFill="1" applyBorder="1" applyAlignment="1">
      <alignment horizontal="center" vertical="center" wrapText="1"/>
    </xf>
    <xf numFmtId="176" fontId="11" fillId="4" borderId="11" xfId="15" applyNumberFormat="1" applyFont="1" applyFill="1" applyBorder="1" applyAlignment="1">
      <alignment horizontal="center" vertical="center" wrapText="1"/>
    </xf>
    <xf numFmtId="166" fontId="12" fillId="2" borderId="11" xfId="17" applyFont="1" applyFill="1" applyBorder="1" applyAlignment="1">
      <alignment horizontal="center" vertical="center" wrapText="1"/>
    </xf>
    <xf numFmtId="43" fontId="20" fillId="4" borderId="35" xfId="15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166" fontId="11" fillId="2" borderId="65" xfId="17" applyFont="1" applyFill="1" applyBorder="1" applyAlignment="1">
      <alignment vertical="center" wrapText="1"/>
    </xf>
    <xf numFmtId="166" fontId="11" fillId="2" borderId="50" xfId="17" applyFont="1" applyFill="1" applyBorder="1" applyAlignment="1">
      <alignment vertical="center" wrapText="1"/>
    </xf>
    <xf numFmtId="166" fontId="11" fillId="2" borderId="33" xfId="17" applyFont="1" applyFill="1" applyBorder="1" applyAlignment="1">
      <alignment vertical="center" wrapText="1"/>
    </xf>
    <xf numFmtId="166" fontId="20" fillId="0" borderId="1" xfId="17" applyFont="1" applyFill="1" applyBorder="1" applyAlignment="1">
      <alignment vertical="center" wrapText="1"/>
    </xf>
    <xf numFmtId="166" fontId="12" fillId="2" borderId="20" xfId="17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166" fontId="11" fillId="2" borderId="42" xfId="17" applyFont="1" applyFill="1" applyBorder="1" applyAlignment="1">
      <alignment vertical="center" wrapText="1"/>
    </xf>
    <xf numFmtId="176" fontId="11" fillId="0" borderId="1" xfId="15" applyNumberFormat="1" applyFont="1" applyFill="1" applyBorder="1" applyAlignment="1">
      <alignment horizontal="center" vertical="center" wrapText="1"/>
    </xf>
    <xf numFmtId="43" fontId="20" fillId="0" borderId="35" xfId="15" applyFont="1" applyFill="1" applyBorder="1" applyAlignment="1">
      <alignment horizontal="center" vertical="center" wrapText="1"/>
    </xf>
    <xf numFmtId="166" fontId="12" fillId="0" borderId="45" xfId="17" applyFont="1" applyFill="1" applyBorder="1" applyAlignment="1">
      <alignment horizontal="center" vertical="center" wrapText="1"/>
    </xf>
    <xf numFmtId="166" fontId="11" fillId="0" borderId="33" xfId="17" applyFont="1" applyFill="1" applyBorder="1" applyAlignment="1">
      <alignment vertical="center" wrapText="1"/>
    </xf>
    <xf numFmtId="43" fontId="9" fillId="0" borderId="0" xfId="15" applyFont="1" applyFill="1" applyBorder="1" applyAlignment="1">
      <alignment vertical="center" wrapText="1"/>
    </xf>
    <xf numFmtId="43" fontId="9" fillId="0" borderId="0" xfId="15" applyFont="1" applyFill="1" applyAlignment="1">
      <alignment vertical="center" wrapText="1"/>
    </xf>
    <xf numFmtId="166" fontId="11" fillId="0" borderId="65" xfId="17" applyFont="1" applyFill="1" applyBorder="1" applyAlignment="1">
      <alignment vertical="center" wrapText="1"/>
    </xf>
    <xf numFmtId="166" fontId="12" fillId="2" borderId="11" xfId="17" applyFont="1" applyFill="1" applyBorder="1" applyAlignment="1">
      <alignment horizontal="center" vertical="center" wrapText="1"/>
    </xf>
    <xf numFmtId="43" fontId="20" fillId="0" borderId="45" xfId="15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8" fillId="2" borderId="0" xfId="26" applyFont="1" applyFill="1"/>
    <xf numFmtId="0" fontId="28" fillId="0" borderId="0" xfId="26" applyFont="1"/>
    <xf numFmtId="0" fontId="27" fillId="0" borderId="0" xfId="26"/>
    <xf numFmtId="0" fontId="30" fillId="5" borderId="68" xfId="26" applyFont="1" applyFill="1" applyBorder="1" applyAlignment="1">
      <alignment vertical="center"/>
    </xf>
    <xf numFmtId="0" fontId="30" fillId="5" borderId="71" xfId="26" applyFont="1" applyFill="1" applyBorder="1" applyAlignment="1">
      <alignment vertical="center"/>
    </xf>
    <xf numFmtId="0" fontId="31" fillId="2" borderId="53" xfId="26" applyFont="1" applyFill="1" applyBorder="1" applyAlignment="1">
      <alignment vertical="center"/>
    </xf>
    <xf numFmtId="0" fontId="27" fillId="2" borderId="0" xfId="26" applyFill="1"/>
    <xf numFmtId="0" fontId="4" fillId="0" borderId="0" xfId="0" applyFont="1" applyFill="1" applyAlignment="1">
      <alignment vertical="center"/>
    </xf>
    <xf numFmtId="0" fontId="28" fillId="2" borderId="14" xfId="26" applyFont="1" applyFill="1" applyBorder="1" applyAlignment="1"/>
    <xf numFmtId="0" fontId="28" fillId="2" borderId="0" xfId="26" applyFont="1" applyFill="1" applyBorder="1" applyAlignment="1"/>
    <xf numFmtId="0" fontId="39" fillId="3" borderId="35" xfId="0" applyFont="1" applyFill="1" applyBorder="1" applyAlignment="1">
      <alignment horizontal="left" vertical="center" wrapText="1"/>
    </xf>
    <xf numFmtId="0" fontId="42" fillId="0" borderId="0" xfId="26" applyFont="1"/>
    <xf numFmtId="0" fontId="43" fillId="0" borderId="0" xfId="26" applyFont="1"/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9" fontId="5" fillId="0" borderId="1" xfId="2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2" fillId="2" borderId="0" xfId="26" applyFont="1" applyFill="1"/>
    <xf numFmtId="0" fontId="43" fillId="2" borderId="0" xfId="26" applyFont="1" applyFill="1"/>
    <xf numFmtId="0" fontId="51" fillId="0" borderId="0" xfId="26" applyFont="1" applyFill="1" applyBorder="1" applyAlignment="1">
      <alignment horizontal="right" vertical="center"/>
    </xf>
    <xf numFmtId="182" fontId="50" fillId="0" borderId="0" xfId="26" applyNumberFormat="1" applyFont="1" applyFill="1" applyBorder="1" applyAlignment="1">
      <alignment vertical="center"/>
    </xf>
    <xf numFmtId="0" fontId="42" fillId="0" borderId="0" xfId="26" applyFont="1" applyFill="1"/>
    <xf numFmtId="0" fontId="49" fillId="0" borderId="0" xfId="26" applyFont="1" applyFill="1" applyBorder="1" applyAlignment="1">
      <alignment horizontal="left" vertical="center" wrapText="1"/>
    </xf>
    <xf numFmtId="0" fontId="49" fillId="0" borderId="0" xfId="26" applyFont="1" applyFill="1" applyBorder="1" applyAlignment="1">
      <alignment horizontal="center" vertical="center" wrapText="1"/>
    </xf>
    <xf numFmtId="0" fontId="51" fillId="0" borderId="0" xfId="26" applyFont="1" applyFill="1" applyBorder="1" applyAlignment="1">
      <alignment horizontal="center" vertical="center" textRotation="90"/>
    </xf>
    <xf numFmtId="0" fontId="48" fillId="0" borderId="0" xfId="26" applyFont="1" applyFill="1" applyBorder="1" applyAlignment="1">
      <alignment horizontal="center" vertical="center"/>
    </xf>
    <xf numFmtId="0" fontId="41" fillId="0" borderId="0" xfId="26" applyFont="1" applyFill="1" applyBorder="1" applyAlignment="1">
      <alignment vertical="center"/>
    </xf>
    <xf numFmtId="4" fontId="41" fillId="0" borderId="0" xfId="26" applyNumberFormat="1" applyFont="1" applyFill="1" applyBorder="1" applyAlignment="1">
      <alignment vertical="center"/>
    </xf>
    <xf numFmtId="3" fontId="41" fillId="0" borderId="0" xfId="26" applyNumberFormat="1" applyFont="1" applyFill="1" applyBorder="1" applyAlignment="1">
      <alignment vertical="center"/>
    </xf>
    <xf numFmtId="0" fontId="43" fillId="0" borderId="0" xfId="26" applyFont="1" applyFill="1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2" fillId="2" borderId="0" xfId="26" applyFont="1" applyFill="1"/>
    <xf numFmtId="0" fontId="52" fillId="0" borderId="0" xfId="26" applyFont="1"/>
    <xf numFmtId="0" fontId="26" fillId="0" borderId="0" xfId="26" applyFont="1"/>
    <xf numFmtId="0" fontId="54" fillId="0" borderId="80" xfId="26" applyFont="1" applyBorder="1" applyAlignment="1">
      <alignment horizontal="center" vertical="center" wrapText="1"/>
    </xf>
    <xf numFmtId="179" fontId="55" fillId="0" borderId="80" xfId="26" applyNumberFormat="1" applyFont="1" applyBorder="1" applyAlignment="1">
      <alignment horizontal="center" vertical="center" wrapText="1"/>
    </xf>
    <xf numFmtId="0" fontId="61" fillId="8" borderId="80" xfId="26" applyFont="1" applyFill="1" applyBorder="1" applyAlignment="1">
      <alignment horizontal="center" vertical="center" wrapText="1"/>
    </xf>
    <xf numFmtId="0" fontId="54" fillId="0" borderId="76" xfId="26" applyFont="1" applyBorder="1" applyAlignment="1">
      <alignment vertical="center"/>
    </xf>
    <xf numFmtId="0" fontId="54" fillId="0" borderId="77" xfId="26" applyFont="1" applyBorder="1" applyAlignment="1">
      <alignment vertical="center"/>
    </xf>
    <xf numFmtId="2" fontId="54" fillId="0" borderId="77" xfId="26" applyNumberFormat="1" applyFont="1" applyBorder="1" applyAlignment="1">
      <alignment horizontal="center" vertical="center" textRotation="90"/>
    </xf>
    <xf numFmtId="0" fontId="53" fillId="0" borderId="77" xfId="26" applyFont="1" applyBorder="1" applyAlignment="1">
      <alignment horizontal="center" vertical="center" textRotation="90"/>
    </xf>
    <xf numFmtId="0" fontId="59" fillId="0" borderId="77" xfId="26" applyFont="1" applyBorder="1" applyAlignment="1">
      <alignment horizontal="center" vertical="center"/>
    </xf>
    <xf numFmtId="0" fontId="54" fillId="0" borderId="77" xfId="26" applyFont="1" applyBorder="1" applyAlignment="1">
      <alignment horizontal="center" vertical="center" textRotation="90"/>
    </xf>
    <xf numFmtId="0" fontId="54" fillId="0" borderId="77" xfId="26" applyFont="1" applyBorder="1" applyAlignment="1">
      <alignment horizontal="center" vertical="center"/>
    </xf>
    <xf numFmtId="2" fontId="63" fillId="0" borderId="77" xfId="26" applyNumberFormat="1" applyFont="1" applyBorder="1" applyAlignment="1">
      <alignment horizontal="left" vertical="center" textRotation="180"/>
    </xf>
    <xf numFmtId="2" fontId="54" fillId="0" borderId="77" xfId="26" applyNumberFormat="1" applyFont="1" applyBorder="1" applyAlignment="1">
      <alignment horizontal="center" vertical="center" textRotation="180"/>
    </xf>
    <xf numFmtId="0" fontId="55" fillId="0" borderId="78" xfId="26" applyFont="1" applyBorder="1" applyAlignment="1">
      <alignment vertical="center"/>
    </xf>
    <xf numFmtId="0" fontId="53" fillId="0" borderId="80" xfId="26" applyFont="1" applyBorder="1" applyAlignment="1">
      <alignment horizontal="center" vertical="center"/>
    </xf>
    <xf numFmtId="4" fontId="59" fillId="0" borderId="101" xfId="26" applyNumberFormat="1" applyFont="1" applyBorder="1" applyAlignment="1">
      <alignment horizontal="center" vertical="center"/>
    </xf>
    <xf numFmtId="4" fontId="59" fillId="0" borderId="80" xfId="26" applyNumberFormat="1" applyFont="1" applyBorder="1" applyAlignment="1">
      <alignment horizontal="center" vertical="center"/>
    </xf>
    <xf numFmtId="0" fontId="59" fillId="0" borderId="80" xfId="26" applyFont="1" applyBorder="1" applyAlignment="1">
      <alignment vertical="center"/>
    </xf>
    <xf numFmtId="175" fontId="59" fillId="0" borderId="71" xfId="26" applyNumberFormat="1" applyFont="1" applyBorder="1" applyAlignment="1">
      <alignment vertical="center"/>
    </xf>
    <xf numFmtId="0" fontId="54" fillId="0" borderId="15" xfId="26" applyFont="1" applyBorder="1" applyAlignment="1">
      <alignment vertical="center"/>
    </xf>
    <xf numFmtId="0" fontId="54" fillId="0" borderId="0" xfId="26" applyFont="1" applyBorder="1" applyAlignment="1">
      <alignment vertical="center"/>
    </xf>
    <xf numFmtId="2" fontId="54" fillId="0" borderId="0" xfId="26" applyNumberFormat="1" applyFont="1" applyBorder="1" applyAlignment="1">
      <alignment horizontal="center" vertical="center" textRotation="90"/>
    </xf>
    <xf numFmtId="0" fontId="53" fillId="0" borderId="0" xfId="26" applyFont="1" applyBorder="1" applyAlignment="1">
      <alignment horizontal="center" vertical="center" textRotation="90"/>
    </xf>
    <xf numFmtId="0" fontId="59" fillId="0" borderId="0" xfId="26" applyFont="1" applyBorder="1" applyAlignment="1">
      <alignment horizontal="center" vertical="center"/>
    </xf>
    <xf numFmtId="0" fontId="54" fillId="0" borderId="0" xfId="26" applyFont="1" applyBorder="1" applyAlignment="1">
      <alignment horizontal="center" vertical="center" textRotation="90"/>
    </xf>
    <xf numFmtId="0" fontId="54" fillId="0" borderId="0" xfId="26" applyFont="1" applyBorder="1" applyAlignment="1">
      <alignment horizontal="center" vertical="center"/>
    </xf>
    <xf numFmtId="2" fontId="63" fillId="0" borderId="0" xfId="26" applyNumberFormat="1" applyFont="1" applyBorder="1" applyAlignment="1">
      <alignment horizontal="left" vertical="center" textRotation="180"/>
    </xf>
    <xf numFmtId="2" fontId="54" fillId="0" borderId="0" xfId="26" applyNumberFormat="1" applyFont="1" applyBorder="1" applyAlignment="1">
      <alignment horizontal="center" vertical="center" textRotation="180"/>
    </xf>
    <xf numFmtId="0" fontId="55" fillId="0" borderId="69" xfId="26" applyFont="1" applyBorder="1" applyAlignment="1">
      <alignment vertical="center"/>
    </xf>
    <xf numFmtId="0" fontId="53" fillId="0" borderId="79" xfId="26" applyFont="1" applyBorder="1" applyAlignment="1">
      <alignment horizontal="center" vertical="center"/>
    </xf>
    <xf numFmtId="180" fontId="59" fillId="0" borderId="90" xfId="26" applyNumberFormat="1" applyFont="1" applyBorder="1" applyAlignment="1">
      <alignment horizontal="center" vertical="center"/>
    </xf>
    <xf numFmtId="4" fontId="59" fillId="0" borderId="88" xfId="26" applyNumberFormat="1" applyFont="1" applyBorder="1" applyAlignment="1">
      <alignment horizontal="center" vertical="center"/>
    </xf>
    <xf numFmtId="4" fontId="59" fillId="0" borderId="1" xfId="26" applyNumberFormat="1" applyFont="1" applyBorder="1" applyAlignment="1">
      <alignment vertical="center"/>
    </xf>
    <xf numFmtId="0" fontId="59" fillId="0" borderId="88" xfId="26" applyFont="1" applyBorder="1" applyAlignment="1">
      <alignment vertical="center"/>
    </xf>
    <xf numFmtId="182" fontId="59" fillId="0" borderId="86" xfId="26" applyNumberFormat="1" applyFont="1" applyBorder="1" applyAlignment="1">
      <alignment vertical="center"/>
    </xf>
    <xf numFmtId="0" fontId="53" fillId="0" borderId="69" xfId="26" applyFont="1" applyBorder="1" applyAlignment="1">
      <alignment vertical="center"/>
    </xf>
    <xf numFmtId="0" fontId="53" fillId="0" borderId="7" xfId="26" applyFont="1" applyBorder="1" applyAlignment="1">
      <alignment vertical="center"/>
    </xf>
    <xf numFmtId="180" fontId="59" fillId="0" borderId="80" xfId="26" applyNumberFormat="1" applyFont="1" applyBorder="1" applyAlignment="1">
      <alignment horizontal="center" vertical="center"/>
    </xf>
    <xf numFmtId="4" fontId="59" fillId="0" borderId="80" xfId="26" applyNumberFormat="1" applyFont="1" applyBorder="1" applyAlignment="1">
      <alignment vertical="center"/>
    </xf>
    <xf numFmtId="175" fontId="59" fillId="0" borderId="80" xfId="26" applyNumberFormat="1" applyFont="1" applyBorder="1" applyAlignment="1">
      <alignment horizontal="center" vertical="center"/>
    </xf>
    <xf numFmtId="175" fontId="59" fillId="0" borderId="80" xfId="26" applyNumberFormat="1" applyFont="1" applyBorder="1" applyAlignment="1">
      <alignment horizontal="right" vertical="center"/>
    </xf>
    <xf numFmtId="175" fontId="59" fillId="0" borderId="80" xfId="26" applyNumberFormat="1" applyFont="1" applyBorder="1" applyAlignment="1">
      <alignment vertical="center"/>
    </xf>
    <xf numFmtId="166" fontId="59" fillId="0" borderId="80" xfId="26" applyNumberFormat="1" applyFont="1" applyBorder="1" applyAlignment="1">
      <alignment vertical="center"/>
    </xf>
    <xf numFmtId="3" fontId="59" fillId="0" borderId="80" xfId="26" applyNumberFormat="1" applyFont="1" applyBorder="1" applyAlignment="1">
      <alignment vertical="center"/>
    </xf>
    <xf numFmtId="3" fontId="59" fillId="0" borderId="71" xfId="26" applyNumberFormat="1" applyFont="1" applyBorder="1" applyAlignment="1">
      <alignment vertical="center"/>
    </xf>
    <xf numFmtId="0" fontId="53" fillId="0" borderId="94" xfId="26" applyFont="1" applyBorder="1" applyAlignment="1">
      <alignment horizontal="center" vertical="center"/>
    </xf>
    <xf numFmtId="0" fontId="59" fillId="0" borderId="94" xfId="26" applyFont="1" applyBorder="1" applyAlignment="1">
      <alignment vertical="center"/>
    </xf>
    <xf numFmtId="4" fontId="59" fillId="0" borderId="94" xfId="26" applyNumberFormat="1" applyFont="1" applyBorder="1" applyAlignment="1">
      <alignment vertical="center"/>
    </xf>
    <xf numFmtId="3" fontId="59" fillId="0" borderId="94" xfId="26" applyNumberFormat="1" applyFont="1" applyBorder="1" applyAlignment="1">
      <alignment vertical="center"/>
    </xf>
    <xf numFmtId="0" fontId="60" fillId="3" borderId="94" xfId="26" applyFont="1" applyFill="1" applyBorder="1" applyAlignment="1">
      <alignment horizontal="right" vertical="center"/>
    </xf>
    <xf numFmtId="182" fontId="55" fillId="3" borderId="95" xfId="26" applyNumberFormat="1" applyFont="1" applyFill="1" applyBorder="1" applyAlignment="1">
      <alignment vertical="center"/>
    </xf>
    <xf numFmtId="184" fontId="55" fillId="3" borderId="95" xfId="26" applyNumberFormat="1" applyFont="1" applyFill="1" applyBorder="1" applyAlignment="1">
      <alignment vertical="center"/>
    </xf>
    <xf numFmtId="0" fontId="53" fillId="0" borderId="88" xfId="26" applyFont="1" applyBorder="1" applyAlignment="1">
      <alignment horizontal="center" vertical="center"/>
    </xf>
    <xf numFmtId="0" fontId="53" fillId="0" borderId="1" xfId="26" applyFont="1" applyBorder="1" applyAlignment="1">
      <alignment vertical="center"/>
    </xf>
    <xf numFmtId="180" fontId="59" fillId="0" borderId="1" xfId="26" applyNumberFormat="1" applyFont="1" applyBorder="1" applyAlignment="1">
      <alignment horizontal="center" vertical="center"/>
    </xf>
    <xf numFmtId="182" fontId="59" fillId="0" borderId="71" xfId="26" applyNumberFormat="1" applyFont="1" applyBorder="1" applyAlignment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0" fontId="54" fillId="0" borderId="96" xfId="26" applyFont="1" applyBorder="1" applyAlignment="1">
      <alignment horizontal="center" vertical="center" wrapText="1"/>
    </xf>
    <xf numFmtId="0" fontId="53" fillId="0" borderId="0" xfId="26" applyFont="1" applyBorder="1" applyAlignment="1">
      <alignment vertical="center"/>
    </xf>
    <xf numFmtId="0" fontId="59" fillId="0" borderId="0" xfId="26" applyFont="1" applyBorder="1" applyAlignment="1">
      <alignment horizontal="center" vertical="center" textRotation="180"/>
    </xf>
    <xf numFmtId="180" fontId="59" fillId="0" borderId="1" xfId="26" applyNumberFormat="1" applyFont="1" applyBorder="1" applyAlignment="1">
      <alignment vertical="center"/>
    </xf>
    <xf numFmtId="0" fontId="59" fillId="0" borderId="1" xfId="26" applyFont="1" applyBorder="1" applyAlignment="1">
      <alignment vertical="center"/>
    </xf>
    <xf numFmtId="0" fontId="59" fillId="0" borderId="1" xfId="26" applyFont="1" applyBorder="1" applyAlignment="1">
      <alignment vertical="center" wrapText="1"/>
    </xf>
    <xf numFmtId="0" fontId="53" fillId="0" borderId="90" xfId="26" applyFont="1" applyBorder="1" applyAlignment="1">
      <alignment horizontal="center" vertical="center"/>
    </xf>
    <xf numFmtId="0" fontId="59" fillId="0" borderId="90" xfId="26" applyFont="1" applyBorder="1" applyAlignment="1">
      <alignment vertical="center"/>
    </xf>
    <xf numFmtId="4" fontId="59" fillId="0" borderId="90" xfId="26" applyNumberFormat="1" applyFont="1" applyBorder="1" applyAlignment="1">
      <alignment horizontal="center" vertical="center"/>
    </xf>
    <xf numFmtId="183" fontId="59" fillId="0" borderId="87" xfId="26" applyNumberFormat="1" applyFont="1" applyBorder="1" applyAlignment="1">
      <alignment vertical="center"/>
    </xf>
    <xf numFmtId="0" fontId="26" fillId="2" borderId="0" xfId="26" applyFont="1" applyFill="1"/>
    <xf numFmtId="0" fontId="60" fillId="0" borderId="88" xfId="26" applyFont="1" applyBorder="1" applyAlignment="1">
      <alignment vertical="center"/>
    </xf>
    <xf numFmtId="181" fontId="59" fillId="0" borderId="71" xfId="26" applyNumberFormat="1" applyFont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0" fontId="1" fillId="0" borderId="0" xfId="0" applyFont="1"/>
    <xf numFmtId="0" fontId="31" fillId="0" borderId="15" xfId="5" applyFont="1" applyFill="1" applyBorder="1" applyAlignment="1">
      <alignment vertical="center"/>
    </xf>
    <xf numFmtId="0" fontId="25" fillId="0" borderId="0" xfId="5" applyFont="1" applyFill="1" applyBorder="1" applyAlignment="1">
      <alignment vertical="center"/>
    </xf>
    <xf numFmtId="4" fontId="31" fillId="0" borderId="0" xfId="5" applyNumberFormat="1" applyFont="1" applyFill="1" applyBorder="1" applyAlignment="1">
      <alignment horizontal="center" vertical="center"/>
    </xf>
    <xf numFmtId="4" fontId="31" fillId="0" borderId="0" xfId="5" applyNumberFormat="1" applyFont="1" applyFill="1" applyBorder="1" applyAlignment="1">
      <alignment vertical="center"/>
    </xf>
    <xf numFmtId="4" fontId="64" fillId="0" borderId="0" xfId="5" applyNumberFormat="1" applyFont="1" applyFill="1" applyBorder="1" applyAlignment="1">
      <alignment vertical="center"/>
    </xf>
    <xf numFmtId="10" fontId="64" fillId="0" borderId="0" xfId="5" applyNumberFormat="1" applyFont="1" applyFill="1" applyBorder="1" applyAlignment="1">
      <alignment vertical="center"/>
    </xf>
    <xf numFmtId="171" fontId="31" fillId="0" borderId="0" xfId="5" applyNumberFormat="1" applyFont="1" applyFill="1" applyBorder="1" applyAlignment="1">
      <alignment vertical="center"/>
    </xf>
    <xf numFmtId="3" fontId="57" fillId="0" borderId="0" xfId="5" applyNumberFormat="1" applyFont="1" applyFill="1" applyBorder="1" applyAlignment="1">
      <alignment vertical="center"/>
    </xf>
    <xf numFmtId="0" fontId="65" fillId="0" borderId="16" xfId="6" applyFont="1" applyFill="1" applyBorder="1" applyAlignment="1">
      <alignment vertical="center"/>
    </xf>
    <xf numFmtId="0" fontId="65" fillId="0" borderId="5" xfId="6" applyFont="1" applyFill="1" applyBorder="1" applyAlignment="1">
      <alignment vertical="center"/>
    </xf>
    <xf numFmtId="17" fontId="65" fillId="0" borderId="5" xfId="6" applyNumberFormat="1" applyFont="1" applyFill="1" applyBorder="1" applyAlignment="1">
      <alignment horizontal="left" vertical="center"/>
    </xf>
    <xf numFmtId="0" fontId="65" fillId="0" borderId="8" xfId="5" applyFont="1" applyFill="1" applyBorder="1" applyAlignment="1">
      <alignment horizontal="left" vertical="center"/>
    </xf>
    <xf numFmtId="170" fontId="30" fillId="0" borderId="9" xfId="5" applyNumberFormat="1" applyFont="1" applyFill="1" applyBorder="1" applyAlignment="1">
      <alignment horizontal="center" vertical="center"/>
    </xf>
    <xf numFmtId="0" fontId="57" fillId="0" borderId="0" xfId="5" applyFont="1" applyFill="1" applyBorder="1" applyAlignment="1">
      <alignment vertical="center"/>
    </xf>
    <xf numFmtId="0" fontId="31" fillId="0" borderId="0" xfId="5" applyFont="1" applyFill="1" applyBorder="1" applyAlignment="1">
      <alignment horizontal="center" vertical="center"/>
    </xf>
    <xf numFmtId="0" fontId="31" fillId="0" borderId="0" xfId="5" applyFont="1" applyFill="1" applyBorder="1" applyAlignment="1">
      <alignment vertical="center"/>
    </xf>
    <xf numFmtId="10" fontId="31" fillId="0" borderId="0" xfId="5" applyNumberFormat="1" applyFont="1" applyFill="1" applyBorder="1" applyAlignment="1">
      <alignment vertical="center"/>
    </xf>
    <xf numFmtId="171" fontId="57" fillId="0" borderId="28" xfId="5" applyNumberFormat="1" applyFont="1" applyFill="1" applyBorder="1" applyAlignment="1">
      <alignment horizontal="center" vertical="center"/>
    </xf>
    <xf numFmtId="0" fontId="32" fillId="0" borderId="29" xfId="5" applyFont="1" applyFill="1" applyBorder="1" applyAlignment="1">
      <alignment horizontal="center" vertical="center"/>
    </xf>
    <xf numFmtId="0" fontId="66" fillId="0" borderId="30" xfId="5" applyFont="1" applyFill="1" applyBorder="1" applyAlignment="1">
      <alignment horizontal="centerContinuous" vertical="center"/>
    </xf>
    <xf numFmtId="0" fontId="66" fillId="0" borderId="31" xfId="5" applyFont="1" applyFill="1" applyBorder="1" applyAlignment="1">
      <alignment horizontal="center" vertical="center"/>
    </xf>
    <xf numFmtId="10" fontId="66" fillId="0" borderId="32" xfId="5" applyNumberFormat="1" applyFont="1" applyFill="1" applyBorder="1" applyAlignment="1">
      <alignment horizontal="center" vertical="center"/>
    </xf>
    <xf numFmtId="171" fontId="66" fillId="0" borderId="33" xfId="5" applyNumberFormat="1" applyFont="1" applyFill="1" applyBorder="1" applyAlignment="1">
      <alignment horizontal="center" vertical="center"/>
    </xf>
    <xf numFmtId="0" fontId="64" fillId="0" borderId="0" xfId="5" applyFont="1" applyFill="1" applyBorder="1" applyAlignment="1">
      <alignment horizontal="center" vertical="center"/>
    </xf>
    <xf numFmtId="0" fontId="65" fillId="0" borderId="16" xfId="5" applyFont="1" applyFill="1" applyBorder="1" applyAlignment="1">
      <alignment horizontal="left" vertical="center" wrapText="1"/>
    </xf>
    <xf numFmtId="4" fontId="65" fillId="0" borderId="36" xfId="5" applyNumberFormat="1" applyFont="1" applyFill="1" applyBorder="1" applyAlignment="1">
      <alignment horizontal="center" vertical="center"/>
    </xf>
    <xf numFmtId="174" fontId="65" fillId="0" borderId="36" xfId="8" applyNumberFormat="1" applyFont="1" applyFill="1" applyBorder="1" applyAlignment="1">
      <alignment vertical="center"/>
    </xf>
    <xf numFmtId="10" fontId="65" fillId="0" borderId="17" xfId="5" applyNumberFormat="1" applyFont="1" applyFill="1" applyBorder="1" applyAlignment="1">
      <alignment vertical="center"/>
    </xf>
    <xf numFmtId="171" fontId="65" fillId="0" borderId="40" xfId="8" applyNumberFormat="1" applyFont="1" applyFill="1" applyBorder="1" applyAlignment="1">
      <alignment vertical="center"/>
    </xf>
    <xf numFmtId="0" fontId="65" fillId="0" borderId="5" xfId="5" applyFont="1" applyFill="1" applyBorder="1" applyAlignment="1">
      <alignment horizontal="left" vertical="center" wrapText="1"/>
    </xf>
    <xf numFmtId="4" fontId="65" fillId="0" borderId="11" xfId="5" applyNumberFormat="1" applyFont="1" applyFill="1" applyBorder="1" applyAlignment="1">
      <alignment horizontal="center" vertical="center"/>
    </xf>
    <xf numFmtId="174" fontId="65" fillId="0" borderId="1" xfId="8" applyNumberFormat="1" applyFont="1" applyFill="1" applyBorder="1" applyAlignment="1">
      <alignment vertical="center"/>
    </xf>
    <xf numFmtId="10" fontId="65" fillId="0" borderId="1" xfId="5" applyNumberFormat="1" applyFont="1" applyFill="1" applyBorder="1" applyAlignment="1">
      <alignment vertical="center"/>
    </xf>
    <xf numFmtId="171" fontId="65" fillId="0" borderId="4" xfId="8" applyNumberFormat="1" applyFont="1" applyFill="1" applyBorder="1" applyAlignment="1">
      <alignment vertical="center"/>
    </xf>
    <xf numFmtId="0" fontId="65" fillId="0" borderId="0" xfId="5" applyFont="1" applyFill="1" applyBorder="1" applyAlignment="1">
      <alignment vertical="center"/>
    </xf>
    <xf numFmtId="4" fontId="65" fillId="0" borderId="0" xfId="5" applyNumberFormat="1" applyFont="1" applyFill="1" applyBorder="1" applyAlignment="1">
      <alignment horizontal="center" vertical="center"/>
    </xf>
    <xf numFmtId="4" fontId="66" fillId="0" borderId="0" xfId="5" applyNumberFormat="1" applyFont="1" applyFill="1" applyBorder="1" applyAlignment="1">
      <alignment vertical="center"/>
    </xf>
    <xf numFmtId="10" fontId="66" fillId="0" borderId="0" xfId="5" applyNumberFormat="1" applyFont="1" applyFill="1" applyBorder="1" applyAlignment="1">
      <alignment vertical="center"/>
    </xf>
    <xf numFmtId="171" fontId="65" fillId="0" borderId="0" xfId="5" applyNumberFormat="1" applyFont="1" applyFill="1" applyBorder="1" applyAlignment="1">
      <alignment vertical="center"/>
    </xf>
    <xf numFmtId="4" fontId="64" fillId="0" borderId="33" xfId="5" applyNumberFormat="1" applyFont="1" applyFill="1" applyBorder="1" applyAlignment="1">
      <alignment vertical="center"/>
    </xf>
    <xf numFmtId="0" fontId="66" fillId="0" borderId="13" xfId="5" applyFont="1" applyFill="1" applyBorder="1" applyAlignment="1">
      <alignment horizontal="centerContinuous" vertical="center"/>
    </xf>
    <xf numFmtId="4" fontId="66" fillId="0" borderId="41" xfId="5" applyNumberFormat="1" applyFont="1" applyFill="1" applyBorder="1" applyAlignment="1">
      <alignment horizontal="center" vertical="center"/>
    </xf>
    <xf numFmtId="10" fontId="66" fillId="0" borderId="42" xfId="5" applyNumberFormat="1" applyFont="1" applyFill="1" applyBorder="1" applyAlignment="1">
      <alignment horizontal="center" vertical="center"/>
    </xf>
    <xf numFmtId="171" fontId="66" fillId="0" borderId="43" xfId="5" applyNumberFormat="1" applyFont="1" applyFill="1" applyBorder="1" applyAlignment="1">
      <alignment horizontal="center" vertical="center"/>
    </xf>
    <xf numFmtId="4" fontId="65" fillId="0" borderId="16" xfId="7" applyNumberFormat="1" applyFont="1" applyFill="1" applyBorder="1" applyAlignment="1">
      <alignment horizontal="left" vertical="center" wrapText="1"/>
    </xf>
    <xf numFmtId="2" fontId="65" fillId="0" borderId="36" xfId="7" applyNumberFormat="1" applyFont="1" applyFill="1" applyBorder="1" applyAlignment="1">
      <alignment horizontal="center" vertical="center"/>
    </xf>
    <xf numFmtId="4" fontId="65" fillId="0" borderId="36" xfId="7" applyNumberFormat="1" applyFont="1" applyFill="1" applyBorder="1" applyAlignment="1">
      <alignment horizontal="center" vertical="center"/>
    </xf>
    <xf numFmtId="10" fontId="65" fillId="0" borderId="36" xfId="7" applyNumberFormat="1" applyFont="1" applyFill="1" applyBorder="1" applyAlignment="1">
      <alignment horizontal="center" vertical="center"/>
    </xf>
    <xf numFmtId="171" fontId="65" fillId="0" borderId="40" xfId="7" applyNumberFormat="1" applyFont="1" applyFill="1" applyBorder="1" applyAlignment="1">
      <alignment vertical="center"/>
    </xf>
    <xf numFmtId="0" fontId="65" fillId="0" borderId="8" xfId="5" applyFont="1" applyFill="1" applyBorder="1" applyAlignment="1">
      <alignment horizontal="left" vertical="center" wrapText="1"/>
    </xf>
    <xf numFmtId="4" fontId="65" fillId="0" borderId="9" xfId="5" applyNumberFormat="1" applyFont="1" applyFill="1" applyBorder="1" applyAlignment="1">
      <alignment horizontal="center" vertical="center"/>
    </xf>
    <xf numFmtId="2" fontId="65" fillId="0" borderId="9" xfId="5" applyNumberFormat="1" applyFont="1" applyFill="1" applyBorder="1" applyAlignment="1">
      <alignment horizontal="center" vertical="center"/>
    </xf>
    <xf numFmtId="4" fontId="65" fillId="0" borderId="9" xfId="5" applyNumberFormat="1" applyFont="1" applyFill="1" applyBorder="1" applyAlignment="1">
      <alignment vertical="center"/>
    </xf>
    <xf numFmtId="10" fontId="65" fillId="0" borderId="9" xfId="7" applyNumberFormat="1" applyFont="1" applyFill="1" applyBorder="1" applyAlignment="1">
      <alignment horizontal="center" vertical="center"/>
    </xf>
    <xf numFmtId="171" fontId="1" fillId="0" borderId="10" xfId="0" applyNumberFormat="1" applyFont="1" applyBorder="1"/>
    <xf numFmtId="4" fontId="66" fillId="0" borderId="0" xfId="5" quotePrefix="1" applyNumberFormat="1" applyFont="1" applyFill="1" applyBorder="1" applyAlignment="1">
      <alignment horizontal="left" vertical="center"/>
    </xf>
    <xf numFmtId="10" fontId="66" fillId="0" borderId="0" xfId="5" quotePrefix="1" applyNumberFormat="1" applyFont="1" applyFill="1" applyBorder="1" applyAlignment="1">
      <alignment horizontal="left" vertical="center"/>
    </xf>
    <xf numFmtId="0" fontId="66" fillId="0" borderId="28" xfId="5" applyFont="1" applyFill="1" applyBorder="1" applyAlignment="1">
      <alignment horizontal="center" vertical="center"/>
    </xf>
    <xf numFmtId="0" fontId="66" fillId="0" borderId="31" xfId="9" applyFont="1" applyFill="1" applyBorder="1" applyAlignment="1">
      <alignment horizontal="center" vertical="center"/>
    </xf>
    <xf numFmtId="4" fontId="66" fillId="0" borderId="31" xfId="9" applyNumberFormat="1" applyFont="1" applyFill="1" applyBorder="1" applyAlignment="1">
      <alignment horizontal="center" vertical="center"/>
    </xf>
    <xf numFmtId="4" fontId="66" fillId="0" borderId="31" xfId="9" quotePrefix="1" applyNumberFormat="1" applyFont="1" applyFill="1" applyBorder="1" applyAlignment="1">
      <alignment horizontal="center" vertical="center"/>
    </xf>
    <xf numFmtId="10" fontId="66" fillId="0" borderId="32" xfId="9" applyNumberFormat="1" applyFont="1" applyFill="1" applyBorder="1" applyAlignment="1">
      <alignment horizontal="center" vertical="center"/>
    </xf>
    <xf numFmtId="171" fontId="66" fillId="0" borderId="29" xfId="9" applyNumberFormat="1" applyFont="1" applyFill="1" applyBorder="1" applyAlignment="1">
      <alignment horizontal="center" vertical="center"/>
    </xf>
    <xf numFmtId="0" fontId="65" fillId="0" borderId="16" xfId="5" applyFont="1" applyFill="1" applyBorder="1" applyAlignment="1">
      <alignment horizontal="left" vertical="center"/>
    </xf>
    <xf numFmtId="4" fontId="65" fillId="0" borderId="36" xfId="5" applyNumberFormat="1" applyFont="1" applyFill="1" applyBorder="1" applyAlignment="1">
      <alignment vertical="center"/>
    </xf>
    <xf numFmtId="2" fontId="65" fillId="0" borderId="17" xfId="2" applyNumberFormat="1" applyFont="1" applyFill="1" applyBorder="1" applyAlignment="1">
      <alignment vertical="center"/>
    </xf>
    <xf numFmtId="171" fontId="65" fillId="0" borderId="40" xfId="5" applyNumberFormat="1" applyFont="1" applyFill="1" applyBorder="1" applyAlignment="1">
      <alignment vertical="center"/>
    </xf>
    <xf numFmtId="0" fontId="31" fillId="0" borderId="8" xfId="5" applyFont="1" applyFill="1" applyBorder="1" applyAlignment="1">
      <alignment horizontal="left" vertical="center"/>
    </xf>
    <xf numFmtId="4" fontId="31" fillId="0" borderId="9" xfId="5" applyNumberFormat="1" applyFont="1" applyFill="1" applyBorder="1" applyAlignment="1">
      <alignment horizontal="center" vertical="center"/>
    </xf>
    <xf numFmtId="4" fontId="31" fillId="0" borderId="9" xfId="5" applyNumberFormat="1" applyFont="1" applyFill="1" applyBorder="1" applyAlignment="1">
      <alignment horizontal="right" vertical="center"/>
    </xf>
    <xf numFmtId="173" fontId="31" fillId="0" borderId="9" xfId="5" applyNumberFormat="1" applyFont="1" applyFill="1" applyBorder="1" applyAlignment="1">
      <alignment vertical="center"/>
    </xf>
    <xf numFmtId="10" fontId="31" fillId="0" borderId="25" xfId="5" applyNumberFormat="1" applyFont="1" applyFill="1" applyBorder="1" applyAlignment="1">
      <alignment vertical="center"/>
    </xf>
    <xf numFmtId="171" fontId="31" fillId="0" borderId="10" xfId="5" applyNumberFormat="1" applyFont="1" applyFill="1" applyBorder="1" applyAlignment="1">
      <alignment vertical="center"/>
    </xf>
    <xf numFmtId="4" fontId="66" fillId="0" borderId="31" xfId="5" applyNumberFormat="1" applyFont="1" applyFill="1" applyBorder="1" applyAlignment="1">
      <alignment horizontal="center" vertical="center"/>
    </xf>
    <xf numFmtId="4" fontId="66" fillId="0" borderId="31" xfId="5" quotePrefix="1" applyNumberFormat="1" applyFont="1" applyFill="1" applyBorder="1" applyAlignment="1">
      <alignment horizontal="center" vertical="center"/>
    </xf>
    <xf numFmtId="171" fontId="66" fillId="0" borderId="29" xfId="5" applyNumberFormat="1" applyFont="1" applyFill="1" applyBorder="1" applyAlignment="1">
      <alignment horizontal="center" vertical="center"/>
    </xf>
    <xf numFmtId="0" fontId="67" fillId="0" borderId="16" xfId="5" applyFont="1" applyFill="1" applyBorder="1" applyAlignment="1">
      <alignment horizontal="left" vertical="center"/>
    </xf>
    <xf numFmtId="4" fontId="67" fillId="0" borderId="36" xfId="5" applyNumberFormat="1" applyFont="1" applyFill="1" applyBorder="1" applyAlignment="1">
      <alignment horizontal="center" vertical="center"/>
    </xf>
    <xf numFmtId="4" fontId="67" fillId="0" borderId="36" xfId="9" applyNumberFormat="1" applyFont="1" applyFill="1" applyBorder="1" applyAlignment="1">
      <alignment vertical="center"/>
    </xf>
    <xf numFmtId="0" fontId="67" fillId="0" borderId="8" xfId="5" applyFont="1" applyFill="1" applyBorder="1" applyAlignment="1">
      <alignment horizontal="left" vertical="center"/>
    </xf>
    <xf numFmtId="4" fontId="67" fillId="0" borderId="9" xfId="5" applyNumberFormat="1" applyFont="1" applyFill="1" applyBorder="1" applyAlignment="1">
      <alignment horizontal="center" vertical="center"/>
    </xf>
    <xf numFmtId="173" fontId="67" fillId="0" borderId="9" xfId="5" applyNumberFormat="1" applyFont="1" applyFill="1" applyBorder="1" applyAlignment="1">
      <alignment vertical="center"/>
    </xf>
    <xf numFmtId="3" fontId="57" fillId="0" borderId="33" xfId="5" applyNumberFormat="1" applyFont="1" applyFill="1" applyBorder="1" applyAlignment="1">
      <alignment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5" xfId="13" applyFont="1" applyFill="1" applyBorder="1" applyAlignment="1">
      <alignment vertical="center"/>
    </xf>
    <xf numFmtId="0" fontId="68" fillId="0" borderId="16" xfId="13" applyFont="1" applyFill="1" applyBorder="1" applyAlignment="1">
      <alignment vertical="center"/>
    </xf>
    <xf numFmtId="0" fontId="68" fillId="0" borderId="5" xfId="13" applyFont="1" applyFill="1" applyBorder="1" applyAlignment="1">
      <alignment vertical="center"/>
    </xf>
    <xf numFmtId="0" fontId="2" fillId="0" borderId="15" xfId="7" applyFont="1" applyFill="1" applyBorder="1" applyAlignment="1">
      <alignment vertical="center"/>
    </xf>
    <xf numFmtId="0" fontId="68" fillId="0" borderId="8" xfId="7" applyFont="1" applyFill="1" applyBorder="1" applyAlignment="1">
      <alignment horizontal="left" vertical="center"/>
    </xf>
    <xf numFmtId="0" fontId="45" fillId="0" borderId="0" xfId="7" applyFont="1" applyFill="1" applyBorder="1" applyAlignment="1">
      <alignment vertical="center"/>
    </xf>
    <xf numFmtId="0" fontId="2" fillId="0" borderId="0" xfId="7" applyFont="1" applyFill="1" applyBorder="1" applyAlignment="1">
      <alignment horizontal="center" vertical="center"/>
    </xf>
    <xf numFmtId="0" fontId="45" fillId="0" borderId="28" xfId="7" applyFont="1" applyFill="1" applyBorder="1" applyAlignment="1">
      <alignment horizontal="center" vertical="center"/>
    </xf>
    <xf numFmtId="0" fontId="45" fillId="0" borderId="29" xfId="7" applyFont="1" applyFill="1" applyBorder="1" applyAlignment="1">
      <alignment horizontal="center" vertical="center"/>
    </xf>
    <xf numFmtId="0" fontId="70" fillId="0" borderId="30" xfId="7" applyFont="1" applyFill="1" applyBorder="1" applyAlignment="1">
      <alignment horizontal="centerContinuous" vertical="center"/>
    </xf>
    <xf numFmtId="0" fontId="70" fillId="0" borderId="31" xfId="7" applyFont="1" applyFill="1" applyBorder="1" applyAlignment="1">
      <alignment horizontal="center" vertical="center"/>
    </xf>
    <xf numFmtId="0" fontId="70" fillId="0" borderId="54" xfId="7" applyFont="1" applyFill="1" applyBorder="1" applyAlignment="1">
      <alignment horizontal="center" vertical="center"/>
    </xf>
    <xf numFmtId="0" fontId="7" fillId="0" borderId="0" xfId="7" applyFont="1" applyFill="1" applyBorder="1" applyAlignment="1">
      <alignment horizontal="center" vertical="center"/>
    </xf>
    <xf numFmtId="0" fontId="68" fillId="0" borderId="103" xfId="7" applyFont="1" applyFill="1" applyBorder="1" applyAlignment="1">
      <alignment horizontal="left" vertical="center"/>
    </xf>
    <xf numFmtId="4" fontId="68" fillId="0" borderId="36" xfId="7" applyNumberFormat="1" applyFont="1" applyFill="1" applyBorder="1" applyAlignment="1">
      <alignment horizontal="center" vertical="center"/>
    </xf>
    <xf numFmtId="4" fontId="68" fillId="0" borderId="36" xfId="7" applyNumberFormat="1" applyFont="1" applyFill="1" applyBorder="1" applyAlignment="1">
      <alignment vertical="center"/>
    </xf>
    <xf numFmtId="4" fontId="68" fillId="0" borderId="17" xfId="7" applyNumberFormat="1" applyFont="1" applyFill="1" applyBorder="1" applyAlignment="1">
      <alignment vertical="center"/>
    </xf>
    <xf numFmtId="4" fontId="68" fillId="0" borderId="40" xfId="7" applyNumberFormat="1" applyFont="1" applyFill="1" applyBorder="1" applyAlignment="1">
      <alignment vertical="center"/>
    </xf>
    <xf numFmtId="4" fontId="7" fillId="0" borderId="0" xfId="7" applyNumberFormat="1" applyFont="1" applyFill="1" applyBorder="1" applyAlignment="1">
      <alignment horizontal="center" vertical="center"/>
    </xf>
    <xf numFmtId="0" fontId="68" fillId="0" borderId="0" xfId="7" applyFont="1" applyFill="1" applyBorder="1" applyAlignment="1">
      <alignment horizontal="left" vertical="center"/>
    </xf>
    <xf numFmtId="4" fontId="68" fillId="0" borderId="0" xfId="7" applyNumberFormat="1" applyFont="1" applyFill="1" applyBorder="1" applyAlignment="1">
      <alignment horizontal="center" vertical="center"/>
    </xf>
    <xf numFmtId="4" fontId="68" fillId="0" borderId="0" xfId="7" applyNumberFormat="1" applyFont="1" applyFill="1" applyBorder="1" applyAlignment="1">
      <alignment vertical="center"/>
    </xf>
    <xf numFmtId="4" fontId="70" fillId="0" borderId="0" xfId="7" applyNumberFormat="1" applyFont="1" applyFill="1" applyBorder="1" applyAlignment="1">
      <alignment horizontal="center" vertical="center"/>
    </xf>
    <xf numFmtId="4" fontId="2" fillId="0" borderId="0" xfId="7" applyNumberFormat="1" applyFont="1" applyFill="1" applyBorder="1" applyAlignment="1">
      <alignment vertical="center"/>
    </xf>
    <xf numFmtId="0" fontId="68" fillId="0" borderId="0" xfId="7" applyFont="1" applyFill="1" applyBorder="1" applyAlignment="1">
      <alignment vertical="center"/>
    </xf>
    <xf numFmtId="4" fontId="70" fillId="0" borderId="0" xfId="7" applyNumberFormat="1" applyFont="1" applyFill="1" applyBorder="1" applyAlignment="1">
      <alignment vertical="center"/>
    </xf>
    <xf numFmtId="4" fontId="7" fillId="0" borderId="33" xfId="7" applyNumberFormat="1" applyFont="1" applyFill="1" applyBorder="1" applyAlignment="1">
      <alignment vertical="center"/>
    </xf>
    <xf numFmtId="4" fontId="2" fillId="0" borderId="0" xfId="7" applyNumberFormat="1" applyFont="1" applyFill="1" applyBorder="1" applyAlignment="1">
      <alignment horizontal="center" vertical="center"/>
    </xf>
    <xf numFmtId="0" fontId="70" fillId="0" borderId="28" xfId="7" applyFont="1" applyFill="1" applyBorder="1" applyAlignment="1">
      <alignment horizontal="centerContinuous" vertical="center"/>
    </xf>
    <xf numFmtId="4" fontId="70" fillId="0" borderId="33" xfId="7" applyNumberFormat="1" applyFont="1" applyFill="1" applyBorder="1" applyAlignment="1">
      <alignment horizontal="center" vertical="center"/>
    </xf>
    <xf numFmtId="4" fontId="70" fillId="0" borderId="50" xfId="7" applyNumberFormat="1" applyFont="1" applyFill="1" applyBorder="1" applyAlignment="1">
      <alignment horizontal="center" vertical="center"/>
    </xf>
    <xf numFmtId="0" fontId="70" fillId="0" borderId="33" xfId="7" applyFont="1" applyFill="1" applyBorder="1" applyAlignment="1">
      <alignment horizontal="center" vertical="center"/>
    </xf>
    <xf numFmtId="0" fontId="2" fillId="0" borderId="52" xfId="7" applyFont="1" applyFill="1" applyBorder="1" applyAlignment="1">
      <alignment vertical="center"/>
    </xf>
    <xf numFmtId="0" fontId="65" fillId="0" borderId="16" xfId="7" applyFont="1" applyFill="1" applyBorder="1" applyAlignment="1">
      <alignment horizontal="left" vertical="center" wrapText="1"/>
    </xf>
    <xf numFmtId="172" fontId="65" fillId="0" borderId="36" xfId="7" applyNumberFormat="1" applyFont="1" applyFill="1" applyBorder="1" applyAlignment="1">
      <alignment horizontal="center" vertical="center"/>
    </xf>
    <xf numFmtId="4" fontId="65" fillId="0" borderId="36" xfId="7" applyNumberFormat="1" applyFont="1" applyFill="1" applyBorder="1" applyAlignment="1">
      <alignment vertical="center"/>
    </xf>
    <xf numFmtId="0" fontId="68" fillId="0" borderId="40" xfId="7" applyFont="1" applyFill="1" applyBorder="1" applyAlignment="1">
      <alignment horizontal="right" vertical="center"/>
    </xf>
    <xf numFmtId="172" fontId="65" fillId="0" borderId="9" xfId="5" applyNumberFormat="1" applyFont="1" applyFill="1" applyBorder="1" applyAlignment="1">
      <alignment horizontal="center" vertical="center"/>
    </xf>
    <xf numFmtId="4" fontId="68" fillId="0" borderId="56" xfId="7" applyNumberFormat="1" applyFont="1" applyFill="1" applyBorder="1" applyAlignment="1">
      <alignment vertical="center"/>
    </xf>
    <xf numFmtId="4" fontId="68" fillId="0" borderId="54" xfId="7" applyNumberFormat="1" applyFont="1" applyFill="1" applyBorder="1" applyAlignment="1">
      <alignment vertical="center"/>
    </xf>
    <xf numFmtId="4" fontId="70" fillId="0" borderId="0" xfId="7" quotePrefix="1" applyNumberFormat="1" applyFont="1" applyFill="1" applyBorder="1" applyAlignment="1">
      <alignment horizontal="left" vertical="center"/>
    </xf>
    <xf numFmtId="0" fontId="70" fillId="0" borderId="28" xfId="7" applyFont="1" applyFill="1" applyBorder="1" applyAlignment="1">
      <alignment horizontal="center" vertical="center"/>
    </xf>
    <xf numFmtId="0" fontId="39" fillId="0" borderId="31" xfId="9" applyFont="1" applyFill="1" applyBorder="1" applyAlignment="1">
      <alignment horizontal="center" vertical="center"/>
    </xf>
    <xf numFmtId="4" fontId="39" fillId="0" borderId="31" xfId="9" applyNumberFormat="1" applyFont="1" applyFill="1" applyBorder="1" applyAlignment="1">
      <alignment horizontal="center" vertical="center"/>
    </xf>
    <xf numFmtId="4" fontId="39" fillId="0" borderId="31" xfId="9" quotePrefix="1" applyNumberFormat="1" applyFont="1" applyFill="1" applyBorder="1" applyAlignment="1">
      <alignment horizontal="center" vertical="center"/>
    </xf>
    <xf numFmtId="4" fontId="39" fillId="0" borderId="32" xfId="9" applyNumberFormat="1" applyFont="1" applyFill="1" applyBorder="1" applyAlignment="1">
      <alignment horizontal="center" vertical="center"/>
    </xf>
    <xf numFmtId="0" fontId="39" fillId="0" borderId="29" xfId="9" applyFont="1" applyFill="1" applyBorder="1" applyAlignment="1">
      <alignment horizontal="center" vertical="center"/>
    </xf>
    <xf numFmtId="0" fontId="2" fillId="0" borderId="16" xfId="7" applyFont="1" applyFill="1" applyBorder="1" applyAlignment="1">
      <alignment horizontal="left" vertical="center"/>
    </xf>
    <xf numFmtId="4" fontId="2" fillId="0" borderId="36" xfId="7" applyNumberFormat="1" applyFont="1" applyFill="1" applyBorder="1" applyAlignment="1">
      <alignment horizontal="center" vertical="center"/>
    </xf>
    <xf numFmtId="3" fontId="2" fillId="0" borderId="36" xfId="7" applyNumberFormat="1" applyFont="1" applyFill="1" applyBorder="1" applyAlignment="1">
      <alignment vertical="center"/>
    </xf>
    <xf numFmtId="4" fontId="2" fillId="0" borderId="17" xfId="7" applyNumberFormat="1" applyFont="1" applyFill="1" applyBorder="1" applyAlignment="1">
      <alignment vertical="center"/>
    </xf>
    <xf numFmtId="4" fontId="2" fillId="0" borderId="40" xfId="7" applyNumberFormat="1" applyFont="1" applyFill="1" applyBorder="1" applyAlignment="1">
      <alignment vertical="center"/>
    </xf>
    <xf numFmtId="0" fontId="2" fillId="0" borderId="8" xfId="7" applyFont="1" applyFill="1" applyBorder="1" applyAlignment="1">
      <alignment horizontal="left" vertical="center"/>
    </xf>
    <xf numFmtId="4" fontId="2" fillId="0" borderId="9" xfId="7" applyNumberFormat="1" applyFont="1" applyFill="1" applyBorder="1" applyAlignment="1">
      <alignment horizontal="center" vertical="center"/>
    </xf>
    <xf numFmtId="4" fontId="2" fillId="0" borderId="9" xfId="7" applyNumberFormat="1" applyFont="1" applyFill="1" applyBorder="1" applyAlignment="1">
      <alignment horizontal="right" vertical="center"/>
    </xf>
    <xf numFmtId="173" fontId="2" fillId="0" borderId="9" xfId="7" applyNumberFormat="1" applyFont="1" applyFill="1" applyBorder="1" applyAlignment="1">
      <alignment vertical="center"/>
    </xf>
    <xf numFmtId="173" fontId="2" fillId="0" borderId="25" xfId="7" applyNumberFormat="1" applyFont="1" applyFill="1" applyBorder="1" applyAlignment="1">
      <alignment vertical="center"/>
    </xf>
    <xf numFmtId="4" fontId="2" fillId="0" borderId="10" xfId="7" applyNumberFormat="1" applyFont="1" applyFill="1" applyBorder="1" applyAlignment="1">
      <alignment vertical="center"/>
    </xf>
    <xf numFmtId="4" fontId="70" fillId="0" borderId="31" xfId="7" applyNumberFormat="1" applyFont="1" applyFill="1" applyBorder="1" applyAlignment="1">
      <alignment horizontal="center" vertical="center"/>
    </xf>
    <xf numFmtId="4" fontId="70" fillId="0" borderId="31" xfId="7" quotePrefix="1" applyNumberFormat="1" applyFont="1" applyFill="1" applyBorder="1" applyAlignment="1">
      <alignment horizontal="center" vertical="center"/>
    </xf>
    <xf numFmtId="4" fontId="70" fillId="0" borderId="32" xfId="7" applyNumberFormat="1" applyFont="1" applyFill="1" applyBorder="1" applyAlignment="1">
      <alignment horizontal="center" vertical="center"/>
    </xf>
    <xf numFmtId="0" fontId="70" fillId="0" borderId="29" xfId="7" applyFont="1" applyFill="1" applyBorder="1" applyAlignment="1">
      <alignment horizontal="center" vertical="center"/>
    </xf>
    <xf numFmtId="3" fontId="67" fillId="0" borderId="36" xfId="9" applyNumberFormat="1" applyFont="1" applyFill="1" applyBorder="1" applyAlignment="1">
      <alignment vertical="center"/>
    </xf>
    <xf numFmtId="3" fontId="67" fillId="0" borderId="9" xfId="5" applyNumberFormat="1" applyFont="1" applyFill="1" applyBorder="1" applyAlignment="1">
      <alignment vertical="center"/>
    </xf>
    <xf numFmtId="4" fontId="65" fillId="0" borderId="54" xfId="7" applyNumberFormat="1" applyFont="1" applyFill="1" applyBorder="1" applyAlignment="1">
      <alignment vertical="center"/>
    </xf>
    <xf numFmtId="4" fontId="45" fillId="0" borderId="0" xfId="7" applyNumberFormat="1" applyFont="1" applyFill="1" applyBorder="1" applyAlignment="1">
      <alignment vertical="center"/>
    </xf>
    <xf numFmtId="0" fontId="8" fillId="0" borderId="0" xfId="7" applyFont="1" applyFill="1" applyBorder="1" applyAlignment="1">
      <alignment vertical="center"/>
    </xf>
    <xf numFmtId="4" fontId="7" fillId="0" borderId="0" xfId="7" applyNumberFormat="1" applyFont="1" applyFill="1" applyBorder="1" applyAlignment="1">
      <alignment vertical="center"/>
    </xf>
    <xf numFmtId="3" fontId="45" fillId="0" borderId="33" xfId="7" applyNumberFormat="1" applyFont="1" applyFill="1" applyBorder="1" applyAlignment="1">
      <alignment vertical="center"/>
    </xf>
    <xf numFmtId="3" fontId="45" fillId="0" borderId="0" xfId="7" applyNumberFormat="1" applyFont="1" applyFill="1" applyBorder="1" applyAlignment="1">
      <alignment vertical="center"/>
    </xf>
    <xf numFmtId="2" fontId="65" fillId="0" borderId="1" xfId="7" applyNumberFormat="1" applyFont="1" applyFill="1" applyBorder="1" applyAlignment="1">
      <alignment horizontal="center" vertical="center"/>
    </xf>
    <xf numFmtId="4" fontId="65" fillId="0" borderId="1" xfId="7" applyNumberFormat="1" applyFont="1" applyFill="1" applyBorder="1" applyAlignment="1">
      <alignment horizontal="center" vertical="center"/>
    </xf>
    <xf numFmtId="10" fontId="65" fillId="0" borderId="1" xfId="7" applyNumberFormat="1" applyFont="1" applyFill="1" applyBorder="1" applyAlignment="1">
      <alignment horizontal="center" vertical="center"/>
    </xf>
    <xf numFmtId="171" fontId="65" fillId="0" borderId="6" xfId="7" applyNumberFormat="1" applyFont="1" applyFill="1" applyBorder="1" applyAlignment="1">
      <alignment vertical="center"/>
    </xf>
    <xf numFmtId="166" fontId="65" fillId="0" borderId="36" xfId="1" applyFont="1" applyFill="1" applyBorder="1" applyAlignment="1">
      <alignment vertical="center"/>
    </xf>
    <xf numFmtId="4" fontId="65" fillId="0" borderId="36" xfId="9" applyNumberFormat="1" applyFont="1" applyFill="1" applyBorder="1" applyAlignment="1">
      <alignment vertical="center"/>
    </xf>
    <xf numFmtId="4" fontId="65" fillId="0" borderId="5" xfId="7" applyNumberFormat="1" applyFont="1" applyFill="1" applyBorder="1" applyAlignment="1">
      <alignment horizontal="left" vertical="center" wrapText="1"/>
    </xf>
    <xf numFmtId="10" fontId="65" fillId="0" borderId="17" xfId="2" applyNumberFormat="1" applyFont="1" applyFill="1" applyBorder="1" applyAlignment="1">
      <alignment vertical="center"/>
    </xf>
    <xf numFmtId="10" fontId="65" fillId="0" borderId="62" xfId="5" applyNumberFormat="1" applyFont="1" applyFill="1" applyBorder="1" applyAlignment="1">
      <alignment vertical="center"/>
    </xf>
    <xf numFmtId="4" fontId="65" fillId="0" borderId="44" xfId="5" applyNumberFormat="1" applyFont="1" applyFill="1" applyBorder="1" applyAlignment="1">
      <alignment horizontal="center" vertical="center"/>
    </xf>
    <xf numFmtId="166" fontId="65" fillId="0" borderId="9" xfId="1" applyFont="1" applyFill="1" applyBorder="1" applyAlignment="1">
      <alignment vertical="center"/>
    </xf>
    <xf numFmtId="10" fontId="65" fillId="0" borderId="9" xfId="5" applyNumberFormat="1" applyFont="1" applyFill="1" applyBorder="1" applyAlignment="1">
      <alignment vertical="center"/>
    </xf>
    <xf numFmtId="171" fontId="65" fillId="0" borderId="27" xfId="8" applyNumberFormat="1" applyFont="1" applyFill="1" applyBorder="1" applyAlignment="1">
      <alignment vertical="center"/>
    </xf>
    <xf numFmtId="0" fontId="66" fillId="0" borderId="28" xfId="5" applyFont="1" applyFill="1" applyBorder="1" applyAlignment="1">
      <alignment horizontal="centerContinuous" vertical="center"/>
    </xf>
    <xf numFmtId="4" fontId="65" fillId="0" borderId="34" xfId="7" applyNumberFormat="1" applyFont="1" applyFill="1" applyBorder="1" applyAlignment="1">
      <alignment horizontal="left" vertical="center" wrapText="1"/>
    </xf>
    <xf numFmtId="2" fontId="65" fillId="0" borderId="35" xfId="7" applyNumberFormat="1" applyFont="1" applyFill="1" applyBorder="1" applyAlignment="1">
      <alignment horizontal="center" vertical="center"/>
    </xf>
    <xf numFmtId="10" fontId="65" fillId="0" borderId="35" xfId="7" applyNumberFormat="1" applyFont="1" applyFill="1" applyBorder="1" applyAlignment="1">
      <alignment horizontal="center" vertical="center"/>
    </xf>
    <xf numFmtId="171" fontId="65" fillId="0" borderId="37" xfId="7" applyNumberFormat="1" applyFont="1" applyFill="1" applyBorder="1" applyAlignment="1">
      <alignment vertical="center"/>
    </xf>
    <xf numFmtId="4" fontId="65" fillId="0" borderId="35" xfId="7" applyNumberFormat="1" applyFont="1" applyFill="1" applyBorder="1" applyAlignment="1">
      <alignment horizontal="center" vertical="center"/>
    </xf>
    <xf numFmtId="0" fontId="54" fillId="0" borderId="0" xfId="26" applyFont="1" applyBorder="1" applyAlignment="1">
      <alignment horizontal="left" vertical="center" wrapText="1"/>
    </xf>
    <xf numFmtId="0" fontId="54" fillId="0" borderId="0" xfId="26" applyFont="1" applyBorder="1" applyAlignment="1">
      <alignment horizontal="center" vertical="center" wrapText="1"/>
    </xf>
    <xf numFmtId="0" fontId="60" fillId="8" borderId="0" xfId="26" applyFont="1" applyFill="1" applyBorder="1" applyAlignment="1">
      <alignment horizontal="center" vertical="center" textRotation="90"/>
    </xf>
    <xf numFmtId="0" fontId="53" fillId="0" borderId="0" xfId="26" applyFont="1" applyBorder="1" applyAlignment="1">
      <alignment horizontal="center" vertical="center"/>
    </xf>
    <xf numFmtId="0" fontId="59" fillId="0" borderId="0" xfId="26" applyFont="1" applyBorder="1" applyAlignment="1">
      <alignment vertical="center"/>
    </xf>
    <xf numFmtId="4" fontId="59" fillId="0" borderId="0" xfId="26" applyNumberFormat="1" applyFont="1" applyBorder="1" applyAlignment="1">
      <alignment vertical="center"/>
    </xf>
    <xf numFmtId="3" fontId="59" fillId="0" borderId="0" xfId="26" applyNumberFormat="1" applyFont="1" applyFill="1" applyBorder="1" applyAlignment="1">
      <alignment vertical="center"/>
    </xf>
    <xf numFmtId="0" fontId="60" fillId="0" borderId="0" xfId="26" applyFont="1" applyFill="1" applyBorder="1" applyAlignment="1">
      <alignment horizontal="right" vertical="center"/>
    </xf>
    <xf numFmtId="182" fontId="55" fillId="0" borderId="0" xfId="26" applyNumberFormat="1" applyFont="1" applyFill="1" applyBorder="1" applyAlignment="1">
      <alignment vertical="center"/>
    </xf>
    <xf numFmtId="0" fontId="52" fillId="0" borderId="0" xfId="26" applyFont="1" applyFill="1"/>
    <xf numFmtId="0" fontId="26" fillId="0" borderId="0" xfId="26" applyFont="1" applyFill="1"/>
    <xf numFmtId="0" fontId="2" fillId="0" borderId="0" xfId="0" applyFont="1" applyFill="1" applyBorder="1" applyAlignment="1">
      <alignment vertical="center"/>
    </xf>
    <xf numFmtId="166" fontId="2" fillId="0" borderId="0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6" fontId="2" fillId="0" borderId="0" xfId="1" applyFont="1" applyFill="1" applyAlignment="1">
      <alignment horizontal="center" vertical="center"/>
    </xf>
    <xf numFmtId="0" fontId="58" fillId="0" borderId="86" xfId="26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6" fontId="7" fillId="3" borderId="1" xfId="1" applyFont="1" applyFill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45" fillId="0" borderId="58" xfId="7" applyFont="1" applyFill="1" applyBorder="1" applyAlignment="1">
      <alignment vertical="center"/>
    </xf>
    <xf numFmtId="4" fontId="2" fillId="0" borderId="58" xfId="7" applyNumberFormat="1" applyFont="1" applyFill="1" applyBorder="1" applyAlignment="1">
      <alignment horizontal="center" vertical="center"/>
    </xf>
    <xf numFmtId="4" fontId="2" fillId="0" borderId="58" xfId="7" applyNumberFormat="1" applyFont="1" applyFill="1" applyBorder="1" applyAlignment="1">
      <alignment vertical="center"/>
    </xf>
    <xf numFmtId="3" fontId="2" fillId="0" borderId="58" xfId="7" applyNumberFormat="1" applyFont="1" applyFill="1" applyBorder="1" applyAlignment="1">
      <alignment vertical="center"/>
    </xf>
    <xf numFmtId="3" fontId="45" fillId="0" borderId="29" xfId="7" applyNumberFormat="1" applyFont="1" applyFill="1" applyBorder="1" applyAlignment="1">
      <alignment horizontal="center" vertical="center"/>
    </xf>
    <xf numFmtId="0" fontId="66" fillId="0" borderId="30" xfId="11" applyFont="1" applyFill="1" applyBorder="1" applyAlignment="1">
      <alignment horizontal="centerContinuous" vertical="center"/>
    </xf>
    <xf numFmtId="0" fontId="66" fillId="0" borderId="31" xfId="11" applyFont="1" applyFill="1" applyBorder="1" applyAlignment="1">
      <alignment horizontal="center" vertical="center"/>
    </xf>
    <xf numFmtId="2" fontId="66" fillId="0" borderId="31" xfId="11" applyNumberFormat="1" applyFont="1" applyFill="1" applyBorder="1" applyAlignment="1">
      <alignment horizontal="center" vertical="center"/>
    </xf>
    <xf numFmtId="186" fontId="66" fillId="0" borderId="31" xfId="11" applyNumberFormat="1" applyFont="1" applyFill="1" applyBorder="1" applyAlignment="1">
      <alignment horizontal="center" vertical="center"/>
    </xf>
    <xf numFmtId="0" fontId="66" fillId="0" borderId="32" xfId="11" applyFont="1" applyFill="1" applyBorder="1" applyAlignment="1">
      <alignment horizontal="center" vertical="center"/>
    </xf>
    <xf numFmtId="0" fontId="66" fillId="0" borderId="33" xfId="11" applyFont="1" applyFill="1" applyBorder="1" applyAlignment="1">
      <alignment horizontal="center" vertical="center"/>
    </xf>
    <xf numFmtId="185" fontId="64" fillId="0" borderId="0" xfId="11" applyNumberFormat="1" applyFont="1" applyFill="1" applyBorder="1" applyAlignment="1">
      <alignment horizontal="center" vertical="center"/>
    </xf>
    <xf numFmtId="0" fontId="65" fillId="0" borderId="15" xfId="11" applyFont="1" applyFill="1" applyBorder="1" applyAlignment="1">
      <alignment horizontal="left" vertical="center"/>
    </xf>
    <xf numFmtId="0" fontId="65" fillId="0" borderId="45" xfId="11" applyFont="1" applyFill="1" applyBorder="1" applyAlignment="1">
      <alignment horizontal="center" vertical="center"/>
    </xf>
    <xf numFmtId="2" fontId="65" fillId="0" borderId="45" xfId="11" applyNumberFormat="1" applyFont="1" applyFill="1" applyBorder="1" applyAlignment="1">
      <alignment horizontal="center" vertical="center"/>
    </xf>
    <xf numFmtId="186" fontId="65" fillId="0" borderId="45" xfId="11" applyNumberFormat="1" applyFont="1" applyFill="1" applyBorder="1" applyAlignment="1">
      <alignment horizontal="center" vertical="center"/>
    </xf>
    <xf numFmtId="0" fontId="65" fillId="0" borderId="46" xfId="11" applyFont="1" applyFill="1" applyBorder="1" applyAlignment="1">
      <alignment horizontal="center" vertical="center"/>
    </xf>
    <xf numFmtId="186" fontId="65" fillId="0" borderId="53" xfId="11" applyNumberFormat="1" applyFont="1" applyFill="1" applyBorder="1" applyAlignment="1">
      <alignment horizontal="center" vertical="center"/>
    </xf>
    <xf numFmtId="185" fontId="31" fillId="0" borderId="0" xfId="11" applyNumberFormat="1" applyFont="1" applyFill="1" applyBorder="1" applyAlignment="1">
      <alignment horizontal="center" vertical="center"/>
    </xf>
    <xf numFmtId="0" fontId="65" fillId="0" borderId="3" xfId="7" applyFont="1" applyFill="1" applyBorder="1" applyAlignment="1">
      <alignment horizontal="left" vertical="center"/>
    </xf>
    <xf numFmtId="186" fontId="65" fillId="0" borderId="1" xfId="7" applyNumberFormat="1" applyFont="1" applyFill="1" applyBorder="1" applyAlignment="1">
      <alignment horizontal="center" vertical="center"/>
    </xf>
    <xf numFmtId="4" fontId="65" fillId="0" borderId="7" xfId="7" applyNumberFormat="1" applyFont="1" applyFill="1" applyBorder="1" applyAlignment="1">
      <alignment vertical="center"/>
    </xf>
    <xf numFmtId="186" fontId="65" fillId="0" borderId="6" xfId="4" applyNumberFormat="1" applyFont="1" applyFill="1" applyBorder="1" applyAlignment="1">
      <alignment horizontal="center" vertical="center"/>
    </xf>
    <xf numFmtId="185" fontId="31" fillId="0" borderId="0" xfId="11" applyNumberFormat="1" applyFont="1" applyFill="1" applyBorder="1" applyAlignment="1">
      <alignment vertical="center"/>
    </xf>
    <xf numFmtId="0" fontId="65" fillId="0" borderId="0" xfId="11" applyFont="1" applyFill="1" applyBorder="1" applyAlignment="1">
      <alignment vertical="center"/>
    </xf>
    <xf numFmtId="4" fontId="65" fillId="0" borderId="0" xfId="11" applyNumberFormat="1" applyFont="1" applyFill="1" applyBorder="1" applyAlignment="1">
      <alignment horizontal="center" vertical="center"/>
    </xf>
    <xf numFmtId="2" fontId="66" fillId="0" borderId="0" xfId="11" applyNumberFormat="1" applyFont="1" applyFill="1" applyBorder="1" applyAlignment="1">
      <alignment vertical="center"/>
    </xf>
    <xf numFmtId="186" fontId="66" fillId="0" borderId="0" xfId="11" applyNumberFormat="1" applyFont="1" applyFill="1" applyBorder="1" applyAlignment="1">
      <alignment horizontal="center" vertical="center"/>
    </xf>
    <xf numFmtId="4" fontId="66" fillId="0" borderId="0" xfId="11" applyNumberFormat="1" applyFont="1" applyFill="1" applyBorder="1" applyAlignment="1">
      <alignment vertical="center"/>
    </xf>
    <xf numFmtId="4" fontId="65" fillId="0" borderId="0" xfId="11" applyNumberFormat="1" applyFont="1" applyFill="1" applyBorder="1" applyAlignment="1">
      <alignment vertical="center"/>
    </xf>
    <xf numFmtId="185" fontId="64" fillId="0" borderId="33" xfId="11" applyNumberFormat="1" applyFont="1" applyFill="1" applyBorder="1" applyAlignment="1">
      <alignment vertical="center"/>
    </xf>
    <xf numFmtId="0" fontId="57" fillId="0" borderId="0" xfId="11" applyFont="1" applyFill="1" applyBorder="1" applyAlignment="1">
      <alignment vertical="center"/>
    </xf>
    <xf numFmtId="4" fontId="31" fillId="0" borderId="0" xfId="11" applyNumberFormat="1" applyFont="1" applyFill="1" applyBorder="1" applyAlignment="1">
      <alignment horizontal="center" vertical="center"/>
    </xf>
    <xf numFmtId="2" fontId="31" fillId="0" borderId="0" xfId="11" applyNumberFormat="1" applyFont="1" applyFill="1" applyBorder="1" applyAlignment="1">
      <alignment vertical="center"/>
    </xf>
    <xf numFmtId="186" fontId="31" fillId="0" borderId="0" xfId="11" applyNumberFormat="1" applyFont="1" applyFill="1" applyBorder="1" applyAlignment="1">
      <alignment horizontal="center" vertical="center"/>
    </xf>
    <xf numFmtId="4" fontId="31" fillId="0" borderId="0" xfId="11" applyNumberFormat="1" applyFont="1" applyFill="1" applyBorder="1" applyAlignment="1">
      <alignment vertical="center"/>
    </xf>
    <xf numFmtId="0" fontId="66" fillId="0" borderId="28" xfId="11" applyFont="1" applyFill="1" applyBorder="1" applyAlignment="1">
      <alignment horizontal="centerContinuous" vertical="center"/>
    </xf>
    <xf numFmtId="4" fontId="66" fillId="0" borderId="31" xfId="11" applyNumberFormat="1" applyFont="1" applyFill="1" applyBorder="1" applyAlignment="1">
      <alignment horizontal="center" vertical="center"/>
    </xf>
    <xf numFmtId="186" fontId="66" fillId="0" borderId="32" xfId="11" applyNumberFormat="1" applyFont="1" applyFill="1" applyBorder="1" applyAlignment="1">
      <alignment horizontal="center" vertical="center"/>
    </xf>
    <xf numFmtId="4" fontId="66" fillId="0" borderId="33" xfId="11" applyNumberFormat="1" applyFont="1" applyFill="1" applyBorder="1" applyAlignment="1">
      <alignment horizontal="center" vertical="center"/>
    </xf>
    <xf numFmtId="0" fontId="66" fillId="0" borderId="51" xfId="11" applyFont="1" applyFill="1" applyBorder="1" applyAlignment="1">
      <alignment horizontal="center" vertical="center"/>
    </xf>
    <xf numFmtId="0" fontId="65" fillId="0" borderId="34" xfId="7" applyFont="1" applyFill="1" applyBorder="1" applyAlignment="1">
      <alignment horizontal="left" vertical="center" wrapText="1"/>
    </xf>
    <xf numFmtId="4" fontId="65" fillId="0" borderId="45" xfId="11" applyNumberFormat="1" applyFont="1" applyFill="1" applyBorder="1" applyAlignment="1">
      <alignment horizontal="center" vertical="center"/>
    </xf>
    <xf numFmtId="186" fontId="65" fillId="0" borderId="35" xfId="7" applyNumberFormat="1" applyFont="1" applyFill="1" applyBorder="1" applyAlignment="1">
      <alignment horizontal="center" vertical="center"/>
    </xf>
    <xf numFmtId="10" fontId="65" fillId="0" borderId="35" xfId="12" applyNumberFormat="1" applyFont="1" applyFill="1" applyBorder="1" applyAlignment="1">
      <alignment horizontal="center" vertical="center"/>
    </xf>
    <xf numFmtId="4" fontId="65" fillId="0" borderId="37" xfId="7" applyNumberFormat="1" applyFont="1" applyFill="1" applyBorder="1" applyAlignment="1">
      <alignment vertical="center"/>
    </xf>
    <xf numFmtId="0" fontId="65" fillId="0" borderId="57" xfId="11" applyFont="1" applyFill="1" applyBorder="1" applyAlignment="1">
      <alignment horizontal="left" vertical="center"/>
    </xf>
    <xf numFmtId="4" fontId="65" fillId="0" borderId="39" xfId="11" applyNumberFormat="1" applyFont="1" applyFill="1" applyBorder="1" applyAlignment="1">
      <alignment horizontal="center" vertical="center"/>
    </xf>
    <xf numFmtId="2" fontId="65" fillId="0" borderId="39" xfId="11" applyNumberFormat="1" applyFont="1" applyFill="1" applyBorder="1" applyAlignment="1">
      <alignment horizontal="center" vertical="center"/>
    </xf>
    <xf numFmtId="186" fontId="65" fillId="0" borderId="39" xfId="11" applyNumberFormat="1" applyFont="1" applyFill="1" applyBorder="1" applyAlignment="1">
      <alignment horizontal="center" vertical="center"/>
    </xf>
    <xf numFmtId="4" fontId="65" fillId="0" borderId="56" xfId="11" applyNumberFormat="1" applyFont="1" applyFill="1" applyBorder="1" applyAlignment="1">
      <alignment vertical="center"/>
    </xf>
    <xf numFmtId="4" fontId="65" fillId="0" borderId="10" xfId="7" applyNumberFormat="1" applyFont="1" applyFill="1" applyBorder="1" applyAlignment="1">
      <alignment vertical="center"/>
    </xf>
    <xf numFmtId="186" fontId="66" fillId="0" borderId="0" xfId="11" quotePrefix="1" applyNumberFormat="1" applyFont="1" applyFill="1" applyBorder="1" applyAlignment="1">
      <alignment horizontal="center" vertical="center"/>
    </xf>
    <xf numFmtId="4" fontId="66" fillId="0" borderId="0" xfId="11" quotePrefix="1" applyNumberFormat="1" applyFont="1" applyFill="1" applyBorder="1" applyAlignment="1">
      <alignment horizontal="left" vertical="center"/>
    </xf>
    <xf numFmtId="0" fontId="66" fillId="0" borderId="28" xfId="11" applyFont="1" applyFill="1" applyBorder="1" applyAlignment="1">
      <alignment horizontal="center" vertical="center"/>
    </xf>
    <xf numFmtId="2" fontId="66" fillId="0" borderId="31" xfId="9" applyNumberFormat="1" applyFont="1" applyFill="1" applyBorder="1" applyAlignment="1">
      <alignment horizontal="center" vertical="center"/>
    </xf>
    <xf numFmtId="186" fontId="66" fillId="0" borderId="31" xfId="9" quotePrefix="1" applyNumberFormat="1" applyFont="1" applyFill="1" applyBorder="1" applyAlignment="1">
      <alignment horizontal="center" vertical="center"/>
    </xf>
    <xf numFmtId="4" fontId="66" fillId="0" borderId="32" xfId="9" applyNumberFormat="1" applyFont="1" applyFill="1" applyBorder="1" applyAlignment="1">
      <alignment horizontal="center" vertical="center"/>
    </xf>
    <xf numFmtId="0" fontId="66" fillId="0" borderId="29" xfId="9" applyFont="1" applyFill="1" applyBorder="1" applyAlignment="1">
      <alignment horizontal="center" vertical="center"/>
    </xf>
    <xf numFmtId="0" fontId="65" fillId="0" borderId="16" xfId="11" applyFont="1" applyFill="1" applyBorder="1" applyAlignment="1">
      <alignment horizontal="left" vertical="center" wrapText="1"/>
    </xf>
    <xf numFmtId="4" fontId="65" fillId="0" borderId="36" xfId="11" applyNumberFormat="1" applyFont="1" applyFill="1" applyBorder="1" applyAlignment="1">
      <alignment horizontal="center" vertical="center"/>
    </xf>
    <xf numFmtId="2" fontId="65" fillId="0" borderId="36" xfId="11" applyNumberFormat="1" applyFont="1" applyFill="1" applyBorder="1" applyAlignment="1">
      <alignment horizontal="center" vertical="center"/>
    </xf>
    <xf numFmtId="186" fontId="65" fillId="0" borderId="36" xfId="11" applyNumberFormat="1" applyFont="1" applyFill="1" applyBorder="1" applyAlignment="1">
      <alignment horizontal="center" vertical="center"/>
    </xf>
    <xf numFmtId="9" fontId="65" fillId="0" borderId="17" xfId="2" applyFont="1" applyFill="1" applyBorder="1" applyAlignment="1">
      <alignment vertical="center"/>
    </xf>
    <xf numFmtId="4" fontId="65" fillId="0" borderId="40" xfId="11" applyNumberFormat="1" applyFont="1" applyFill="1" applyBorder="1" applyAlignment="1">
      <alignment vertical="center"/>
    </xf>
    <xf numFmtId="0" fontId="65" fillId="0" borderId="8" xfId="11" applyFont="1" applyFill="1" applyBorder="1" applyAlignment="1">
      <alignment horizontal="left" vertical="center" wrapText="1"/>
    </xf>
    <xf numFmtId="4" fontId="31" fillId="0" borderId="9" xfId="11" applyNumberFormat="1" applyFont="1" applyFill="1" applyBorder="1" applyAlignment="1">
      <alignment horizontal="center" vertical="center"/>
    </xf>
    <xf numFmtId="2" fontId="31" fillId="0" borderId="39" xfId="11" applyNumberFormat="1" applyFont="1" applyFill="1" applyBorder="1" applyAlignment="1">
      <alignment horizontal="right" vertical="center"/>
    </xf>
    <xf numFmtId="9" fontId="65" fillId="0" borderId="56" xfId="2" applyFont="1" applyFill="1" applyBorder="1" applyAlignment="1">
      <alignment vertical="center"/>
    </xf>
    <xf numFmtId="4" fontId="65" fillId="0" borderId="54" xfId="11" applyNumberFormat="1" applyFont="1" applyFill="1" applyBorder="1" applyAlignment="1">
      <alignment vertical="center"/>
    </xf>
    <xf numFmtId="186" fontId="66" fillId="0" borderId="31" xfId="11" quotePrefix="1" applyNumberFormat="1" applyFont="1" applyFill="1" applyBorder="1" applyAlignment="1">
      <alignment horizontal="center" vertical="center"/>
    </xf>
    <xf numFmtId="4" fontId="66" fillId="0" borderId="32" xfId="11" applyNumberFormat="1" applyFont="1" applyFill="1" applyBorder="1" applyAlignment="1">
      <alignment horizontal="center" vertical="center"/>
    </xf>
    <xf numFmtId="0" fontId="66" fillId="0" borderId="29" xfId="11" applyFont="1" applyFill="1" applyBorder="1" applyAlignment="1">
      <alignment horizontal="center" vertical="center"/>
    </xf>
    <xf numFmtId="0" fontId="65" fillId="0" borderId="16" xfId="11" applyFont="1" applyFill="1" applyBorder="1" applyAlignment="1">
      <alignment horizontal="left" vertical="center"/>
    </xf>
    <xf numFmtId="186" fontId="65" fillId="0" borderId="36" xfId="9" applyNumberFormat="1" applyFont="1" applyFill="1" applyBorder="1" applyAlignment="1">
      <alignment horizontal="center" vertical="center"/>
    </xf>
    <xf numFmtId="4" fontId="65" fillId="0" borderId="17" xfId="11" applyNumberFormat="1" applyFont="1" applyFill="1" applyBorder="1" applyAlignment="1">
      <alignment vertical="center"/>
    </xf>
    <xf numFmtId="0" fontId="31" fillId="0" borderId="8" xfId="11" applyFont="1" applyFill="1" applyBorder="1" applyAlignment="1">
      <alignment horizontal="left" vertical="center"/>
    </xf>
    <xf numFmtId="2" fontId="31" fillId="0" borderId="9" xfId="11" applyNumberFormat="1" applyFont="1" applyFill="1" applyBorder="1" applyAlignment="1">
      <alignment horizontal="right" vertical="center"/>
    </xf>
    <xf numFmtId="186" fontId="31" fillId="0" borderId="9" xfId="11" applyNumberFormat="1" applyFont="1" applyFill="1" applyBorder="1" applyAlignment="1">
      <alignment horizontal="center" vertical="center"/>
    </xf>
    <xf numFmtId="173" fontId="31" fillId="0" borderId="25" xfId="11" applyNumberFormat="1" applyFont="1" applyFill="1" applyBorder="1" applyAlignment="1">
      <alignment vertical="center"/>
    </xf>
    <xf numFmtId="4" fontId="31" fillId="0" borderId="10" xfId="11" applyNumberFormat="1" applyFont="1" applyFill="1" applyBorder="1" applyAlignment="1">
      <alignment vertical="center"/>
    </xf>
    <xf numFmtId="185" fontId="57" fillId="0" borderId="0" xfId="11" applyNumberFormat="1" applyFont="1" applyFill="1" applyBorder="1" applyAlignment="1">
      <alignment vertical="center"/>
    </xf>
    <xf numFmtId="0" fontId="25" fillId="0" borderId="0" xfId="11" applyFont="1" applyFill="1" applyBorder="1" applyAlignment="1">
      <alignment vertical="center"/>
    </xf>
    <xf numFmtId="186" fontId="64" fillId="0" borderId="0" xfId="11" applyNumberFormat="1" applyFont="1" applyFill="1" applyBorder="1" applyAlignment="1">
      <alignment horizontal="center" vertical="center"/>
    </xf>
    <xf numFmtId="4" fontId="64" fillId="0" borderId="0" xfId="11" applyNumberFormat="1" applyFont="1" applyFill="1" applyBorder="1" applyAlignment="1">
      <alignment vertical="center"/>
    </xf>
    <xf numFmtId="185" fontId="57" fillId="0" borderId="33" xfId="11" applyNumberFormat="1" applyFont="1" applyFill="1" applyBorder="1" applyAlignment="1">
      <alignment vertical="center"/>
    </xf>
    <xf numFmtId="0" fontId="1" fillId="0" borderId="0" xfId="0" applyFont="1" applyFill="1"/>
    <xf numFmtId="10" fontId="1" fillId="0" borderId="0" xfId="0" applyNumberFormat="1" applyFont="1"/>
    <xf numFmtId="171" fontId="1" fillId="0" borderId="0" xfId="0" applyNumberFormat="1" applyFont="1"/>
    <xf numFmtId="0" fontId="17" fillId="0" borderId="14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37" fillId="11" borderId="37" xfId="0" applyFont="1" applyFill="1" applyBorder="1" applyAlignment="1">
      <alignment vertical="center" wrapText="1"/>
    </xf>
    <xf numFmtId="1" fontId="40" fillId="0" borderId="37" xfId="1" applyNumberFormat="1" applyFont="1" applyFill="1" applyBorder="1" applyAlignment="1">
      <alignment horizontal="left" vertical="center" wrapText="1"/>
    </xf>
    <xf numFmtId="0" fontId="40" fillId="0" borderId="37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/>
    </xf>
    <xf numFmtId="166" fontId="7" fillId="3" borderId="6" xfId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8" fontId="2" fillId="0" borderId="6" xfId="1" applyNumberFormat="1" applyFont="1" applyFill="1" applyBorder="1" applyAlignment="1">
      <alignment horizontal="center" vertical="center"/>
    </xf>
    <xf numFmtId="166" fontId="44" fillId="0" borderId="6" xfId="1" applyFont="1" applyBorder="1" applyAlignment="1">
      <alignment horizontal="center" vertical="center"/>
    </xf>
    <xf numFmtId="166" fontId="2" fillId="0" borderId="6" xfId="1" applyFont="1" applyFill="1" applyBorder="1" applyAlignment="1">
      <alignment horizontal="center" vertical="center"/>
    </xf>
    <xf numFmtId="166" fontId="7" fillId="0" borderId="6" xfId="1" applyFont="1" applyFill="1" applyBorder="1" applyAlignment="1">
      <alignment horizontal="center" vertical="center"/>
    </xf>
    <xf numFmtId="168" fontId="45" fillId="0" borderId="6" xfId="1" applyNumberFormat="1" applyFont="1" applyBorder="1" applyAlignment="1">
      <alignment vertical="center"/>
    </xf>
    <xf numFmtId="169" fontId="45" fillId="0" borderId="6" xfId="1" applyNumberFormat="1" applyFont="1" applyBorder="1" applyAlignment="1">
      <alignment vertical="center"/>
    </xf>
    <xf numFmtId="168" fontId="45" fillId="0" borderId="10" xfId="1" applyNumberFormat="1" applyFont="1" applyBorder="1" applyAlignment="1">
      <alignment vertical="center"/>
    </xf>
    <xf numFmtId="0" fontId="69" fillId="0" borderId="25" xfId="7" applyFont="1" applyFill="1" applyBorder="1" applyAlignment="1">
      <alignment horizontal="center" vertical="center" wrapText="1"/>
    </xf>
    <xf numFmtId="0" fontId="31" fillId="2" borderId="0" xfId="26" applyFont="1" applyFill="1" applyBorder="1" applyAlignment="1">
      <alignment vertical="center"/>
    </xf>
    <xf numFmtId="0" fontId="26" fillId="0" borderId="15" xfId="26" applyFont="1" applyBorder="1"/>
    <xf numFmtId="0" fontId="26" fillId="0" borderId="0" xfId="26" applyFont="1" applyBorder="1"/>
    <xf numFmtId="183" fontId="59" fillId="0" borderId="6" xfId="26" applyNumberFormat="1" applyFont="1" applyBorder="1" applyAlignment="1">
      <alignment vertical="center"/>
    </xf>
    <xf numFmtId="0" fontId="52" fillId="0" borderId="0" xfId="26" applyFont="1" applyBorder="1" applyAlignment="1">
      <alignment vertical="center"/>
    </xf>
    <xf numFmtId="0" fontId="47" fillId="0" borderId="14" xfId="5" applyFont="1" applyFill="1" applyBorder="1" applyAlignment="1">
      <alignment horizontal="center" vertical="center"/>
    </xf>
    <xf numFmtId="0" fontId="69" fillId="0" borderId="25" xfId="7" applyFont="1" applyFill="1" applyBorder="1" applyAlignment="1">
      <alignment horizontal="center" vertical="center" wrapText="1"/>
    </xf>
    <xf numFmtId="0" fontId="69" fillId="0" borderId="25" xfId="7" applyFont="1" applyFill="1" applyBorder="1" applyAlignment="1">
      <alignment horizontal="center" vertical="center" wrapText="1"/>
    </xf>
    <xf numFmtId="166" fontId="6" fillId="0" borderId="6" xfId="1" applyFont="1" applyFill="1" applyBorder="1" applyAlignment="1">
      <alignment horizontal="center" vertical="center"/>
    </xf>
    <xf numFmtId="0" fontId="47" fillId="0" borderId="15" xfId="5" applyFont="1" applyFill="1" applyBorder="1" applyAlignment="1">
      <alignment horizontal="center" vertical="center"/>
    </xf>
    <xf numFmtId="0" fontId="47" fillId="0" borderId="0" xfId="5" applyFont="1" applyFill="1" applyBorder="1" applyAlignment="1">
      <alignment horizontal="center" vertical="center"/>
    </xf>
    <xf numFmtId="0" fontId="47" fillId="0" borderId="49" xfId="5" applyFont="1" applyFill="1" applyBorder="1" applyAlignment="1">
      <alignment horizontal="center" vertical="center"/>
    </xf>
    <xf numFmtId="0" fontId="32" fillId="0" borderId="33" xfId="5" applyFont="1" applyFill="1" applyBorder="1" applyAlignment="1">
      <alignment horizontal="center" vertical="center"/>
    </xf>
    <xf numFmtId="0" fontId="68" fillId="0" borderId="3" xfId="7" applyFont="1" applyFill="1" applyBorder="1" applyAlignment="1">
      <alignment horizontal="left" vertical="center"/>
    </xf>
    <xf numFmtId="4" fontId="68" fillId="0" borderId="1" xfId="7" applyNumberFormat="1" applyFont="1" applyFill="1" applyBorder="1" applyAlignment="1">
      <alignment horizontal="center" vertical="center"/>
    </xf>
    <xf numFmtId="4" fontId="68" fillId="0" borderId="1" xfId="7" applyNumberFormat="1" applyFont="1" applyFill="1" applyBorder="1" applyAlignment="1">
      <alignment vertical="center"/>
    </xf>
    <xf numFmtId="10" fontId="65" fillId="0" borderId="7" xfId="7" applyNumberFormat="1" applyFont="1" applyFill="1" applyBorder="1" applyAlignment="1">
      <alignment vertical="center"/>
    </xf>
    <xf numFmtId="171" fontId="65" fillId="0" borderId="6" xfId="8" applyNumberFormat="1" applyFont="1" applyFill="1" applyBorder="1" applyAlignment="1">
      <alignment vertical="center"/>
    </xf>
    <xf numFmtId="0" fontId="68" fillId="0" borderId="38" xfId="7" applyFont="1" applyFill="1" applyBorder="1" applyAlignment="1">
      <alignment horizontal="left" vertical="center"/>
    </xf>
    <xf numFmtId="4" fontId="68" fillId="0" borderId="9" xfId="7" applyNumberFormat="1" applyFont="1" applyFill="1" applyBorder="1" applyAlignment="1">
      <alignment horizontal="center" vertical="center"/>
    </xf>
    <xf numFmtId="4" fontId="68" fillId="0" borderId="9" xfId="7" applyNumberFormat="1" applyFont="1" applyFill="1" applyBorder="1" applyAlignment="1">
      <alignment vertical="center"/>
    </xf>
    <xf numFmtId="10" fontId="65" fillId="0" borderId="25" xfId="5" applyNumberFormat="1" applyFont="1" applyFill="1" applyBorder="1" applyAlignment="1">
      <alignment vertical="center"/>
    </xf>
    <xf numFmtId="171" fontId="65" fillId="0" borderId="10" xfId="8" applyNumberFormat="1" applyFont="1" applyFill="1" applyBorder="1" applyAlignment="1">
      <alignment vertical="center"/>
    </xf>
    <xf numFmtId="0" fontId="1" fillId="0" borderId="36" xfId="0" applyFont="1" applyBorder="1" applyAlignment="1">
      <alignment horizontal="center" vertical="center"/>
    </xf>
    <xf numFmtId="4" fontId="65" fillId="0" borderId="5" xfId="7" applyNumberFormat="1" applyFont="1" applyFill="1" applyBorder="1" applyAlignment="1">
      <alignment horizontal="left" vertical="center"/>
    </xf>
    <xf numFmtId="172" fontId="65" fillId="0" borderId="1" xfId="7" applyNumberFormat="1" applyFont="1" applyFill="1" applyBorder="1" applyAlignment="1">
      <alignment horizontal="center" vertical="center"/>
    </xf>
    <xf numFmtId="4" fontId="65" fillId="0" borderId="1" xfId="5" applyNumberFormat="1" applyFont="1" applyFill="1" applyBorder="1" applyAlignment="1">
      <alignment horizontal="center" vertical="center"/>
    </xf>
    <xf numFmtId="2" fontId="65" fillId="0" borderId="1" xfId="5" applyNumberFormat="1" applyFont="1" applyFill="1" applyBorder="1" applyAlignment="1">
      <alignment horizontal="center" vertical="center"/>
    </xf>
    <xf numFmtId="4" fontId="65" fillId="0" borderId="1" xfId="5" applyNumberFormat="1" applyFont="1" applyFill="1" applyBorder="1" applyAlignment="1">
      <alignment vertical="center"/>
    </xf>
    <xf numFmtId="10" fontId="65" fillId="0" borderId="1" xfId="5" applyNumberFormat="1" applyFont="1" applyFill="1" applyBorder="1" applyAlignment="1">
      <alignment horizontal="center" vertical="center"/>
    </xf>
    <xf numFmtId="0" fontId="65" fillId="0" borderId="106" xfId="5" applyFont="1" applyFill="1" applyBorder="1" applyAlignment="1">
      <alignment horizontal="left" vertical="center" wrapText="1"/>
    </xf>
    <xf numFmtId="4" fontId="65" fillId="0" borderId="39" xfId="5" applyNumberFormat="1" applyFont="1" applyFill="1" applyBorder="1" applyAlignment="1">
      <alignment horizontal="center" vertical="center"/>
    </xf>
    <xf numFmtId="2" fontId="65" fillId="0" borderId="39" xfId="5" applyNumberFormat="1" applyFont="1" applyFill="1" applyBorder="1" applyAlignment="1">
      <alignment horizontal="center" vertical="center"/>
    </xf>
    <xf numFmtId="4" fontId="65" fillId="0" borderId="39" xfId="5" applyNumberFormat="1" applyFont="1" applyFill="1" applyBorder="1" applyAlignment="1">
      <alignment vertical="center"/>
    </xf>
    <xf numFmtId="10" fontId="65" fillId="0" borderId="39" xfId="5" applyNumberFormat="1" applyFont="1" applyFill="1" applyBorder="1" applyAlignment="1">
      <alignment horizontal="center" vertical="center"/>
    </xf>
    <xf numFmtId="171" fontId="65" fillId="0" borderId="10" xfId="7" applyNumberFormat="1" applyFont="1" applyFill="1" applyBorder="1" applyAlignment="1">
      <alignment vertical="center"/>
    </xf>
    <xf numFmtId="0" fontId="24" fillId="0" borderId="33" xfId="0" applyNumberFormat="1" applyFont="1" applyFill="1" applyBorder="1" applyAlignment="1" applyProtection="1">
      <alignment horizontal="left" vertical="top" wrapText="1"/>
    </xf>
    <xf numFmtId="0" fontId="1" fillId="0" borderId="33" xfId="0" applyFont="1" applyFill="1" applyBorder="1" applyAlignment="1">
      <alignment horizontal="left" vertical="center"/>
    </xf>
    <xf numFmtId="166" fontId="71" fillId="0" borderId="33" xfId="1" applyFont="1" applyFill="1" applyBorder="1" applyAlignment="1">
      <alignment horizontal="right" vertical="center"/>
    </xf>
    <xf numFmtId="10" fontId="65" fillId="0" borderId="33" xfId="2" applyNumberFormat="1" applyFont="1" applyFill="1" applyBorder="1" applyAlignment="1">
      <alignment vertical="center"/>
    </xf>
    <xf numFmtId="171" fontId="65" fillId="0" borderId="33" xfId="5" applyNumberFormat="1" applyFont="1" applyFill="1" applyBorder="1" applyAlignment="1">
      <alignment vertical="center"/>
    </xf>
    <xf numFmtId="0" fontId="31" fillId="0" borderId="107" xfId="5" applyFont="1" applyFill="1" applyBorder="1" applyAlignment="1">
      <alignment horizontal="left" vertical="center"/>
    </xf>
    <xf numFmtId="4" fontId="31" fillId="0" borderId="108" xfId="5" applyNumberFormat="1" applyFont="1" applyFill="1" applyBorder="1" applyAlignment="1">
      <alignment horizontal="center" vertical="center"/>
    </xf>
    <xf numFmtId="4" fontId="31" fillId="0" borderId="39" xfId="5" applyNumberFormat="1" applyFont="1" applyFill="1" applyBorder="1" applyAlignment="1">
      <alignment horizontal="right" vertical="center"/>
    </xf>
    <xf numFmtId="3" fontId="31" fillId="0" borderId="39" xfId="5" applyNumberFormat="1" applyFont="1" applyFill="1" applyBorder="1" applyAlignment="1">
      <alignment vertical="center"/>
    </xf>
    <xf numFmtId="166" fontId="31" fillId="0" borderId="56" xfId="1" applyFont="1" applyFill="1" applyBorder="1" applyAlignment="1">
      <alignment vertical="center"/>
    </xf>
    <xf numFmtId="188" fontId="31" fillId="0" borderId="54" xfId="5" applyNumberFormat="1" applyFont="1" applyFill="1" applyBorder="1" applyAlignment="1">
      <alignment vertical="center"/>
    </xf>
    <xf numFmtId="4" fontId="65" fillId="0" borderId="9" xfId="9" applyNumberFormat="1" applyFont="1" applyFill="1" applyBorder="1" applyAlignment="1">
      <alignment vertical="center"/>
    </xf>
    <xf numFmtId="4" fontId="57" fillId="0" borderId="0" xfId="5" applyNumberFormat="1" applyFont="1" applyFill="1" applyBorder="1" applyAlignment="1">
      <alignment vertical="center"/>
    </xf>
    <xf numFmtId="3" fontId="57" fillId="0" borderId="49" xfId="5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4" fontId="41" fillId="0" borderId="88" xfId="26" applyNumberFormat="1" applyFont="1" applyBorder="1" applyAlignment="1">
      <alignment horizontal="center" vertical="center"/>
    </xf>
    <xf numFmtId="184" fontId="59" fillId="0" borderId="86" xfId="26" applyNumberFormat="1" applyFont="1" applyBorder="1" applyAlignment="1">
      <alignment vertical="center"/>
    </xf>
    <xf numFmtId="184" fontId="59" fillId="0" borderId="71" xfId="26" applyNumberFormat="1" applyFont="1" applyBorder="1" applyAlignment="1">
      <alignment vertical="center"/>
    </xf>
    <xf numFmtId="4" fontId="65" fillId="0" borderId="35" xfId="1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0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8" fillId="0" borderId="3" xfId="0" applyFont="1" applyFill="1" applyBorder="1" applyAlignment="1">
      <alignment horizontal="left" vertical="center" wrapText="1"/>
    </xf>
    <xf numFmtId="0" fontId="38" fillId="0" borderId="63" xfId="0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10" borderId="55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8" fillId="10" borderId="24" xfId="0" applyFont="1" applyFill="1" applyBorder="1" applyAlignment="1">
      <alignment horizontal="center" vertical="center" wrapText="1"/>
    </xf>
    <xf numFmtId="0" fontId="18" fillId="10" borderId="59" xfId="0" applyFont="1" applyFill="1" applyBorder="1" applyAlignment="1">
      <alignment horizontal="center" vertical="center" wrapText="1"/>
    </xf>
    <xf numFmtId="0" fontId="18" fillId="10" borderId="21" xfId="0" applyFont="1" applyFill="1" applyBorder="1" applyAlignment="1">
      <alignment horizontal="center" vertical="center" wrapText="1"/>
    </xf>
    <xf numFmtId="0" fontId="18" fillId="10" borderId="22" xfId="0" applyFont="1" applyFill="1" applyBorder="1" applyAlignment="1">
      <alignment horizontal="center" vertical="center" wrapText="1"/>
    </xf>
    <xf numFmtId="0" fontId="37" fillId="11" borderId="3" xfId="0" applyFont="1" applyFill="1" applyBorder="1" applyAlignment="1">
      <alignment horizontal="left" vertical="center" wrapText="1"/>
    </xf>
    <xf numFmtId="0" fontId="37" fillId="11" borderId="63" xfId="0" applyFont="1" applyFill="1" applyBorder="1" applyAlignment="1">
      <alignment horizontal="left" vertical="center" wrapText="1"/>
    </xf>
    <xf numFmtId="0" fontId="37" fillId="11" borderId="11" xfId="0" applyFont="1" applyFill="1" applyBorder="1" applyAlignment="1">
      <alignment horizontal="left" vertical="center" wrapText="1"/>
    </xf>
    <xf numFmtId="0" fontId="40" fillId="0" borderId="7" xfId="0" applyFont="1" applyFill="1" applyBorder="1" applyAlignment="1">
      <alignment horizontal="left" vertical="center" wrapText="1"/>
    </xf>
    <xf numFmtId="0" fontId="40" fillId="0" borderId="63" xfId="0" applyFont="1" applyFill="1" applyBorder="1" applyAlignment="1">
      <alignment horizontal="left" vertical="center" wrapText="1"/>
    </xf>
    <xf numFmtId="0" fontId="40" fillId="0" borderId="11" xfId="0" applyFont="1" applyFill="1" applyBorder="1" applyAlignment="1">
      <alignment horizontal="left" vertical="center" wrapText="1"/>
    </xf>
    <xf numFmtId="0" fontId="39" fillId="0" borderId="3" xfId="0" applyFont="1" applyFill="1" applyBorder="1" applyAlignment="1">
      <alignment horizontal="left" vertical="center" wrapText="1"/>
    </xf>
    <xf numFmtId="0" fontId="39" fillId="0" borderId="1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5" fillId="0" borderId="8" xfId="0" applyFont="1" applyBorder="1" applyAlignment="1">
      <alignment horizontal="center" vertical="center"/>
    </xf>
    <xf numFmtId="0" fontId="45" fillId="0" borderId="44" xfId="0" applyFont="1" applyBorder="1" applyAlignment="1">
      <alignment horizontal="center" vertical="center"/>
    </xf>
    <xf numFmtId="0" fontId="45" fillId="0" borderId="9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3" borderId="63" xfId="0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 vertical="center"/>
    </xf>
    <xf numFmtId="0" fontId="45" fillId="3" borderId="5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center" vertical="center"/>
    </xf>
    <xf numFmtId="0" fontId="45" fillId="3" borderId="6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47" xfId="0" applyFont="1" applyBorder="1" applyAlignment="1">
      <alignment horizontal="center" vertical="top"/>
    </xf>
    <xf numFmtId="0" fontId="6" fillId="0" borderId="48" xfId="0" applyFont="1" applyBorder="1" applyAlignment="1">
      <alignment horizontal="center" vertical="top"/>
    </xf>
    <xf numFmtId="0" fontId="6" fillId="0" borderId="104" xfId="0" applyFont="1" applyBorder="1" applyAlignment="1">
      <alignment horizontal="center" vertical="top"/>
    </xf>
    <xf numFmtId="0" fontId="46" fillId="3" borderId="55" xfId="0" applyFont="1" applyFill="1" applyBorder="1" applyAlignment="1">
      <alignment horizontal="center" vertical="center"/>
    </xf>
    <xf numFmtId="0" fontId="46" fillId="3" borderId="2" xfId="0" applyFont="1" applyFill="1" applyBorder="1" applyAlignment="1">
      <alignment horizontal="center" vertical="center"/>
    </xf>
    <xf numFmtId="0" fontId="46" fillId="3" borderId="2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6" fillId="3" borderId="5" xfId="0" applyFont="1" applyFill="1" applyBorder="1" applyAlignment="1">
      <alignment horizontal="center" vertical="center"/>
    </xf>
    <xf numFmtId="0" fontId="46" fillId="3" borderId="11" xfId="0" applyFont="1" applyFill="1" applyBorder="1" applyAlignment="1">
      <alignment horizontal="center" vertical="center"/>
    </xf>
    <xf numFmtId="0" fontId="46" fillId="3" borderId="1" xfId="0" applyFont="1" applyFill="1" applyBorder="1" applyAlignment="1">
      <alignment horizontal="center" vertical="center"/>
    </xf>
    <xf numFmtId="0" fontId="46" fillId="3" borderId="6" xfId="0" applyFont="1" applyFill="1" applyBorder="1" applyAlignment="1">
      <alignment horizontal="center" vertical="center"/>
    </xf>
    <xf numFmtId="0" fontId="46" fillId="0" borderId="5" xfId="0" applyFont="1" applyFill="1" applyBorder="1" applyAlignment="1">
      <alignment horizontal="right" vertical="center"/>
    </xf>
    <xf numFmtId="0" fontId="46" fillId="0" borderId="1" xfId="0" applyFont="1" applyFill="1" applyBorder="1" applyAlignment="1">
      <alignment horizontal="right" vertical="center"/>
    </xf>
    <xf numFmtId="0" fontId="45" fillId="0" borderId="11" xfId="0" applyFont="1" applyBorder="1" applyAlignment="1">
      <alignment horizontal="center" vertical="center"/>
    </xf>
    <xf numFmtId="0" fontId="60" fillId="9" borderId="85" xfId="26" applyFont="1" applyFill="1" applyBorder="1" applyAlignment="1">
      <alignment horizontal="left" vertical="center"/>
    </xf>
    <xf numFmtId="0" fontId="60" fillId="9" borderId="83" xfId="26" applyFont="1" applyFill="1" applyBorder="1" applyAlignment="1">
      <alignment horizontal="left" vertical="center"/>
    </xf>
    <xf numFmtId="0" fontId="60" fillId="9" borderId="82" xfId="26" applyFont="1" applyFill="1" applyBorder="1" applyAlignment="1">
      <alignment horizontal="left" vertical="center"/>
    </xf>
    <xf numFmtId="170" fontId="53" fillId="0" borderId="81" xfId="26" applyNumberFormat="1" applyFont="1" applyBorder="1" applyAlignment="1">
      <alignment horizontal="center" vertical="center"/>
    </xf>
    <xf numFmtId="170" fontId="53" fillId="0" borderId="83" xfId="26" applyNumberFormat="1" applyFont="1" applyBorder="1" applyAlignment="1">
      <alignment horizontal="center" vertical="center"/>
    </xf>
    <xf numFmtId="170" fontId="53" fillId="0" borderId="82" xfId="26" applyNumberFormat="1" applyFont="1" applyBorder="1" applyAlignment="1">
      <alignment horizontal="center" vertical="center"/>
    </xf>
    <xf numFmtId="0" fontId="60" fillId="8" borderId="88" xfId="26" applyFont="1" applyFill="1" applyBorder="1" applyAlignment="1">
      <alignment horizontal="center" vertical="center" textRotation="90"/>
    </xf>
    <xf numFmtId="0" fontId="60" fillId="8" borderId="89" xfId="26" applyFont="1" applyFill="1" applyBorder="1" applyAlignment="1">
      <alignment horizontal="center" vertical="center" textRotation="90"/>
    </xf>
    <xf numFmtId="0" fontId="60" fillId="8" borderId="70" xfId="26" applyFont="1" applyFill="1" applyBorder="1" applyAlignment="1">
      <alignment horizontal="center" vertical="center" textRotation="90"/>
    </xf>
    <xf numFmtId="0" fontId="60" fillId="8" borderId="93" xfId="26" applyFont="1" applyFill="1" applyBorder="1" applyAlignment="1">
      <alignment horizontal="center" vertical="center" textRotation="90"/>
    </xf>
    <xf numFmtId="0" fontId="61" fillId="8" borderId="88" xfId="26" applyFont="1" applyFill="1" applyBorder="1" applyAlignment="1">
      <alignment horizontal="center" vertical="center"/>
    </xf>
    <xf numFmtId="0" fontId="61" fillId="8" borderId="90" xfId="26" applyFont="1" applyFill="1" applyBorder="1" applyAlignment="1">
      <alignment horizontal="center" vertical="center"/>
    </xf>
    <xf numFmtId="0" fontId="61" fillId="8" borderId="81" xfId="26" applyFont="1" applyFill="1" applyBorder="1" applyAlignment="1">
      <alignment horizontal="center" vertical="center"/>
    </xf>
    <xf numFmtId="0" fontId="61" fillId="8" borderId="83" xfId="26" applyFont="1" applyFill="1" applyBorder="1" applyAlignment="1">
      <alignment horizontal="center" vertical="center"/>
    </xf>
    <xf numFmtId="0" fontId="61" fillId="8" borderId="82" xfId="26" applyFont="1" applyFill="1" applyBorder="1" applyAlignment="1">
      <alignment horizontal="center" vertical="center"/>
    </xf>
    <xf numFmtId="0" fontId="61" fillId="8" borderId="88" xfId="26" applyFont="1" applyFill="1" applyBorder="1" applyAlignment="1">
      <alignment horizontal="center" vertical="center" wrapText="1"/>
    </xf>
    <xf numFmtId="0" fontId="61" fillId="8" borderId="90" xfId="26" applyFont="1" applyFill="1" applyBorder="1" applyAlignment="1">
      <alignment horizontal="center" vertical="center" wrapText="1"/>
    </xf>
    <xf numFmtId="0" fontId="62" fillId="8" borderId="88" xfId="26" applyFont="1" applyFill="1" applyBorder="1" applyAlignment="1">
      <alignment horizontal="center" vertical="center" wrapText="1"/>
    </xf>
    <xf numFmtId="0" fontId="62" fillId="8" borderId="90" xfId="26" applyFont="1" applyFill="1" applyBorder="1" applyAlignment="1">
      <alignment horizontal="center" vertical="center" wrapText="1"/>
    </xf>
    <xf numFmtId="4" fontId="61" fillId="8" borderId="86" xfId="26" applyNumberFormat="1" applyFont="1" applyFill="1" applyBorder="1" applyAlignment="1">
      <alignment horizontal="center" vertical="center" wrapText="1"/>
    </xf>
    <xf numFmtId="4" fontId="61" fillId="8" borderId="87" xfId="26" applyNumberFormat="1" applyFont="1" applyFill="1" applyBorder="1" applyAlignment="1">
      <alignment horizontal="center" vertical="center" wrapText="1"/>
    </xf>
    <xf numFmtId="0" fontId="60" fillId="9" borderId="85" xfId="26" applyFont="1" applyFill="1" applyBorder="1" applyAlignment="1">
      <alignment horizontal="left" vertical="center" wrapText="1"/>
    </xf>
    <xf numFmtId="0" fontId="60" fillId="9" borderId="83" xfId="26" applyFont="1" applyFill="1" applyBorder="1" applyAlignment="1">
      <alignment horizontal="left" vertical="center" wrapText="1"/>
    </xf>
    <xf numFmtId="0" fontId="60" fillId="9" borderId="82" xfId="26" applyFont="1" applyFill="1" applyBorder="1" applyAlignment="1">
      <alignment horizontal="left" vertical="center" wrapText="1"/>
    </xf>
    <xf numFmtId="170" fontId="54" fillId="0" borderId="81" xfId="26" applyNumberFormat="1" applyFont="1" applyBorder="1" applyAlignment="1">
      <alignment horizontal="center" vertical="center" wrapText="1"/>
    </xf>
    <xf numFmtId="170" fontId="54" fillId="0" borderId="82" xfId="26" applyNumberFormat="1" applyFont="1" applyBorder="1" applyAlignment="1">
      <alignment horizontal="center" vertical="center" wrapText="1"/>
    </xf>
    <xf numFmtId="0" fontId="54" fillId="0" borderId="81" xfId="26" applyFont="1" applyBorder="1" applyAlignment="1">
      <alignment horizontal="left" vertical="center" wrapText="1"/>
    </xf>
    <xf numFmtId="0" fontId="54" fillId="0" borderId="83" xfId="26" applyFont="1" applyBorder="1" applyAlignment="1">
      <alignment horizontal="left" vertical="center" wrapText="1"/>
    </xf>
    <xf numFmtId="0" fontId="54" fillId="0" borderId="82" xfId="26" applyFont="1" applyBorder="1" applyAlignment="1">
      <alignment horizontal="left" vertical="center" wrapText="1"/>
    </xf>
    <xf numFmtId="0" fontId="59" fillId="0" borderId="59" xfId="26" applyFont="1" applyBorder="1" applyAlignment="1">
      <alignment horizontal="left" vertical="top" wrapText="1"/>
    </xf>
    <xf numFmtId="0" fontId="59" fillId="0" borderId="21" xfId="26" applyFont="1" applyBorder="1" applyAlignment="1">
      <alignment horizontal="left" vertical="top" wrapText="1"/>
    </xf>
    <xf numFmtId="0" fontId="59" fillId="0" borderId="91" xfId="26" applyFont="1" applyBorder="1" applyAlignment="1">
      <alignment horizontal="left" vertical="top" wrapText="1"/>
    </xf>
    <xf numFmtId="0" fontId="59" fillId="0" borderId="57" xfId="26" applyFont="1" applyBorder="1" applyAlignment="1">
      <alignment horizontal="left" vertical="top" wrapText="1"/>
    </xf>
    <xf numFmtId="0" fontId="59" fillId="0" borderId="58" xfId="26" applyFont="1" applyBorder="1" applyAlignment="1">
      <alignment horizontal="left" vertical="top" wrapText="1"/>
    </xf>
    <xf numFmtId="0" fontId="59" fillId="0" borderId="92" xfId="26" applyFont="1" applyBorder="1" applyAlignment="1">
      <alignment horizontal="left" vertical="top" wrapText="1"/>
    </xf>
    <xf numFmtId="0" fontId="53" fillId="0" borderId="13" xfId="26" applyFont="1" applyBorder="1" applyAlignment="1">
      <alignment horizontal="center" vertical="center" wrapText="1"/>
    </xf>
    <xf numFmtId="0" fontId="53" fillId="0" borderId="14" xfId="26" applyFont="1" applyBorder="1" applyAlignment="1">
      <alignment horizontal="center" vertical="center" wrapText="1"/>
    </xf>
    <xf numFmtId="0" fontId="53" fillId="0" borderId="66" xfId="26" applyFont="1" applyBorder="1" applyAlignment="1">
      <alignment horizontal="center" vertical="center" wrapText="1"/>
    </xf>
    <xf numFmtId="0" fontId="53" fillId="0" borderId="72" xfId="26" applyFont="1" applyBorder="1" applyAlignment="1">
      <alignment horizontal="center" vertical="center" wrapText="1"/>
    </xf>
    <xf numFmtId="0" fontId="53" fillId="0" borderId="73" xfId="26" applyFont="1" applyBorder="1" applyAlignment="1">
      <alignment horizontal="center" vertical="center" wrapText="1"/>
    </xf>
    <xf numFmtId="0" fontId="53" fillId="0" borderId="74" xfId="26" applyFont="1" applyBorder="1" applyAlignment="1">
      <alignment horizontal="center" vertical="center" wrapText="1"/>
    </xf>
    <xf numFmtId="0" fontId="53" fillId="0" borderId="67" xfId="26" applyFont="1" applyBorder="1" applyAlignment="1">
      <alignment horizontal="center" vertical="center" wrapText="1"/>
    </xf>
    <xf numFmtId="0" fontId="26" fillId="0" borderId="14" xfId="26" applyFont="1" applyBorder="1" applyAlignment="1">
      <alignment vertical="center"/>
    </xf>
    <xf numFmtId="0" fontId="26" fillId="0" borderId="66" xfId="26" applyFont="1" applyBorder="1" applyAlignment="1">
      <alignment vertical="center"/>
    </xf>
    <xf numFmtId="0" fontId="26" fillId="0" borderId="75" xfId="26" applyFont="1" applyBorder="1" applyAlignment="1">
      <alignment vertical="center"/>
    </xf>
    <xf numFmtId="0" fontId="26" fillId="0" borderId="73" xfId="26" applyFont="1" applyBorder="1" applyAlignment="1">
      <alignment vertical="center"/>
    </xf>
    <xf numFmtId="0" fontId="26" fillId="0" borderId="74" xfId="26" applyFont="1" applyBorder="1" applyAlignment="1">
      <alignment vertical="center"/>
    </xf>
    <xf numFmtId="0" fontId="32" fillId="6" borderId="67" xfId="26" applyFont="1" applyFill="1" applyBorder="1" applyAlignment="1">
      <alignment horizontal="center" vertical="center" wrapText="1"/>
    </xf>
    <xf numFmtId="0" fontId="32" fillId="6" borderId="14" xfId="26" applyFont="1" applyFill="1" applyBorder="1" applyAlignment="1">
      <alignment horizontal="center" vertical="center" wrapText="1"/>
    </xf>
    <xf numFmtId="0" fontId="32" fillId="6" borderId="66" xfId="26" applyFont="1" applyFill="1" applyBorder="1" applyAlignment="1">
      <alignment horizontal="center" vertical="center" wrapText="1"/>
    </xf>
    <xf numFmtId="0" fontId="32" fillId="6" borderId="75" xfId="26" applyFont="1" applyFill="1" applyBorder="1" applyAlignment="1">
      <alignment horizontal="center" vertical="center" wrapText="1"/>
    </xf>
    <xf numFmtId="0" fontId="32" fillId="6" borderId="73" xfId="26" applyFont="1" applyFill="1" applyBorder="1" applyAlignment="1">
      <alignment horizontal="center" vertical="center" wrapText="1"/>
    </xf>
    <xf numFmtId="0" fontId="32" fillId="6" borderId="74" xfId="26" applyFont="1" applyFill="1" applyBorder="1" applyAlignment="1">
      <alignment horizontal="center" vertical="center" wrapText="1"/>
    </xf>
    <xf numFmtId="0" fontId="54" fillId="0" borderId="97" xfId="26" applyFont="1" applyBorder="1" applyAlignment="1">
      <alignment horizontal="center" vertical="center" wrapText="1"/>
    </xf>
    <xf numFmtId="0" fontId="54" fillId="0" borderId="98" xfId="26" applyFont="1" applyBorder="1" applyAlignment="1">
      <alignment horizontal="center" vertical="center" wrapText="1"/>
    </xf>
    <xf numFmtId="0" fontId="53" fillId="0" borderId="97" xfId="26" applyFont="1" applyBorder="1" applyAlignment="1">
      <alignment horizontal="left" vertical="center"/>
    </xf>
    <xf numFmtId="0" fontId="53" fillId="0" borderId="99" xfId="26" applyFont="1" applyBorder="1" applyAlignment="1">
      <alignment horizontal="left" vertical="center"/>
    </xf>
    <xf numFmtId="0" fontId="53" fillId="0" borderId="100" xfId="26" applyFont="1" applyBorder="1" applyAlignment="1">
      <alignment horizontal="left" vertical="center"/>
    </xf>
    <xf numFmtId="0" fontId="55" fillId="0" borderId="81" xfId="26" applyFont="1" applyBorder="1" applyAlignment="1">
      <alignment horizontal="center" vertical="center" wrapText="1"/>
    </xf>
    <xf numFmtId="0" fontId="55" fillId="0" borderId="82" xfId="26" applyFont="1" applyBorder="1" applyAlignment="1">
      <alignment horizontal="center" vertical="center" wrapText="1"/>
    </xf>
    <xf numFmtId="0" fontId="56" fillId="7" borderId="81" xfId="26" applyFont="1" applyFill="1" applyBorder="1" applyAlignment="1">
      <alignment horizontal="left" vertical="center"/>
    </xf>
    <xf numFmtId="0" fontId="56" fillId="7" borderId="83" xfId="26" applyFont="1" applyFill="1" applyBorder="1" applyAlignment="1">
      <alignment horizontal="left" vertical="center"/>
    </xf>
    <xf numFmtId="0" fontId="56" fillId="7" borderId="84" xfId="26" applyFont="1" applyFill="1" applyBorder="1" applyAlignment="1">
      <alignment horizontal="left" vertical="center"/>
    </xf>
    <xf numFmtId="0" fontId="57" fillId="8" borderId="85" xfId="26" applyFont="1" applyFill="1" applyBorder="1" applyAlignment="1">
      <alignment horizontal="center" vertical="center"/>
    </xf>
    <xf numFmtId="0" fontId="57" fillId="8" borderId="83" xfId="26" applyFont="1" applyFill="1" applyBorder="1" applyAlignment="1">
      <alignment horizontal="center" vertical="center"/>
    </xf>
    <xf numFmtId="0" fontId="57" fillId="8" borderId="82" xfId="26" applyFont="1" applyFill="1" applyBorder="1" applyAlignment="1">
      <alignment horizontal="center" vertical="center"/>
    </xf>
    <xf numFmtId="0" fontId="58" fillId="0" borderId="81" xfId="26" applyFont="1" applyBorder="1" applyAlignment="1">
      <alignment horizontal="center" vertical="center"/>
    </xf>
    <xf numFmtId="0" fontId="58" fillId="0" borderId="83" xfId="26" applyFont="1" applyBorder="1" applyAlignment="1">
      <alignment horizontal="center" vertical="center"/>
    </xf>
    <xf numFmtId="0" fontId="58" fillId="0" borderId="82" xfId="26" applyFont="1" applyBorder="1" applyAlignment="1">
      <alignment horizontal="center" vertical="center"/>
    </xf>
    <xf numFmtId="0" fontId="57" fillId="8" borderId="81" xfId="26" applyFont="1" applyFill="1" applyBorder="1" applyAlignment="1">
      <alignment horizontal="center" vertical="center"/>
    </xf>
    <xf numFmtId="0" fontId="59" fillId="0" borderId="81" xfId="26" applyFont="1" applyBorder="1" applyAlignment="1">
      <alignment horizontal="center" vertical="center"/>
    </xf>
    <xf numFmtId="0" fontId="59" fillId="0" borderId="83" xfId="26" applyFont="1" applyBorder="1" applyAlignment="1">
      <alignment horizontal="center" vertical="center"/>
    </xf>
    <xf numFmtId="0" fontId="59" fillId="0" borderId="82" xfId="26" applyFont="1" applyBorder="1" applyAlignment="1">
      <alignment horizontal="center" vertical="center"/>
    </xf>
    <xf numFmtId="0" fontId="60" fillId="8" borderId="79" xfId="26" applyFont="1" applyFill="1" applyBorder="1" applyAlignment="1">
      <alignment horizontal="center" vertical="center"/>
    </xf>
    <xf numFmtId="0" fontId="60" fillId="8" borderId="78" xfId="26" applyFont="1" applyFill="1" applyBorder="1" applyAlignment="1">
      <alignment horizontal="center" vertical="center"/>
    </xf>
    <xf numFmtId="0" fontId="28" fillId="2" borderId="14" xfId="26" applyFont="1" applyFill="1" applyBorder="1" applyAlignment="1">
      <alignment horizontal="center"/>
    </xf>
    <xf numFmtId="0" fontId="28" fillId="2" borderId="49" xfId="26" applyFont="1" applyFill="1" applyBorder="1" applyAlignment="1">
      <alignment horizontal="center"/>
    </xf>
    <xf numFmtId="0" fontId="28" fillId="2" borderId="0" xfId="26" applyFont="1" applyFill="1" applyBorder="1" applyAlignment="1">
      <alignment horizontal="center"/>
    </xf>
    <xf numFmtId="0" fontId="28" fillId="2" borderId="53" xfId="26" applyFont="1" applyFill="1" applyBorder="1" applyAlignment="1">
      <alignment horizontal="center"/>
    </xf>
    <xf numFmtId="0" fontId="34" fillId="2" borderId="38" xfId="26" applyFont="1" applyFill="1" applyBorder="1" applyAlignment="1">
      <alignment horizontal="center" vertical="center" wrapText="1"/>
    </xf>
    <xf numFmtId="0" fontId="34" fillId="2" borderId="26" xfId="26" applyFont="1" applyFill="1" applyBorder="1" applyAlignment="1">
      <alignment horizontal="center" vertical="center" wrapText="1"/>
    </xf>
    <xf numFmtId="0" fontId="34" fillId="2" borderId="44" xfId="26" applyFont="1" applyFill="1" applyBorder="1" applyAlignment="1">
      <alignment horizontal="center" vertical="center" wrapText="1"/>
    </xf>
    <xf numFmtId="0" fontId="34" fillId="2" borderId="25" xfId="26" applyFont="1" applyFill="1" applyBorder="1" applyAlignment="1">
      <alignment horizontal="center" vertical="center" wrapText="1"/>
    </xf>
    <xf numFmtId="0" fontId="34" fillId="2" borderId="27" xfId="26" applyFont="1" applyFill="1" applyBorder="1" applyAlignment="1">
      <alignment horizontal="center" vertical="center" wrapText="1"/>
    </xf>
    <xf numFmtId="0" fontId="29" fillId="0" borderId="13" xfId="26" applyFont="1" applyBorder="1" applyAlignment="1">
      <alignment horizontal="center" vertical="center" wrapText="1"/>
    </xf>
    <xf numFmtId="0" fontId="29" fillId="0" borderId="14" xfId="26" applyFont="1" applyBorder="1" applyAlignment="1">
      <alignment horizontal="center" vertical="center" wrapText="1"/>
    </xf>
    <xf numFmtId="0" fontId="29" fillId="0" borderId="66" xfId="26" applyFont="1" applyBorder="1" applyAlignment="1">
      <alignment horizontal="center" vertical="center" wrapText="1"/>
    </xf>
    <xf numFmtId="0" fontId="29" fillId="0" borderId="15" xfId="26" applyFont="1" applyBorder="1" applyAlignment="1">
      <alignment horizontal="center" vertical="center" wrapText="1"/>
    </xf>
    <xf numFmtId="0" fontId="29" fillId="0" borderId="0" xfId="26" applyFont="1" applyBorder="1" applyAlignment="1">
      <alignment horizontal="center" vertical="center" wrapText="1"/>
    </xf>
    <xf numFmtId="0" fontId="29" fillId="0" borderId="69" xfId="26" applyFont="1" applyBorder="1" applyAlignment="1">
      <alignment horizontal="center" vertical="center" wrapText="1"/>
    </xf>
    <xf numFmtId="0" fontId="29" fillId="0" borderId="72" xfId="26" applyFont="1" applyBorder="1" applyAlignment="1">
      <alignment horizontal="center" vertical="center" wrapText="1"/>
    </xf>
    <xf numFmtId="0" fontId="29" fillId="0" borderId="73" xfId="26" applyFont="1" applyBorder="1" applyAlignment="1">
      <alignment horizontal="center" vertical="center" wrapText="1"/>
    </xf>
    <xf numFmtId="0" fontId="29" fillId="0" borderId="74" xfId="26" applyFont="1" applyBorder="1" applyAlignment="1">
      <alignment horizontal="center" vertical="center" wrapText="1"/>
    </xf>
    <xf numFmtId="49" fontId="25" fillId="5" borderId="67" xfId="26" applyNumberFormat="1" applyFont="1" applyFill="1" applyBorder="1" applyAlignment="1">
      <alignment horizontal="center" vertical="center"/>
    </xf>
    <xf numFmtId="49" fontId="25" fillId="5" borderId="14" xfId="26" applyNumberFormat="1" applyFont="1" applyFill="1" applyBorder="1" applyAlignment="1">
      <alignment horizontal="center" vertical="center"/>
    </xf>
    <xf numFmtId="49" fontId="25" fillId="5" borderId="66" xfId="26" applyNumberFormat="1" applyFont="1" applyFill="1" applyBorder="1" applyAlignment="1">
      <alignment horizontal="center" vertical="center"/>
    </xf>
    <xf numFmtId="49" fontId="25" fillId="5" borderId="70" xfId="26" applyNumberFormat="1" applyFont="1" applyFill="1" applyBorder="1" applyAlignment="1">
      <alignment horizontal="center" vertical="center"/>
    </xf>
    <xf numFmtId="49" fontId="25" fillId="5" borderId="0" xfId="26" applyNumberFormat="1" applyFont="1" applyFill="1" applyBorder="1" applyAlignment="1">
      <alignment horizontal="center" vertical="center"/>
    </xf>
    <xf numFmtId="49" fontId="25" fillId="5" borderId="69" xfId="26" applyNumberFormat="1" applyFont="1" applyFill="1" applyBorder="1" applyAlignment="1">
      <alignment horizontal="center" vertical="center"/>
    </xf>
    <xf numFmtId="49" fontId="25" fillId="5" borderId="75" xfId="26" applyNumberFormat="1" applyFont="1" applyFill="1" applyBorder="1" applyAlignment="1">
      <alignment horizontal="center" vertical="center"/>
    </xf>
    <xf numFmtId="49" fontId="25" fillId="5" borderId="73" xfId="26" applyNumberFormat="1" applyFont="1" applyFill="1" applyBorder="1" applyAlignment="1">
      <alignment horizontal="center" vertical="center"/>
    </xf>
    <xf numFmtId="49" fontId="25" fillId="5" borderId="74" xfId="26" applyNumberFormat="1" applyFont="1" applyFill="1" applyBorder="1" applyAlignment="1">
      <alignment horizontal="center" vertical="center"/>
    </xf>
    <xf numFmtId="0" fontId="31" fillId="2" borderId="85" xfId="26" applyFont="1" applyFill="1" applyBorder="1" applyAlignment="1">
      <alignment horizontal="center" vertical="center"/>
    </xf>
    <xf numFmtId="0" fontId="31" fillId="2" borderId="83" xfId="26" applyFont="1" applyFill="1" applyBorder="1" applyAlignment="1">
      <alignment horizontal="center" vertical="center"/>
    </xf>
    <xf numFmtId="0" fontId="34" fillId="2" borderId="13" xfId="26" applyFont="1" applyFill="1" applyBorder="1" applyAlignment="1">
      <alignment horizontal="center" vertical="center" wrapText="1"/>
    </xf>
    <xf numFmtId="0" fontId="34" fillId="2" borderId="14" xfId="26" applyFont="1" applyFill="1" applyBorder="1" applyAlignment="1">
      <alignment horizontal="center" vertical="center" wrapText="1"/>
    </xf>
    <xf numFmtId="0" fontId="34" fillId="2" borderId="102" xfId="26" applyFont="1" applyFill="1" applyBorder="1" applyAlignment="1">
      <alignment horizontal="center" vertical="center" wrapText="1"/>
    </xf>
    <xf numFmtId="0" fontId="34" fillId="2" borderId="15" xfId="26" applyFont="1" applyFill="1" applyBorder="1" applyAlignment="1">
      <alignment horizontal="center" vertical="center" wrapText="1"/>
    </xf>
    <xf numFmtId="0" fontId="34" fillId="2" borderId="0" xfId="26" applyFont="1" applyFill="1" applyBorder="1" applyAlignment="1">
      <alignment horizontal="center" vertical="center" wrapText="1"/>
    </xf>
    <xf numFmtId="0" fontId="34" fillId="2" borderId="64" xfId="26" applyFont="1" applyFill="1" applyBorder="1" applyAlignment="1">
      <alignment horizontal="center" vertical="center" wrapText="1"/>
    </xf>
    <xf numFmtId="0" fontId="34" fillId="2" borderId="55" xfId="26" applyFont="1" applyFill="1" applyBorder="1" applyAlignment="1">
      <alignment horizontal="center" vertical="center" wrapText="1"/>
    </xf>
    <xf numFmtId="0" fontId="34" fillId="2" borderId="2" xfId="26" applyFont="1" applyFill="1" applyBorder="1" applyAlignment="1">
      <alignment horizontal="center" vertical="center" wrapText="1"/>
    </xf>
    <xf numFmtId="0" fontId="34" fillId="2" borderId="12" xfId="26" applyFont="1" applyFill="1" applyBorder="1" applyAlignment="1">
      <alignment horizontal="center" vertical="center" wrapText="1"/>
    </xf>
    <xf numFmtId="0" fontId="53" fillId="0" borderId="76" xfId="26" applyFont="1" applyBorder="1" applyAlignment="1">
      <alignment horizontal="center" vertical="center" wrapText="1"/>
    </xf>
    <xf numFmtId="0" fontId="53" fillId="0" borderId="77" xfId="26" applyFont="1" applyBorder="1" applyAlignment="1">
      <alignment horizontal="center" vertical="center" wrapText="1"/>
    </xf>
    <xf numFmtId="0" fontId="53" fillId="0" borderId="78" xfId="26" applyFont="1" applyBorder="1" applyAlignment="1">
      <alignment horizontal="center" vertical="center" wrapText="1"/>
    </xf>
    <xf numFmtId="0" fontId="53" fillId="0" borderId="79" xfId="26" applyFont="1" applyBorder="1" applyAlignment="1">
      <alignment horizontal="center" vertical="center" wrapText="1"/>
    </xf>
    <xf numFmtId="0" fontId="26" fillId="0" borderId="77" xfId="26" applyFont="1" applyBorder="1" applyAlignment="1">
      <alignment vertical="center"/>
    </xf>
    <xf numFmtId="0" fontId="26" fillId="0" borderId="78" xfId="26" applyFont="1" applyBorder="1" applyAlignment="1">
      <alignment vertical="center"/>
    </xf>
    <xf numFmtId="0" fontId="32" fillId="6" borderId="79" xfId="26" applyFont="1" applyFill="1" applyBorder="1" applyAlignment="1">
      <alignment horizontal="center" vertical="center" wrapText="1"/>
    </xf>
    <xf numFmtId="0" fontId="32" fillId="6" borderId="77" xfId="26" applyFont="1" applyFill="1" applyBorder="1" applyAlignment="1">
      <alignment horizontal="center" vertical="center" wrapText="1"/>
    </xf>
    <xf numFmtId="0" fontId="32" fillId="6" borderId="78" xfId="26" applyFont="1" applyFill="1" applyBorder="1" applyAlignment="1">
      <alignment horizontal="center" vertical="center" wrapText="1"/>
    </xf>
    <xf numFmtId="0" fontId="53" fillId="0" borderId="81" xfId="26" applyFont="1" applyBorder="1" applyAlignment="1">
      <alignment horizontal="left" vertical="center"/>
    </xf>
    <xf numFmtId="0" fontId="53" fillId="0" borderId="83" xfId="26" applyFont="1" applyBorder="1" applyAlignment="1">
      <alignment horizontal="left" vertical="center"/>
    </xf>
    <xf numFmtId="0" fontId="53" fillId="0" borderId="84" xfId="26" applyFont="1" applyBorder="1" applyAlignment="1">
      <alignment horizontal="left" vertical="center"/>
    </xf>
    <xf numFmtId="0" fontId="54" fillId="0" borderId="81" xfId="26" applyFont="1" applyBorder="1" applyAlignment="1">
      <alignment horizontal="center" vertical="center" wrapText="1"/>
    </xf>
    <xf numFmtId="0" fontId="54" fillId="0" borderId="82" xfId="26" applyFont="1" applyBorder="1" applyAlignment="1">
      <alignment horizontal="center" vertical="center" wrapText="1"/>
    </xf>
    <xf numFmtId="43" fontId="19" fillId="4" borderId="48" xfId="15" applyFont="1" applyFill="1" applyBorder="1" applyAlignment="1">
      <alignment horizontal="center" vertical="center" wrapText="1"/>
    </xf>
    <xf numFmtId="43" fontId="19" fillId="4" borderId="35" xfId="15" applyFont="1" applyFill="1" applyBorder="1" applyAlignment="1">
      <alignment horizontal="center" vertical="center" wrapText="1"/>
    </xf>
    <xf numFmtId="166" fontId="12" fillId="2" borderId="7" xfId="17" applyFont="1" applyFill="1" applyBorder="1" applyAlignment="1">
      <alignment horizontal="center" vertical="center" wrapText="1"/>
    </xf>
    <xf numFmtId="166" fontId="12" fillId="2" borderId="11" xfId="17" applyFont="1" applyFill="1" applyBorder="1" applyAlignment="1">
      <alignment horizontal="center" vertical="center" wrapText="1"/>
    </xf>
    <xf numFmtId="176" fontId="11" fillId="4" borderId="7" xfId="15" applyNumberFormat="1" applyFont="1" applyFill="1" applyBorder="1" applyAlignment="1">
      <alignment horizontal="center" vertical="center" wrapText="1"/>
    </xf>
    <xf numFmtId="176" fontId="11" fillId="4" borderId="11" xfId="15" applyNumberFormat="1" applyFont="1" applyFill="1" applyBorder="1" applyAlignment="1">
      <alignment horizontal="center" vertical="center" wrapText="1"/>
    </xf>
    <xf numFmtId="43" fontId="20" fillId="4" borderId="7" xfId="15" applyFont="1" applyFill="1" applyBorder="1" applyAlignment="1">
      <alignment horizontal="center" vertical="center" wrapText="1"/>
    </xf>
    <xf numFmtId="43" fontId="20" fillId="4" borderId="11" xfId="15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3" fontId="11" fillId="4" borderId="7" xfId="15" applyFont="1" applyFill="1" applyBorder="1" applyAlignment="1">
      <alignment horizontal="center" vertical="center" wrapText="1"/>
    </xf>
    <xf numFmtId="43" fontId="11" fillId="4" borderId="63" xfId="15" applyFont="1" applyFill="1" applyBorder="1" applyAlignment="1">
      <alignment horizontal="center" vertical="center" wrapText="1"/>
    </xf>
    <xf numFmtId="43" fontId="11" fillId="4" borderId="11" xfId="15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60" xfId="0" applyFont="1" applyFill="1" applyBorder="1" applyAlignment="1">
      <alignment horizontal="center" vertical="center" wrapText="1"/>
    </xf>
    <xf numFmtId="0" fontId="11" fillId="4" borderId="34" xfId="0" applyFont="1" applyFill="1" applyBorder="1" applyAlignment="1">
      <alignment horizontal="center" vertical="center" wrapText="1"/>
    </xf>
    <xf numFmtId="43" fontId="20" fillId="4" borderId="20" xfId="15" applyFont="1" applyFill="1" applyBorder="1" applyAlignment="1">
      <alignment horizontal="center" vertical="center" wrapText="1"/>
    </xf>
    <xf numFmtId="43" fontId="20" fillId="4" borderId="21" xfId="15" applyFont="1" applyFill="1" applyBorder="1" applyAlignment="1">
      <alignment horizontal="center" vertical="center" wrapText="1"/>
    </xf>
    <xf numFmtId="43" fontId="21" fillId="4" borderId="1" xfId="15" applyFont="1" applyFill="1" applyBorder="1" applyAlignment="1">
      <alignment horizontal="center" vertical="center" wrapText="1"/>
    </xf>
    <xf numFmtId="43" fontId="20" fillId="4" borderId="48" xfId="15" applyFont="1" applyFill="1" applyBorder="1" applyAlignment="1">
      <alignment horizontal="center" vertical="center" wrapText="1"/>
    </xf>
    <xf numFmtId="43" fontId="20" fillId="4" borderId="35" xfId="15" applyFont="1" applyFill="1" applyBorder="1" applyAlignment="1">
      <alignment horizontal="center" vertical="center" wrapText="1"/>
    </xf>
    <xf numFmtId="43" fontId="13" fillId="4" borderId="48" xfId="15" applyFont="1" applyFill="1" applyBorder="1" applyAlignment="1">
      <alignment horizontal="center" vertical="center" wrapText="1"/>
    </xf>
    <xf numFmtId="43" fontId="13" fillId="4" borderId="35" xfId="15" applyFont="1" applyFill="1" applyBorder="1" applyAlignment="1">
      <alignment horizontal="center" vertical="center" wrapText="1"/>
    </xf>
    <xf numFmtId="43" fontId="20" fillId="4" borderId="23" xfId="15" applyFont="1" applyFill="1" applyBorder="1" applyAlignment="1">
      <alignment horizontal="center" vertical="center" wrapText="1"/>
    </xf>
    <xf numFmtId="43" fontId="20" fillId="4" borderId="2" xfId="15" applyFont="1" applyFill="1" applyBorder="1" applyAlignment="1">
      <alignment horizontal="center" vertical="center" wrapText="1"/>
    </xf>
    <xf numFmtId="43" fontId="13" fillId="0" borderId="48" xfId="15" applyFont="1" applyFill="1" applyBorder="1" applyAlignment="1">
      <alignment horizontal="center" vertical="center" wrapText="1"/>
    </xf>
    <xf numFmtId="43" fontId="13" fillId="0" borderId="35" xfId="15" applyFont="1" applyFill="1" applyBorder="1" applyAlignment="1">
      <alignment horizontal="center" vertical="center" wrapText="1"/>
    </xf>
    <xf numFmtId="41" fontId="12" fillId="0" borderId="47" xfId="16" applyFont="1" applyFill="1" applyBorder="1" applyAlignment="1">
      <alignment horizontal="center" vertical="center" wrapText="1"/>
    </xf>
    <xf numFmtId="41" fontId="12" fillId="0" borderId="60" xfId="16" applyFont="1" applyFill="1" applyBorder="1" applyAlignment="1">
      <alignment horizontal="center" vertical="center" wrapText="1"/>
    </xf>
    <xf numFmtId="166" fontId="12" fillId="2" borderId="1" xfId="17" applyFont="1" applyFill="1" applyBorder="1" applyAlignment="1">
      <alignment horizontal="center" vertical="center" wrapText="1"/>
    </xf>
    <xf numFmtId="43" fontId="16" fillId="2" borderId="0" xfId="15" applyFont="1" applyFill="1" applyAlignment="1">
      <alignment horizontal="center" vertical="center" wrapText="1"/>
    </xf>
    <xf numFmtId="43" fontId="9" fillId="2" borderId="0" xfId="15" applyFont="1" applyFill="1" applyAlignment="1">
      <alignment horizontal="left" vertical="center" wrapText="1"/>
    </xf>
    <xf numFmtId="43" fontId="13" fillId="2" borderId="0" xfId="15" applyFont="1" applyFill="1" applyAlignment="1">
      <alignment horizontal="left" vertical="center" wrapText="1"/>
    </xf>
    <xf numFmtId="166" fontId="11" fillId="2" borderId="32" xfId="17" applyFont="1" applyFill="1" applyBorder="1" applyAlignment="1">
      <alignment horizontal="center" vertical="center" wrapText="1"/>
    </xf>
    <xf numFmtId="166" fontId="11" fillId="2" borderId="65" xfId="17" applyFont="1" applyFill="1" applyBorder="1" applyAlignment="1">
      <alignment horizontal="center" vertical="center" wrapText="1"/>
    </xf>
    <xf numFmtId="177" fontId="12" fillId="0" borderId="7" xfId="18" applyNumberFormat="1" applyFont="1" applyFill="1" applyBorder="1" applyAlignment="1">
      <alignment horizontal="center" vertical="center" wrapText="1"/>
    </xf>
    <xf numFmtId="177" fontId="12" fillId="0" borderId="11" xfId="18" applyNumberFormat="1" applyFont="1" applyFill="1" applyBorder="1" applyAlignment="1">
      <alignment horizontal="center" vertical="center" wrapText="1"/>
    </xf>
    <xf numFmtId="43" fontId="19" fillId="4" borderId="20" xfId="15" applyFont="1" applyFill="1" applyBorder="1" applyAlignment="1">
      <alignment horizontal="center" vertical="center" wrapText="1"/>
    </xf>
    <xf numFmtId="43" fontId="19" fillId="4" borderId="61" xfId="15" applyFont="1" applyFill="1" applyBorder="1" applyAlignment="1">
      <alignment horizontal="center" vertical="center" wrapText="1"/>
    </xf>
    <xf numFmtId="43" fontId="19" fillId="4" borderId="23" xfId="15" applyFont="1" applyFill="1" applyBorder="1" applyAlignment="1">
      <alignment horizontal="center" vertical="center" wrapText="1"/>
    </xf>
    <xf numFmtId="43" fontId="19" fillId="4" borderId="12" xfId="15" applyFont="1" applyFill="1" applyBorder="1" applyAlignment="1">
      <alignment horizontal="center" vertical="center" wrapText="1"/>
    </xf>
    <xf numFmtId="166" fontId="12" fillId="2" borderId="25" xfId="17" applyFont="1" applyFill="1" applyBorder="1" applyAlignment="1">
      <alignment horizontal="center" vertical="center" wrapText="1"/>
    </xf>
    <xf numFmtId="166" fontId="12" fillId="2" borderId="44" xfId="17" applyFont="1" applyFill="1" applyBorder="1" applyAlignment="1">
      <alignment horizontal="center" vertical="center" wrapText="1"/>
    </xf>
    <xf numFmtId="177" fontId="12" fillId="0" borderId="1" xfId="18" applyNumberFormat="1" applyFont="1" applyFill="1" applyBorder="1" applyAlignment="1">
      <alignment horizontal="center" vertical="center" wrapText="1"/>
    </xf>
    <xf numFmtId="43" fontId="11" fillId="4" borderId="7" xfId="15" applyNumberFormat="1" applyFont="1" applyFill="1" applyBorder="1" applyAlignment="1">
      <alignment horizontal="center" vertical="center" wrapText="1"/>
    </xf>
    <xf numFmtId="43" fontId="11" fillId="4" borderId="11" xfId="15" applyNumberFormat="1" applyFont="1" applyFill="1" applyBorder="1" applyAlignment="1">
      <alignment horizontal="center" vertical="center" wrapText="1"/>
    </xf>
    <xf numFmtId="0" fontId="47" fillId="0" borderId="28" xfId="5" applyFont="1" applyFill="1" applyBorder="1" applyAlignment="1">
      <alignment horizontal="center" vertical="center"/>
    </xf>
    <xf numFmtId="0" fontId="47" fillId="0" borderId="50" xfId="5" applyFont="1" applyFill="1" applyBorder="1" applyAlignment="1">
      <alignment horizontal="center" vertical="center"/>
    </xf>
    <xf numFmtId="0" fontId="47" fillId="0" borderId="51" xfId="5" applyFont="1" applyFill="1" applyBorder="1" applyAlignment="1">
      <alignment horizontal="center" vertical="center"/>
    </xf>
    <xf numFmtId="0" fontId="45" fillId="0" borderId="62" xfId="13" applyFont="1" applyFill="1" applyBorder="1" applyAlignment="1">
      <alignment horizontal="center" vertical="center"/>
    </xf>
    <xf numFmtId="0" fontId="45" fillId="0" borderId="18" xfId="13" applyFont="1" applyFill="1" applyBorder="1" applyAlignment="1">
      <alignment horizontal="center" vertical="center"/>
    </xf>
    <xf numFmtId="0" fontId="45" fillId="0" borderId="19" xfId="13" applyFont="1" applyFill="1" applyBorder="1" applyAlignment="1">
      <alignment horizontal="center" vertical="center"/>
    </xf>
    <xf numFmtId="0" fontId="66" fillId="0" borderId="20" xfId="6" applyFont="1" applyFill="1" applyBorder="1" applyAlignment="1">
      <alignment horizontal="center" vertical="center" wrapText="1"/>
    </xf>
    <xf numFmtId="0" fontId="66" fillId="0" borderId="21" xfId="6" applyFont="1" applyFill="1" applyBorder="1" applyAlignment="1">
      <alignment horizontal="center" vertical="center" wrapText="1"/>
    </xf>
    <xf numFmtId="0" fontId="66" fillId="0" borderId="22" xfId="6" applyFont="1" applyFill="1" applyBorder="1" applyAlignment="1">
      <alignment horizontal="center" vertical="center" wrapText="1"/>
    </xf>
    <xf numFmtId="0" fontId="66" fillId="0" borderId="23" xfId="6" applyFont="1" applyFill="1" applyBorder="1" applyAlignment="1">
      <alignment horizontal="center" vertical="center" wrapText="1"/>
    </xf>
    <xf numFmtId="0" fontId="66" fillId="0" borderId="2" xfId="6" applyFont="1" applyFill="1" applyBorder="1" applyAlignment="1">
      <alignment horizontal="center" vertical="center" wrapText="1"/>
    </xf>
    <xf numFmtId="0" fontId="66" fillId="0" borderId="24" xfId="6" applyFont="1" applyFill="1" applyBorder="1" applyAlignment="1">
      <alignment horizontal="center" vertical="center" wrapText="1"/>
    </xf>
    <xf numFmtId="4" fontId="30" fillId="0" borderId="25" xfId="6" applyNumberFormat="1" applyFont="1" applyFill="1" applyBorder="1" applyAlignment="1">
      <alignment horizontal="center" vertical="center" wrapText="1"/>
    </xf>
    <xf numFmtId="0" fontId="26" fillId="0" borderId="26" xfId="6" applyFont="1" applyFill="1" applyBorder="1" applyAlignment="1">
      <alignment horizontal="center"/>
    </xf>
    <xf numFmtId="0" fontId="26" fillId="0" borderId="27" xfId="6" applyFont="1" applyFill="1" applyBorder="1" applyAlignment="1">
      <alignment horizontal="center"/>
    </xf>
    <xf numFmtId="0" fontId="68" fillId="0" borderId="20" xfId="13" applyFont="1" applyFill="1" applyBorder="1" applyAlignment="1">
      <alignment horizontal="center" vertical="center" wrapText="1"/>
    </xf>
    <xf numFmtId="0" fontId="68" fillId="0" borderId="21" xfId="13" applyFont="1" applyFill="1" applyBorder="1" applyAlignment="1">
      <alignment horizontal="center" vertical="center" wrapText="1"/>
    </xf>
    <xf numFmtId="0" fontId="68" fillId="0" borderId="22" xfId="13" applyFont="1" applyFill="1" applyBorder="1" applyAlignment="1">
      <alignment horizontal="center" vertical="center" wrapText="1"/>
    </xf>
    <xf numFmtId="0" fontId="68" fillId="0" borderId="23" xfId="13" applyFont="1" applyFill="1" applyBorder="1" applyAlignment="1">
      <alignment horizontal="center" vertical="center" wrapText="1"/>
    </xf>
    <xf numFmtId="0" fontId="68" fillId="0" borderId="2" xfId="13" applyFont="1" applyFill="1" applyBorder="1" applyAlignment="1">
      <alignment horizontal="center" vertical="center" wrapText="1"/>
    </xf>
    <xf numFmtId="0" fontId="68" fillId="0" borderId="24" xfId="13" applyFont="1" applyFill="1" applyBorder="1" applyAlignment="1">
      <alignment horizontal="center" vertical="center" wrapText="1"/>
    </xf>
    <xf numFmtId="0" fontId="69" fillId="0" borderId="25" xfId="7" applyFont="1" applyFill="1" applyBorder="1" applyAlignment="1">
      <alignment horizontal="center" vertical="center" wrapText="1"/>
    </xf>
    <xf numFmtId="0" fontId="69" fillId="0" borderId="26" xfId="7" applyFont="1" applyFill="1" applyBorder="1" applyAlignment="1">
      <alignment horizontal="center" vertical="center" wrapText="1"/>
    </xf>
    <xf numFmtId="0" fontId="69" fillId="0" borderId="27" xfId="7" applyFont="1" applyFill="1" applyBorder="1" applyAlignment="1">
      <alignment horizontal="center" vertical="center" wrapText="1"/>
    </xf>
    <xf numFmtId="0" fontId="45" fillId="0" borderId="17" xfId="13" applyFont="1" applyFill="1" applyBorder="1" applyAlignment="1">
      <alignment horizontal="center" vertical="center"/>
    </xf>
    <xf numFmtId="0" fontId="57" fillId="0" borderId="17" xfId="6" applyFont="1" applyFill="1" applyBorder="1" applyAlignment="1">
      <alignment horizontal="center" vertical="center"/>
    </xf>
    <xf numFmtId="0" fontId="57" fillId="0" borderId="18" xfId="6" applyFont="1" applyFill="1" applyBorder="1" applyAlignment="1">
      <alignment horizontal="center" vertical="center"/>
    </xf>
    <xf numFmtId="0" fontId="57" fillId="0" borderId="19" xfId="6" applyFont="1" applyFill="1" applyBorder="1" applyAlignment="1">
      <alignment horizontal="center" vertical="center"/>
    </xf>
  </cellXfs>
  <cellStyles count="34">
    <cellStyle name="Millares" xfId="1" builtinId="3"/>
    <cellStyle name="Millares [0] 4" xfId="16"/>
    <cellStyle name="Millares 3" xfId="33"/>
    <cellStyle name="Millares 4" xfId="15"/>
    <cellStyle name="Millares 6" xfId="17"/>
    <cellStyle name="Moneda" xfId="4" builtinId="4"/>
    <cellStyle name="Moneda [0] 2" xfId="8"/>
    <cellStyle name="Moneda [0] 2 3" xfId="25"/>
    <cellStyle name="Moneda [0] 3" xfId="28"/>
    <cellStyle name="Moneda [0] 4" xfId="21"/>
    <cellStyle name="Moneda [0] 5" xfId="22"/>
    <cellStyle name="Moneda 3" xfId="24"/>
    <cellStyle name="Moneda 3 5" xfId="31"/>
    <cellStyle name="Moneda 6" xfId="23"/>
    <cellStyle name="Normal" xfId="0" builtinId="0"/>
    <cellStyle name="Normal 10 2" xfId="7"/>
    <cellStyle name="Normal 18" xfId="3"/>
    <cellStyle name="Normal 2" xfId="26"/>
    <cellStyle name="Normal 2 2" xfId="32"/>
    <cellStyle name="Normal 2 2 2 2 2" xfId="20"/>
    <cellStyle name="Normal 2 2 3" xfId="6"/>
    <cellStyle name="Normal 2 3" xfId="13"/>
    <cellStyle name="Normal 20" xfId="19"/>
    <cellStyle name="Normal 3" xfId="11"/>
    <cellStyle name="Normal 3 2" xfId="30"/>
    <cellStyle name="Normal 3 2 2" xfId="5"/>
    <cellStyle name="Normal 4" xfId="27"/>
    <cellStyle name="Normal_FORMATOS AGUAS" xfId="18"/>
    <cellStyle name="Normal_Modelo APU para proyectos Chiriguana_Ppto Urbanismo y APUs_Ok" xfId="9"/>
    <cellStyle name="Porcentaje" xfId="2" builtinId="5"/>
    <cellStyle name="Porcentaje 2" xfId="12"/>
    <cellStyle name="Porcentaje 2 2 2" xfId="10"/>
    <cellStyle name="Porcentaje 3" xfId="14"/>
    <cellStyle name="Porcentaje 4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55" Type="http://schemas.microsoft.com/office/2017/10/relationships/person" Target="persons/person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883228</xdr:colOff>
      <xdr:row>0</xdr:row>
      <xdr:rowOff>69274</xdr:rowOff>
    </xdr:from>
    <xdr:to>
      <xdr:col>6</xdr:col>
      <xdr:colOff>1636570</xdr:colOff>
      <xdr:row>1</xdr:row>
      <xdr:rowOff>129519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A46AFE51-2718-47E3-9B94-F0222DED2B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7966364" y="69274"/>
          <a:ext cx="2043547" cy="1826700"/>
        </a:xfrm>
        <a:prstGeom prst="rect">
          <a:avLst/>
        </a:prstGeom>
      </xdr:spPr>
    </xdr:pic>
    <xdr:clientData/>
  </xdr:twoCellAnchor>
  <xdr:twoCellAnchor editAs="oneCell">
    <xdr:from>
      <xdr:col>3</xdr:col>
      <xdr:colOff>8656</xdr:colOff>
      <xdr:row>0</xdr:row>
      <xdr:rowOff>34636</xdr:rowOff>
    </xdr:from>
    <xdr:to>
      <xdr:col>5</xdr:col>
      <xdr:colOff>813953</xdr:colOff>
      <xdr:row>0</xdr:row>
      <xdr:rowOff>1740477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4E8F8E20-CF75-448B-84DB-A0ED1755FE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694"/>
        <a:stretch/>
      </xdr:blipFill>
      <xdr:spPr>
        <a:xfrm>
          <a:off x="5316679" y="34636"/>
          <a:ext cx="2580410" cy="17058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380998</xdr:colOff>
      <xdr:row>1</xdr:row>
      <xdr:rowOff>1</xdr:rowOff>
    </xdr:from>
    <xdr:to>
      <xdr:col>39</xdr:col>
      <xdr:colOff>797872</xdr:colOff>
      <xdr:row>4</xdr:row>
      <xdr:rowOff>394607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F5B5E68F-B362-4640-9027-87EDC4523F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913"/>
        <a:stretch/>
      </xdr:blipFill>
      <xdr:spPr>
        <a:xfrm>
          <a:off x="10572748" y="299358"/>
          <a:ext cx="2580410" cy="1700892"/>
        </a:xfrm>
        <a:prstGeom prst="rect">
          <a:avLst/>
        </a:prstGeom>
      </xdr:spPr>
    </xdr:pic>
    <xdr:clientData/>
  </xdr:twoCellAnchor>
  <xdr:twoCellAnchor editAs="oneCell">
    <xdr:from>
      <xdr:col>39</xdr:col>
      <xdr:colOff>1170214</xdr:colOff>
      <xdr:row>1</xdr:row>
      <xdr:rowOff>27214</xdr:rowOff>
    </xdr:from>
    <xdr:to>
      <xdr:col>40</xdr:col>
      <xdr:colOff>846118</xdr:colOff>
      <xdr:row>5</xdr:row>
      <xdr:rowOff>112200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C7C8885D-562B-44F2-B48D-89A89DFC1D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13525500" y="326571"/>
          <a:ext cx="2043547" cy="18267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61</xdr:row>
      <xdr:rowOff>142876</xdr:rowOff>
    </xdr:from>
    <xdr:to>
      <xdr:col>6</xdr:col>
      <xdr:colOff>688975</xdr:colOff>
      <xdr:row>65</xdr:row>
      <xdr:rowOff>163365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53591" y="1468755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14</xdr:col>
      <xdr:colOff>79374</xdr:colOff>
      <xdr:row>61</xdr:row>
      <xdr:rowOff>184232</xdr:rowOff>
    </xdr:from>
    <xdr:to>
      <xdr:col>15</xdr:col>
      <xdr:colOff>441959</xdr:colOff>
      <xdr:row>65</xdr:row>
      <xdr:rowOff>16281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99924" y="14728907"/>
          <a:ext cx="1641475" cy="5978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</xdr:colOff>
      <xdr:row>40</xdr:row>
      <xdr:rowOff>142876</xdr:rowOff>
    </xdr:from>
    <xdr:to>
      <xdr:col>6</xdr:col>
      <xdr:colOff>688975</xdr:colOff>
      <xdr:row>44</xdr:row>
      <xdr:rowOff>161460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00991" y="10820401"/>
          <a:ext cx="2188634" cy="780584"/>
        </a:xfrm>
        <a:prstGeom prst="rect">
          <a:avLst/>
        </a:prstGeom>
      </xdr:spPr>
    </xdr:pic>
    <xdr:clientData/>
  </xdr:twoCellAnchor>
  <xdr:twoCellAnchor editAs="oneCell">
    <xdr:from>
      <xdr:col>11</xdr:col>
      <xdr:colOff>79374</xdr:colOff>
      <xdr:row>40</xdr:row>
      <xdr:rowOff>184232</xdr:rowOff>
    </xdr:from>
    <xdr:to>
      <xdr:col>13</xdr:col>
      <xdr:colOff>196849</xdr:colOff>
      <xdr:row>44</xdr:row>
      <xdr:rowOff>20091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50" y="10861757"/>
          <a:ext cx="1641475" cy="5978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ALEX%20CORZO/PROYECTOS/2009/CHIRIGUANA/130002009/Documents%20and%20Settings/Juan%20Carlos%20Garc&#237;a/Mis%20documentos/PRESUPUESTOS/PRESUPUESTO%20PARA%20ROCH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/>
      <sheetData sheetId="69"/>
      <sheetData sheetId="70"/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B2">
            <v>100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B2">
            <v>100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>
        <row r="2">
          <cell r="A2">
            <v>0</v>
          </cell>
        </row>
      </sheetData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>
        <row r="2">
          <cell r="A2">
            <v>0</v>
          </cell>
        </row>
      </sheetData>
      <sheetData sheetId="51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/>
      <sheetData sheetId="943"/>
      <sheetData sheetId="944"/>
      <sheetData sheetId="945"/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/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>
        <row r="6">
          <cell r="D6">
            <v>520</v>
          </cell>
        </row>
        <row r="7">
          <cell r="D7">
            <v>52780</v>
          </cell>
        </row>
        <row r="9">
          <cell r="D9">
            <v>68802.5</v>
          </cell>
        </row>
        <row r="10">
          <cell r="D10">
            <v>25000</v>
          </cell>
        </row>
        <row r="11">
          <cell r="D11">
            <v>80</v>
          </cell>
        </row>
        <row r="26">
          <cell r="D26">
            <v>39949.993999999999</v>
          </cell>
        </row>
        <row r="389">
          <cell r="F389">
            <v>2500</v>
          </cell>
        </row>
        <row r="410">
          <cell r="D410">
            <v>4062.5</v>
          </cell>
        </row>
        <row r="432">
          <cell r="D432">
            <v>2419.7599999999998</v>
          </cell>
        </row>
        <row r="434">
          <cell r="D434">
            <v>1903.56</v>
          </cell>
        </row>
        <row r="1400">
          <cell r="D1400">
            <v>1240</v>
          </cell>
        </row>
        <row r="1401">
          <cell r="D1401">
            <v>16000</v>
          </cell>
        </row>
        <row r="1402">
          <cell r="D1402">
            <v>22500</v>
          </cell>
        </row>
        <row r="1651">
          <cell r="D1651">
            <v>18000</v>
          </cell>
        </row>
        <row r="1652">
          <cell r="D1652">
            <v>2500</v>
          </cell>
        </row>
        <row r="1653">
          <cell r="D1653">
            <v>3600</v>
          </cell>
        </row>
        <row r="1657">
          <cell r="D1657">
            <v>2850</v>
          </cell>
        </row>
        <row r="1658">
          <cell r="D1658">
            <v>2500</v>
          </cell>
        </row>
        <row r="1659">
          <cell r="D1659">
            <v>1260</v>
          </cell>
        </row>
        <row r="1660">
          <cell r="D1660">
            <v>2918</v>
          </cell>
        </row>
        <row r="1661">
          <cell r="D1661">
            <v>1360</v>
          </cell>
        </row>
        <row r="1662">
          <cell r="D1662">
            <v>75000</v>
          </cell>
        </row>
        <row r="1663">
          <cell r="D1663">
            <v>1466.6666666666667</v>
          </cell>
        </row>
        <row r="1664">
          <cell r="D1664">
            <v>12000</v>
          </cell>
        </row>
        <row r="1665">
          <cell r="D1665">
            <v>38164</v>
          </cell>
        </row>
        <row r="1666">
          <cell r="D1666">
            <v>15500</v>
          </cell>
        </row>
        <row r="1667">
          <cell r="D1667">
            <v>350</v>
          </cell>
        </row>
        <row r="1668">
          <cell r="D1668">
            <v>55000</v>
          </cell>
        </row>
        <row r="1669">
          <cell r="D1669">
            <v>4000</v>
          </cell>
        </row>
        <row r="1670">
          <cell r="D1670">
            <v>98300</v>
          </cell>
        </row>
        <row r="1671">
          <cell r="D1671">
            <v>10000</v>
          </cell>
        </row>
        <row r="1672">
          <cell r="D1672">
            <v>650</v>
          </cell>
        </row>
        <row r="1673">
          <cell r="D1673">
            <v>12000</v>
          </cell>
        </row>
      </sheetData>
      <sheetData sheetId="1" refreshError="1"/>
      <sheetData sheetId="2" refreshError="1">
        <row r="8">
          <cell r="C8">
            <v>45000</v>
          </cell>
        </row>
        <row r="10">
          <cell r="G10">
            <v>58075</v>
          </cell>
        </row>
        <row r="11">
          <cell r="G11">
            <v>43935</v>
          </cell>
        </row>
        <row r="13">
          <cell r="G13">
            <v>29290</v>
          </cell>
        </row>
        <row r="14">
          <cell r="G14">
            <v>58580</v>
          </cell>
        </row>
        <row r="24">
          <cell r="D24">
            <v>50000</v>
          </cell>
        </row>
        <row r="25">
          <cell r="D25">
            <v>300000</v>
          </cell>
        </row>
        <row r="26">
          <cell r="D26">
            <v>45000</v>
          </cell>
        </row>
      </sheetData>
      <sheetData sheetId="3" refreshError="1">
        <row r="40">
          <cell r="G40">
            <v>455763.82807096728</v>
          </cell>
        </row>
        <row r="84">
          <cell r="G84">
            <v>332587.36273794359</v>
          </cell>
        </row>
        <row r="172">
          <cell r="G172">
            <v>261898.128</v>
          </cell>
        </row>
        <row r="214">
          <cell r="G214">
            <v>232309.28</v>
          </cell>
        </row>
        <row r="258">
          <cell r="G258">
            <v>211056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INDICMICROEMP"/>
      <sheetName val="INDICE"/>
      <sheetName val="[a  aaInformación]//cceficiente"/>
      <sheetName val="[a  aaInformación]__cceficien_3"/>
      <sheetName val="[a  aaInformación]__cceficien_2"/>
      <sheetName val="Concretos y morteros"/>
      <sheetName val="Datos iniciales "/>
      <sheetName val="Transporte"/>
      <sheetName val="precios-básicos2002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//cceficiente.sharepoint.com/MA"/>
      <sheetName val="[a  aaInformación]__cceficie_13"/>
      <sheetName val="[a  aaInformación]__cceficie_12"/>
      <sheetName val="[a  aaInformación]__cceficie_10"/>
      <sheetName val="[a  aaInformación]__cceficie_11"/>
      <sheetName val="M.O."/>
      <sheetName val="[a  aaInformación]__cceficie_14"/>
      <sheetName val="Paramtrias"/>
      <sheetName val="ITEMS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</sheetData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>
        <row r="50">
          <cell r="B50">
            <v>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  <row r="13">
          <cell r="A13" t="str">
            <v>Herramientas</v>
          </cell>
        </row>
        <row r="14">
          <cell r="A14" t="str">
            <v>Acero 37000</v>
          </cell>
        </row>
        <row r="15">
          <cell r="A15" t="str">
            <v>Acero 60000</v>
          </cell>
        </row>
        <row r="16">
          <cell r="A16" t="str">
            <v>Adaptador hembra 1/2</v>
          </cell>
        </row>
        <row r="17">
          <cell r="A17" t="str">
            <v>Adaptador macho 1/2</v>
          </cell>
        </row>
        <row r="18">
          <cell r="A18" t="str">
            <v>Adaptador macho 3/4</v>
          </cell>
        </row>
        <row r="19">
          <cell r="A19" t="str">
            <v>Adaptador macho 1"</v>
          </cell>
        </row>
        <row r="20">
          <cell r="A20" t="str">
            <v>Adaptador macho 1 1/4</v>
          </cell>
        </row>
        <row r="21">
          <cell r="A21" t="str">
            <v>Adaptador macho 1 1/2</v>
          </cell>
        </row>
        <row r="22">
          <cell r="A22" t="str">
            <v>Adaptador macho  2"</v>
          </cell>
        </row>
        <row r="23">
          <cell r="A23" t="str">
            <v>Adaptador macho 3"</v>
          </cell>
        </row>
        <row r="24">
          <cell r="A24" t="str">
            <v>Adaptador terminal 3"</v>
          </cell>
        </row>
        <row r="25">
          <cell r="A25" t="str">
            <v>Adaptador terminal 2"</v>
          </cell>
        </row>
        <row r="26">
          <cell r="A26" t="str">
            <v>Adaptador terminal 1 1/2"</v>
          </cell>
        </row>
        <row r="27">
          <cell r="A27" t="str">
            <v>Adaptador terminal 1 1/4"</v>
          </cell>
        </row>
        <row r="28">
          <cell r="A28" t="str">
            <v>Adaptador terminal 1"</v>
          </cell>
        </row>
        <row r="29">
          <cell r="A29" t="str">
            <v>Adaptador terminal 3/4"</v>
          </cell>
        </row>
        <row r="30">
          <cell r="A30" t="str">
            <v>Adaptador terminal 1/2"</v>
          </cell>
        </row>
        <row r="31">
          <cell r="A31" t="str">
            <v>Adaptador terminal EMT 1</v>
          </cell>
        </row>
        <row r="32">
          <cell r="A32" t="str">
            <v>Abrazaderas metálicas 4"</v>
          </cell>
        </row>
        <row r="33">
          <cell r="A33" t="str">
            <v>Abrazaderas metálicas 3"</v>
          </cell>
        </row>
        <row r="34">
          <cell r="A34" t="str">
            <v>Abrazaderas metálicas 2"</v>
          </cell>
        </row>
        <row r="35">
          <cell r="A35" t="str">
            <v>Abrazaderas metálicas 1"</v>
          </cell>
        </row>
        <row r="36">
          <cell r="A36" t="str">
            <v>Abrazaderas metálicas 3/4"</v>
          </cell>
        </row>
        <row r="37">
          <cell r="A37" t="str">
            <v>Agua</v>
          </cell>
        </row>
        <row r="38">
          <cell r="A38" t="str">
            <v xml:space="preserve">Aislador de rosca para empalme </v>
          </cell>
        </row>
        <row r="39">
          <cell r="A39" t="str">
            <v>Alambre negro</v>
          </cell>
        </row>
        <row r="40">
          <cell r="A40" t="str">
            <v>Alambre No 10</v>
          </cell>
        </row>
        <row r="41">
          <cell r="A41" t="str">
            <v>Alambre No 12</v>
          </cell>
        </row>
        <row r="42">
          <cell r="A42" t="str">
            <v>Alambre No 14</v>
          </cell>
        </row>
        <row r="43">
          <cell r="A43" t="str">
            <v>Alambre No 8</v>
          </cell>
        </row>
        <row r="44">
          <cell r="A44" t="str">
            <v>Alambre para teléfono</v>
          </cell>
        </row>
        <row r="45">
          <cell r="A45" t="str">
            <v>Alambre pua</v>
          </cell>
        </row>
        <row r="46">
          <cell r="A46" t="str">
            <v>Amarres</v>
          </cell>
        </row>
        <row r="47">
          <cell r="A47" t="str">
            <v>Amarres plasticas (zuncho)</v>
          </cell>
        </row>
        <row r="48">
          <cell r="A48" t="str">
            <v>Anclaje con resina epoxica</v>
          </cell>
        </row>
        <row r="49">
          <cell r="A49" t="str">
            <v>Andamios</v>
          </cell>
        </row>
        <row r="50">
          <cell r="A50" t="str">
            <v>Anticorrosivo</v>
          </cell>
        </row>
        <row r="51">
          <cell r="A51" t="str">
            <v>Arena</v>
          </cell>
        </row>
        <row r="52">
          <cell r="A52" t="str">
            <v>automatico enchufable 1 x 20 amp.</v>
          </cell>
        </row>
        <row r="53">
          <cell r="A53" t="str">
            <v>automatico enchufable 1 x 40 amp.</v>
          </cell>
        </row>
        <row r="54">
          <cell r="A54" t="str">
            <v>automatico enchufable 2 x 40 amp.</v>
          </cell>
        </row>
        <row r="55">
          <cell r="A55" t="str">
            <v>automatico enchufable 3 x 40 amp.</v>
          </cell>
        </row>
        <row r="56">
          <cell r="A56" t="str">
            <v>Balastro</v>
          </cell>
        </row>
        <row r="57">
          <cell r="A57" t="str">
            <v>Baldosa de granito 30 x 30</v>
          </cell>
        </row>
        <row r="58">
          <cell r="A58" t="str">
            <v>Baño movil</v>
          </cell>
        </row>
        <row r="59">
          <cell r="A59" t="str">
            <v>Bisagra cobrizada 3"</v>
          </cell>
        </row>
        <row r="60">
          <cell r="A60" t="str">
            <v xml:space="preserve">Bisagras </v>
          </cell>
        </row>
        <row r="61">
          <cell r="A61" t="str">
            <v>Bloque de cemento 10x20x40</v>
          </cell>
        </row>
        <row r="62">
          <cell r="A62" t="str">
            <v>Bloque de gres hueco 9 x 20 x 40 ( No 4)</v>
          </cell>
        </row>
        <row r="63">
          <cell r="A63" t="str">
            <v>Bloque en concreto 0,15x0,20x0,40</v>
          </cell>
        </row>
        <row r="64">
          <cell r="A64" t="str">
            <v xml:space="preserve">Bloque de gres hueco 15 x 20 x 40 </v>
          </cell>
        </row>
        <row r="65">
          <cell r="A65" t="str">
            <v xml:space="preserve">Bloque de gres hueco 20 x 20 x 40 </v>
          </cell>
        </row>
        <row r="66">
          <cell r="A66" t="str">
            <v xml:space="preserve">Bloque de gres hueco 20 x 25 x 40 </v>
          </cell>
        </row>
        <row r="67">
          <cell r="A67" t="str">
            <v>Bombeo de concreto</v>
          </cell>
        </row>
        <row r="68">
          <cell r="A68" t="str">
            <v>Bombillo 100 W</v>
          </cell>
        </row>
        <row r="69">
          <cell r="A69" t="str">
            <v>Breaker 1x20</v>
          </cell>
        </row>
        <row r="70">
          <cell r="A70" t="str">
            <v>Brocha</v>
          </cell>
        </row>
        <row r="71">
          <cell r="A71" t="str">
            <v>Buje 1 a  3/4</v>
          </cell>
        </row>
        <row r="72">
          <cell r="A72" t="str">
            <v>Buje 3/4 x 1/2</v>
          </cell>
        </row>
        <row r="73">
          <cell r="A73" t="str">
            <v>Buje 4 x 2</v>
          </cell>
        </row>
        <row r="74">
          <cell r="A74" t="str">
            <v>Bulldozer</v>
          </cell>
        </row>
        <row r="75">
          <cell r="A75" t="str">
            <v>Caballetes</v>
          </cell>
        </row>
        <row r="76">
          <cell r="A76" t="str">
            <v>Cable aislado No 2</v>
          </cell>
        </row>
        <row r="77">
          <cell r="A77" t="str">
            <v>Cable aislado No 4</v>
          </cell>
        </row>
        <row r="78">
          <cell r="A78" t="str">
            <v>Cable aislado No 6</v>
          </cell>
        </row>
        <row r="79">
          <cell r="A79" t="str">
            <v>Cable aislado No 8</v>
          </cell>
        </row>
        <row r="80">
          <cell r="A80" t="str">
            <v xml:space="preserve">Cable coaxial </v>
          </cell>
        </row>
        <row r="81">
          <cell r="A81" t="str">
            <v>Caja  2 x 4</v>
          </cell>
        </row>
        <row r="82">
          <cell r="A82" t="str">
            <v>Caja doble</v>
          </cell>
        </row>
        <row r="83">
          <cell r="A83" t="str">
            <v>Caja tacos de 2 circuitos</v>
          </cell>
        </row>
        <row r="84">
          <cell r="A84" t="str">
            <v>Caja tacos de 3 circuitos</v>
          </cell>
        </row>
        <row r="85">
          <cell r="A85" t="str">
            <v>Caja tacos de 4 circuitos</v>
          </cell>
        </row>
        <row r="86">
          <cell r="A86" t="str">
            <v>Caja tacos de 6 circuitos</v>
          </cell>
        </row>
        <row r="87">
          <cell r="A87" t="str">
            <v>Caja cortacircuito duplex indust.</v>
          </cell>
        </row>
        <row r="88">
          <cell r="A88" t="str">
            <v>Gabinete Atlantic</v>
          </cell>
        </row>
        <row r="89">
          <cell r="A89" t="str">
            <v>Caja strip 30 x 30 x 15</v>
          </cell>
        </row>
        <row r="90">
          <cell r="A90" t="str">
            <v>caja en manposteria 30x30x30</v>
          </cell>
        </row>
        <row r="91">
          <cell r="A91" t="str">
            <v>Caja octagonal</v>
          </cell>
        </row>
        <row r="92">
          <cell r="A92" t="str">
            <v>Calados</v>
          </cell>
        </row>
        <row r="93">
          <cell r="A93" t="str">
            <v>Canastilla para lavaplatos 3"</v>
          </cell>
        </row>
        <row r="94">
          <cell r="A94" t="str">
            <v>Canastilla para lavaplatos 4"</v>
          </cell>
        </row>
        <row r="95">
          <cell r="A95" t="str">
            <v>Capacete 1</v>
          </cell>
        </row>
        <row r="96">
          <cell r="A96" t="str">
            <v>Cargador</v>
          </cell>
        </row>
        <row r="97">
          <cell r="A97" t="str">
            <v>Carretilla</v>
          </cell>
        </row>
        <row r="98">
          <cell r="A98" t="str">
            <v>Carrotanque</v>
          </cell>
        </row>
        <row r="99">
          <cell r="A99" t="str">
            <v>Cemento</v>
          </cell>
        </row>
        <row r="100">
          <cell r="A100" t="str">
            <v>Cemento blanco</v>
          </cell>
        </row>
        <row r="101">
          <cell r="A101" t="str">
            <v>Cerámica pared 20x20</v>
          </cell>
        </row>
        <row r="102">
          <cell r="A102" t="str">
            <v>Cerámica pared 20x25</v>
          </cell>
        </row>
        <row r="103">
          <cell r="A103" t="str">
            <v>Cerámica 33 x 33</v>
          </cell>
        </row>
        <row r="104">
          <cell r="A104" t="str">
            <v>Cercha metálica</v>
          </cell>
        </row>
        <row r="105">
          <cell r="A105" t="str">
            <v>Cerradura pomo</v>
          </cell>
        </row>
        <row r="106">
          <cell r="A106" t="str">
            <v>Cerradura vera</v>
          </cell>
        </row>
        <row r="107">
          <cell r="A107" t="str">
            <v>Cerradura sobreponer Yale</v>
          </cell>
        </row>
        <row r="108">
          <cell r="A108" t="str">
            <v>Chaza de madera</v>
          </cell>
        </row>
        <row r="109">
          <cell r="A109" t="str">
            <v>Chazo plastico</v>
          </cell>
        </row>
        <row r="110">
          <cell r="A110" t="str">
            <v>Cinta aislante</v>
          </cell>
        </row>
        <row r="111">
          <cell r="A111" t="str">
            <v>Cinta reflectiva</v>
          </cell>
        </row>
        <row r="112">
          <cell r="A112" t="str">
            <v>Closet en madera</v>
          </cell>
        </row>
        <row r="113">
          <cell r="A113" t="str">
            <v>Codo 1/2</v>
          </cell>
        </row>
        <row r="114">
          <cell r="A114" t="str">
            <v>Codo 11/4</v>
          </cell>
        </row>
        <row r="115">
          <cell r="A115" t="str">
            <v>Codo 11/2</v>
          </cell>
        </row>
        <row r="116">
          <cell r="A116" t="str">
            <v>Codo galvanizado 1/2</v>
          </cell>
        </row>
        <row r="117">
          <cell r="A117" t="str">
            <v>Codo galvanizado 3/4</v>
          </cell>
        </row>
        <row r="118">
          <cell r="A118" t="str">
            <v>Codo galvanizado 1"</v>
          </cell>
        </row>
        <row r="119">
          <cell r="A119" t="str">
            <v>Codo galvanizado 1 1/2"</v>
          </cell>
        </row>
        <row r="120">
          <cell r="A120" t="str">
            <v>Codo galvanizado 2"</v>
          </cell>
        </row>
        <row r="121">
          <cell r="A121" t="str">
            <v>Codo galvanizado 3"</v>
          </cell>
        </row>
        <row r="122">
          <cell r="A122" t="str">
            <v>Codo galvanizado 4"</v>
          </cell>
        </row>
        <row r="123">
          <cell r="A123" t="str">
            <v>Codo p.v.c.</v>
          </cell>
        </row>
        <row r="124">
          <cell r="A124" t="str">
            <v>Codo sanitario 2</v>
          </cell>
        </row>
        <row r="125">
          <cell r="A125" t="str">
            <v>Codo sanitario 3</v>
          </cell>
        </row>
        <row r="126">
          <cell r="A126" t="str">
            <v>Codo 2, 45 CxC sanitaria</v>
          </cell>
        </row>
        <row r="127">
          <cell r="A127" t="str">
            <v>Codo 2, 90 CxC sanitaria</v>
          </cell>
        </row>
        <row r="128">
          <cell r="A128" t="str">
            <v>Codo 4 x 45 sanitaria</v>
          </cell>
        </row>
        <row r="129">
          <cell r="A129" t="str">
            <v>Codo 4 x 90 sanitaria</v>
          </cell>
        </row>
        <row r="130">
          <cell r="A130" t="str">
            <v>Collar de derivación 3 x 1/2</v>
          </cell>
        </row>
        <row r="131">
          <cell r="A131" t="str">
            <v>Compresor neumatico con operador</v>
          </cell>
        </row>
        <row r="132">
          <cell r="A132" t="str">
            <v>Concreto 1500</v>
          </cell>
        </row>
        <row r="133">
          <cell r="A133" t="str">
            <v>Concreto 2000</v>
          </cell>
        </row>
        <row r="134">
          <cell r="A134" t="str">
            <v>Concreto 2500</v>
          </cell>
        </row>
        <row r="135">
          <cell r="A135" t="str">
            <v>Concreto 3000</v>
          </cell>
        </row>
        <row r="136">
          <cell r="A136" t="str">
            <v>Concreto 3000 impermeabilizado</v>
          </cell>
        </row>
        <row r="137">
          <cell r="A137" t="str">
            <v>Concreto 3500</v>
          </cell>
        </row>
        <row r="138">
          <cell r="A138" t="str">
            <v>Concreto 3500 impermeabilizado</v>
          </cell>
        </row>
        <row r="139">
          <cell r="A139" t="str">
            <v>Concreto premezclado 2000</v>
          </cell>
        </row>
        <row r="140">
          <cell r="A140" t="str">
            <v>Concreto premezclado 2500</v>
          </cell>
        </row>
        <row r="141">
          <cell r="A141" t="str">
            <v>Concreto premezclado 3000</v>
          </cell>
        </row>
        <row r="142">
          <cell r="A142" t="str">
            <v>Concreto premezclado 3500</v>
          </cell>
        </row>
        <row r="143">
          <cell r="A143" t="str">
            <v>Conjunto llave</v>
          </cell>
        </row>
        <row r="144">
          <cell r="A144" t="str">
            <v>Control 1/2</v>
          </cell>
        </row>
        <row r="145">
          <cell r="A145" t="str">
            <v>Coraza PVC de 1/2"</v>
          </cell>
        </row>
        <row r="146">
          <cell r="A146" t="str">
            <v>Correa PAG-C- 160X80X2X8480</v>
          </cell>
        </row>
        <row r="147">
          <cell r="A147" t="str">
            <v xml:space="preserve">Cortadora </v>
          </cell>
        </row>
        <row r="148">
          <cell r="A148" t="str">
            <v>Curva conduit c x e 1/2"</v>
          </cell>
        </row>
        <row r="149">
          <cell r="A149" t="str">
            <v>Curva conduit c x e 3/4"</v>
          </cell>
        </row>
        <row r="150">
          <cell r="A150" t="str">
            <v>Curva conduit c x e 1"</v>
          </cell>
        </row>
        <row r="151">
          <cell r="A151" t="str">
            <v>Curva conduit c x e 1 1/4"</v>
          </cell>
        </row>
        <row r="152">
          <cell r="A152" t="str">
            <v>Curva conduit c x e 1 1/2"</v>
          </cell>
        </row>
        <row r="153">
          <cell r="A153" t="str">
            <v>Curva conduit c x e 2"</v>
          </cell>
        </row>
        <row r="154">
          <cell r="A154" t="str">
            <v>Curva conduit c x e 3"</v>
          </cell>
        </row>
        <row r="155">
          <cell r="A155" t="str">
            <v>Curva 45 conduit c x e 1/2"</v>
          </cell>
        </row>
        <row r="156">
          <cell r="A156" t="str">
            <v>Curva 45 conduit c x e 3/4"</v>
          </cell>
        </row>
        <row r="157">
          <cell r="A157" t="str">
            <v>Curva 45  conduit c x e 1"</v>
          </cell>
        </row>
        <row r="158">
          <cell r="A158" t="str">
            <v>Curva 45  conduit c x e 1 1/4"</v>
          </cell>
        </row>
        <row r="159">
          <cell r="A159" t="str">
            <v>Curva 45 conduit c x e 1 1/2"</v>
          </cell>
        </row>
        <row r="160">
          <cell r="A160" t="str">
            <v>Curva 45 conduit c x e 2"</v>
          </cell>
        </row>
        <row r="161">
          <cell r="A161" t="str">
            <v>Curva 45 conduit c x e 3"</v>
          </cell>
        </row>
        <row r="162">
          <cell r="A162" t="str">
            <v>Dobladora</v>
          </cell>
        </row>
        <row r="163">
          <cell r="A163" t="str">
            <v>Ducha</v>
          </cell>
        </row>
        <row r="164">
          <cell r="A164" t="str">
            <v>Encauchetado 3 x 14</v>
          </cell>
        </row>
        <row r="165">
          <cell r="A165" t="str">
            <v>Enchape ceramico  italia 0,2x0,2</v>
          </cell>
        </row>
        <row r="166">
          <cell r="A166" t="str">
            <v>Equipo de soldadura</v>
          </cell>
        </row>
        <row r="167">
          <cell r="A167" t="str">
            <v>Escudo para cerradura</v>
          </cell>
        </row>
        <row r="168">
          <cell r="A168" t="str">
            <v>Espejo cristal incoloro 4 mm</v>
          </cell>
        </row>
        <row r="169">
          <cell r="A169" t="str">
            <v>Estaca</v>
          </cell>
        </row>
        <row r="170">
          <cell r="A170" t="str">
            <v xml:space="preserve">Estuplast cuñete </v>
          </cell>
        </row>
        <row r="171">
          <cell r="A171" t="str">
            <v>Fiberglass duracustic 5/8</v>
          </cell>
        </row>
        <row r="172">
          <cell r="A172" t="str">
            <v>Figuradora</v>
          </cell>
        </row>
        <row r="173">
          <cell r="A173" t="str">
            <v xml:space="preserve">Fluorescente 2 x 48 industrial con aletas </v>
          </cell>
        </row>
        <row r="174">
          <cell r="A174" t="str">
            <v>Formaleta columneta</v>
          </cell>
        </row>
        <row r="175">
          <cell r="A175" t="str">
            <v>Formaleta losa</v>
          </cell>
        </row>
        <row r="176">
          <cell r="A176" t="str">
            <v>Formaleta para columna</v>
          </cell>
        </row>
        <row r="177">
          <cell r="A177" t="str">
            <v>Formaleta para viga</v>
          </cell>
        </row>
        <row r="178">
          <cell r="A178" t="str">
            <v>Formaleta viga inferior</v>
          </cell>
        </row>
        <row r="179">
          <cell r="A179" t="str">
            <v>Formaleta viga superior</v>
          </cell>
        </row>
        <row r="180">
          <cell r="A180" t="str">
            <v>Gabinetes para cocina</v>
          </cell>
        </row>
        <row r="181">
          <cell r="A181" t="str">
            <v>Gancho placa</v>
          </cell>
        </row>
        <row r="182">
          <cell r="A182" t="str">
            <v>Ganchos</v>
          </cell>
        </row>
        <row r="183">
          <cell r="A183" t="str">
            <v>Gato</v>
          </cell>
        </row>
        <row r="184">
          <cell r="A184" t="str">
            <v>Graniplast</v>
          </cell>
        </row>
        <row r="185">
          <cell r="A185" t="str">
            <v>Granito No 2 al 5</v>
          </cell>
        </row>
        <row r="186">
          <cell r="A186" t="str">
            <v>Grapa</v>
          </cell>
        </row>
        <row r="187">
          <cell r="A187" t="str">
            <v>Grasa</v>
          </cell>
        </row>
        <row r="188">
          <cell r="A188" t="str">
            <v xml:space="preserve">grava </v>
          </cell>
        </row>
        <row r="189">
          <cell r="A189" t="str">
            <v>Gravilla</v>
          </cell>
        </row>
        <row r="190">
          <cell r="A190" t="str">
            <v>Grifería para lavamanos</v>
          </cell>
        </row>
        <row r="191">
          <cell r="A191" t="str">
            <v>Grifería para lavaplatos</v>
          </cell>
        </row>
        <row r="192">
          <cell r="A192" t="str">
            <v>Guardaescoba de granito 0,3x0,3</v>
          </cell>
        </row>
        <row r="193">
          <cell r="A193" t="str">
            <v>Hebilla bandit 3/8"</v>
          </cell>
        </row>
        <row r="194">
          <cell r="A194" t="str">
            <v>Hidrosellos 10</v>
          </cell>
        </row>
        <row r="195">
          <cell r="A195" t="str">
            <v>Hidrosellos 4</v>
          </cell>
        </row>
        <row r="196">
          <cell r="A196" t="str">
            <v>Hidrosellos 8</v>
          </cell>
        </row>
        <row r="197">
          <cell r="A197" t="str">
            <v>Hilo</v>
          </cell>
        </row>
        <row r="198">
          <cell r="A198" t="str">
            <v>Hoja de puerta lamina coll rolled.</v>
          </cell>
        </row>
        <row r="199">
          <cell r="A199" t="str">
            <v>Impermeabilizante</v>
          </cell>
        </row>
        <row r="200">
          <cell r="A200" t="str">
            <v>Incrustaciones</v>
          </cell>
        </row>
        <row r="201">
          <cell r="A201" t="str">
            <v>Interruptor sencillo</v>
          </cell>
        </row>
        <row r="202">
          <cell r="A202" t="str">
            <v>Interruptore doble</v>
          </cell>
        </row>
        <row r="203">
          <cell r="A203" t="str">
            <v xml:space="preserve">Interruptore triple </v>
          </cell>
        </row>
        <row r="204">
          <cell r="A204" t="str">
            <v>Jabonera</v>
          </cell>
        </row>
        <row r="205">
          <cell r="A205" t="str">
            <v xml:space="preserve">Ladrillo 8 x 17 x 24  </v>
          </cell>
        </row>
        <row r="206">
          <cell r="A206" t="str">
            <v>Ladrillo común</v>
          </cell>
        </row>
        <row r="207">
          <cell r="A207" t="str">
            <v>Lamina ondulada A.C</v>
          </cell>
        </row>
        <row r="208">
          <cell r="A208" t="str">
            <v xml:space="preserve">Lamina plana de A. C. </v>
          </cell>
        </row>
        <row r="209">
          <cell r="A209" t="str">
            <v>Lampara fluorecente 2 x 48</v>
          </cell>
        </row>
        <row r="210">
          <cell r="A210" t="str">
            <v>Lavadero prefabricado con pozeta</v>
          </cell>
        </row>
        <row r="211">
          <cell r="A211" t="str">
            <v xml:space="preserve">Lavamanos completo minusvalidos </v>
          </cell>
        </row>
        <row r="212">
          <cell r="A212" t="str">
            <v>Lavamanos sobreponer</v>
          </cell>
        </row>
        <row r="213">
          <cell r="A213" t="str">
            <v>Lavamanos trevi</v>
          </cell>
        </row>
        <row r="214">
          <cell r="A214" t="str">
            <v>Lavaplatos</v>
          </cell>
        </row>
        <row r="215">
          <cell r="A215" t="str">
            <v>Lavaplatos doble</v>
          </cell>
        </row>
        <row r="216">
          <cell r="A216" t="str">
            <v>Limpiador PVC de 1/4</v>
          </cell>
        </row>
        <row r="217">
          <cell r="A217" t="str">
            <v>Limpiador PVC de 1/8</v>
          </cell>
        </row>
        <row r="218">
          <cell r="A218" t="str">
            <v>Liston 2x1x15</v>
          </cell>
        </row>
        <row r="219">
          <cell r="A219" t="str">
            <v>Liston 2x2x3</v>
          </cell>
        </row>
        <row r="220">
          <cell r="A220" t="str">
            <v>Liston 2x4x4</v>
          </cell>
        </row>
        <row r="221">
          <cell r="A221" t="str">
            <v>Listón 2x5x4</v>
          </cell>
        </row>
        <row r="222">
          <cell r="A222" t="str">
            <v>Llave terminal</v>
          </cell>
        </row>
        <row r="223">
          <cell r="A223" t="str">
            <v>Malla electrosoldada D50</v>
          </cell>
        </row>
        <row r="224">
          <cell r="A224" t="str">
            <v>Malla electrosoldada D63</v>
          </cell>
        </row>
        <row r="225">
          <cell r="A225" t="str">
            <v>Malla vena 60 x 200</v>
          </cell>
        </row>
        <row r="226">
          <cell r="A226" t="str">
            <v>Manguera de 1/2</v>
          </cell>
        </row>
        <row r="227">
          <cell r="A227" t="str">
            <v>Manguera inodoro</v>
          </cell>
        </row>
        <row r="228">
          <cell r="A228" t="str">
            <v>Marco de puerta</v>
          </cell>
        </row>
        <row r="229">
          <cell r="A229" t="str">
            <v>Marmolina</v>
          </cell>
        </row>
        <row r="230">
          <cell r="A230" t="str">
            <v>Mezcladora</v>
          </cell>
        </row>
        <row r="231">
          <cell r="A231" t="str">
            <v>Mortero 1:2</v>
          </cell>
        </row>
        <row r="232">
          <cell r="A232" t="str">
            <v>Mortero 1:2 impermeabilizado</v>
          </cell>
        </row>
        <row r="233">
          <cell r="A233" t="str">
            <v>Mortero 1:3</v>
          </cell>
        </row>
        <row r="234">
          <cell r="A234" t="str">
            <v>Mortero 1:3 impermeabilizado</v>
          </cell>
        </row>
        <row r="235">
          <cell r="A235" t="str">
            <v>Mortero 1:4</v>
          </cell>
        </row>
        <row r="236">
          <cell r="A236" t="str">
            <v>Mortero 1:4 impermeabilizado</v>
          </cell>
        </row>
        <row r="237">
          <cell r="A237" t="str">
            <v>Mortero 1:5</v>
          </cell>
        </row>
        <row r="238">
          <cell r="A238" t="str">
            <v>Mortero 1:6</v>
          </cell>
        </row>
        <row r="239">
          <cell r="A239" t="str">
            <v>Motobomba</v>
          </cell>
        </row>
        <row r="240">
          <cell r="A240" t="str">
            <v>Motoniveladora</v>
          </cell>
        </row>
        <row r="241">
          <cell r="A241" t="str">
            <v xml:space="preserve">Orinal completo  </v>
          </cell>
        </row>
        <row r="242">
          <cell r="A242" t="str">
            <v xml:space="preserve">Papelera completa </v>
          </cell>
        </row>
        <row r="243">
          <cell r="A243" t="str">
            <v>Pegacor</v>
          </cell>
        </row>
        <row r="244">
          <cell r="A244" t="str">
            <v>Pegante plastico</v>
          </cell>
        </row>
        <row r="245">
          <cell r="A245" t="str">
            <v>Pegante PVC 1 galón</v>
          </cell>
        </row>
        <row r="246">
          <cell r="A246" t="str">
            <v>Perfil cuadrado en coll rolled cal 18.</v>
          </cell>
        </row>
        <row r="247">
          <cell r="A247" t="str">
            <v>Piedra</v>
          </cell>
        </row>
        <row r="248">
          <cell r="A248" t="str">
            <v>Pintura de aceite</v>
          </cell>
        </row>
        <row r="249">
          <cell r="A249" t="str">
            <v>Pintura wash primer</v>
          </cell>
        </row>
        <row r="250">
          <cell r="A250" t="str">
            <v>Pirlan aluminio</v>
          </cell>
        </row>
        <row r="251">
          <cell r="A251" t="str">
            <v>Plafond luz (casquilla)</v>
          </cell>
        </row>
        <row r="252">
          <cell r="A252" t="str">
            <v>Plancha Vibratoria</v>
          </cell>
        </row>
        <row r="253">
          <cell r="A253" t="str">
            <v>Portacandado negro No 4</v>
          </cell>
        </row>
        <row r="254">
          <cell r="A254" t="str">
            <v xml:space="preserve">Puerta en madera 1 x 2. Incluye marco </v>
          </cell>
        </row>
        <row r="255">
          <cell r="A255" t="str">
            <v xml:space="preserve">Puerta en madera 0,9 x 2. Incluye marco </v>
          </cell>
        </row>
        <row r="256">
          <cell r="A256" t="str">
            <v xml:space="preserve">Puerta en madera 0,8 x 2. Incluye marco </v>
          </cell>
        </row>
        <row r="257">
          <cell r="A257" t="str">
            <v xml:space="preserve">Puerta en madera 0,7 x 2. Incluye marco </v>
          </cell>
        </row>
        <row r="258">
          <cell r="A258" t="str">
            <v xml:space="preserve">Puertas metálicas 0.70x2.0 sin cerradura </v>
          </cell>
        </row>
        <row r="259">
          <cell r="A259" t="str">
            <v>Puertas metálicas 0.90x2.0 con cerradura</v>
          </cell>
        </row>
        <row r="260">
          <cell r="A260" t="str">
            <v xml:space="preserve">Puertas metálicas 0.90x2.0 sin cerradura </v>
          </cell>
        </row>
        <row r="261">
          <cell r="A261" t="str">
            <v>Pulidora</v>
          </cell>
        </row>
        <row r="262">
          <cell r="A262" t="str">
            <v xml:space="preserve">Puntal </v>
          </cell>
        </row>
        <row r="263">
          <cell r="A263" t="str">
            <v>Puntal de madera</v>
          </cell>
        </row>
        <row r="264">
          <cell r="A264" t="str">
            <v>Puntilla</v>
          </cell>
        </row>
        <row r="265">
          <cell r="A265" t="str">
            <v>Reflector de 8 sin vidrio</v>
          </cell>
        </row>
        <row r="266">
          <cell r="A266" t="str">
            <v xml:space="preserve">Reja metálica </v>
          </cell>
        </row>
        <row r="267">
          <cell r="A267" t="str">
            <v>Rejilla</v>
          </cell>
        </row>
        <row r="268">
          <cell r="A268" t="str">
            <v>Relleno seleccionado</v>
          </cell>
        </row>
        <row r="269">
          <cell r="A269" t="str">
            <v>Remate lateral para cubierta</v>
          </cell>
        </row>
        <row r="270">
          <cell r="A270" t="str">
            <v>Retroexcavadora</v>
          </cell>
        </row>
        <row r="271">
          <cell r="A271" t="str">
            <v>Rieles para pavimentos</v>
          </cell>
        </row>
        <row r="272">
          <cell r="A272" t="str">
            <v>Saco de cerramiento</v>
          </cell>
        </row>
        <row r="273">
          <cell r="A273" t="str">
            <v xml:space="preserve">Sanitario acuaser </v>
          </cell>
        </row>
        <row r="274">
          <cell r="A274" t="str">
            <v xml:space="preserve">Sanitario completo </v>
          </cell>
        </row>
        <row r="275">
          <cell r="A275" t="str">
            <v>Sanitario trevi</v>
          </cell>
        </row>
        <row r="276">
          <cell r="A276" t="str">
            <v>Sifón para lavadero completo</v>
          </cell>
        </row>
        <row r="277">
          <cell r="A277" t="str">
            <v>Sifón para lavamanos</v>
          </cell>
        </row>
        <row r="278">
          <cell r="A278" t="str">
            <v>Sifón para lavaplatos</v>
          </cell>
        </row>
        <row r="279">
          <cell r="A279" t="str">
            <v>Sifón 2</v>
          </cell>
        </row>
        <row r="280">
          <cell r="A280" t="str">
            <v>Sifón 3"</v>
          </cell>
        </row>
        <row r="281">
          <cell r="A281" t="str">
            <v>Silla yee 10 x 4</v>
          </cell>
        </row>
        <row r="282">
          <cell r="A282" t="str">
            <v>Silla yee 8 x 4</v>
          </cell>
        </row>
        <row r="283">
          <cell r="A283" t="str">
            <v>Soldadura</v>
          </cell>
        </row>
        <row r="284">
          <cell r="A284" t="str">
            <v>Soldadura electrica 004-3/23"</v>
          </cell>
        </row>
        <row r="285">
          <cell r="A285" t="str">
            <v>Soldadura PVC liquida 1/4"</v>
          </cell>
        </row>
        <row r="286">
          <cell r="A286" t="str">
            <v>Soldadura PVC liquida 1/8"</v>
          </cell>
        </row>
        <row r="287">
          <cell r="A287" t="str">
            <v>Tabla</v>
          </cell>
        </row>
        <row r="288">
          <cell r="A288" t="str">
            <v>Tablero trifasico 24 circuitos con puerta</v>
          </cell>
        </row>
        <row r="289">
          <cell r="A289" t="str">
            <v>Tablero trifasico 18 circuitos con puerta</v>
          </cell>
        </row>
        <row r="290">
          <cell r="A290" t="str">
            <v>Tablero trifasico 18 circuitos sin puerta</v>
          </cell>
        </row>
        <row r="291">
          <cell r="A291" t="str">
            <v>Tablero trifasico 12 circuitos con puerta</v>
          </cell>
        </row>
        <row r="292">
          <cell r="A292" t="str">
            <v>Tablero trifasico 12 circuitos sin puerta</v>
          </cell>
        </row>
        <row r="293">
          <cell r="A293" t="str">
            <v>Tablero bifasico 12 circuitos sin puerta</v>
          </cell>
        </row>
        <row r="294">
          <cell r="A294" t="str">
            <v>Tablero monófasico 12 circuitos sin puerta</v>
          </cell>
        </row>
        <row r="295">
          <cell r="A295" t="str">
            <v>Tablero trifasico 8 circuitos con puerta</v>
          </cell>
        </row>
        <row r="296">
          <cell r="A296" t="str">
            <v>Tablero monófasico 8 circuitos sin puerta</v>
          </cell>
        </row>
        <row r="297">
          <cell r="A297" t="str">
            <v>Tablero bifasico 8 circuitos sin puerta</v>
          </cell>
        </row>
        <row r="298">
          <cell r="A298" t="str">
            <v>Tablero trifasico 6 circuitos sin puerta</v>
          </cell>
        </row>
        <row r="299">
          <cell r="A299" t="str">
            <v>Tablero monófasico 6 circuitos sin puerta</v>
          </cell>
        </row>
        <row r="300">
          <cell r="A300" t="str">
            <v>Tablero monófasico 4 circuitos sin puerta</v>
          </cell>
        </row>
        <row r="301">
          <cell r="A301" t="str">
            <v>Tableta de gress</v>
          </cell>
        </row>
        <row r="302">
          <cell r="A302" t="str">
            <v>Tablón vitrificado 33x33</v>
          </cell>
        </row>
        <row r="303">
          <cell r="A303" t="str">
            <v>Taco de 20 amp</v>
          </cell>
        </row>
        <row r="304">
          <cell r="A304" t="str">
            <v>Taco metálico de 3 m</v>
          </cell>
        </row>
        <row r="305">
          <cell r="A305" t="str">
            <v>Tanque de 12 latas</v>
          </cell>
        </row>
        <row r="306">
          <cell r="A306" t="str">
            <v>Tanque elevado de 1000 lts</v>
          </cell>
        </row>
        <row r="307">
          <cell r="A307" t="str">
            <v xml:space="preserve">tapa caja 2 x 4 </v>
          </cell>
        </row>
        <row r="308">
          <cell r="A308" t="str">
            <v xml:space="preserve">tapa caja octagonal </v>
          </cell>
        </row>
        <row r="309">
          <cell r="A309" t="str">
            <v>Tapa para caja 30x30x0,05</v>
          </cell>
        </row>
        <row r="310">
          <cell r="A310" t="str">
            <v>tapon 3/4</v>
          </cell>
        </row>
        <row r="311">
          <cell r="A311" t="str">
            <v>Tapón macho galvanizado 1/2</v>
          </cell>
        </row>
        <row r="312">
          <cell r="A312" t="str">
            <v>Tapón p.v.c. 3</v>
          </cell>
        </row>
        <row r="313">
          <cell r="A313" t="str">
            <v>Tee 1</v>
          </cell>
        </row>
        <row r="314">
          <cell r="A314" t="str">
            <v>Tee 1 1/4</v>
          </cell>
        </row>
        <row r="315">
          <cell r="A315" t="str">
            <v>Tee 1 1/2</v>
          </cell>
        </row>
        <row r="316">
          <cell r="A316" t="str">
            <v>Tee 1/2</v>
          </cell>
        </row>
        <row r="317">
          <cell r="A317" t="str">
            <v>Tee 10 x 10 x 3 H.F.</v>
          </cell>
        </row>
        <row r="318">
          <cell r="A318" t="str">
            <v>Tee 2 sanitaria</v>
          </cell>
        </row>
        <row r="319">
          <cell r="A319" t="str">
            <v>Tee 3/4</v>
          </cell>
        </row>
        <row r="320">
          <cell r="A320" t="str">
            <v>Tee 4 sanitaria</v>
          </cell>
        </row>
        <row r="321">
          <cell r="A321" t="str">
            <v>Tee en H.F.  3</v>
          </cell>
        </row>
        <row r="322">
          <cell r="A322" t="str">
            <v>Tee p.v.c. 2</v>
          </cell>
        </row>
        <row r="323">
          <cell r="A323" t="str">
            <v>Tee p.v.c. 3</v>
          </cell>
        </row>
        <row r="324">
          <cell r="A324" t="str">
            <v>Tee galvanizada 3/4"</v>
          </cell>
        </row>
        <row r="325">
          <cell r="A325" t="str">
            <v>Tee galvanizada 1"</v>
          </cell>
        </row>
        <row r="326">
          <cell r="A326" t="str">
            <v>Tee galvanizada 1 1/2"</v>
          </cell>
        </row>
        <row r="327">
          <cell r="A327" t="str">
            <v>Tee galvanizada 2"</v>
          </cell>
        </row>
        <row r="328">
          <cell r="A328" t="str">
            <v>Tee galvanizada 3"</v>
          </cell>
        </row>
        <row r="329">
          <cell r="A329" t="str">
            <v>Tee galvanizada 4"</v>
          </cell>
        </row>
        <row r="330">
          <cell r="A330" t="str">
            <v>Teflón</v>
          </cell>
        </row>
        <row r="331">
          <cell r="A331" t="str">
            <v>Teja termoacustica</v>
          </cell>
        </row>
        <row r="332">
          <cell r="A332" t="str">
            <v>Tela sintetica</v>
          </cell>
        </row>
        <row r="333">
          <cell r="A333" t="str">
            <v>Thinner</v>
          </cell>
        </row>
        <row r="334">
          <cell r="A334" t="str">
            <v>Toma doble monofasico con polo a tierra</v>
          </cell>
        </row>
        <row r="335">
          <cell r="A335" t="str">
            <v>Toma de 3 patas 50A- 250v</v>
          </cell>
        </row>
        <row r="336">
          <cell r="A336" t="str">
            <v>Toma de para teléfono</v>
          </cell>
        </row>
        <row r="337">
          <cell r="A337" t="str">
            <v>Toma para tv</v>
          </cell>
        </row>
        <row r="338">
          <cell r="A338" t="str">
            <v>Tornillos fijación cubierta</v>
          </cell>
        </row>
        <row r="339">
          <cell r="A339" t="str">
            <v xml:space="preserve">Tornillos y anclajes </v>
          </cell>
        </row>
        <row r="340">
          <cell r="A340" t="str">
            <v>Tronillos goloso</v>
          </cell>
        </row>
        <row r="341">
          <cell r="A341" t="str">
            <v>Tubería 1" pvc</v>
          </cell>
        </row>
        <row r="342">
          <cell r="A342" t="str">
            <v>Tubería 1/2 pvc</v>
          </cell>
        </row>
        <row r="343">
          <cell r="A343" t="str">
            <v>Tubería 11/2 pvc</v>
          </cell>
        </row>
        <row r="344">
          <cell r="A344" t="str">
            <v>Tubería 3/4 pvc</v>
          </cell>
        </row>
        <row r="345">
          <cell r="A345" t="str">
            <v>Tubería a presión p.v.c.  2</v>
          </cell>
        </row>
        <row r="346">
          <cell r="A346" t="str">
            <v>Tubería a presión p.v.c.  3</v>
          </cell>
        </row>
        <row r="347">
          <cell r="A347" t="str">
            <v>Tubería a presión p.v.c. 1</v>
          </cell>
        </row>
        <row r="348">
          <cell r="A348" t="str">
            <v>Tubería a presión p.v.c. 1 1/4"</v>
          </cell>
        </row>
        <row r="349">
          <cell r="A349" t="str">
            <v>Tubería a presión p.v.c. 1/2</v>
          </cell>
        </row>
        <row r="350">
          <cell r="A350" t="str">
            <v>Tubería a presión p.v.c. 3/4</v>
          </cell>
        </row>
        <row r="351">
          <cell r="A351" t="str">
            <v>Tubería de ventilación PVC 1 1/2"</v>
          </cell>
        </row>
        <row r="352">
          <cell r="A352" t="str">
            <v>Tubería de ventilación PVC 2 1/2"</v>
          </cell>
        </row>
        <row r="353">
          <cell r="A353" t="str">
            <v>Tubería de ventilación PVC 2"</v>
          </cell>
        </row>
        <row r="354">
          <cell r="A354" t="str">
            <v>Tubería de ventilación PVC 3"</v>
          </cell>
        </row>
        <row r="355">
          <cell r="A355" t="str">
            <v>Tuberia galvanizada de 3/4 "</v>
          </cell>
        </row>
        <row r="356">
          <cell r="A356" t="str">
            <v>Tuberia galvanizada de 1 "</v>
          </cell>
        </row>
        <row r="357">
          <cell r="A357" t="str">
            <v>Tuberia galvanizada de 1 1/2"</v>
          </cell>
        </row>
        <row r="358">
          <cell r="A358" t="str">
            <v>Tuberia galvanizada de 2"</v>
          </cell>
        </row>
        <row r="359">
          <cell r="A359" t="str">
            <v>Tuberia galvanizada de 3"</v>
          </cell>
        </row>
        <row r="360">
          <cell r="A360" t="str">
            <v>Tuberia galvanizada de 4"</v>
          </cell>
        </row>
        <row r="361">
          <cell r="A361" t="str">
            <v>Tubería sanitaria 2 pvc</v>
          </cell>
        </row>
        <row r="362">
          <cell r="A362" t="str">
            <v>Tubería sanitaria 3 pvc</v>
          </cell>
        </row>
        <row r="363">
          <cell r="A363" t="str">
            <v>Tubería sanitaria 4 pvc</v>
          </cell>
        </row>
        <row r="364">
          <cell r="A364" t="str">
            <v>Tubería sanitaria 6 pvc</v>
          </cell>
        </row>
        <row r="365">
          <cell r="A365" t="str">
            <v>Tubería sanitaría Durafort 10</v>
          </cell>
        </row>
        <row r="366">
          <cell r="A366" t="str">
            <v>Tubería sanitaría Durafort 8</v>
          </cell>
        </row>
        <row r="367">
          <cell r="A367" t="str">
            <v>Tubería sanitaría Durafort 6</v>
          </cell>
        </row>
        <row r="368">
          <cell r="A368" t="str">
            <v>Tubería sanitaría Durafort 4</v>
          </cell>
        </row>
        <row r="369">
          <cell r="A369" t="str">
            <v>Tubo 3/4" cold rolled cal.18</v>
          </cell>
        </row>
        <row r="370">
          <cell r="A370" t="str">
            <v>Tubo conduit 3"</v>
          </cell>
        </row>
        <row r="371">
          <cell r="A371" t="str">
            <v>Tubo conduit 2"</v>
          </cell>
        </row>
        <row r="372">
          <cell r="A372" t="str">
            <v>Tubo conduit 1 1/2"</v>
          </cell>
        </row>
        <row r="373">
          <cell r="A373" t="str">
            <v>Tubo conduit 1 1/4"</v>
          </cell>
        </row>
        <row r="374">
          <cell r="A374" t="str">
            <v>Tubo conduit 1</v>
          </cell>
        </row>
        <row r="375">
          <cell r="A375" t="str">
            <v>Tubo conduit 3/4</v>
          </cell>
        </row>
        <row r="376">
          <cell r="A376" t="str">
            <v>Tubo conduit 1/2</v>
          </cell>
        </row>
        <row r="377">
          <cell r="A377" t="str">
            <v>Tubo conduit EMT 1</v>
          </cell>
        </row>
        <row r="378">
          <cell r="A378" t="str">
            <v>Unión 1/2</v>
          </cell>
        </row>
        <row r="379">
          <cell r="A379" t="str">
            <v>Unión de 1/2</v>
          </cell>
        </row>
        <row r="380">
          <cell r="A380" t="str">
            <v>Unión EMT 1</v>
          </cell>
        </row>
        <row r="381">
          <cell r="A381" t="str">
            <v>Unión PVC presión 1</v>
          </cell>
        </row>
        <row r="382">
          <cell r="A382" t="str">
            <v>Unión PVC presión 1 1/4</v>
          </cell>
        </row>
        <row r="383">
          <cell r="A383" t="str">
            <v>Unión PVC presión 1 1/2</v>
          </cell>
        </row>
        <row r="384">
          <cell r="A384" t="str">
            <v>Unión PVC presión 1/2</v>
          </cell>
        </row>
        <row r="385">
          <cell r="A385" t="str">
            <v>Unión PVC presión 2</v>
          </cell>
        </row>
        <row r="386">
          <cell r="A386" t="str">
            <v>Unión PVC presión 3/4</v>
          </cell>
        </row>
        <row r="387">
          <cell r="A387" t="str">
            <v>Unión galvanizada 1/2</v>
          </cell>
        </row>
        <row r="388">
          <cell r="A388" t="str">
            <v>Unión galvanizada 3/4</v>
          </cell>
        </row>
        <row r="389">
          <cell r="A389" t="str">
            <v>Unión galvanizada 1"</v>
          </cell>
        </row>
        <row r="390">
          <cell r="A390" t="str">
            <v>Unión galvanizada 1 1/2</v>
          </cell>
        </row>
        <row r="391">
          <cell r="A391" t="str">
            <v>Unión galvanizada 2"</v>
          </cell>
        </row>
        <row r="392">
          <cell r="A392" t="str">
            <v>Unión galvanizada 3"</v>
          </cell>
        </row>
        <row r="393">
          <cell r="A393" t="str">
            <v>Unión galvanizada 4"</v>
          </cell>
        </row>
        <row r="394">
          <cell r="A394" t="str">
            <v xml:space="preserve">Unión sanitaria 2 </v>
          </cell>
        </row>
        <row r="395">
          <cell r="A395" t="str">
            <v>Unión sanitaria 3</v>
          </cell>
        </row>
        <row r="396">
          <cell r="A396" t="str">
            <v>Unión sanitaria 4</v>
          </cell>
        </row>
        <row r="397">
          <cell r="A397" t="str">
            <v>Unión sanitaria 6</v>
          </cell>
        </row>
        <row r="398">
          <cell r="A398" t="str">
            <v>Unión universal 1"</v>
          </cell>
        </row>
        <row r="399">
          <cell r="A399" t="str">
            <v>Unión conduit 1/2"</v>
          </cell>
        </row>
        <row r="400">
          <cell r="A400" t="str">
            <v>Unión conduit 3/4"</v>
          </cell>
        </row>
        <row r="401">
          <cell r="A401" t="str">
            <v>Unión conduit 1"</v>
          </cell>
        </row>
        <row r="402">
          <cell r="A402" t="str">
            <v>Unión conduit 1 1/4"</v>
          </cell>
        </row>
        <row r="403">
          <cell r="A403" t="str">
            <v>Unión conduit 1 1/2"</v>
          </cell>
        </row>
        <row r="404">
          <cell r="A404" t="str">
            <v>Unión conduit 2"</v>
          </cell>
        </row>
        <row r="405">
          <cell r="A405" t="str">
            <v>Valvula de cierre rapido 1/2"</v>
          </cell>
        </row>
        <row r="406">
          <cell r="A406" t="str">
            <v>Valvula de cierre rapido 3/4"</v>
          </cell>
        </row>
        <row r="407">
          <cell r="A407" t="str">
            <v>Valvula de cierre rapido 1"</v>
          </cell>
        </row>
        <row r="408">
          <cell r="A408" t="str">
            <v>Valvula de cierre rapido 1 1/4"</v>
          </cell>
        </row>
        <row r="409">
          <cell r="A409" t="str">
            <v>Valvula de cierre rapido 1 1/2"</v>
          </cell>
        </row>
        <row r="410">
          <cell r="A410" t="str">
            <v>Valvula de cierre rapido 2"</v>
          </cell>
        </row>
        <row r="411">
          <cell r="A411" t="str">
            <v>Valvula de cierre rapido 2 1/2"</v>
          </cell>
        </row>
        <row r="412">
          <cell r="A412" t="str">
            <v>Valvula de cierre rapido 3"</v>
          </cell>
        </row>
        <row r="413">
          <cell r="A413" t="str">
            <v>Valvula de compuerta de 3/4"</v>
          </cell>
        </row>
        <row r="414">
          <cell r="A414" t="str">
            <v>Valvula de compuerta de 1"</v>
          </cell>
        </row>
        <row r="415">
          <cell r="A415" t="str">
            <v>Valvula de compuerta de 1 1/4"</v>
          </cell>
        </row>
        <row r="416">
          <cell r="A416" t="str">
            <v>Valvula de compuerta de 1 1/2"</v>
          </cell>
        </row>
        <row r="417">
          <cell r="A417" t="str">
            <v>Valvula de compuerta de 2"</v>
          </cell>
        </row>
        <row r="418">
          <cell r="A418" t="str">
            <v>Valvula de compuerta de 3"</v>
          </cell>
        </row>
        <row r="419">
          <cell r="A419" t="str">
            <v>Valvula H.F. 3</v>
          </cell>
        </row>
        <row r="420">
          <cell r="A420" t="str">
            <v>Valvula mariposa 1/2</v>
          </cell>
        </row>
        <row r="421">
          <cell r="A421" t="str">
            <v>Varilla 1/2</v>
          </cell>
        </row>
        <row r="422">
          <cell r="A422" t="str">
            <v>Varilla 3/8</v>
          </cell>
        </row>
        <row r="423">
          <cell r="A423" t="str">
            <v>Varilla coper-weld 2.4 mts x 5/8"</v>
          </cell>
        </row>
        <row r="424">
          <cell r="A424" t="str">
            <v>Varilla coper-well</v>
          </cell>
        </row>
        <row r="425">
          <cell r="A425" t="str">
            <v>Ventana metálica</v>
          </cell>
        </row>
        <row r="426">
          <cell r="A426" t="str">
            <v>Ventana 1.0x0.8</v>
          </cell>
        </row>
        <row r="427">
          <cell r="A427" t="str">
            <v>Ventana 1.3x1.0 con rejas protectoras</v>
          </cell>
        </row>
        <row r="428">
          <cell r="A428" t="str">
            <v>Ventilador de techo</v>
          </cell>
        </row>
        <row r="429">
          <cell r="A429" t="str">
            <v>Vibrador concreto</v>
          </cell>
        </row>
        <row r="430">
          <cell r="A430" t="str">
            <v>Vibrocompactador</v>
          </cell>
        </row>
        <row r="431">
          <cell r="A431" t="str">
            <v>Vidrio 4mm</v>
          </cell>
        </row>
        <row r="432">
          <cell r="A432" t="str">
            <v>Vidrio esmerilado 4 mm</v>
          </cell>
        </row>
        <row r="433">
          <cell r="A433" t="str">
            <v>Vinilo Tipo 1</v>
          </cell>
        </row>
        <row r="434">
          <cell r="A434" t="str">
            <v>Vinilo Tipo 3</v>
          </cell>
        </row>
        <row r="435">
          <cell r="A435" t="str">
            <v>Visagras 2"</v>
          </cell>
        </row>
        <row r="436">
          <cell r="A436" t="str">
            <v>Visagras 2 1/2"</v>
          </cell>
        </row>
        <row r="437">
          <cell r="A437" t="str">
            <v>Visagras 3"</v>
          </cell>
        </row>
        <row r="438">
          <cell r="A438" t="str">
            <v>Visagras 3 1/2"</v>
          </cell>
        </row>
        <row r="439">
          <cell r="A439" t="str">
            <v xml:space="preserve">Volqueta 6 m3 </v>
          </cell>
        </row>
        <row r="440">
          <cell r="A440" t="str">
            <v>Vuelta galvanizada 3/4"</v>
          </cell>
        </row>
        <row r="441">
          <cell r="A441" t="str">
            <v>Vuelta galvanizada 1"</v>
          </cell>
        </row>
        <row r="442">
          <cell r="A442" t="str">
            <v>Vuelta galvanizada 1 1/4"</v>
          </cell>
        </row>
        <row r="443">
          <cell r="A443" t="str">
            <v>Vuelta galvanizada 1 1/2"</v>
          </cell>
        </row>
        <row r="444">
          <cell r="A444" t="str">
            <v>Win plastico</v>
          </cell>
        </row>
        <row r="445">
          <cell r="A445" t="str">
            <v>Yee 2 sanitaria</v>
          </cell>
        </row>
        <row r="446">
          <cell r="A446" t="str">
            <v>Yee 4 sanitaria</v>
          </cell>
        </row>
        <row r="447">
          <cell r="A447" t="str">
            <v>Yee sanitaria 2x4" reducida</v>
          </cell>
        </row>
        <row r="448">
          <cell r="A448" t="str">
            <v>Yee sanitaria 3</v>
          </cell>
        </row>
        <row r="449">
          <cell r="A449" t="str">
            <v xml:space="preserve">Zuncho metalico 3/8" 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>
        <row r="10">
          <cell r="A10">
            <v>1.4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0">
          <cell r="A10">
            <v>0</v>
          </cell>
        </row>
      </sheetData>
      <sheetData sheetId="17"/>
      <sheetData sheetId="18"/>
      <sheetData sheetId="19">
        <row r="10">
          <cell r="A10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>
        <row r="4">
          <cell r="A4">
            <v>1</v>
          </cell>
          <cell r="CV4">
            <v>74.333300000000008</v>
          </cell>
          <cell r="CW4">
            <v>4</v>
          </cell>
          <cell r="CX4">
            <v>16</v>
          </cell>
          <cell r="CY4">
            <v>10</v>
          </cell>
          <cell r="CZ4">
            <v>0</v>
          </cell>
        </row>
        <row r="5">
          <cell r="A5">
            <v>2</v>
          </cell>
          <cell r="CV5">
            <v>74.333300000000008</v>
          </cell>
          <cell r="CW5">
            <v>4</v>
          </cell>
          <cell r="CX5">
            <v>16</v>
          </cell>
          <cell r="CY5">
            <v>10</v>
          </cell>
          <cell r="CZ5">
            <v>0</v>
          </cell>
        </row>
        <row r="6">
          <cell r="A6">
            <v>3</v>
          </cell>
          <cell r="CV6">
            <v>74.333300000000008</v>
          </cell>
          <cell r="CW6">
            <v>4</v>
          </cell>
          <cell r="CX6">
            <v>16</v>
          </cell>
          <cell r="CY6">
            <v>10</v>
          </cell>
          <cell r="CZ6">
            <v>0</v>
          </cell>
        </row>
        <row r="7">
          <cell r="A7">
            <v>4</v>
          </cell>
          <cell r="CV7">
            <v>74.333300000000008</v>
          </cell>
          <cell r="CW7">
            <v>4</v>
          </cell>
          <cell r="CX7">
            <v>16</v>
          </cell>
          <cell r="CY7">
            <v>10</v>
          </cell>
          <cell r="CZ7">
            <v>0</v>
          </cell>
        </row>
        <row r="8">
          <cell r="A8">
            <v>5</v>
          </cell>
          <cell r="CV8">
            <v>68.333300000000008</v>
          </cell>
          <cell r="CW8">
            <v>4</v>
          </cell>
          <cell r="CX8">
            <v>16</v>
          </cell>
          <cell r="CY8">
            <v>10</v>
          </cell>
          <cell r="CZ8">
            <v>0</v>
          </cell>
        </row>
        <row r="9">
          <cell r="A9">
            <v>6</v>
          </cell>
          <cell r="CV9">
            <v>73.333300000000008</v>
          </cell>
          <cell r="CW9">
            <v>1</v>
          </cell>
          <cell r="CX9">
            <v>16</v>
          </cell>
          <cell r="CY9">
            <v>10</v>
          </cell>
          <cell r="CZ9">
            <v>0</v>
          </cell>
        </row>
        <row r="10">
          <cell r="A10">
            <v>7</v>
          </cell>
          <cell r="CV10">
            <v>60.333300000000001</v>
          </cell>
          <cell r="CW10">
            <v>1</v>
          </cell>
          <cell r="CX10">
            <v>16</v>
          </cell>
          <cell r="CY10">
            <v>10</v>
          </cell>
          <cell r="CZ10">
            <v>0</v>
          </cell>
        </row>
        <row r="11">
          <cell r="A11">
            <v>8</v>
          </cell>
          <cell r="CV11">
            <v>55</v>
          </cell>
          <cell r="CW11">
            <v>1</v>
          </cell>
          <cell r="CX11">
            <v>16</v>
          </cell>
          <cell r="CY11">
            <v>10</v>
          </cell>
          <cell r="CZ11">
            <v>0</v>
          </cell>
        </row>
        <row r="12">
          <cell r="A12">
            <v>9</v>
          </cell>
          <cell r="CV12">
            <v>73.333300000000008</v>
          </cell>
          <cell r="CW12">
            <v>1</v>
          </cell>
          <cell r="CX12">
            <v>16</v>
          </cell>
          <cell r="CY12">
            <v>10</v>
          </cell>
          <cell r="CZ12">
            <v>0</v>
          </cell>
        </row>
        <row r="13">
          <cell r="A13">
            <v>10</v>
          </cell>
          <cell r="CV13">
            <v>73.333300000000008</v>
          </cell>
          <cell r="CW13">
            <v>1</v>
          </cell>
          <cell r="CX13">
            <v>16</v>
          </cell>
          <cell r="CY13">
            <v>10</v>
          </cell>
          <cell r="CZ13">
            <v>0</v>
          </cell>
        </row>
        <row r="14">
          <cell r="A14">
            <v>11</v>
          </cell>
          <cell r="CV14">
            <v>73.333300000000008</v>
          </cell>
          <cell r="CW14">
            <v>1</v>
          </cell>
          <cell r="CX14">
            <v>16</v>
          </cell>
          <cell r="CY14">
            <v>10</v>
          </cell>
          <cell r="CZ14">
            <v>0</v>
          </cell>
        </row>
        <row r="15">
          <cell r="A15">
            <v>12</v>
          </cell>
          <cell r="CV15">
            <v>25</v>
          </cell>
          <cell r="CW15">
            <v>0</v>
          </cell>
          <cell r="CX15">
            <v>8</v>
          </cell>
          <cell r="CY15">
            <v>3</v>
          </cell>
          <cell r="CZ15">
            <v>0</v>
          </cell>
        </row>
        <row r="16">
          <cell r="A16">
            <v>13</v>
          </cell>
          <cell r="CV16">
            <v>55</v>
          </cell>
          <cell r="CW16">
            <v>1</v>
          </cell>
          <cell r="CX16">
            <v>16</v>
          </cell>
          <cell r="CY16">
            <v>10</v>
          </cell>
          <cell r="CZ16">
            <v>0</v>
          </cell>
        </row>
        <row r="17">
          <cell r="A17">
            <v>14</v>
          </cell>
          <cell r="CV17">
            <v>0</v>
          </cell>
          <cell r="CW17">
            <v>0</v>
          </cell>
          <cell r="CX17">
            <v>21</v>
          </cell>
          <cell r="CY17">
            <v>0</v>
          </cell>
          <cell r="CZ17">
            <v>0</v>
          </cell>
        </row>
        <row r="18">
          <cell r="A18">
            <v>15</v>
          </cell>
          <cell r="CV18">
            <v>0</v>
          </cell>
          <cell r="CW18">
            <v>0</v>
          </cell>
          <cell r="CX18">
            <v>14</v>
          </cell>
          <cell r="CY18">
            <v>0</v>
          </cell>
          <cell r="CZ18">
            <v>0</v>
          </cell>
        </row>
        <row r="19">
          <cell r="A19">
            <v>16</v>
          </cell>
          <cell r="CV19">
            <v>0</v>
          </cell>
          <cell r="CW19">
            <v>0</v>
          </cell>
          <cell r="CX19">
            <v>14</v>
          </cell>
          <cell r="CY19">
            <v>0</v>
          </cell>
          <cell r="CZ19">
            <v>0</v>
          </cell>
        </row>
        <row r="20"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</row>
        <row r="21"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</row>
        <row r="22"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</row>
        <row r="23"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</row>
        <row r="24"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</row>
        <row r="25"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</row>
        <row r="26"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</row>
        <row r="27"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</row>
        <row r="28"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</row>
        <row r="29"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</row>
        <row r="30">
          <cell r="A30">
            <v>1</v>
          </cell>
          <cell r="CV30">
            <v>74.333300000000008</v>
          </cell>
          <cell r="CW30">
            <v>4</v>
          </cell>
          <cell r="CX30">
            <v>16</v>
          </cell>
          <cell r="CY30">
            <v>10</v>
          </cell>
          <cell r="CZ30">
            <v>0</v>
          </cell>
        </row>
        <row r="31">
          <cell r="A31">
            <v>2</v>
          </cell>
          <cell r="CV31">
            <v>74.333300000000008</v>
          </cell>
          <cell r="CW31">
            <v>4</v>
          </cell>
          <cell r="CX31">
            <v>16</v>
          </cell>
          <cell r="CY31">
            <v>10</v>
          </cell>
          <cell r="CZ31">
            <v>0</v>
          </cell>
        </row>
        <row r="32">
          <cell r="A32">
            <v>3</v>
          </cell>
          <cell r="CV32">
            <v>74.333300000000008</v>
          </cell>
          <cell r="CW32">
            <v>4</v>
          </cell>
          <cell r="CX32">
            <v>16</v>
          </cell>
          <cell r="CY32">
            <v>10</v>
          </cell>
          <cell r="CZ32">
            <v>0</v>
          </cell>
        </row>
        <row r="33">
          <cell r="A33">
            <v>4</v>
          </cell>
          <cell r="CV33">
            <v>74.333300000000008</v>
          </cell>
          <cell r="CW33">
            <v>4</v>
          </cell>
          <cell r="CX33">
            <v>16</v>
          </cell>
          <cell r="CY33">
            <v>10</v>
          </cell>
          <cell r="CZ33">
            <v>0</v>
          </cell>
        </row>
        <row r="34">
          <cell r="A34">
            <v>5</v>
          </cell>
          <cell r="CV34">
            <v>68.333300000000008</v>
          </cell>
          <cell r="CW34">
            <v>4</v>
          </cell>
          <cell r="CX34">
            <v>16</v>
          </cell>
          <cell r="CY34">
            <v>10</v>
          </cell>
          <cell r="CZ34">
            <v>0</v>
          </cell>
        </row>
        <row r="35">
          <cell r="A35">
            <v>6</v>
          </cell>
          <cell r="CV35">
            <v>73.333300000000008</v>
          </cell>
          <cell r="CW35">
            <v>1</v>
          </cell>
          <cell r="CX35">
            <v>16</v>
          </cell>
          <cell r="CY35">
            <v>10</v>
          </cell>
          <cell r="CZ35">
            <v>0</v>
          </cell>
        </row>
        <row r="36">
          <cell r="A36">
            <v>7</v>
          </cell>
          <cell r="CV36">
            <v>60.333300000000001</v>
          </cell>
          <cell r="CW36">
            <v>1</v>
          </cell>
          <cell r="CX36">
            <v>16</v>
          </cell>
          <cell r="CY36">
            <v>10</v>
          </cell>
          <cell r="CZ36">
            <v>0</v>
          </cell>
        </row>
        <row r="37">
          <cell r="A37">
            <v>8</v>
          </cell>
          <cell r="CV37">
            <v>55</v>
          </cell>
          <cell r="CW37">
            <v>1</v>
          </cell>
          <cell r="CX37">
            <v>16</v>
          </cell>
          <cell r="CY37">
            <v>10</v>
          </cell>
          <cell r="CZ37">
            <v>0</v>
          </cell>
        </row>
        <row r="38">
          <cell r="A38">
            <v>9</v>
          </cell>
          <cell r="CV38">
            <v>73.333300000000008</v>
          </cell>
          <cell r="CW38">
            <v>1</v>
          </cell>
          <cell r="CX38">
            <v>16</v>
          </cell>
          <cell r="CY38">
            <v>10</v>
          </cell>
          <cell r="CZ38">
            <v>0</v>
          </cell>
        </row>
        <row r="39">
          <cell r="A39">
            <v>10</v>
          </cell>
          <cell r="CV39">
            <v>73.333300000000008</v>
          </cell>
          <cell r="CW39">
            <v>1</v>
          </cell>
          <cell r="CX39">
            <v>16</v>
          </cell>
          <cell r="CY39">
            <v>10</v>
          </cell>
          <cell r="CZ39">
            <v>0</v>
          </cell>
        </row>
        <row r="40">
          <cell r="A40">
            <v>11</v>
          </cell>
          <cell r="CV40">
            <v>73.333300000000008</v>
          </cell>
          <cell r="CW40">
            <v>1</v>
          </cell>
          <cell r="CX40">
            <v>16</v>
          </cell>
          <cell r="CY40">
            <v>10</v>
          </cell>
          <cell r="CZ40">
            <v>0</v>
          </cell>
        </row>
        <row r="41">
          <cell r="A41">
            <v>12</v>
          </cell>
          <cell r="CV41">
            <v>25</v>
          </cell>
          <cell r="CW41">
            <v>0</v>
          </cell>
          <cell r="CX41">
            <v>8</v>
          </cell>
          <cell r="CY41">
            <v>3</v>
          </cell>
          <cell r="CZ41">
            <v>0</v>
          </cell>
        </row>
        <row r="42">
          <cell r="A42">
            <v>13</v>
          </cell>
          <cell r="CV42">
            <v>55</v>
          </cell>
          <cell r="CW42">
            <v>1</v>
          </cell>
          <cell r="CX42">
            <v>16</v>
          </cell>
          <cell r="CY42">
            <v>10</v>
          </cell>
          <cell r="CZ42">
            <v>0</v>
          </cell>
        </row>
        <row r="43">
          <cell r="A43">
            <v>14</v>
          </cell>
          <cell r="CV43">
            <v>0</v>
          </cell>
          <cell r="CW43">
            <v>0</v>
          </cell>
          <cell r="CX43">
            <v>21</v>
          </cell>
          <cell r="CY43">
            <v>0</v>
          </cell>
          <cell r="CZ43">
            <v>0</v>
          </cell>
        </row>
        <row r="44">
          <cell r="A44">
            <v>15</v>
          </cell>
          <cell r="CV44">
            <v>0</v>
          </cell>
          <cell r="CW44">
            <v>0</v>
          </cell>
          <cell r="CX44">
            <v>14</v>
          </cell>
          <cell r="CY44">
            <v>0</v>
          </cell>
          <cell r="CZ44">
            <v>0</v>
          </cell>
        </row>
        <row r="45">
          <cell r="A45">
            <v>16</v>
          </cell>
          <cell r="CV45">
            <v>0</v>
          </cell>
          <cell r="CW45">
            <v>0</v>
          </cell>
          <cell r="CX45">
            <v>14</v>
          </cell>
          <cell r="CY45">
            <v>0</v>
          </cell>
          <cell r="CZ45">
            <v>0</v>
          </cell>
        </row>
        <row r="46"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</row>
        <row r="47"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</row>
        <row r="48"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</row>
        <row r="49"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</row>
        <row r="50"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</row>
        <row r="51"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</row>
        <row r="52"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</row>
        <row r="53"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</row>
      </sheetData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C21">
            <v>22000</v>
          </cell>
        </row>
        <row r="24">
          <cell r="C24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>
        <row r="1">
          <cell r="B1" t="str">
            <v>DENOMINACION</v>
          </cell>
          <cell r="C1" t="str">
            <v>[mm]</v>
          </cell>
          <cell r="D1" t="str">
            <v>[mm²]</v>
          </cell>
          <cell r="E1" t="str">
            <v>[mm]</v>
          </cell>
          <cell r="F1" t="str">
            <v>[kgf/m]</v>
          </cell>
        </row>
        <row r="2">
          <cell r="B2">
            <v>2</v>
          </cell>
          <cell r="C2">
            <v>6.35</v>
          </cell>
          <cell r="D2">
            <v>31.669217443593606</v>
          </cell>
          <cell r="E2">
            <v>19.949113350295185</v>
          </cell>
          <cell r="F2">
            <v>0.24701989606003011</v>
          </cell>
        </row>
        <row r="3">
          <cell r="B3">
            <v>3</v>
          </cell>
          <cell r="C3">
            <v>9.5249999999999986</v>
          </cell>
          <cell r="D3">
            <v>71.255739248085604</v>
          </cell>
          <cell r="E3">
            <v>29.923670025442775</v>
          </cell>
          <cell r="F3">
            <v>0.55579476613506773</v>
          </cell>
        </row>
        <row r="4">
          <cell r="B4">
            <v>4</v>
          </cell>
          <cell r="C4">
            <v>12.7</v>
          </cell>
          <cell r="D4">
            <v>126.67686977437442</v>
          </cell>
          <cell r="E4">
            <v>39.898226700590371</v>
          </cell>
          <cell r="F4">
            <v>0.98807958424012043</v>
          </cell>
        </row>
        <row r="5">
          <cell r="B5">
            <v>5</v>
          </cell>
          <cell r="C5">
            <v>15.875</v>
          </cell>
          <cell r="D5">
            <v>197.93260902246004</v>
          </cell>
          <cell r="E5">
            <v>49.872783375737967</v>
          </cell>
          <cell r="F5">
            <v>1.5438743503751884</v>
          </cell>
        </row>
        <row r="6">
          <cell r="B6">
            <v>6</v>
          </cell>
          <cell r="C6">
            <v>19.049999999999997</v>
          </cell>
          <cell r="D6">
            <v>285.02295699234242</v>
          </cell>
          <cell r="E6">
            <v>59.847340050885549</v>
          </cell>
          <cell r="F6">
            <v>2.2231790645402709</v>
          </cell>
        </row>
        <row r="7">
          <cell r="B7">
            <v>7</v>
          </cell>
          <cell r="C7">
            <v>22.224999999999998</v>
          </cell>
          <cell r="D7">
            <v>387.94791368402161</v>
          </cell>
          <cell r="E7">
            <v>69.821896726033145</v>
          </cell>
          <cell r="F7">
            <v>3.0259937267353685</v>
          </cell>
        </row>
        <row r="8">
          <cell r="B8">
            <v>8</v>
          </cell>
          <cell r="C8">
            <v>25.4</v>
          </cell>
          <cell r="D8">
            <v>506.7074790974977</v>
          </cell>
          <cell r="E8">
            <v>79.796453401180742</v>
          </cell>
          <cell r="F8">
            <v>3.9523183369604817</v>
          </cell>
        </row>
        <row r="9">
          <cell r="B9">
            <v>9</v>
          </cell>
          <cell r="C9">
            <v>28.574999999999999</v>
          </cell>
          <cell r="D9">
            <v>641.3016532327706</v>
          </cell>
          <cell r="E9">
            <v>89.771010076328338</v>
          </cell>
          <cell r="F9">
            <v>5.0021528952156107</v>
          </cell>
        </row>
        <row r="10">
          <cell r="B10">
            <v>10</v>
          </cell>
          <cell r="C10">
            <v>31.75</v>
          </cell>
          <cell r="D10">
            <v>791.73043608984017</v>
          </cell>
          <cell r="E10">
            <v>99.745566751475934</v>
          </cell>
          <cell r="F10">
            <v>6.1754974015007535</v>
          </cell>
        </row>
        <row r="11">
          <cell r="B11" t="str">
            <v>N11</v>
          </cell>
          <cell r="C11">
            <v>34.924999999999997</v>
          </cell>
          <cell r="D11">
            <v>957.99382766870644</v>
          </cell>
          <cell r="E11">
            <v>109.72012342662352</v>
          </cell>
          <cell r="F11">
            <v>7.4723518558159094</v>
          </cell>
        </row>
        <row r="12">
          <cell r="B12" t="str">
            <v>N14</v>
          </cell>
          <cell r="C12">
            <v>44.449999999999996</v>
          </cell>
          <cell r="D12">
            <v>1551.7916547360865</v>
          </cell>
          <cell r="E12">
            <v>139.64379345206629</v>
          </cell>
          <cell r="F12">
            <v>12.103974906941474</v>
          </cell>
        </row>
        <row r="13">
          <cell r="B13" t="str">
            <v>N18</v>
          </cell>
          <cell r="C13">
            <v>57.15</v>
          </cell>
          <cell r="D13">
            <v>2565.2066129310824</v>
          </cell>
          <cell r="E13">
            <v>179.54202015265668</v>
          </cell>
          <cell r="F13">
            <v>20.008611580862443</v>
          </cell>
        </row>
        <row r="14">
          <cell r="B14" t="str">
            <v>3.0M</v>
          </cell>
          <cell r="C14">
            <v>3</v>
          </cell>
          <cell r="D14">
            <v>7.0685834705770345</v>
          </cell>
          <cell r="E14">
            <v>9.4247779607693793</v>
          </cell>
          <cell r="F14">
            <v>5.5134951070500871E-2</v>
          </cell>
        </row>
        <row r="15">
          <cell r="B15" t="str">
            <v>3.5M</v>
          </cell>
          <cell r="C15">
            <v>3.5</v>
          </cell>
          <cell r="D15">
            <v>9.6211275016187408</v>
          </cell>
          <cell r="E15">
            <v>10.995574287564276</v>
          </cell>
          <cell r="F15">
            <v>7.5044794512626176E-2</v>
          </cell>
        </row>
        <row r="16">
          <cell r="B16" t="str">
            <v>4.0M</v>
          </cell>
          <cell r="C16">
            <v>4</v>
          </cell>
          <cell r="D16">
            <v>12.566370614359172</v>
          </cell>
          <cell r="E16">
            <v>12.566370614359172</v>
          </cell>
          <cell r="F16">
            <v>9.8017690792001552E-2</v>
          </cell>
        </row>
        <row r="17">
          <cell r="B17" t="str">
            <v>4.5M</v>
          </cell>
          <cell r="C17">
            <v>4.5</v>
          </cell>
          <cell r="D17">
            <v>15.904312808798327</v>
          </cell>
          <cell r="E17">
            <v>14.137166941154069</v>
          </cell>
          <cell r="F17">
            <v>0.12405363990862696</v>
          </cell>
        </row>
        <row r="18">
          <cell r="B18" t="str">
            <v>5.0M</v>
          </cell>
          <cell r="C18">
            <v>5</v>
          </cell>
          <cell r="D18">
            <v>19.634954084936208</v>
          </cell>
          <cell r="E18">
            <v>15.707963267948966</v>
          </cell>
          <cell r="F18">
            <v>0.15315264186250241</v>
          </cell>
        </row>
        <row r="19">
          <cell r="B19" t="str">
            <v>5.5M</v>
          </cell>
          <cell r="C19">
            <v>5.5</v>
          </cell>
          <cell r="D19">
            <v>23.758294442772812</v>
          </cell>
          <cell r="E19">
            <v>17.27875959474386</v>
          </cell>
          <cell r="F19">
            <v>0.18531469665362793</v>
          </cell>
        </row>
        <row r="20">
          <cell r="B20" t="str">
            <v>6.0M</v>
          </cell>
          <cell r="C20">
            <v>6</v>
          </cell>
          <cell r="D20">
            <v>28.274333882308138</v>
          </cell>
          <cell r="E20">
            <v>18.849555921538759</v>
          </cell>
          <cell r="F20">
            <v>0.22053980428200348</v>
          </cell>
        </row>
        <row r="21">
          <cell r="B21" t="str">
            <v>6.5M</v>
          </cell>
          <cell r="C21">
            <v>6.5</v>
          </cell>
          <cell r="D21">
            <v>33.183072403542191</v>
          </cell>
          <cell r="E21">
            <v>20.420352248333657</v>
          </cell>
          <cell r="F21">
            <v>0.25882796474762909</v>
          </cell>
        </row>
        <row r="22">
          <cell r="B22" t="str">
            <v>7.0M</v>
          </cell>
          <cell r="C22">
            <v>7</v>
          </cell>
          <cell r="D22">
            <v>38.484510006474963</v>
          </cell>
          <cell r="E22">
            <v>21.991148575128552</v>
          </cell>
          <cell r="F22">
            <v>0.3001791780505047</v>
          </cell>
        </row>
        <row r="23">
          <cell r="B23" t="str">
            <v>7.5M</v>
          </cell>
          <cell r="C23">
            <v>7.5</v>
          </cell>
          <cell r="D23">
            <v>44.178646691106465</v>
          </cell>
          <cell r="E23">
            <v>23.561944901923447</v>
          </cell>
          <cell r="F23">
            <v>0.34459344419063037</v>
          </cell>
        </row>
        <row r="24">
          <cell r="B24" t="str">
            <v>8.0M</v>
          </cell>
          <cell r="C24">
            <v>8</v>
          </cell>
          <cell r="D24">
            <v>50.26548245743669</v>
          </cell>
          <cell r="E24">
            <v>25.132741228718345</v>
          </cell>
          <cell r="F24">
            <v>0.39207076316800621</v>
          </cell>
        </row>
        <row r="25">
          <cell r="B25" t="str">
            <v>8.5M</v>
          </cell>
          <cell r="C25">
            <v>8.5</v>
          </cell>
          <cell r="D25">
            <v>56.745017305465637</v>
          </cell>
          <cell r="E25">
            <v>26.703537555513243</v>
          </cell>
          <cell r="F25">
            <v>0.44261113498263194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>Peso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>[kgf/m2]</v>
          </cell>
        </row>
        <row r="28">
          <cell r="B28" t="str">
            <v>M-106</v>
          </cell>
          <cell r="C28">
            <v>4.5</v>
          </cell>
          <cell r="D28">
            <v>15.904312808798327</v>
          </cell>
          <cell r="E28">
            <v>14.137166941154069</v>
          </cell>
          <cell r="F28">
            <v>23.8</v>
          </cell>
        </row>
        <row r="29">
          <cell r="B29" t="str">
            <v>M-131</v>
          </cell>
          <cell r="C29">
            <v>5</v>
          </cell>
          <cell r="D29">
            <v>19.634954084936208</v>
          </cell>
          <cell r="E29">
            <v>15.707963267948966</v>
          </cell>
          <cell r="F29">
            <v>29.3</v>
          </cell>
        </row>
        <row r="30">
          <cell r="B30" t="str">
            <v>M-158</v>
          </cell>
          <cell r="C30">
            <v>5.5</v>
          </cell>
          <cell r="D30">
            <v>23.758294442772812</v>
          </cell>
          <cell r="E30">
            <v>17.27875959474386</v>
          </cell>
          <cell r="F30">
            <v>35.5</v>
          </cell>
        </row>
        <row r="31">
          <cell r="B31" t="str">
            <v>M-188</v>
          </cell>
          <cell r="C31">
            <v>6</v>
          </cell>
          <cell r="D31">
            <v>28.274333882308138</v>
          </cell>
          <cell r="E31">
            <v>18.849555921538759</v>
          </cell>
          <cell r="F31">
            <v>42.2</v>
          </cell>
        </row>
        <row r="32">
          <cell r="B32" t="str">
            <v>M-221</v>
          </cell>
          <cell r="C32">
            <v>6.5</v>
          </cell>
          <cell r="D32">
            <v>33.183072403542191</v>
          </cell>
          <cell r="E32">
            <v>20.420352248333657</v>
          </cell>
          <cell r="F32">
            <v>49.6</v>
          </cell>
        </row>
        <row r="33">
          <cell r="B33" t="str">
            <v>M-257</v>
          </cell>
          <cell r="C33">
            <v>7</v>
          </cell>
          <cell r="D33">
            <v>38.484510006474963</v>
          </cell>
          <cell r="E33">
            <v>21.991148575128552</v>
          </cell>
          <cell r="F33">
            <v>57.4</v>
          </cell>
        </row>
        <row r="34">
          <cell r="B34" t="str">
            <v>M-295</v>
          </cell>
          <cell r="C34">
            <v>7.5</v>
          </cell>
          <cell r="D34">
            <v>44.178646691106465</v>
          </cell>
          <cell r="E34">
            <v>23.561944901923447</v>
          </cell>
          <cell r="F34">
            <v>65.900000000000006</v>
          </cell>
        </row>
        <row r="35">
          <cell r="B35" t="str">
            <v>M-335</v>
          </cell>
          <cell r="C35">
            <v>8</v>
          </cell>
          <cell r="D35">
            <v>50.26548245743669</v>
          </cell>
          <cell r="E35">
            <v>25.132741228718345</v>
          </cell>
          <cell r="F35">
            <v>75.099999999999994</v>
          </cell>
        </row>
      </sheetData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>
        <row r="12">
          <cell r="A12">
            <v>10008</v>
          </cell>
        </row>
      </sheetData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EQUIPOS"/>
      <sheetName val="MANO DE OBRA"/>
      <sheetName val="TRANSPORTE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//ccefici"/>
      <sheetName val="//d.docs.live.net/a  aaInformac"/>
      <sheetName val="_aCCIDENTES_DE_1995___1996_xl_3"/>
      <sheetName val="_aCCIDENTES_DE_1995___1996_xl_2"/>
      <sheetName val="_aCCIDENTES_DE_1995___1996_xl_9"/>
      <sheetName val="_aCCIDENTES_DE_1995___1996_xl_4"/>
      <sheetName val="ACTA No.1 "/>
      <sheetName val="ACTA No.5"/>
      <sheetName val="//cceficiente.sharepoint.com/a "/>
      <sheetName val="_aCCIDENTES_DE_1995___1996_xl_6"/>
      <sheetName val="_aCCIDENTES_DE_1995___1996_xl_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7"/>
      <sheetName val="_aCCIDENTES_DE_1995___1996_xl_8"/>
      <sheetName val="_aCCIDENTES_DE_1995___1996_x_13"/>
      <sheetName val="_aCCIDENTES_DE_1995___1996_x_12"/>
      <sheetName val="_aCCIDENTES_DE_1995___1996_x_10"/>
      <sheetName val="LISTADO "/>
      <sheetName val="M.O."/>
      <sheetName val="_aCCIDENTES_DE_1995___1996_x_11"/>
      <sheetName val="INDICE"/>
      <sheetName val="_aCCIDENTES_DE_1995___1996_x_14"/>
      <sheetName val="Hoja2"/>
      <sheetName val="HISTORICOS FUEL OIL EXP"/>
      <sheetName val="CANT OBRA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\Users\ANDRES FELIPE MUÑOZ\Dow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/>
      <sheetData sheetId="398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Presup_Cancha"/>
      <sheetName val="LISTA DE PRECIOS"/>
      <sheetName val="062"/>
      <sheetName val="Listado"/>
      <sheetName val="FINANC"/>
      <sheetName val="TODA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GCB2000"/>
      <sheetName val="FORMULA"/>
      <sheetName val="CLASIFICACION"/>
      <sheetName val="5. ELECTRICO"/>
      <sheetName val="A.P.U"/>
      <sheetName val="CRA.MODI"/>
      <sheetName val=" Liquidacion de Obra por Tramos"/>
      <sheetName val="SALARIOS"/>
      <sheetName val="Lp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PREACTA_6"/>
      <sheetName val="TABLA_2008"/>
      <sheetName val="ESTADO_VÍA-CRIT_TECNICO"/>
      <sheetName val="REC-COD,"/>
      <sheetName val="2,2,6,1 Pilotes 0,30"/>
      <sheetName val="Bajadas"/>
      <sheetName val="NARIÑO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uadr."/>
      <sheetName val="Materiales"/>
      <sheetName val="otros"/>
      <sheetName val="OCTUBRE"/>
      <sheetName val="Hoja2"/>
      <sheetName val="PUNITARIOS PARA 241201 2S.xls"/>
      <sheetName val="OBRAS SES"/>
      <sheetName val="inst"/>
      <sheetName val="PREACTA_61"/>
      <sheetName val="A_P_U1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ristian Fabian Viana Suarez" id="{1BAA4C57-B54F-4107-83B3-B19DE8EDB71E}" userId="Cristian Fabian Viana Suarez" providerId="None"/>
  <person displayName="Diana Marcela Espejero Castaneda" id="{E238290F-C110-480E-9087-E46356A150AC}" userId="diespejero@estudiantes.areandina.edu.co" providerId="PeoplePicker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40" dT="2021-08-09T06:21:35.53" personId="{1BAA4C57-B54F-4107-83B3-B19DE8EDB71E}" id="{7800FA48-B204-4338-B03C-2C8EC3625C86}">
    <text>VERIFICAR CANTIDAD
@Diana Marcela Espejero Castaneda</text>
    <mentions>
      <mention mentionpersonId="{E238290F-C110-480E-9087-E46356A150AC}" mentionId="{00B8411C-1A42-4B66-8D59-746AD03216A1}" startIndex="19" length="33"/>
    </mentions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G53"/>
  <sheetViews>
    <sheetView showGridLines="0" topLeftCell="A25" zoomScale="110" zoomScaleNormal="110" zoomScaleSheetLayoutView="90" workbookViewId="0">
      <selection sqref="A1:C1"/>
    </sheetView>
  </sheetViews>
  <sheetFormatPr baseColWidth="10" defaultColWidth="11.42578125" defaultRowHeight="12.75"/>
  <cols>
    <col min="1" max="1" width="7.85546875" style="385" customWidth="1"/>
    <col min="2" max="2" width="9.28515625" style="385" customWidth="1"/>
    <col min="3" max="3" width="62.28515625" style="92" customWidth="1"/>
    <col min="4" max="4" width="12.85546875" style="92" customWidth="1"/>
    <col min="5" max="5" width="13.7109375" style="386" customWidth="1"/>
    <col min="6" max="6" width="19.28515625" style="5" customWidth="1"/>
    <col min="7" max="7" width="29.28515625" style="5" customWidth="1"/>
    <col min="8" max="8" width="12" style="1" bestFit="1" customWidth="1"/>
    <col min="9" max="16384" width="11.42578125" style="1"/>
  </cols>
  <sheetData>
    <row r="1" spans="1:7" ht="138.75" customHeight="1">
      <c r="A1" s="558" t="s">
        <v>107</v>
      </c>
      <c r="B1" s="559"/>
      <c r="C1" s="560"/>
      <c r="D1" s="480"/>
      <c r="E1" s="480"/>
      <c r="F1" s="481"/>
      <c r="G1" s="482"/>
    </row>
    <row r="2" spans="1:7" ht="25.5" customHeight="1">
      <c r="A2" s="581" t="s">
        <v>111</v>
      </c>
      <c r="B2" s="582"/>
      <c r="C2" s="582"/>
      <c r="D2" s="582"/>
      <c r="E2" s="582"/>
      <c r="F2" s="582"/>
      <c r="G2" s="583"/>
    </row>
    <row r="3" spans="1:7" ht="16.5" customHeight="1">
      <c r="A3" s="578" t="s">
        <v>112</v>
      </c>
      <c r="B3" s="579"/>
      <c r="C3" s="579"/>
      <c r="D3" s="579"/>
      <c r="E3" s="579"/>
      <c r="F3" s="579"/>
      <c r="G3" s="580"/>
    </row>
    <row r="4" spans="1:7" ht="16.5" customHeight="1">
      <c r="A4" s="584" t="s">
        <v>118</v>
      </c>
      <c r="B4" s="585"/>
      <c r="C4" s="585"/>
      <c r="D4" s="585"/>
      <c r="E4" s="585"/>
      <c r="F4" s="586"/>
      <c r="G4" s="483" t="s">
        <v>119</v>
      </c>
    </row>
    <row r="5" spans="1:7" ht="25.5" customHeight="1">
      <c r="A5" s="590" t="s">
        <v>113</v>
      </c>
      <c r="B5" s="591"/>
      <c r="C5" s="587" t="s">
        <v>139</v>
      </c>
      <c r="D5" s="588"/>
      <c r="E5" s="589"/>
      <c r="F5" s="103" t="s">
        <v>115</v>
      </c>
      <c r="G5" s="484">
        <v>154001009009</v>
      </c>
    </row>
    <row r="6" spans="1:7" ht="16.5" customHeight="1">
      <c r="A6" s="590" t="s">
        <v>114</v>
      </c>
      <c r="B6" s="591"/>
      <c r="C6" s="587" t="s">
        <v>138</v>
      </c>
      <c r="D6" s="588"/>
      <c r="E6" s="589"/>
      <c r="F6" s="103" t="s">
        <v>116</v>
      </c>
      <c r="G6" s="485" t="s">
        <v>117</v>
      </c>
    </row>
    <row r="7" spans="1:7" ht="12" customHeight="1">
      <c r="A7" s="571"/>
      <c r="B7" s="572"/>
      <c r="C7" s="572"/>
      <c r="D7" s="572"/>
      <c r="E7" s="572"/>
      <c r="F7" s="572"/>
      <c r="G7" s="573"/>
    </row>
    <row r="8" spans="1:7" s="390" customFormat="1" ht="33.75" customHeight="1">
      <c r="A8" s="486" t="s">
        <v>0</v>
      </c>
      <c r="B8" s="388" t="s">
        <v>45</v>
      </c>
      <c r="C8" s="388" t="s">
        <v>1</v>
      </c>
      <c r="D8" s="388" t="s">
        <v>2</v>
      </c>
      <c r="E8" s="389" t="s">
        <v>3</v>
      </c>
      <c r="F8" s="389" t="s">
        <v>4</v>
      </c>
      <c r="G8" s="487" t="s">
        <v>5</v>
      </c>
    </row>
    <row r="9" spans="1:7" s="2" customFormat="1" ht="17.649999999999999" customHeight="1">
      <c r="A9" s="569" t="s">
        <v>43</v>
      </c>
      <c r="B9" s="570"/>
      <c r="C9" s="570"/>
      <c r="D9" s="570"/>
      <c r="E9" s="570"/>
      <c r="F9" s="570"/>
      <c r="G9" s="577"/>
    </row>
    <row r="10" spans="1:7" s="2" customFormat="1" ht="21" customHeight="1">
      <c r="A10" s="574" t="s">
        <v>94</v>
      </c>
      <c r="B10" s="575"/>
      <c r="C10" s="575"/>
      <c r="D10" s="575"/>
      <c r="E10" s="575"/>
      <c r="F10" s="575"/>
      <c r="G10" s="576"/>
    </row>
    <row r="11" spans="1:7" s="92" customFormat="1" ht="27.75" customHeight="1">
      <c r="A11" s="488">
        <v>1.1000000000000001</v>
      </c>
      <c r="B11" s="106"/>
      <c r="C11" s="547" t="s">
        <v>143</v>
      </c>
      <c r="D11" s="106" t="s">
        <v>42</v>
      </c>
      <c r="E11" s="183">
        <f>+'MEM CANTIDADES'!AO25</f>
        <v>150.47999999999999</v>
      </c>
      <c r="F11" s="282">
        <f>+'APUS '!H28</f>
        <v>15141.263999999999</v>
      </c>
      <c r="G11" s="489">
        <f t="shared" ref="G11:G12" si="0">F11*E11</f>
        <v>2278457.4067199999</v>
      </c>
    </row>
    <row r="12" spans="1:7" s="92" customFormat="1" ht="48" customHeight="1">
      <c r="A12" s="488">
        <v>1.2</v>
      </c>
      <c r="B12" s="106"/>
      <c r="C12" s="123" t="s">
        <v>153</v>
      </c>
      <c r="D12" s="106" t="s">
        <v>42</v>
      </c>
      <c r="E12" s="183">
        <f>'MEM CANTIDADES'!AO42</f>
        <v>150.47999999999999</v>
      </c>
      <c r="F12" s="282">
        <f>'APUS '!H55</f>
        <v>17767.048044692736</v>
      </c>
      <c r="G12" s="489">
        <f t="shared" si="0"/>
        <v>2673585.3897653627</v>
      </c>
    </row>
    <row r="13" spans="1:7" ht="22.5" customHeight="1">
      <c r="A13" s="574" t="s">
        <v>6</v>
      </c>
      <c r="B13" s="575"/>
      <c r="C13" s="575"/>
      <c r="D13" s="575"/>
      <c r="E13" s="575"/>
      <c r="F13" s="575"/>
      <c r="G13" s="490">
        <f>SUM(G11:G12)</f>
        <v>4952042.7964853626</v>
      </c>
    </row>
    <row r="14" spans="1:7" s="2" customFormat="1" ht="26.25" customHeight="1">
      <c r="A14" s="552" t="s">
        <v>141</v>
      </c>
      <c r="B14" s="553"/>
      <c r="C14" s="553"/>
      <c r="D14" s="553"/>
      <c r="E14" s="553"/>
      <c r="F14" s="553"/>
      <c r="G14" s="554"/>
    </row>
    <row r="15" spans="1:7" s="92" customFormat="1" ht="30.75" customHeight="1">
      <c r="A15" s="488">
        <v>2.1</v>
      </c>
      <c r="B15" s="106"/>
      <c r="C15" s="124" t="s">
        <v>142</v>
      </c>
      <c r="D15" s="106" t="s">
        <v>42</v>
      </c>
      <c r="E15" s="183">
        <f>'MEM CANTIDADES'!AO61</f>
        <v>150.47999999999999</v>
      </c>
      <c r="F15" s="282">
        <f>'APUS '!H85</f>
        <v>80718.198341176467</v>
      </c>
      <c r="G15" s="505">
        <f>+F15*E15</f>
        <v>12146474.486380234</v>
      </c>
    </row>
    <row r="16" spans="1:7" ht="26.25" customHeight="1">
      <c r="A16" s="555" t="s">
        <v>6</v>
      </c>
      <c r="B16" s="556"/>
      <c r="C16" s="556"/>
      <c r="D16" s="556"/>
      <c r="E16" s="556"/>
      <c r="F16" s="557"/>
      <c r="G16" s="490">
        <f>SUM(G15:G15)</f>
        <v>12146474.486380234</v>
      </c>
    </row>
    <row r="17" spans="1:7" s="100" customFormat="1" ht="22.5" customHeight="1">
      <c r="A17" s="569" t="s">
        <v>144</v>
      </c>
      <c r="B17" s="570"/>
      <c r="C17" s="570"/>
      <c r="D17" s="570"/>
      <c r="E17" s="570"/>
      <c r="F17" s="570"/>
      <c r="G17" s="577"/>
    </row>
    <row r="18" spans="1:7" s="92" customFormat="1" ht="71.25" customHeight="1">
      <c r="A18" s="488">
        <v>3.1</v>
      </c>
      <c r="B18" s="106"/>
      <c r="C18" s="123" t="s">
        <v>134</v>
      </c>
      <c r="D18" s="106" t="s">
        <v>42</v>
      </c>
      <c r="E18" s="183">
        <f>'MEM CANTIDADES'!AO79</f>
        <v>152.64000000000001</v>
      </c>
      <c r="F18" s="282">
        <f>'APUS '!H118</f>
        <v>104339.32342222221</v>
      </c>
      <c r="G18" s="491">
        <f>E18*F18</f>
        <v>15926354.327167999</v>
      </c>
    </row>
    <row r="19" spans="1:7" ht="22.5" customHeight="1">
      <c r="A19" s="574" t="s">
        <v>8</v>
      </c>
      <c r="B19" s="575"/>
      <c r="C19" s="575"/>
      <c r="D19" s="575"/>
      <c r="E19" s="575"/>
      <c r="F19" s="575"/>
      <c r="G19" s="490">
        <f>SUM(G18:G18)</f>
        <v>15926354.327167999</v>
      </c>
    </row>
    <row r="20" spans="1:7" s="100" customFormat="1" ht="22.5" customHeight="1">
      <c r="A20" s="569" t="s">
        <v>156</v>
      </c>
      <c r="B20" s="570"/>
      <c r="C20" s="570"/>
      <c r="D20" s="570"/>
      <c r="E20" s="570"/>
      <c r="F20" s="570"/>
      <c r="G20" s="577"/>
    </row>
    <row r="21" spans="1:7" s="92" customFormat="1" ht="71.25" customHeight="1">
      <c r="A21" s="488">
        <v>4.0999999999999996</v>
      </c>
      <c r="B21" s="106"/>
      <c r="C21" s="123" t="s">
        <v>158</v>
      </c>
      <c r="D21" s="106" t="s">
        <v>14</v>
      </c>
      <c r="E21" s="183">
        <f>'MEM CANTIDADES'!AO95</f>
        <v>12</v>
      </c>
      <c r="F21" s="282">
        <f>'APUS '!H145</f>
        <v>64797.926720000003</v>
      </c>
      <c r="G21" s="491">
        <f>E21*F21</f>
        <v>777575.1206400001</v>
      </c>
    </row>
    <row r="22" spans="1:7" ht="22.5" customHeight="1">
      <c r="A22" s="574" t="s">
        <v>8</v>
      </c>
      <c r="B22" s="575"/>
      <c r="C22" s="575"/>
      <c r="D22" s="575"/>
      <c r="E22" s="575"/>
      <c r="F22" s="575"/>
      <c r="G22" s="490">
        <f>SUM(G21:G21)</f>
        <v>777575.1206400001</v>
      </c>
    </row>
    <row r="23" spans="1:7" s="92" customFormat="1" ht="22.5" customHeight="1">
      <c r="A23" s="569" t="s">
        <v>157</v>
      </c>
      <c r="B23" s="570"/>
      <c r="C23" s="570"/>
      <c r="D23" s="570"/>
      <c r="E23" s="570"/>
      <c r="F23" s="570"/>
      <c r="G23" s="577"/>
    </row>
    <row r="24" spans="1:7" s="107" customFormat="1" ht="28.5" customHeight="1">
      <c r="A24" s="488">
        <v>5.0999999999999996</v>
      </c>
      <c r="B24" s="106"/>
      <c r="C24" s="124" t="s">
        <v>137</v>
      </c>
      <c r="D24" s="106" t="s">
        <v>42</v>
      </c>
      <c r="E24" s="106">
        <f>'MEM CANTIDADES'!AO116</f>
        <v>160.80000000000001</v>
      </c>
      <c r="F24" s="282">
        <f>'APUS '!H174</f>
        <v>14034.801976470586</v>
      </c>
      <c r="G24" s="491">
        <f>+F24*E24</f>
        <v>2256796.1578164706</v>
      </c>
    </row>
    <row r="25" spans="1:7" s="107" customFormat="1" ht="18.75" customHeight="1">
      <c r="A25" s="569" t="s">
        <v>6</v>
      </c>
      <c r="B25" s="570"/>
      <c r="C25" s="570"/>
      <c r="D25" s="570"/>
      <c r="E25" s="570"/>
      <c r="F25" s="570"/>
      <c r="G25" s="492">
        <f>SUM(G24:G24)</f>
        <v>2256796.1578164706</v>
      </c>
    </row>
    <row r="26" spans="1:7" s="3" customFormat="1" ht="6" customHeight="1">
      <c r="A26" s="566"/>
      <c r="B26" s="567"/>
      <c r="C26" s="567"/>
      <c r="D26" s="567"/>
      <c r="E26" s="567"/>
      <c r="F26" s="567"/>
      <c r="G26" s="568"/>
    </row>
    <row r="27" spans="1:7" s="3" customFormat="1" ht="19.5" customHeight="1">
      <c r="A27" s="564" t="s">
        <v>44</v>
      </c>
      <c r="B27" s="565"/>
      <c r="C27" s="565"/>
      <c r="D27" s="565"/>
      <c r="E27" s="565"/>
      <c r="F27" s="565"/>
      <c r="G27" s="493">
        <f>ROUND(G13+G19+G22+G16+G25,-3)</f>
        <v>36059000</v>
      </c>
    </row>
    <row r="28" spans="1:7" s="3" customFormat="1" ht="4.5" customHeight="1">
      <c r="A28" s="561"/>
      <c r="B28" s="562"/>
      <c r="C28" s="562"/>
      <c r="D28" s="562"/>
      <c r="E28" s="562"/>
      <c r="F28" s="562"/>
      <c r="G28" s="563"/>
    </row>
    <row r="29" spans="1:7" s="3" customFormat="1" ht="18">
      <c r="A29" s="630" t="s">
        <v>9</v>
      </c>
      <c r="B29" s="631"/>
      <c r="C29" s="631"/>
      <c r="D29" s="631"/>
      <c r="E29" s="631"/>
      <c r="F29" s="108">
        <v>0.24</v>
      </c>
      <c r="G29" s="494">
        <f>+G27*F29</f>
        <v>8654160</v>
      </c>
    </row>
    <row r="30" spans="1:7" s="3" customFormat="1" ht="18">
      <c r="A30" s="630" t="s">
        <v>10</v>
      </c>
      <c r="B30" s="631"/>
      <c r="C30" s="631"/>
      <c r="D30" s="631"/>
      <c r="E30" s="631"/>
      <c r="F30" s="108">
        <v>0.01</v>
      </c>
      <c r="G30" s="494">
        <f>+G27*F30</f>
        <v>360590</v>
      </c>
    </row>
    <row r="31" spans="1:7" ht="13.15" customHeight="1">
      <c r="A31" s="630" t="s">
        <v>11</v>
      </c>
      <c r="B31" s="631"/>
      <c r="C31" s="631"/>
      <c r="D31" s="631"/>
      <c r="E31" s="631"/>
      <c r="F31" s="108">
        <v>0.05</v>
      </c>
      <c r="G31" s="494">
        <f>+G27*F31</f>
        <v>1802950</v>
      </c>
    </row>
    <row r="32" spans="1:7" ht="7.5" customHeight="1">
      <c r="A32" s="623"/>
      <c r="B32" s="624"/>
      <c r="C32" s="624"/>
      <c r="D32" s="624"/>
      <c r="E32" s="624"/>
      <c r="F32" s="624"/>
      <c r="G32" s="625"/>
    </row>
    <row r="33" spans="1:7" ht="18.75" customHeight="1">
      <c r="A33" s="564" t="s">
        <v>12</v>
      </c>
      <c r="B33" s="632"/>
      <c r="C33" s="565"/>
      <c r="D33" s="565"/>
      <c r="E33" s="565"/>
      <c r="F33" s="565"/>
      <c r="G33" s="493">
        <f>SUM(G29:G31)</f>
        <v>10817700</v>
      </c>
    </row>
    <row r="34" spans="1:7" ht="6" customHeight="1">
      <c r="A34" s="626"/>
      <c r="B34" s="627"/>
      <c r="C34" s="628"/>
      <c r="D34" s="628"/>
      <c r="E34" s="628"/>
      <c r="F34" s="628"/>
      <c r="G34" s="629"/>
    </row>
    <row r="35" spans="1:7" s="92" customFormat="1" ht="4.5" customHeight="1">
      <c r="A35" s="620"/>
      <c r="B35" s="621"/>
      <c r="C35" s="621"/>
      <c r="D35" s="621"/>
      <c r="E35" s="621"/>
      <c r="F35" s="621"/>
      <c r="G35" s="622"/>
    </row>
    <row r="36" spans="1:7" ht="19.5" customHeight="1" thickBot="1">
      <c r="A36" s="595" t="s">
        <v>95</v>
      </c>
      <c r="B36" s="596"/>
      <c r="C36" s="597"/>
      <c r="D36" s="597"/>
      <c r="E36" s="597"/>
      <c r="F36" s="597"/>
      <c r="G36" s="495">
        <f>ROUND(G27+G33,-3)</f>
        <v>46877000</v>
      </c>
    </row>
    <row r="37" spans="1:7" ht="5.25" customHeight="1">
      <c r="A37" s="607"/>
      <c r="B37" s="608"/>
      <c r="C37" s="608"/>
      <c r="D37" s="608"/>
      <c r="E37" s="608"/>
      <c r="F37" s="608"/>
      <c r="G37" s="609"/>
    </row>
    <row r="38" spans="1:7" ht="6.75" customHeight="1">
      <c r="A38" s="610"/>
      <c r="B38" s="611"/>
      <c r="C38" s="611"/>
      <c r="D38" s="611"/>
      <c r="E38" s="611"/>
      <c r="F38" s="611"/>
      <c r="G38" s="612"/>
    </row>
    <row r="39" spans="1:7" ht="26.25" customHeight="1">
      <c r="A39" s="613" t="s">
        <v>136</v>
      </c>
      <c r="B39" s="614"/>
      <c r="C39" s="615"/>
      <c r="D39" s="615"/>
      <c r="E39" s="615"/>
      <c r="F39" s="615"/>
      <c r="G39" s="616"/>
    </row>
    <row r="40" spans="1:7" ht="61.5" customHeight="1">
      <c r="A40" s="617"/>
      <c r="B40" s="618"/>
      <c r="C40" s="618"/>
      <c r="D40" s="618"/>
      <c r="E40" s="618"/>
      <c r="F40" s="618"/>
      <c r="G40" s="619"/>
    </row>
    <row r="41" spans="1:7">
      <c r="A41" s="598" t="s">
        <v>111</v>
      </c>
      <c r="B41" s="599"/>
      <c r="C41" s="599"/>
      <c r="D41" s="599"/>
      <c r="E41" s="599"/>
      <c r="F41" s="599"/>
      <c r="G41" s="600"/>
    </row>
    <row r="42" spans="1:7">
      <c r="A42" s="601" t="s">
        <v>112</v>
      </c>
      <c r="B42" s="602"/>
      <c r="C42" s="602"/>
      <c r="D42" s="602"/>
      <c r="E42" s="602"/>
      <c r="F42" s="602"/>
      <c r="G42" s="603"/>
    </row>
    <row r="43" spans="1:7" ht="13.5" thickBot="1">
      <c r="A43" s="604" t="s">
        <v>108</v>
      </c>
      <c r="B43" s="605"/>
      <c r="C43" s="605"/>
      <c r="D43" s="605"/>
      <c r="E43" s="605"/>
      <c r="F43" s="605"/>
      <c r="G43" s="606"/>
    </row>
    <row r="44" spans="1:7">
      <c r="A44" s="594"/>
      <c r="B44" s="594"/>
      <c r="C44" s="594"/>
      <c r="D44" s="594"/>
      <c r="E44" s="594"/>
      <c r="F44" s="594"/>
      <c r="G44" s="594"/>
    </row>
    <row r="45" spans="1:7">
      <c r="A45" s="594"/>
      <c r="B45" s="594"/>
      <c r="C45" s="594"/>
      <c r="D45" s="594"/>
      <c r="E45" s="594"/>
      <c r="F45" s="594"/>
      <c r="G45" s="594"/>
    </row>
    <row r="46" spans="1:7">
      <c r="A46" s="109"/>
      <c r="B46" s="109"/>
      <c r="C46" s="383"/>
      <c r="D46" s="383"/>
      <c r="E46" s="384"/>
      <c r="F46" s="4"/>
      <c r="G46" s="4"/>
    </row>
    <row r="47" spans="1:7" ht="28.5" customHeight="1">
      <c r="A47" s="109"/>
      <c r="B47" s="109"/>
      <c r="C47" s="383"/>
      <c r="D47" s="383"/>
      <c r="E47" s="384"/>
      <c r="F47" s="4"/>
      <c r="G47" s="4"/>
    </row>
    <row r="48" spans="1:7" ht="18">
      <c r="A48" s="593"/>
      <c r="B48" s="593"/>
      <c r="C48" s="593"/>
      <c r="D48" s="383"/>
      <c r="E48" s="384"/>
      <c r="F48" s="4"/>
      <c r="G48" s="4"/>
    </row>
    <row r="49" spans="1:7">
      <c r="A49" s="592"/>
      <c r="B49" s="592"/>
      <c r="C49" s="592"/>
      <c r="D49" s="383"/>
      <c r="E49" s="384"/>
      <c r="F49" s="4"/>
      <c r="G49" s="4"/>
    </row>
    <row r="50" spans="1:7">
      <c r="A50" s="592"/>
      <c r="B50" s="592"/>
      <c r="C50" s="592"/>
      <c r="D50" s="383"/>
      <c r="E50" s="384"/>
      <c r="F50" s="4"/>
      <c r="G50" s="4"/>
    </row>
    <row r="51" spans="1:7" ht="14.25">
      <c r="A51" s="592"/>
      <c r="B51" s="592"/>
      <c r="C51" s="592"/>
      <c r="D51" s="383"/>
      <c r="E51" s="384"/>
      <c r="F51" s="4"/>
      <c r="G51" s="4"/>
    </row>
    <row r="52" spans="1:7">
      <c r="A52" s="109"/>
      <c r="B52" s="109"/>
      <c r="C52" s="383"/>
      <c r="D52" s="383"/>
      <c r="E52" s="384"/>
      <c r="F52" s="4"/>
      <c r="G52" s="4"/>
    </row>
    <row r="53" spans="1:7">
      <c r="A53" s="109"/>
      <c r="B53" s="109"/>
      <c r="C53" s="383"/>
      <c r="D53" s="383"/>
      <c r="E53" s="384"/>
      <c r="F53" s="4"/>
      <c r="G53" s="4"/>
    </row>
  </sheetData>
  <mergeCells count="42">
    <mergeCell ref="A17:G17"/>
    <mergeCell ref="A32:G32"/>
    <mergeCell ref="A23:G23"/>
    <mergeCell ref="A34:G34"/>
    <mergeCell ref="A29:E29"/>
    <mergeCell ref="A31:E31"/>
    <mergeCell ref="A33:F33"/>
    <mergeCell ref="A30:E30"/>
    <mergeCell ref="A20:G20"/>
    <mergeCell ref="A22:F22"/>
    <mergeCell ref="A5:B5"/>
    <mergeCell ref="A6:B6"/>
    <mergeCell ref="A51:C51"/>
    <mergeCell ref="A48:C48"/>
    <mergeCell ref="A49:C50"/>
    <mergeCell ref="A45:G45"/>
    <mergeCell ref="A36:F36"/>
    <mergeCell ref="A41:G41"/>
    <mergeCell ref="A42:G42"/>
    <mergeCell ref="A43:G43"/>
    <mergeCell ref="A44:G44"/>
    <mergeCell ref="A37:G37"/>
    <mergeCell ref="A38:G38"/>
    <mergeCell ref="A39:G40"/>
    <mergeCell ref="A35:G35"/>
    <mergeCell ref="A19:F19"/>
    <mergeCell ref="A14:G14"/>
    <mergeCell ref="A16:F16"/>
    <mergeCell ref="A1:C1"/>
    <mergeCell ref="A28:G28"/>
    <mergeCell ref="A27:F27"/>
    <mergeCell ref="A26:G26"/>
    <mergeCell ref="A25:F25"/>
    <mergeCell ref="A7:G7"/>
    <mergeCell ref="A10:G10"/>
    <mergeCell ref="A13:F13"/>
    <mergeCell ref="A9:G9"/>
    <mergeCell ref="A3:G3"/>
    <mergeCell ref="A2:G2"/>
    <mergeCell ref="A4:F4"/>
    <mergeCell ref="C5:E5"/>
    <mergeCell ref="C6:E6"/>
  </mergeCells>
  <pageMargins left="0.7" right="0.7" top="0.75" bottom="0.75" header="0.3" footer="0.3"/>
  <pageSetup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EF2CB"/>
  </sheetPr>
  <dimension ref="A1:AR118"/>
  <sheetViews>
    <sheetView view="pageBreakPreview" zoomScale="60" zoomScaleNormal="70" workbookViewId="0">
      <selection activeCell="AL106" sqref="AL106"/>
    </sheetView>
  </sheetViews>
  <sheetFormatPr baseColWidth="10" defaultColWidth="14" defaultRowHeight="15" customHeight="1"/>
  <cols>
    <col min="1" max="1" width="6.28515625" style="99" customWidth="1"/>
    <col min="2" max="31" width="3.7109375" style="95" customWidth="1"/>
    <col min="32" max="32" width="5.140625" style="95" customWidth="1"/>
    <col min="33" max="33" width="3.85546875" style="95" customWidth="1"/>
    <col min="34" max="34" width="5.7109375" style="95" customWidth="1"/>
    <col min="35" max="39" width="10.7109375" style="95" customWidth="1"/>
    <col min="40" max="40" width="35.42578125" style="95" customWidth="1"/>
    <col min="41" max="41" width="17.85546875" style="95" customWidth="1"/>
    <col min="42" max="42" width="6.28515625" style="99" customWidth="1"/>
    <col min="43" max="43" width="9.140625" style="95" customWidth="1"/>
    <col min="44" max="16384" width="14" style="95"/>
  </cols>
  <sheetData>
    <row r="1" spans="1:43" ht="24" customHeight="1" thickBot="1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4"/>
    </row>
    <row r="2" spans="1:43" ht="34.9" customHeight="1">
      <c r="A2" s="93"/>
      <c r="B2" s="737" t="s">
        <v>107</v>
      </c>
      <c r="C2" s="738"/>
      <c r="D2" s="738"/>
      <c r="E2" s="738"/>
      <c r="F2" s="738"/>
      <c r="G2" s="738"/>
      <c r="H2" s="738"/>
      <c r="I2" s="738"/>
      <c r="J2" s="738"/>
      <c r="K2" s="738"/>
      <c r="L2" s="738"/>
      <c r="M2" s="738"/>
      <c r="N2" s="738"/>
      <c r="O2" s="738"/>
      <c r="P2" s="738"/>
      <c r="Q2" s="738"/>
      <c r="R2" s="738"/>
      <c r="S2" s="738"/>
      <c r="T2" s="738"/>
      <c r="U2" s="738"/>
      <c r="V2" s="738"/>
      <c r="W2" s="738"/>
      <c r="X2" s="738"/>
      <c r="Y2" s="738"/>
      <c r="Z2" s="738"/>
      <c r="AA2" s="738"/>
      <c r="AB2" s="738"/>
      <c r="AC2" s="738"/>
      <c r="AD2" s="738"/>
      <c r="AE2" s="738"/>
      <c r="AF2" s="738"/>
      <c r="AG2" s="738"/>
      <c r="AH2" s="738"/>
      <c r="AI2" s="738"/>
      <c r="AJ2" s="739"/>
      <c r="AK2" s="101"/>
      <c r="AL2" s="101"/>
      <c r="AM2" s="101"/>
      <c r="AN2" s="708"/>
      <c r="AO2" s="709"/>
      <c r="AP2" s="93"/>
      <c r="AQ2" s="94"/>
    </row>
    <row r="3" spans="1:43" ht="34.9" customHeight="1">
      <c r="A3" s="93"/>
      <c r="B3" s="740"/>
      <c r="C3" s="741"/>
      <c r="D3" s="741"/>
      <c r="E3" s="741"/>
      <c r="F3" s="741"/>
      <c r="G3" s="741"/>
      <c r="H3" s="741"/>
      <c r="I3" s="741"/>
      <c r="J3" s="741"/>
      <c r="K3" s="741"/>
      <c r="L3" s="741"/>
      <c r="M3" s="741"/>
      <c r="N3" s="741"/>
      <c r="O3" s="741"/>
      <c r="P3" s="741"/>
      <c r="Q3" s="741"/>
      <c r="R3" s="741"/>
      <c r="S3" s="741"/>
      <c r="T3" s="741"/>
      <c r="U3" s="741"/>
      <c r="V3" s="741"/>
      <c r="W3" s="741"/>
      <c r="X3" s="741"/>
      <c r="Y3" s="741"/>
      <c r="Z3" s="741"/>
      <c r="AA3" s="741"/>
      <c r="AB3" s="741"/>
      <c r="AC3" s="741"/>
      <c r="AD3" s="741"/>
      <c r="AE3" s="741"/>
      <c r="AF3" s="741"/>
      <c r="AG3" s="741"/>
      <c r="AH3" s="741"/>
      <c r="AI3" s="741"/>
      <c r="AJ3" s="742"/>
      <c r="AK3" s="102"/>
      <c r="AL3" s="102"/>
      <c r="AM3" s="102"/>
      <c r="AN3" s="710"/>
      <c r="AO3" s="711"/>
      <c r="AP3" s="93"/>
      <c r="AQ3" s="94"/>
    </row>
    <row r="4" spans="1:43" ht="34.9" customHeight="1">
      <c r="A4" s="93"/>
      <c r="B4" s="740"/>
      <c r="C4" s="741"/>
      <c r="D4" s="741"/>
      <c r="E4" s="741"/>
      <c r="F4" s="741"/>
      <c r="G4" s="741"/>
      <c r="H4" s="741"/>
      <c r="I4" s="741"/>
      <c r="J4" s="741"/>
      <c r="K4" s="741"/>
      <c r="L4" s="741"/>
      <c r="M4" s="741"/>
      <c r="N4" s="741"/>
      <c r="O4" s="741"/>
      <c r="P4" s="741"/>
      <c r="Q4" s="741"/>
      <c r="R4" s="741"/>
      <c r="S4" s="741"/>
      <c r="T4" s="741"/>
      <c r="U4" s="741"/>
      <c r="V4" s="741"/>
      <c r="W4" s="741"/>
      <c r="X4" s="741"/>
      <c r="Y4" s="741"/>
      <c r="Z4" s="741"/>
      <c r="AA4" s="741"/>
      <c r="AB4" s="741"/>
      <c r="AC4" s="741"/>
      <c r="AD4" s="741"/>
      <c r="AE4" s="741"/>
      <c r="AF4" s="741"/>
      <c r="AG4" s="741"/>
      <c r="AH4" s="741"/>
      <c r="AI4" s="741"/>
      <c r="AJ4" s="742"/>
      <c r="AK4" s="102"/>
      <c r="AL4" s="102"/>
      <c r="AM4" s="102"/>
      <c r="AN4" s="710"/>
      <c r="AO4" s="711"/>
      <c r="AP4" s="93"/>
      <c r="AQ4" s="94"/>
    </row>
    <row r="5" spans="1:43" ht="34.9" customHeight="1">
      <c r="A5" s="93"/>
      <c r="B5" s="743"/>
      <c r="C5" s="744"/>
      <c r="D5" s="744"/>
      <c r="E5" s="744"/>
      <c r="F5" s="744"/>
      <c r="G5" s="744"/>
      <c r="H5" s="744"/>
      <c r="I5" s="744"/>
      <c r="J5" s="744"/>
      <c r="K5" s="744"/>
      <c r="L5" s="744"/>
      <c r="M5" s="744"/>
      <c r="N5" s="744"/>
      <c r="O5" s="744"/>
      <c r="P5" s="744"/>
      <c r="Q5" s="744"/>
      <c r="R5" s="744"/>
      <c r="S5" s="744"/>
      <c r="T5" s="744"/>
      <c r="U5" s="744"/>
      <c r="V5" s="744"/>
      <c r="W5" s="744"/>
      <c r="X5" s="744"/>
      <c r="Y5" s="744"/>
      <c r="Z5" s="744"/>
      <c r="AA5" s="744"/>
      <c r="AB5" s="744"/>
      <c r="AC5" s="744"/>
      <c r="AD5" s="744"/>
      <c r="AE5" s="744"/>
      <c r="AF5" s="744"/>
      <c r="AG5" s="744"/>
      <c r="AH5" s="744"/>
      <c r="AI5" s="744"/>
      <c r="AJ5" s="745"/>
      <c r="AK5" s="102"/>
      <c r="AL5" s="102"/>
      <c r="AM5" s="102"/>
      <c r="AN5" s="710"/>
      <c r="AO5" s="711"/>
      <c r="AP5" s="93"/>
      <c r="AQ5" s="94"/>
    </row>
    <row r="6" spans="1:43" ht="38.450000000000003" customHeight="1" thickBot="1">
      <c r="A6" s="93"/>
      <c r="B6" s="712" t="s">
        <v>70</v>
      </c>
      <c r="C6" s="713"/>
      <c r="D6" s="713"/>
      <c r="E6" s="713"/>
      <c r="F6" s="713"/>
      <c r="G6" s="713"/>
      <c r="H6" s="713"/>
      <c r="I6" s="713"/>
      <c r="J6" s="713"/>
      <c r="K6" s="713"/>
      <c r="L6" s="713"/>
      <c r="M6" s="713"/>
      <c r="N6" s="713"/>
      <c r="O6" s="713"/>
      <c r="P6" s="713"/>
      <c r="Q6" s="713"/>
      <c r="R6" s="713"/>
      <c r="S6" s="713"/>
      <c r="T6" s="713"/>
      <c r="U6" s="713"/>
      <c r="V6" s="713"/>
      <c r="W6" s="713"/>
      <c r="X6" s="713"/>
      <c r="Y6" s="713"/>
      <c r="Z6" s="713"/>
      <c r="AA6" s="713"/>
      <c r="AB6" s="713"/>
      <c r="AC6" s="713"/>
      <c r="AD6" s="713"/>
      <c r="AE6" s="713"/>
      <c r="AF6" s="713"/>
      <c r="AG6" s="713"/>
      <c r="AH6" s="713"/>
      <c r="AI6" s="713"/>
      <c r="AJ6" s="713"/>
      <c r="AK6" s="713"/>
      <c r="AL6" s="713"/>
      <c r="AM6" s="714"/>
      <c r="AN6" s="715" t="s">
        <v>110</v>
      </c>
      <c r="AO6" s="716"/>
      <c r="AP6" s="93"/>
      <c r="AQ6" s="94"/>
    </row>
    <row r="7" spans="1:43" ht="24" customHeight="1" thickBot="1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4"/>
    </row>
    <row r="8" spans="1:43" ht="24" customHeight="1">
      <c r="A8" s="93"/>
      <c r="B8" s="717"/>
      <c r="C8" s="718"/>
      <c r="D8" s="718"/>
      <c r="E8" s="718"/>
      <c r="F8" s="718"/>
      <c r="G8" s="718"/>
      <c r="H8" s="718"/>
      <c r="I8" s="719"/>
      <c r="J8" s="726" t="s">
        <v>70</v>
      </c>
      <c r="K8" s="727"/>
      <c r="L8" s="727"/>
      <c r="M8" s="727"/>
      <c r="N8" s="727"/>
      <c r="O8" s="727"/>
      <c r="P8" s="727"/>
      <c r="Q8" s="727"/>
      <c r="R8" s="727"/>
      <c r="S8" s="727"/>
      <c r="T8" s="727"/>
      <c r="U8" s="727"/>
      <c r="V8" s="727"/>
      <c r="W8" s="727"/>
      <c r="X8" s="727"/>
      <c r="Y8" s="727"/>
      <c r="Z8" s="727"/>
      <c r="AA8" s="727"/>
      <c r="AB8" s="727"/>
      <c r="AC8" s="727"/>
      <c r="AD8" s="727"/>
      <c r="AE8" s="727"/>
      <c r="AF8" s="727"/>
      <c r="AG8" s="727"/>
      <c r="AH8" s="727"/>
      <c r="AI8" s="727"/>
      <c r="AJ8" s="727"/>
      <c r="AK8" s="727"/>
      <c r="AL8" s="727"/>
      <c r="AM8" s="727"/>
      <c r="AN8" s="728"/>
      <c r="AO8" s="96" t="s">
        <v>71</v>
      </c>
      <c r="AP8" s="93"/>
      <c r="AQ8" s="94"/>
    </row>
    <row r="9" spans="1:43" ht="24" customHeight="1">
      <c r="A9" s="93"/>
      <c r="B9" s="720"/>
      <c r="C9" s="721"/>
      <c r="D9" s="721"/>
      <c r="E9" s="721"/>
      <c r="F9" s="721"/>
      <c r="G9" s="721"/>
      <c r="H9" s="721"/>
      <c r="I9" s="722"/>
      <c r="J9" s="729"/>
      <c r="K9" s="730"/>
      <c r="L9" s="730"/>
      <c r="M9" s="730"/>
      <c r="N9" s="730"/>
      <c r="O9" s="730"/>
      <c r="P9" s="730"/>
      <c r="Q9" s="730"/>
      <c r="R9" s="730"/>
      <c r="S9" s="730"/>
      <c r="T9" s="730"/>
      <c r="U9" s="730"/>
      <c r="V9" s="730"/>
      <c r="W9" s="730"/>
      <c r="X9" s="730"/>
      <c r="Y9" s="730"/>
      <c r="Z9" s="730"/>
      <c r="AA9" s="730"/>
      <c r="AB9" s="730"/>
      <c r="AC9" s="730"/>
      <c r="AD9" s="730"/>
      <c r="AE9" s="730"/>
      <c r="AF9" s="730"/>
      <c r="AG9" s="730"/>
      <c r="AH9" s="730"/>
      <c r="AI9" s="730"/>
      <c r="AJ9" s="730"/>
      <c r="AK9" s="730"/>
      <c r="AL9" s="730"/>
      <c r="AM9" s="730"/>
      <c r="AN9" s="731"/>
      <c r="AO9" s="97" t="s">
        <v>72</v>
      </c>
      <c r="AP9" s="93"/>
      <c r="AQ9" s="94"/>
    </row>
    <row r="10" spans="1:43" s="127" customFormat="1" ht="24" customHeight="1">
      <c r="A10" s="125"/>
      <c r="B10" s="723"/>
      <c r="C10" s="724"/>
      <c r="D10" s="724"/>
      <c r="E10" s="724"/>
      <c r="F10" s="724"/>
      <c r="G10" s="724"/>
      <c r="H10" s="724"/>
      <c r="I10" s="725"/>
      <c r="J10" s="732"/>
      <c r="K10" s="733"/>
      <c r="L10" s="733"/>
      <c r="M10" s="733"/>
      <c r="N10" s="733"/>
      <c r="O10" s="733"/>
      <c r="P10" s="733"/>
      <c r="Q10" s="733"/>
      <c r="R10" s="733"/>
      <c r="S10" s="733"/>
      <c r="T10" s="733"/>
      <c r="U10" s="733"/>
      <c r="V10" s="733"/>
      <c r="W10" s="733"/>
      <c r="X10" s="733"/>
      <c r="Y10" s="733"/>
      <c r="Z10" s="733"/>
      <c r="AA10" s="733"/>
      <c r="AB10" s="733"/>
      <c r="AC10" s="733"/>
      <c r="AD10" s="733"/>
      <c r="AE10" s="733"/>
      <c r="AF10" s="733"/>
      <c r="AG10" s="733"/>
      <c r="AH10" s="733"/>
      <c r="AI10" s="733"/>
      <c r="AJ10" s="733"/>
      <c r="AK10" s="733"/>
      <c r="AL10" s="733"/>
      <c r="AM10" s="733"/>
      <c r="AN10" s="734"/>
      <c r="AO10" s="97" t="s">
        <v>73</v>
      </c>
      <c r="AP10" s="125"/>
      <c r="AQ10" s="126"/>
    </row>
    <row r="11" spans="1:43" s="127" customFormat="1" ht="24" customHeight="1">
      <c r="A11" s="125"/>
      <c r="B11" s="735"/>
      <c r="C11" s="736"/>
      <c r="D11" s="736"/>
      <c r="E11" s="736"/>
      <c r="F11" s="736"/>
      <c r="G11" s="736"/>
      <c r="H11" s="497"/>
      <c r="I11" s="497"/>
      <c r="J11" s="497"/>
      <c r="K11" s="497"/>
      <c r="L11" s="497"/>
      <c r="M11" s="497"/>
      <c r="N11" s="497"/>
      <c r="O11" s="497"/>
      <c r="P11" s="497"/>
      <c r="Q11" s="497"/>
      <c r="R11" s="497"/>
      <c r="S11" s="497"/>
      <c r="T11" s="497"/>
      <c r="U11" s="497"/>
      <c r="V11" s="497"/>
      <c r="W11" s="497"/>
      <c r="X11" s="497"/>
      <c r="Y11" s="497"/>
      <c r="Z11" s="497"/>
      <c r="AA11" s="497"/>
      <c r="AB11" s="497"/>
      <c r="AC11" s="497"/>
      <c r="AD11" s="497"/>
      <c r="AE11" s="497"/>
      <c r="AF11" s="497"/>
      <c r="AG11" s="497"/>
      <c r="AH11" s="497"/>
      <c r="AI11" s="497"/>
      <c r="AJ11" s="497"/>
      <c r="AK11" s="497"/>
      <c r="AL11" s="497"/>
      <c r="AM11" s="497"/>
      <c r="AN11" s="497"/>
      <c r="AO11" s="98"/>
      <c r="AP11" s="125"/>
      <c r="AQ11" s="126"/>
    </row>
    <row r="12" spans="1:43" s="127" customFormat="1" ht="24" customHeight="1">
      <c r="A12" s="125"/>
      <c r="B12" s="746" t="s">
        <v>74</v>
      </c>
      <c r="C12" s="747"/>
      <c r="D12" s="747"/>
      <c r="E12" s="747"/>
      <c r="F12" s="747"/>
      <c r="G12" s="747"/>
      <c r="H12" s="748"/>
      <c r="I12" s="749" t="str">
        <f>+PRESUPUESTO!$A$1</f>
        <v>" MEJORAMIENTO, ADECUACIÓN MENOR Y MANTENIMIENTO DE LA INFRAESTRUCTURA DE LAS INSTITUCIONES EDUCATIVAS URBANAS Y RURALES DEL MUNICIPIO DE SAN JOSÉ DE CÚCUTA"</v>
      </c>
      <c r="J12" s="750"/>
      <c r="K12" s="750"/>
      <c r="L12" s="750"/>
      <c r="M12" s="750"/>
      <c r="N12" s="750"/>
      <c r="O12" s="750"/>
      <c r="P12" s="750"/>
      <c r="Q12" s="750"/>
      <c r="R12" s="750"/>
      <c r="S12" s="750"/>
      <c r="T12" s="750"/>
      <c r="U12" s="750"/>
      <c r="V12" s="750"/>
      <c r="W12" s="750"/>
      <c r="X12" s="750"/>
      <c r="Y12" s="750"/>
      <c r="Z12" s="750"/>
      <c r="AA12" s="750"/>
      <c r="AB12" s="751"/>
      <c r="AC12" s="752" t="s">
        <v>75</v>
      </c>
      <c r="AD12" s="753"/>
      <c r="AE12" s="753"/>
      <c r="AF12" s="753"/>
      <c r="AG12" s="753"/>
      <c r="AH12" s="754"/>
      <c r="AI12" s="128" t="s">
        <v>76</v>
      </c>
      <c r="AJ12" s="128" t="s">
        <v>77</v>
      </c>
      <c r="AK12" s="758" t="s">
        <v>78</v>
      </c>
      <c r="AL12" s="759"/>
      <c r="AM12" s="755" t="s">
        <v>79</v>
      </c>
      <c r="AN12" s="756"/>
      <c r="AO12" s="757"/>
      <c r="AP12" s="125"/>
      <c r="AQ12" s="126"/>
    </row>
    <row r="13" spans="1:43" s="127" customFormat="1" ht="24" customHeight="1">
      <c r="A13" s="125"/>
      <c r="B13" s="671"/>
      <c r="C13" s="672"/>
      <c r="D13" s="672"/>
      <c r="E13" s="672"/>
      <c r="F13" s="672"/>
      <c r="G13" s="672"/>
      <c r="H13" s="673"/>
      <c r="I13" s="677"/>
      <c r="J13" s="678"/>
      <c r="K13" s="678"/>
      <c r="L13" s="678"/>
      <c r="M13" s="678"/>
      <c r="N13" s="678"/>
      <c r="O13" s="678"/>
      <c r="P13" s="678"/>
      <c r="Q13" s="678"/>
      <c r="R13" s="678"/>
      <c r="S13" s="678"/>
      <c r="T13" s="678"/>
      <c r="U13" s="678"/>
      <c r="V13" s="678"/>
      <c r="W13" s="678"/>
      <c r="X13" s="678"/>
      <c r="Y13" s="678"/>
      <c r="Z13" s="678"/>
      <c r="AA13" s="678"/>
      <c r="AB13" s="679"/>
      <c r="AC13" s="683"/>
      <c r="AD13" s="684"/>
      <c r="AE13" s="684"/>
      <c r="AF13" s="684"/>
      <c r="AG13" s="684"/>
      <c r="AH13" s="685"/>
      <c r="AI13" s="129"/>
      <c r="AJ13" s="129"/>
      <c r="AK13" s="691"/>
      <c r="AL13" s="692"/>
      <c r="AM13" s="693" t="s">
        <v>80</v>
      </c>
      <c r="AN13" s="694"/>
      <c r="AO13" s="695"/>
      <c r="AP13" s="125"/>
      <c r="AQ13" s="126"/>
    </row>
    <row r="14" spans="1:43" s="127" customFormat="1" ht="24" customHeight="1">
      <c r="A14" s="125"/>
      <c r="B14" s="696" t="s">
        <v>82</v>
      </c>
      <c r="C14" s="697"/>
      <c r="D14" s="697"/>
      <c r="E14" s="697"/>
      <c r="F14" s="697"/>
      <c r="G14" s="697"/>
      <c r="H14" s="697"/>
      <c r="I14" s="698"/>
      <c r="J14" s="699"/>
      <c r="K14" s="700"/>
      <c r="L14" s="700"/>
      <c r="M14" s="700"/>
      <c r="N14" s="700"/>
      <c r="O14" s="700"/>
      <c r="P14" s="700"/>
      <c r="Q14" s="700"/>
      <c r="R14" s="700"/>
      <c r="S14" s="700"/>
      <c r="T14" s="700"/>
      <c r="U14" s="700"/>
      <c r="V14" s="700"/>
      <c r="W14" s="700"/>
      <c r="X14" s="700"/>
      <c r="Y14" s="700"/>
      <c r="Z14" s="700"/>
      <c r="AA14" s="700"/>
      <c r="AB14" s="701"/>
      <c r="AC14" s="702" t="s">
        <v>81</v>
      </c>
      <c r="AD14" s="697"/>
      <c r="AE14" s="697"/>
      <c r="AF14" s="697"/>
      <c r="AG14" s="697"/>
      <c r="AH14" s="698"/>
      <c r="AI14" s="703"/>
      <c r="AJ14" s="704"/>
      <c r="AK14" s="704"/>
      <c r="AL14" s="705"/>
      <c r="AM14" s="706" t="s">
        <v>20</v>
      </c>
      <c r="AN14" s="707"/>
      <c r="AO14" s="387" t="str">
        <f>PRESUPUESTO!D11</f>
        <v>M2</v>
      </c>
      <c r="AP14" s="125"/>
      <c r="AQ14" s="126"/>
    </row>
    <row r="15" spans="1:43" s="127" customFormat="1" ht="24" customHeight="1">
      <c r="A15" s="125"/>
      <c r="B15" s="633" t="s">
        <v>83</v>
      </c>
      <c r="C15" s="634"/>
      <c r="D15" s="634"/>
      <c r="E15" s="634"/>
      <c r="F15" s="634"/>
      <c r="G15" s="634"/>
      <c r="H15" s="634"/>
      <c r="I15" s="635"/>
      <c r="J15" s="636" t="str">
        <f>PRESUPUESTO!$A$10</f>
        <v>1.0 PRELIMINARES</v>
      </c>
      <c r="K15" s="637"/>
      <c r="L15" s="637"/>
      <c r="M15" s="637"/>
      <c r="N15" s="637"/>
      <c r="O15" s="637"/>
      <c r="P15" s="637"/>
      <c r="Q15" s="637"/>
      <c r="R15" s="637"/>
      <c r="S15" s="637"/>
      <c r="T15" s="637"/>
      <c r="U15" s="637"/>
      <c r="V15" s="637"/>
      <c r="W15" s="637"/>
      <c r="X15" s="637"/>
      <c r="Y15" s="637"/>
      <c r="Z15" s="637"/>
      <c r="AA15" s="637"/>
      <c r="AB15" s="637"/>
      <c r="AC15" s="637"/>
      <c r="AD15" s="637"/>
      <c r="AE15" s="637"/>
      <c r="AF15" s="638"/>
      <c r="AG15" s="639"/>
      <c r="AH15" s="643" t="s">
        <v>84</v>
      </c>
      <c r="AI15" s="645" t="s">
        <v>85</v>
      </c>
      <c r="AJ15" s="646"/>
      <c r="AK15" s="647"/>
      <c r="AL15" s="648" t="s">
        <v>86</v>
      </c>
      <c r="AM15" s="648" t="s">
        <v>87</v>
      </c>
      <c r="AN15" s="650" t="s">
        <v>88</v>
      </c>
      <c r="AO15" s="652" t="s">
        <v>89</v>
      </c>
      <c r="AP15" s="125"/>
      <c r="AQ15" s="126"/>
    </row>
    <row r="16" spans="1:43" s="127" customFormat="1" ht="33.75" customHeight="1">
      <c r="A16" s="125"/>
      <c r="B16" s="654" t="s">
        <v>90</v>
      </c>
      <c r="C16" s="655"/>
      <c r="D16" s="655"/>
      <c r="E16" s="655"/>
      <c r="F16" s="655"/>
      <c r="G16" s="655"/>
      <c r="H16" s="655"/>
      <c r="I16" s="656"/>
      <c r="J16" s="657">
        <f>+PRESUPUESTO!A11</f>
        <v>1.1000000000000001</v>
      </c>
      <c r="K16" s="658"/>
      <c r="L16" s="659" t="str">
        <f>+PRESUPUESTO!C11</f>
        <v>DESMONTE DE CIELORRASO EXISTENTE EN ESTRUCTURA DE MADERA O METALICA Y PANELES DE ICOPOR O FIBRA MINERAL.</v>
      </c>
      <c r="M16" s="660"/>
      <c r="N16" s="660"/>
      <c r="O16" s="660"/>
      <c r="P16" s="660"/>
      <c r="Q16" s="660"/>
      <c r="R16" s="660"/>
      <c r="S16" s="660"/>
      <c r="T16" s="660"/>
      <c r="U16" s="660"/>
      <c r="V16" s="660"/>
      <c r="W16" s="660"/>
      <c r="X16" s="660"/>
      <c r="Y16" s="660"/>
      <c r="Z16" s="660"/>
      <c r="AA16" s="660"/>
      <c r="AB16" s="660"/>
      <c r="AC16" s="660"/>
      <c r="AD16" s="660"/>
      <c r="AE16" s="660"/>
      <c r="AF16" s="661"/>
      <c r="AG16" s="640"/>
      <c r="AH16" s="644"/>
      <c r="AI16" s="130" t="s">
        <v>51</v>
      </c>
      <c r="AJ16" s="130" t="s">
        <v>52</v>
      </c>
      <c r="AK16" s="130" t="s">
        <v>91</v>
      </c>
      <c r="AL16" s="649"/>
      <c r="AM16" s="649"/>
      <c r="AN16" s="651"/>
      <c r="AO16" s="653"/>
      <c r="AP16" s="125"/>
      <c r="AQ16" s="126"/>
    </row>
    <row r="17" spans="1:43" s="127" customFormat="1" ht="24" customHeight="1">
      <c r="A17" s="125"/>
      <c r="B17" s="131"/>
      <c r="C17" s="132"/>
      <c r="D17" s="132"/>
      <c r="E17" s="133"/>
      <c r="F17" s="134"/>
      <c r="G17" s="135"/>
      <c r="H17" s="135"/>
      <c r="I17" s="134"/>
      <c r="J17" s="136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5"/>
      <c r="X17" s="135"/>
      <c r="Y17" s="135"/>
      <c r="Z17" s="138"/>
      <c r="AA17" s="135"/>
      <c r="AB17" s="137"/>
      <c r="AC17" s="137"/>
      <c r="AD17" s="137"/>
      <c r="AE17" s="139"/>
      <c r="AF17" s="140"/>
      <c r="AG17" s="640"/>
      <c r="AH17" s="141"/>
      <c r="AI17" s="142"/>
      <c r="AJ17" s="142"/>
      <c r="AK17" s="143"/>
      <c r="AL17" s="143"/>
      <c r="AM17" s="143"/>
      <c r="AN17" s="144"/>
      <c r="AO17" s="145"/>
      <c r="AP17" s="125"/>
      <c r="AQ17" s="126"/>
    </row>
    <row r="18" spans="1:43" s="127" customFormat="1" ht="24" customHeight="1">
      <c r="A18" s="125"/>
      <c r="B18" s="146"/>
      <c r="C18" s="147"/>
      <c r="D18" s="147"/>
      <c r="E18" s="148"/>
      <c r="F18" s="149"/>
      <c r="G18" s="150"/>
      <c r="H18" s="150"/>
      <c r="I18" s="149"/>
      <c r="J18" s="151"/>
      <c r="K18" s="152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0"/>
      <c r="X18" s="150"/>
      <c r="Y18" s="150"/>
      <c r="Z18" s="153"/>
      <c r="AA18" s="150"/>
      <c r="AB18" s="152"/>
      <c r="AC18" s="152"/>
      <c r="AD18" s="152"/>
      <c r="AE18" s="154"/>
      <c r="AF18" s="155"/>
      <c r="AG18" s="640"/>
      <c r="AH18" s="156"/>
      <c r="AI18" s="157">
        <v>14.2</v>
      </c>
      <c r="AJ18" s="157">
        <v>7.2</v>
      </c>
      <c r="AK18" s="158"/>
      <c r="AL18" s="159">
        <f>+AI18*AJ18</f>
        <v>102.24</v>
      </c>
      <c r="AM18" s="159">
        <v>1</v>
      </c>
      <c r="AN18" s="160" t="s">
        <v>154</v>
      </c>
      <c r="AO18" s="161">
        <f>+AI18*AJ18*AM18</f>
        <v>102.24</v>
      </c>
      <c r="AP18" s="125"/>
      <c r="AQ18" s="126"/>
    </row>
    <row r="19" spans="1:43" s="127" customFormat="1" ht="24" customHeight="1">
      <c r="A19" s="125"/>
      <c r="B19" s="146"/>
      <c r="C19" s="147"/>
      <c r="D19" s="147"/>
      <c r="E19" s="147"/>
      <c r="F19" s="147"/>
      <c r="G19" s="147"/>
      <c r="H19" s="147"/>
      <c r="I19" s="147"/>
      <c r="J19" s="147"/>
      <c r="K19" s="147"/>
      <c r="L19" s="147"/>
      <c r="M19" s="147"/>
      <c r="N19" s="147"/>
      <c r="O19" s="185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86"/>
      <c r="AE19" s="147"/>
      <c r="AF19" s="162"/>
      <c r="AG19" s="641"/>
      <c r="AH19" s="163"/>
      <c r="AI19" s="157">
        <v>6.7</v>
      </c>
      <c r="AJ19" s="157">
        <v>7.2</v>
      </c>
      <c r="AK19" s="158"/>
      <c r="AL19" s="159">
        <f t="shared" ref="AL19" si="0">+AI19*AJ19</f>
        <v>48.24</v>
      </c>
      <c r="AM19" s="159">
        <v>1</v>
      </c>
      <c r="AN19" s="160" t="s">
        <v>155</v>
      </c>
      <c r="AO19" s="161">
        <f t="shared" ref="AO19" si="1">+AI19*AJ19*AM19</f>
        <v>48.24</v>
      </c>
      <c r="AP19" s="125"/>
      <c r="AQ19" s="126"/>
    </row>
    <row r="20" spans="1:43" s="127" customFormat="1" ht="24" customHeight="1">
      <c r="A20" s="125"/>
      <c r="B20" s="146"/>
      <c r="C20" s="147"/>
      <c r="D20" s="147"/>
      <c r="E20" s="147"/>
      <c r="F20" s="147"/>
      <c r="G20" s="147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86"/>
      <c r="AE20" s="147"/>
      <c r="AF20" s="162"/>
      <c r="AG20" s="640"/>
      <c r="AH20" s="141"/>
      <c r="AI20" s="157"/>
      <c r="AJ20" s="157"/>
      <c r="AK20" s="158"/>
      <c r="AL20" s="159"/>
      <c r="AM20" s="159"/>
      <c r="AN20" s="160"/>
      <c r="AO20" s="161"/>
      <c r="AP20" s="125"/>
      <c r="AQ20" s="126"/>
    </row>
    <row r="21" spans="1:43" s="127" customFormat="1" ht="24" customHeight="1">
      <c r="A21" s="125"/>
      <c r="B21" s="146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86"/>
      <c r="AE21" s="147"/>
      <c r="AF21" s="162"/>
      <c r="AG21" s="640"/>
      <c r="AH21" s="141"/>
      <c r="AI21" s="157"/>
      <c r="AJ21" s="157"/>
      <c r="AK21" s="158"/>
      <c r="AL21" s="159"/>
      <c r="AM21" s="159"/>
      <c r="AN21" s="160"/>
      <c r="AO21" s="161"/>
      <c r="AP21" s="125"/>
      <c r="AQ21" s="126"/>
    </row>
    <row r="22" spans="1:43" s="127" customFormat="1" ht="24" customHeight="1">
      <c r="A22" s="125"/>
      <c r="B22" s="498"/>
      <c r="C22" s="499"/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  <c r="AG22" s="640"/>
      <c r="AH22" s="141"/>
      <c r="AI22" s="166"/>
      <c r="AJ22" s="165"/>
      <c r="AK22" s="165"/>
      <c r="AL22" s="144"/>
      <c r="AM22" s="169"/>
      <c r="AN22" s="144"/>
      <c r="AO22" s="145"/>
      <c r="AP22" s="125"/>
      <c r="AQ22" s="126"/>
    </row>
    <row r="23" spans="1:43" s="127" customFormat="1" ht="24" customHeight="1">
      <c r="A23" s="125"/>
      <c r="B23" s="498"/>
      <c r="C23" s="499"/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  <c r="AG23" s="640"/>
      <c r="AH23" s="141"/>
      <c r="AI23" s="166"/>
      <c r="AJ23" s="165"/>
      <c r="AK23" s="165"/>
      <c r="AL23" s="144"/>
      <c r="AM23" s="170"/>
      <c r="AN23" s="144"/>
      <c r="AO23" s="145"/>
      <c r="AP23" s="125"/>
      <c r="AQ23" s="126"/>
    </row>
    <row r="24" spans="1:43" s="127" customFormat="1" ht="24" customHeight="1">
      <c r="A24" s="125"/>
      <c r="B24" s="662" t="s">
        <v>92</v>
      </c>
      <c r="C24" s="663"/>
      <c r="D24" s="663"/>
      <c r="E24" s="663"/>
      <c r="F24" s="663"/>
      <c r="G24" s="663"/>
      <c r="H24" s="663"/>
      <c r="I24" s="663"/>
      <c r="J24" s="663"/>
      <c r="K24" s="663"/>
      <c r="L24" s="663"/>
      <c r="M24" s="663"/>
      <c r="N24" s="663"/>
      <c r="O24" s="663"/>
      <c r="P24" s="663"/>
      <c r="Q24" s="663"/>
      <c r="R24" s="663"/>
      <c r="S24" s="663"/>
      <c r="T24" s="663"/>
      <c r="U24" s="663"/>
      <c r="V24" s="663"/>
      <c r="W24" s="663"/>
      <c r="X24" s="663"/>
      <c r="Y24" s="663"/>
      <c r="Z24" s="663"/>
      <c r="AA24" s="663"/>
      <c r="AB24" s="663"/>
      <c r="AC24" s="663"/>
      <c r="AD24" s="663"/>
      <c r="AE24" s="663"/>
      <c r="AF24" s="664"/>
      <c r="AG24" s="640"/>
      <c r="AH24" s="141"/>
      <c r="AI24" s="144"/>
      <c r="AJ24" s="165"/>
      <c r="AK24" s="165"/>
      <c r="AL24" s="144"/>
      <c r="AM24" s="170"/>
      <c r="AN24" s="144"/>
      <c r="AO24" s="171"/>
      <c r="AP24" s="125"/>
      <c r="AQ24" s="126"/>
    </row>
    <row r="25" spans="1:43" s="127" customFormat="1" ht="24" customHeight="1" thickBot="1">
      <c r="A25" s="125"/>
      <c r="B25" s="665"/>
      <c r="C25" s="666"/>
      <c r="D25" s="666"/>
      <c r="E25" s="666"/>
      <c r="F25" s="666"/>
      <c r="G25" s="666"/>
      <c r="H25" s="666"/>
      <c r="I25" s="666"/>
      <c r="J25" s="666"/>
      <c r="K25" s="666"/>
      <c r="L25" s="666"/>
      <c r="M25" s="666"/>
      <c r="N25" s="666"/>
      <c r="O25" s="666"/>
      <c r="P25" s="666"/>
      <c r="Q25" s="666"/>
      <c r="R25" s="666"/>
      <c r="S25" s="666"/>
      <c r="T25" s="666"/>
      <c r="U25" s="666"/>
      <c r="V25" s="666"/>
      <c r="W25" s="666"/>
      <c r="X25" s="666"/>
      <c r="Y25" s="666"/>
      <c r="Z25" s="666"/>
      <c r="AA25" s="666"/>
      <c r="AB25" s="666"/>
      <c r="AC25" s="666"/>
      <c r="AD25" s="666"/>
      <c r="AE25" s="666"/>
      <c r="AF25" s="667"/>
      <c r="AG25" s="642"/>
      <c r="AH25" s="172"/>
      <c r="AI25" s="173"/>
      <c r="AJ25" s="174"/>
      <c r="AK25" s="174"/>
      <c r="AL25" s="173"/>
      <c r="AM25" s="175">
        <f>+J16</f>
        <v>1.1000000000000001</v>
      </c>
      <c r="AN25" s="176" t="s">
        <v>89</v>
      </c>
      <c r="AO25" s="177">
        <f>SUM(AO17:AO24)</f>
        <v>150.47999999999999</v>
      </c>
      <c r="AP25" s="125"/>
      <c r="AQ25" s="126"/>
    </row>
    <row r="26" spans="1:43" s="122" customFormat="1" ht="24" customHeight="1">
      <c r="A26" s="114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7"/>
      <c r="AH26" s="118"/>
      <c r="AI26" s="119"/>
      <c r="AJ26" s="120"/>
      <c r="AK26" s="120"/>
      <c r="AL26" s="119"/>
      <c r="AM26" s="121"/>
      <c r="AN26" s="112"/>
      <c r="AO26" s="113"/>
      <c r="AP26" s="114"/>
      <c r="AQ26" s="114"/>
    </row>
    <row r="27" spans="1:43" s="105" customFormat="1" ht="12" customHeight="1">
      <c r="A27" s="110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  <c r="AA27" s="104"/>
      <c r="AB27" s="104"/>
      <c r="AC27" s="104"/>
      <c r="AD27" s="104"/>
      <c r="AE27" s="104"/>
      <c r="AF27" s="104"/>
      <c r="AG27" s="104"/>
      <c r="AH27" s="104"/>
      <c r="AI27" s="104"/>
      <c r="AJ27" s="104"/>
      <c r="AK27" s="104"/>
      <c r="AL27" s="104"/>
      <c r="AM27" s="104"/>
      <c r="AN27" s="104"/>
      <c r="AO27" s="104"/>
      <c r="AP27" s="110"/>
      <c r="AQ27" s="104"/>
    </row>
    <row r="28" spans="1:43" s="127" customFormat="1" ht="12" customHeight="1" thickBot="1">
      <c r="A28" s="125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5"/>
      <c r="AQ28" s="126"/>
    </row>
    <row r="29" spans="1:43" s="127" customFormat="1" ht="19.899999999999999" customHeight="1">
      <c r="A29" s="125"/>
      <c r="B29" s="668" t="s">
        <v>74</v>
      </c>
      <c r="C29" s="669"/>
      <c r="D29" s="669"/>
      <c r="E29" s="669"/>
      <c r="F29" s="669"/>
      <c r="G29" s="669"/>
      <c r="H29" s="670"/>
      <c r="I29" s="674" t="str">
        <f>+PRESUPUESTO!$A$1</f>
        <v>" MEJORAMIENTO, ADECUACIÓN MENOR Y MANTENIMIENTO DE LA INFRAESTRUCTURA DE LAS INSTITUCIONES EDUCATIVAS URBANAS Y RURALES DEL MUNICIPIO DE SAN JOSÉ DE CÚCUTA"</v>
      </c>
      <c r="J29" s="675"/>
      <c r="K29" s="675"/>
      <c r="L29" s="675"/>
      <c r="M29" s="675"/>
      <c r="N29" s="675"/>
      <c r="O29" s="675"/>
      <c r="P29" s="675"/>
      <c r="Q29" s="675"/>
      <c r="R29" s="675"/>
      <c r="S29" s="675"/>
      <c r="T29" s="675"/>
      <c r="U29" s="675"/>
      <c r="V29" s="675"/>
      <c r="W29" s="675"/>
      <c r="X29" s="675"/>
      <c r="Y29" s="675"/>
      <c r="Z29" s="675"/>
      <c r="AA29" s="675"/>
      <c r="AB29" s="676"/>
      <c r="AC29" s="680" t="s">
        <v>75</v>
      </c>
      <c r="AD29" s="681"/>
      <c r="AE29" s="681"/>
      <c r="AF29" s="681"/>
      <c r="AG29" s="681"/>
      <c r="AH29" s="682"/>
      <c r="AI29" s="184" t="s">
        <v>76</v>
      </c>
      <c r="AJ29" s="184" t="s">
        <v>77</v>
      </c>
      <c r="AK29" s="686" t="s">
        <v>78</v>
      </c>
      <c r="AL29" s="687"/>
      <c r="AM29" s="688" t="s">
        <v>79</v>
      </c>
      <c r="AN29" s="689"/>
      <c r="AO29" s="690"/>
      <c r="AP29" s="125"/>
      <c r="AQ29" s="126"/>
    </row>
    <row r="30" spans="1:43" s="127" customFormat="1" ht="19.899999999999999" customHeight="1">
      <c r="A30" s="125"/>
      <c r="B30" s="671"/>
      <c r="C30" s="672"/>
      <c r="D30" s="672"/>
      <c r="E30" s="672"/>
      <c r="F30" s="672"/>
      <c r="G30" s="672"/>
      <c r="H30" s="673"/>
      <c r="I30" s="677"/>
      <c r="J30" s="678"/>
      <c r="K30" s="678"/>
      <c r="L30" s="678"/>
      <c r="M30" s="678"/>
      <c r="N30" s="678"/>
      <c r="O30" s="678"/>
      <c r="P30" s="678"/>
      <c r="Q30" s="678"/>
      <c r="R30" s="678"/>
      <c r="S30" s="678"/>
      <c r="T30" s="678"/>
      <c r="U30" s="678"/>
      <c r="V30" s="678"/>
      <c r="W30" s="678"/>
      <c r="X30" s="678"/>
      <c r="Y30" s="678"/>
      <c r="Z30" s="678"/>
      <c r="AA30" s="678"/>
      <c r="AB30" s="679"/>
      <c r="AC30" s="683"/>
      <c r="AD30" s="684"/>
      <c r="AE30" s="684"/>
      <c r="AF30" s="684"/>
      <c r="AG30" s="684"/>
      <c r="AH30" s="685"/>
      <c r="AI30" s="129"/>
      <c r="AJ30" s="129"/>
      <c r="AK30" s="691"/>
      <c r="AL30" s="692"/>
      <c r="AM30" s="693" t="s">
        <v>80</v>
      </c>
      <c r="AN30" s="694"/>
      <c r="AO30" s="695"/>
      <c r="AP30" s="125"/>
      <c r="AQ30" s="126"/>
    </row>
    <row r="31" spans="1:43" s="127" customFormat="1" ht="19.899999999999999" customHeight="1">
      <c r="A31" s="125"/>
      <c r="B31" s="696" t="s">
        <v>82</v>
      </c>
      <c r="C31" s="697"/>
      <c r="D31" s="697"/>
      <c r="E31" s="697"/>
      <c r="F31" s="697"/>
      <c r="G31" s="697"/>
      <c r="H31" s="697"/>
      <c r="I31" s="698"/>
      <c r="J31" s="699"/>
      <c r="K31" s="700"/>
      <c r="L31" s="700"/>
      <c r="M31" s="700"/>
      <c r="N31" s="700"/>
      <c r="O31" s="700"/>
      <c r="P31" s="700"/>
      <c r="Q31" s="700"/>
      <c r="R31" s="700"/>
      <c r="S31" s="700"/>
      <c r="T31" s="700"/>
      <c r="U31" s="700"/>
      <c r="V31" s="700"/>
      <c r="W31" s="700"/>
      <c r="X31" s="700"/>
      <c r="Y31" s="700"/>
      <c r="Z31" s="700"/>
      <c r="AA31" s="700"/>
      <c r="AB31" s="701"/>
      <c r="AC31" s="702" t="s">
        <v>81</v>
      </c>
      <c r="AD31" s="697"/>
      <c r="AE31" s="697"/>
      <c r="AF31" s="697"/>
      <c r="AG31" s="697"/>
      <c r="AH31" s="698"/>
      <c r="AI31" s="703"/>
      <c r="AJ31" s="704"/>
      <c r="AK31" s="704"/>
      <c r="AL31" s="705"/>
      <c r="AM31" s="706" t="s">
        <v>20</v>
      </c>
      <c r="AN31" s="707"/>
      <c r="AO31" s="387" t="str">
        <f>PRESUPUESTO!D12</f>
        <v>M2</v>
      </c>
      <c r="AP31" s="125"/>
      <c r="AQ31" s="126"/>
    </row>
    <row r="32" spans="1:43" s="127" customFormat="1" ht="19.899999999999999" customHeight="1">
      <c r="A32" s="125"/>
      <c r="B32" s="633" t="s">
        <v>83</v>
      </c>
      <c r="C32" s="634"/>
      <c r="D32" s="634"/>
      <c r="E32" s="634"/>
      <c r="F32" s="634"/>
      <c r="G32" s="634"/>
      <c r="H32" s="634"/>
      <c r="I32" s="635"/>
      <c r="J32" s="636" t="str">
        <f>PRESUPUESTO!A10</f>
        <v>1.0 PRELIMINARES</v>
      </c>
      <c r="K32" s="637"/>
      <c r="L32" s="637"/>
      <c r="M32" s="637"/>
      <c r="N32" s="637"/>
      <c r="O32" s="637"/>
      <c r="P32" s="637"/>
      <c r="Q32" s="637"/>
      <c r="R32" s="637"/>
      <c r="S32" s="637"/>
      <c r="T32" s="637"/>
      <c r="U32" s="637"/>
      <c r="V32" s="637"/>
      <c r="W32" s="637"/>
      <c r="X32" s="637"/>
      <c r="Y32" s="637"/>
      <c r="Z32" s="637"/>
      <c r="AA32" s="637"/>
      <c r="AB32" s="637"/>
      <c r="AC32" s="637"/>
      <c r="AD32" s="637"/>
      <c r="AE32" s="637"/>
      <c r="AF32" s="638"/>
      <c r="AG32" s="639"/>
      <c r="AH32" s="643" t="s">
        <v>84</v>
      </c>
      <c r="AI32" s="645" t="s">
        <v>85</v>
      </c>
      <c r="AJ32" s="646"/>
      <c r="AK32" s="647"/>
      <c r="AL32" s="648" t="s">
        <v>86</v>
      </c>
      <c r="AM32" s="648" t="s">
        <v>87</v>
      </c>
      <c r="AN32" s="650" t="s">
        <v>88</v>
      </c>
      <c r="AO32" s="652" t="s">
        <v>89</v>
      </c>
      <c r="AP32" s="125"/>
      <c r="AQ32" s="126"/>
    </row>
    <row r="33" spans="1:44" s="127" customFormat="1" ht="77.25" customHeight="1">
      <c r="A33" s="125"/>
      <c r="B33" s="654" t="s">
        <v>90</v>
      </c>
      <c r="C33" s="655"/>
      <c r="D33" s="655"/>
      <c r="E33" s="655"/>
      <c r="F33" s="655"/>
      <c r="G33" s="655"/>
      <c r="H33" s="655"/>
      <c r="I33" s="656"/>
      <c r="J33" s="657">
        <f>PRESUPUESTO!A12</f>
        <v>1.2</v>
      </c>
      <c r="K33" s="658"/>
      <c r="L33" s="659" t="str">
        <f>PRESUPUESTO!C12</f>
        <v>DESMONTE, DEMOLICIONES Y RETIRO DE PISO EXISTENTE INCLUYE LIMPIEZA DEL ALISTADO NECESARIO PARA EL NUEVO ACABADO.</v>
      </c>
      <c r="M33" s="660"/>
      <c r="N33" s="660"/>
      <c r="O33" s="660"/>
      <c r="P33" s="660"/>
      <c r="Q33" s="660"/>
      <c r="R33" s="660"/>
      <c r="S33" s="660"/>
      <c r="T33" s="660"/>
      <c r="U33" s="660"/>
      <c r="V33" s="660"/>
      <c r="W33" s="660"/>
      <c r="X33" s="660"/>
      <c r="Y33" s="660"/>
      <c r="Z33" s="660"/>
      <c r="AA33" s="660"/>
      <c r="AB33" s="660"/>
      <c r="AC33" s="660"/>
      <c r="AD33" s="660"/>
      <c r="AE33" s="660"/>
      <c r="AF33" s="661"/>
      <c r="AG33" s="640"/>
      <c r="AH33" s="644"/>
      <c r="AI33" s="130" t="s">
        <v>51</v>
      </c>
      <c r="AJ33" s="130" t="s">
        <v>52</v>
      </c>
      <c r="AK33" s="130" t="s">
        <v>91</v>
      </c>
      <c r="AL33" s="649"/>
      <c r="AM33" s="649"/>
      <c r="AN33" s="651"/>
      <c r="AO33" s="653"/>
      <c r="AP33" s="125"/>
      <c r="AQ33" s="126"/>
    </row>
    <row r="34" spans="1:44" s="127" customFormat="1" ht="19.899999999999999" customHeight="1">
      <c r="A34" s="125"/>
      <c r="B34" s="131"/>
      <c r="C34" s="132"/>
      <c r="D34" s="132"/>
      <c r="E34" s="133"/>
      <c r="F34" s="134"/>
      <c r="G34" s="135"/>
      <c r="H34" s="135"/>
      <c r="I34" s="134"/>
      <c r="J34" s="136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5"/>
      <c r="X34" s="135"/>
      <c r="Y34" s="135"/>
      <c r="Z34" s="138"/>
      <c r="AA34" s="135"/>
      <c r="AB34" s="137"/>
      <c r="AC34" s="137"/>
      <c r="AD34" s="137"/>
      <c r="AE34" s="139"/>
      <c r="AF34" s="140"/>
      <c r="AG34" s="640"/>
      <c r="AH34" s="141"/>
      <c r="AI34" s="143"/>
      <c r="AJ34" s="143"/>
      <c r="AK34" s="143"/>
      <c r="AL34" s="143"/>
      <c r="AM34" s="143"/>
      <c r="AN34" s="144"/>
      <c r="AO34" s="145"/>
      <c r="AP34" s="125"/>
      <c r="AQ34" s="126"/>
    </row>
    <row r="35" spans="1:44" s="127" customFormat="1" ht="19.899999999999999" customHeight="1">
      <c r="A35" s="125"/>
      <c r="B35" s="146"/>
      <c r="C35" s="147"/>
      <c r="D35" s="147"/>
      <c r="E35" s="148"/>
      <c r="F35" s="149"/>
      <c r="G35" s="150"/>
      <c r="H35" s="150"/>
      <c r="I35" s="149"/>
      <c r="J35" s="151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0"/>
      <c r="X35" s="150"/>
      <c r="Y35" s="150"/>
      <c r="Z35" s="153"/>
      <c r="AA35" s="150"/>
      <c r="AB35" s="152"/>
      <c r="AC35" s="152"/>
      <c r="AD35" s="152"/>
      <c r="AE35" s="154"/>
      <c r="AF35" s="155"/>
      <c r="AG35" s="640"/>
      <c r="AH35" s="179"/>
      <c r="AI35" s="157">
        <v>14.2</v>
      </c>
      <c r="AJ35" s="157">
        <v>7.2</v>
      </c>
      <c r="AK35" s="158"/>
      <c r="AL35" s="158">
        <f>AI35*AJ35</f>
        <v>102.24</v>
      </c>
      <c r="AM35" s="158">
        <v>1</v>
      </c>
      <c r="AN35" s="160" t="s">
        <v>154</v>
      </c>
      <c r="AO35" s="161">
        <f>AL35*AM35</f>
        <v>102.24</v>
      </c>
      <c r="AP35" s="125"/>
      <c r="AQ35" s="126"/>
    </row>
    <row r="36" spans="1:44" s="127" customFormat="1" ht="19.899999999999999" customHeight="1">
      <c r="A36" s="125"/>
      <c r="B36" s="146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85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86"/>
      <c r="AE36" s="147"/>
      <c r="AF36" s="162"/>
      <c r="AG36" s="641"/>
      <c r="AH36" s="180"/>
      <c r="AI36" s="157">
        <v>6.7</v>
      </c>
      <c r="AJ36" s="157">
        <v>7.2</v>
      </c>
      <c r="AK36" s="158"/>
      <c r="AL36" s="158">
        <f>AI36*AJ36</f>
        <v>48.24</v>
      </c>
      <c r="AM36" s="158">
        <v>1</v>
      </c>
      <c r="AN36" s="160" t="s">
        <v>155</v>
      </c>
      <c r="AO36" s="161">
        <f>AL36*AM36</f>
        <v>48.24</v>
      </c>
      <c r="AP36" s="125"/>
      <c r="AQ36" s="126"/>
    </row>
    <row r="37" spans="1:44" s="127" customFormat="1" ht="19.899999999999999" customHeight="1">
      <c r="A37" s="125"/>
      <c r="B37" s="146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85"/>
      <c r="P37" s="147"/>
      <c r="Q37" s="147"/>
      <c r="R37" s="147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86"/>
      <c r="AE37" s="147"/>
      <c r="AF37" s="162"/>
      <c r="AG37" s="641"/>
      <c r="AH37" s="180"/>
      <c r="AI37" s="164"/>
      <c r="AJ37" s="164"/>
      <c r="AK37" s="181"/>
      <c r="AL37" s="158"/>
      <c r="AM37" s="158"/>
      <c r="AN37" s="144"/>
      <c r="AO37" s="161"/>
      <c r="AP37" s="125"/>
      <c r="AQ37" s="126"/>
    </row>
    <row r="38" spans="1:44" s="127" customFormat="1" ht="19.899999999999999" customHeight="1">
      <c r="A38" s="125"/>
      <c r="B38" s="146"/>
      <c r="C38" s="147"/>
      <c r="D38" s="147"/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7"/>
      <c r="U38" s="147"/>
      <c r="V38" s="147"/>
      <c r="W38" s="147"/>
      <c r="X38" s="147"/>
      <c r="Y38" s="147"/>
      <c r="Z38" s="147"/>
      <c r="AA38" s="147"/>
      <c r="AB38" s="147"/>
      <c r="AC38" s="147"/>
      <c r="AD38" s="186"/>
      <c r="AE38" s="147"/>
      <c r="AF38" s="162"/>
      <c r="AG38" s="640"/>
      <c r="AH38" s="141"/>
      <c r="AI38" s="166"/>
      <c r="AJ38" s="165"/>
      <c r="AK38" s="165"/>
      <c r="AL38" s="167"/>
      <c r="AM38" s="168"/>
      <c r="AN38" s="144"/>
      <c r="AO38" s="182"/>
      <c r="AP38" s="125"/>
      <c r="AQ38" s="126"/>
    </row>
    <row r="39" spans="1:44" s="127" customFormat="1" ht="19.899999999999999" customHeight="1">
      <c r="A39" s="125"/>
      <c r="B39" s="498"/>
      <c r="C39" s="499"/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  <c r="AG39" s="640"/>
      <c r="AH39" s="141"/>
      <c r="AI39" s="166"/>
      <c r="AJ39" s="165"/>
      <c r="AK39" s="165"/>
      <c r="AL39" s="144"/>
      <c r="AM39" s="169"/>
      <c r="AN39" s="144"/>
      <c r="AO39" s="182"/>
      <c r="AP39" s="125"/>
      <c r="AQ39" s="126"/>
    </row>
    <row r="40" spans="1:44" s="127" customFormat="1" ht="19.899999999999999" customHeight="1">
      <c r="A40" s="125"/>
      <c r="B40" s="498"/>
      <c r="C40" s="499"/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  <c r="AG40" s="640"/>
      <c r="AH40" s="141"/>
      <c r="AI40" s="166"/>
      <c r="AJ40" s="165"/>
      <c r="AK40" s="165"/>
      <c r="AL40" s="144"/>
      <c r="AM40" s="170"/>
      <c r="AN40" s="144"/>
      <c r="AO40" s="182"/>
      <c r="AP40" s="125"/>
      <c r="AQ40" s="126"/>
    </row>
    <row r="41" spans="1:44" s="127" customFormat="1" ht="19.899999999999999" customHeight="1">
      <c r="A41" s="125"/>
      <c r="B41" s="662" t="s">
        <v>92</v>
      </c>
      <c r="C41" s="663"/>
      <c r="D41" s="663"/>
      <c r="E41" s="663"/>
      <c r="F41" s="663"/>
      <c r="G41" s="663"/>
      <c r="H41" s="663"/>
      <c r="I41" s="663"/>
      <c r="J41" s="663"/>
      <c r="K41" s="663"/>
      <c r="L41" s="663"/>
      <c r="M41" s="663"/>
      <c r="N41" s="663"/>
      <c r="O41" s="663"/>
      <c r="P41" s="663"/>
      <c r="Q41" s="663"/>
      <c r="R41" s="663"/>
      <c r="S41" s="663"/>
      <c r="T41" s="663"/>
      <c r="U41" s="663"/>
      <c r="V41" s="663"/>
      <c r="W41" s="663"/>
      <c r="X41" s="663"/>
      <c r="Y41" s="663"/>
      <c r="Z41" s="663"/>
      <c r="AA41" s="663"/>
      <c r="AB41" s="663"/>
      <c r="AC41" s="663"/>
      <c r="AD41" s="663"/>
      <c r="AE41" s="663"/>
      <c r="AF41" s="664"/>
      <c r="AG41" s="640"/>
      <c r="AH41" s="141"/>
      <c r="AI41" s="144"/>
      <c r="AJ41" s="165"/>
      <c r="AK41" s="165"/>
      <c r="AL41" s="144"/>
      <c r="AM41" s="170"/>
      <c r="AN41" s="144"/>
      <c r="AO41" s="182"/>
      <c r="AP41" s="125"/>
      <c r="AQ41" s="126"/>
    </row>
    <row r="42" spans="1:44" s="127" customFormat="1" ht="19.899999999999999" customHeight="1" thickBot="1">
      <c r="A42" s="125"/>
      <c r="B42" s="665"/>
      <c r="C42" s="666"/>
      <c r="D42" s="666"/>
      <c r="E42" s="666"/>
      <c r="F42" s="666"/>
      <c r="G42" s="666"/>
      <c r="H42" s="666"/>
      <c r="I42" s="666"/>
      <c r="J42" s="666"/>
      <c r="K42" s="666"/>
      <c r="L42" s="666"/>
      <c r="M42" s="666"/>
      <c r="N42" s="666"/>
      <c r="O42" s="666"/>
      <c r="P42" s="666"/>
      <c r="Q42" s="666"/>
      <c r="R42" s="666"/>
      <c r="S42" s="666"/>
      <c r="T42" s="666"/>
      <c r="U42" s="666"/>
      <c r="V42" s="666"/>
      <c r="W42" s="666"/>
      <c r="X42" s="666"/>
      <c r="Y42" s="666"/>
      <c r="Z42" s="666"/>
      <c r="AA42" s="666"/>
      <c r="AB42" s="666"/>
      <c r="AC42" s="666"/>
      <c r="AD42" s="666"/>
      <c r="AE42" s="666"/>
      <c r="AF42" s="667"/>
      <c r="AG42" s="642"/>
      <c r="AH42" s="172"/>
      <c r="AI42" s="173"/>
      <c r="AJ42" s="174"/>
      <c r="AK42" s="174"/>
      <c r="AL42" s="173"/>
      <c r="AM42" s="175">
        <f>+J33</f>
        <v>1.2</v>
      </c>
      <c r="AN42" s="176" t="s">
        <v>89</v>
      </c>
      <c r="AO42" s="177">
        <f>SUM(AO34:AO41)</f>
        <v>150.47999999999999</v>
      </c>
      <c r="AP42" s="125"/>
      <c r="AQ42" s="126"/>
    </row>
    <row r="43" spans="1:44" s="127" customFormat="1" ht="19.899999999999999" customHeight="1">
      <c r="A43" s="125"/>
      <c r="B43" s="372"/>
      <c r="C43" s="372"/>
      <c r="D43" s="372"/>
      <c r="E43" s="372"/>
      <c r="F43" s="372"/>
      <c r="G43" s="372"/>
      <c r="H43" s="372"/>
      <c r="I43" s="372"/>
      <c r="J43" s="372"/>
      <c r="K43" s="372"/>
      <c r="L43" s="372"/>
      <c r="M43" s="372"/>
      <c r="N43" s="372"/>
      <c r="O43" s="372"/>
      <c r="P43" s="372"/>
      <c r="Q43" s="372"/>
      <c r="R43" s="372"/>
      <c r="S43" s="372"/>
      <c r="T43" s="373"/>
      <c r="U43" s="373"/>
      <c r="V43" s="373"/>
      <c r="W43" s="373"/>
      <c r="X43" s="373"/>
      <c r="Y43" s="373"/>
      <c r="Z43" s="373"/>
      <c r="AA43" s="373"/>
      <c r="AB43" s="373"/>
      <c r="AC43" s="373"/>
      <c r="AD43" s="373"/>
      <c r="AE43" s="373"/>
      <c r="AF43" s="373"/>
      <c r="AG43" s="374"/>
      <c r="AH43" s="375"/>
      <c r="AI43" s="376"/>
      <c r="AJ43" s="377"/>
      <c r="AK43" s="377"/>
      <c r="AL43" s="376"/>
      <c r="AM43" s="378"/>
      <c r="AN43" s="379"/>
      <c r="AO43" s="380"/>
      <c r="AP43" s="381"/>
      <c r="AQ43" s="381"/>
      <c r="AR43" s="382"/>
    </row>
    <row r="44" spans="1:44" s="105" customFormat="1" ht="12" customHeight="1">
      <c r="A44" s="110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10"/>
      <c r="AQ44" s="104"/>
    </row>
    <row r="45" spans="1:44" s="122" customFormat="1" ht="9.75" customHeight="1">
      <c r="A45" s="114"/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7"/>
      <c r="AH45" s="118"/>
      <c r="AI45" s="119"/>
      <c r="AJ45" s="120"/>
      <c r="AK45" s="120"/>
      <c r="AL45" s="119"/>
      <c r="AM45" s="121"/>
      <c r="AN45" s="112"/>
      <c r="AO45" s="113"/>
      <c r="AP45" s="114"/>
      <c r="AQ45" s="114"/>
    </row>
    <row r="46" spans="1:44" s="105" customFormat="1" ht="12" customHeight="1">
      <c r="A46" s="110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10"/>
      <c r="AQ46" s="104"/>
    </row>
    <row r="47" spans="1:44" s="127" customFormat="1" ht="12" customHeight="1" thickBot="1">
      <c r="A47" s="125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5"/>
      <c r="AQ47" s="126"/>
    </row>
    <row r="48" spans="1:44" s="127" customFormat="1" ht="19.899999999999999" customHeight="1">
      <c r="A48" s="125"/>
      <c r="B48" s="668" t="s">
        <v>74</v>
      </c>
      <c r="C48" s="669"/>
      <c r="D48" s="669"/>
      <c r="E48" s="669"/>
      <c r="F48" s="669"/>
      <c r="G48" s="669"/>
      <c r="H48" s="670"/>
      <c r="I48" s="674" t="str">
        <f>+PRESUPUESTO!$A$1</f>
        <v>" MEJORAMIENTO, ADECUACIÓN MENOR Y MANTENIMIENTO DE LA INFRAESTRUCTURA DE LAS INSTITUCIONES EDUCATIVAS URBANAS Y RURALES DEL MUNICIPIO DE SAN JOSÉ DE CÚCUTA"</v>
      </c>
      <c r="J48" s="675"/>
      <c r="K48" s="675"/>
      <c r="L48" s="675"/>
      <c r="M48" s="675"/>
      <c r="N48" s="675"/>
      <c r="O48" s="675"/>
      <c r="P48" s="675"/>
      <c r="Q48" s="675"/>
      <c r="R48" s="675"/>
      <c r="S48" s="675"/>
      <c r="T48" s="675"/>
      <c r="U48" s="675"/>
      <c r="V48" s="675"/>
      <c r="W48" s="675"/>
      <c r="X48" s="675"/>
      <c r="Y48" s="675"/>
      <c r="Z48" s="675"/>
      <c r="AA48" s="675"/>
      <c r="AB48" s="676"/>
      <c r="AC48" s="680" t="s">
        <v>75</v>
      </c>
      <c r="AD48" s="681"/>
      <c r="AE48" s="681"/>
      <c r="AF48" s="681"/>
      <c r="AG48" s="681"/>
      <c r="AH48" s="682"/>
      <c r="AI48" s="184" t="s">
        <v>76</v>
      </c>
      <c r="AJ48" s="184" t="s">
        <v>77</v>
      </c>
      <c r="AK48" s="686" t="s">
        <v>78</v>
      </c>
      <c r="AL48" s="687"/>
      <c r="AM48" s="688" t="s">
        <v>79</v>
      </c>
      <c r="AN48" s="689"/>
      <c r="AO48" s="690"/>
      <c r="AP48" s="125"/>
      <c r="AQ48" s="126"/>
    </row>
    <row r="49" spans="1:44" s="127" customFormat="1" ht="19.899999999999999" customHeight="1">
      <c r="A49" s="125"/>
      <c r="B49" s="671"/>
      <c r="C49" s="672"/>
      <c r="D49" s="672"/>
      <c r="E49" s="672"/>
      <c r="F49" s="672"/>
      <c r="G49" s="672"/>
      <c r="H49" s="673"/>
      <c r="I49" s="677"/>
      <c r="J49" s="678"/>
      <c r="K49" s="678"/>
      <c r="L49" s="678"/>
      <c r="M49" s="678"/>
      <c r="N49" s="678"/>
      <c r="O49" s="678"/>
      <c r="P49" s="678"/>
      <c r="Q49" s="678"/>
      <c r="R49" s="678"/>
      <c r="S49" s="678"/>
      <c r="T49" s="678"/>
      <c r="U49" s="678"/>
      <c r="V49" s="678"/>
      <c r="W49" s="678"/>
      <c r="X49" s="678"/>
      <c r="Y49" s="678"/>
      <c r="Z49" s="678"/>
      <c r="AA49" s="678"/>
      <c r="AB49" s="679"/>
      <c r="AC49" s="683"/>
      <c r="AD49" s="684"/>
      <c r="AE49" s="684"/>
      <c r="AF49" s="684"/>
      <c r="AG49" s="684"/>
      <c r="AH49" s="685"/>
      <c r="AI49" s="129"/>
      <c r="AJ49" s="129"/>
      <c r="AK49" s="691"/>
      <c r="AL49" s="692"/>
      <c r="AM49" s="693" t="s">
        <v>80</v>
      </c>
      <c r="AN49" s="694"/>
      <c r="AO49" s="695"/>
      <c r="AP49" s="125"/>
      <c r="AQ49" s="126"/>
    </row>
    <row r="50" spans="1:44" s="127" customFormat="1" ht="19.899999999999999" customHeight="1">
      <c r="A50" s="125"/>
      <c r="B50" s="696" t="s">
        <v>82</v>
      </c>
      <c r="C50" s="697"/>
      <c r="D50" s="697"/>
      <c r="E50" s="697"/>
      <c r="F50" s="697"/>
      <c r="G50" s="697"/>
      <c r="H50" s="697"/>
      <c r="I50" s="698"/>
      <c r="J50" s="699"/>
      <c r="K50" s="700"/>
      <c r="L50" s="700"/>
      <c r="M50" s="700"/>
      <c r="N50" s="700"/>
      <c r="O50" s="700"/>
      <c r="P50" s="700"/>
      <c r="Q50" s="700"/>
      <c r="R50" s="700"/>
      <c r="S50" s="700"/>
      <c r="T50" s="700"/>
      <c r="U50" s="700"/>
      <c r="V50" s="700"/>
      <c r="W50" s="700"/>
      <c r="X50" s="700"/>
      <c r="Y50" s="700"/>
      <c r="Z50" s="700"/>
      <c r="AA50" s="700"/>
      <c r="AB50" s="701"/>
      <c r="AC50" s="702" t="s">
        <v>81</v>
      </c>
      <c r="AD50" s="697"/>
      <c r="AE50" s="697"/>
      <c r="AF50" s="697"/>
      <c r="AG50" s="697"/>
      <c r="AH50" s="698"/>
      <c r="AI50" s="703"/>
      <c r="AJ50" s="704"/>
      <c r="AK50" s="704"/>
      <c r="AL50" s="705"/>
      <c r="AM50" s="706" t="s">
        <v>20</v>
      </c>
      <c r="AN50" s="707"/>
      <c r="AO50" s="387" t="str">
        <f>PRESUPUESTO!D15</f>
        <v>M2</v>
      </c>
      <c r="AP50" s="125"/>
      <c r="AQ50" s="126"/>
    </row>
    <row r="51" spans="1:44" s="127" customFormat="1" ht="19.899999999999999" customHeight="1">
      <c r="A51" s="125"/>
      <c r="B51" s="633" t="s">
        <v>83</v>
      </c>
      <c r="C51" s="634"/>
      <c r="D51" s="634"/>
      <c r="E51" s="634"/>
      <c r="F51" s="634"/>
      <c r="G51" s="634"/>
      <c r="H51" s="634"/>
      <c r="I51" s="635"/>
      <c r="J51" s="636" t="str">
        <f>PRESUPUESTO!A14</f>
        <v xml:space="preserve"> 2.0 CONCRETOS Y ACTIVIDADES COMPLEMENTARIAS</v>
      </c>
      <c r="K51" s="637"/>
      <c r="L51" s="637"/>
      <c r="M51" s="637"/>
      <c r="N51" s="637"/>
      <c r="O51" s="637"/>
      <c r="P51" s="637"/>
      <c r="Q51" s="637"/>
      <c r="R51" s="637"/>
      <c r="S51" s="637"/>
      <c r="T51" s="637"/>
      <c r="U51" s="637"/>
      <c r="V51" s="637"/>
      <c r="W51" s="637"/>
      <c r="X51" s="637"/>
      <c r="Y51" s="637"/>
      <c r="Z51" s="637"/>
      <c r="AA51" s="637"/>
      <c r="AB51" s="637"/>
      <c r="AC51" s="637"/>
      <c r="AD51" s="637"/>
      <c r="AE51" s="637"/>
      <c r="AF51" s="638"/>
      <c r="AG51" s="639"/>
      <c r="AH51" s="643" t="s">
        <v>84</v>
      </c>
      <c r="AI51" s="645" t="s">
        <v>85</v>
      </c>
      <c r="AJ51" s="646"/>
      <c r="AK51" s="647"/>
      <c r="AL51" s="648" t="s">
        <v>86</v>
      </c>
      <c r="AM51" s="648" t="s">
        <v>87</v>
      </c>
      <c r="AN51" s="650" t="s">
        <v>88</v>
      </c>
      <c r="AO51" s="652" t="s">
        <v>89</v>
      </c>
      <c r="AP51" s="125"/>
      <c r="AQ51" s="126"/>
    </row>
    <row r="52" spans="1:44" s="127" customFormat="1" ht="31.5" customHeight="1">
      <c r="A52" s="125"/>
      <c r="B52" s="654" t="s">
        <v>90</v>
      </c>
      <c r="C52" s="655"/>
      <c r="D52" s="655"/>
      <c r="E52" s="655"/>
      <c r="F52" s="655"/>
      <c r="G52" s="655"/>
      <c r="H52" s="655"/>
      <c r="I52" s="656"/>
      <c r="J52" s="657">
        <f>PRESUPUESTO!A15</f>
        <v>2.1</v>
      </c>
      <c r="K52" s="658"/>
      <c r="L52" s="659" t="str">
        <f>PRESUPUESTO!C15</f>
        <v>Sum. e Inst. piso en ceramica 50x50 tipo 1a</v>
      </c>
      <c r="M52" s="660"/>
      <c r="N52" s="660"/>
      <c r="O52" s="660"/>
      <c r="P52" s="660"/>
      <c r="Q52" s="660"/>
      <c r="R52" s="660"/>
      <c r="S52" s="660"/>
      <c r="T52" s="660"/>
      <c r="U52" s="660"/>
      <c r="V52" s="660"/>
      <c r="W52" s="660"/>
      <c r="X52" s="660"/>
      <c r="Y52" s="660"/>
      <c r="Z52" s="660"/>
      <c r="AA52" s="660"/>
      <c r="AB52" s="660"/>
      <c r="AC52" s="660"/>
      <c r="AD52" s="660"/>
      <c r="AE52" s="660"/>
      <c r="AF52" s="661"/>
      <c r="AG52" s="640"/>
      <c r="AH52" s="644"/>
      <c r="AI52" s="130" t="s">
        <v>51</v>
      </c>
      <c r="AJ52" s="130" t="s">
        <v>52</v>
      </c>
      <c r="AK52" s="130" t="s">
        <v>91</v>
      </c>
      <c r="AL52" s="649"/>
      <c r="AM52" s="649"/>
      <c r="AN52" s="651"/>
      <c r="AO52" s="653"/>
      <c r="AP52" s="125"/>
      <c r="AQ52" s="126"/>
    </row>
    <row r="53" spans="1:44" s="127" customFormat="1" ht="19.899999999999999" customHeight="1">
      <c r="A53" s="125"/>
      <c r="B53" s="131"/>
      <c r="C53" s="132"/>
      <c r="D53" s="132"/>
      <c r="E53" s="133"/>
      <c r="F53" s="134"/>
      <c r="G53" s="135"/>
      <c r="H53" s="135"/>
      <c r="I53" s="134"/>
      <c r="J53" s="136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5"/>
      <c r="X53" s="135"/>
      <c r="Y53" s="135"/>
      <c r="Z53" s="138"/>
      <c r="AA53" s="135"/>
      <c r="AB53" s="137"/>
      <c r="AC53" s="137"/>
      <c r="AD53" s="137"/>
      <c r="AE53" s="139"/>
      <c r="AF53" s="140"/>
      <c r="AG53" s="640"/>
      <c r="AH53" s="141"/>
      <c r="AI53" s="143"/>
      <c r="AJ53" s="143"/>
      <c r="AK53" s="143"/>
      <c r="AL53" s="143"/>
      <c r="AM53" s="143"/>
      <c r="AN53" s="144"/>
      <c r="AO53" s="145"/>
      <c r="AP53" s="125"/>
      <c r="AQ53" s="126"/>
    </row>
    <row r="54" spans="1:44" s="127" customFormat="1" ht="19.899999999999999" customHeight="1">
      <c r="A54" s="125"/>
      <c r="B54" s="146"/>
      <c r="C54" s="147"/>
      <c r="D54" s="147"/>
      <c r="E54" s="148"/>
      <c r="F54" s="149"/>
      <c r="G54" s="150"/>
      <c r="H54" s="150"/>
      <c r="I54" s="149"/>
      <c r="J54" s="151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152"/>
      <c r="W54" s="150"/>
      <c r="X54" s="150"/>
      <c r="Y54" s="150"/>
      <c r="Z54" s="153"/>
      <c r="AA54" s="150"/>
      <c r="AB54" s="152"/>
      <c r="AC54" s="152"/>
      <c r="AD54" s="152"/>
      <c r="AE54" s="154"/>
      <c r="AF54" s="155"/>
      <c r="AG54" s="640"/>
      <c r="AH54" s="179"/>
      <c r="AI54" s="157">
        <v>14.2</v>
      </c>
      <c r="AJ54" s="157">
        <v>7.2</v>
      </c>
      <c r="AK54" s="158"/>
      <c r="AL54" s="158">
        <f>AI54*AJ54</f>
        <v>102.24</v>
      </c>
      <c r="AM54" s="158">
        <v>1</v>
      </c>
      <c r="AN54" s="160" t="s">
        <v>154</v>
      </c>
      <c r="AO54" s="161">
        <f>AL54*AM54</f>
        <v>102.24</v>
      </c>
      <c r="AP54" s="125"/>
      <c r="AQ54" s="126"/>
    </row>
    <row r="55" spans="1:44" s="127" customFormat="1" ht="19.899999999999999" customHeight="1">
      <c r="A55" s="125"/>
      <c r="B55" s="146"/>
      <c r="C55" s="147"/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85"/>
      <c r="P55" s="147"/>
      <c r="Q55" s="147"/>
      <c r="R55" s="147"/>
      <c r="S55" s="147"/>
      <c r="T55" s="147"/>
      <c r="U55" s="147"/>
      <c r="V55" s="147"/>
      <c r="W55" s="147"/>
      <c r="X55" s="147"/>
      <c r="Y55" s="147"/>
      <c r="Z55" s="147"/>
      <c r="AA55" s="147"/>
      <c r="AB55" s="147"/>
      <c r="AC55" s="147"/>
      <c r="AD55" s="186"/>
      <c r="AE55" s="147"/>
      <c r="AF55" s="162"/>
      <c r="AG55" s="641"/>
      <c r="AH55" s="180"/>
      <c r="AI55" s="157">
        <v>6.7</v>
      </c>
      <c r="AJ55" s="157">
        <v>7.2</v>
      </c>
      <c r="AK55" s="158"/>
      <c r="AL55" s="158">
        <f>AI55*AJ55</f>
        <v>48.24</v>
      </c>
      <c r="AM55" s="158">
        <v>1</v>
      </c>
      <c r="AN55" s="160" t="s">
        <v>155</v>
      </c>
      <c r="AO55" s="161">
        <f>AL55*AM55</f>
        <v>48.24</v>
      </c>
      <c r="AP55" s="125"/>
      <c r="AQ55" s="126"/>
    </row>
    <row r="56" spans="1:44" s="127" customFormat="1" ht="19.899999999999999" customHeight="1">
      <c r="A56" s="125"/>
      <c r="B56" s="146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85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86"/>
      <c r="AE56" s="147"/>
      <c r="AF56" s="162"/>
      <c r="AG56" s="641"/>
      <c r="AH56" s="180"/>
      <c r="AI56" s="164"/>
      <c r="AJ56" s="164"/>
      <c r="AK56" s="181"/>
      <c r="AL56" s="158"/>
      <c r="AM56" s="158"/>
      <c r="AN56" s="144"/>
      <c r="AO56" s="161"/>
      <c r="AP56" s="125"/>
      <c r="AQ56" s="126"/>
    </row>
    <row r="57" spans="1:44" s="127" customFormat="1" ht="19.899999999999999" customHeight="1">
      <c r="A57" s="125"/>
      <c r="B57" s="146"/>
      <c r="C57" s="147"/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86"/>
      <c r="AE57" s="147"/>
      <c r="AF57" s="162"/>
      <c r="AG57" s="640"/>
      <c r="AH57" s="141"/>
      <c r="AI57" s="166"/>
      <c r="AJ57" s="165"/>
      <c r="AK57" s="165"/>
      <c r="AL57" s="167"/>
      <c r="AM57" s="168"/>
      <c r="AN57" s="144"/>
      <c r="AO57" s="182"/>
      <c r="AP57" s="125"/>
      <c r="AQ57" s="126"/>
    </row>
    <row r="58" spans="1:44" s="127" customFormat="1" ht="19.899999999999999" customHeight="1">
      <c r="A58" s="125"/>
      <c r="B58" s="498"/>
      <c r="C58" s="499"/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G58" s="640"/>
      <c r="AH58" s="141"/>
      <c r="AI58" s="166"/>
      <c r="AJ58" s="165"/>
      <c r="AK58" s="165"/>
      <c r="AL58" s="144"/>
      <c r="AM58" s="169"/>
      <c r="AN58" s="144"/>
      <c r="AO58" s="182"/>
      <c r="AP58" s="125"/>
      <c r="AQ58" s="126"/>
    </row>
    <row r="59" spans="1:44" s="127" customFormat="1" ht="19.899999999999999" customHeight="1">
      <c r="A59" s="125"/>
      <c r="B59" s="498"/>
      <c r="C59" s="499"/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  <c r="AG59" s="640"/>
      <c r="AH59" s="141"/>
      <c r="AI59" s="166"/>
      <c r="AJ59" s="165"/>
      <c r="AK59" s="165"/>
      <c r="AL59" s="144"/>
      <c r="AM59" s="170"/>
      <c r="AN59" s="144"/>
      <c r="AO59" s="182"/>
      <c r="AP59" s="125"/>
      <c r="AQ59" s="126"/>
    </row>
    <row r="60" spans="1:44" s="127" customFormat="1" ht="19.899999999999999" customHeight="1">
      <c r="A60" s="125"/>
      <c r="B60" s="662" t="s">
        <v>92</v>
      </c>
      <c r="C60" s="663"/>
      <c r="D60" s="663"/>
      <c r="E60" s="663"/>
      <c r="F60" s="663"/>
      <c r="G60" s="663"/>
      <c r="H60" s="663"/>
      <c r="I60" s="663"/>
      <c r="J60" s="663"/>
      <c r="K60" s="663"/>
      <c r="L60" s="663"/>
      <c r="M60" s="663"/>
      <c r="N60" s="663"/>
      <c r="O60" s="663"/>
      <c r="P60" s="663"/>
      <c r="Q60" s="663"/>
      <c r="R60" s="663"/>
      <c r="S60" s="663"/>
      <c r="T60" s="663"/>
      <c r="U60" s="663"/>
      <c r="V60" s="663"/>
      <c r="W60" s="663"/>
      <c r="X60" s="663"/>
      <c r="Y60" s="663"/>
      <c r="Z60" s="663"/>
      <c r="AA60" s="663"/>
      <c r="AB60" s="663"/>
      <c r="AC60" s="663"/>
      <c r="AD60" s="663"/>
      <c r="AE60" s="663"/>
      <c r="AF60" s="664"/>
      <c r="AG60" s="640"/>
      <c r="AH60" s="141"/>
      <c r="AI60" s="144"/>
      <c r="AJ60" s="165"/>
      <c r="AK60" s="165"/>
      <c r="AL60" s="144"/>
      <c r="AM60" s="170"/>
      <c r="AN60" s="144"/>
      <c r="AO60" s="182"/>
      <c r="AP60" s="125"/>
      <c r="AQ60" s="126"/>
    </row>
    <row r="61" spans="1:44" s="127" customFormat="1" ht="19.899999999999999" customHeight="1" thickBot="1">
      <c r="A61" s="125"/>
      <c r="B61" s="665"/>
      <c r="C61" s="666"/>
      <c r="D61" s="666"/>
      <c r="E61" s="666"/>
      <c r="F61" s="666"/>
      <c r="G61" s="666"/>
      <c r="H61" s="666"/>
      <c r="I61" s="666"/>
      <c r="J61" s="666"/>
      <c r="K61" s="666"/>
      <c r="L61" s="666"/>
      <c r="M61" s="666"/>
      <c r="N61" s="666"/>
      <c r="O61" s="666"/>
      <c r="P61" s="666"/>
      <c r="Q61" s="666"/>
      <c r="R61" s="666"/>
      <c r="S61" s="666"/>
      <c r="T61" s="666"/>
      <c r="U61" s="666"/>
      <c r="V61" s="666"/>
      <c r="W61" s="666"/>
      <c r="X61" s="666"/>
      <c r="Y61" s="666"/>
      <c r="Z61" s="666"/>
      <c r="AA61" s="666"/>
      <c r="AB61" s="666"/>
      <c r="AC61" s="666"/>
      <c r="AD61" s="666"/>
      <c r="AE61" s="666"/>
      <c r="AF61" s="667"/>
      <c r="AG61" s="642"/>
      <c r="AH61" s="172"/>
      <c r="AI61" s="173"/>
      <c r="AJ61" s="174"/>
      <c r="AK61" s="174"/>
      <c r="AL61" s="173"/>
      <c r="AM61" s="175">
        <f>+J52</f>
        <v>2.1</v>
      </c>
      <c r="AN61" s="176" t="s">
        <v>89</v>
      </c>
      <c r="AO61" s="177">
        <f>SUM(AO53:AO60)</f>
        <v>150.47999999999999</v>
      </c>
      <c r="AP61" s="125"/>
      <c r="AQ61" s="126"/>
    </row>
    <row r="62" spans="1:44" s="127" customFormat="1" ht="18">
      <c r="A62" s="125"/>
      <c r="B62" s="372"/>
      <c r="C62" s="372"/>
      <c r="D62" s="372"/>
      <c r="E62" s="372"/>
      <c r="F62" s="372"/>
      <c r="G62" s="372"/>
      <c r="H62" s="372"/>
      <c r="I62" s="372"/>
      <c r="J62" s="372"/>
      <c r="K62" s="372"/>
      <c r="L62" s="372"/>
      <c r="M62" s="372"/>
      <c r="N62" s="372"/>
      <c r="O62" s="372"/>
      <c r="P62" s="372"/>
      <c r="Q62" s="372"/>
      <c r="R62" s="372"/>
      <c r="S62" s="372"/>
      <c r="T62" s="373"/>
      <c r="U62" s="373"/>
      <c r="V62" s="373"/>
      <c r="W62" s="373"/>
      <c r="X62" s="373"/>
      <c r="Y62" s="373"/>
      <c r="Z62" s="373"/>
      <c r="AA62" s="373"/>
      <c r="AB62" s="373"/>
      <c r="AC62" s="373"/>
      <c r="AD62" s="373"/>
      <c r="AE62" s="373"/>
      <c r="AF62" s="373"/>
      <c r="AG62" s="374"/>
      <c r="AH62" s="375"/>
      <c r="AI62" s="376"/>
      <c r="AJ62" s="377"/>
      <c r="AK62" s="377"/>
      <c r="AL62" s="376"/>
      <c r="AM62" s="378"/>
      <c r="AN62" s="379"/>
      <c r="AO62" s="380"/>
      <c r="AP62" s="381"/>
      <c r="AQ62" s="381"/>
      <c r="AR62" s="382"/>
    </row>
    <row r="63" spans="1:44" s="127" customFormat="1" ht="19.899999999999999" customHeight="1">
      <c r="A63" s="125"/>
      <c r="B63" s="372"/>
      <c r="C63" s="372"/>
      <c r="D63" s="372"/>
      <c r="E63" s="372"/>
      <c r="F63" s="372"/>
      <c r="G63" s="372"/>
      <c r="H63" s="372"/>
      <c r="I63" s="372"/>
      <c r="J63" s="372"/>
      <c r="K63" s="372"/>
      <c r="L63" s="372"/>
      <c r="M63" s="372"/>
      <c r="N63" s="372"/>
      <c r="O63" s="372"/>
      <c r="P63" s="372"/>
      <c r="Q63" s="372"/>
      <c r="R63" s="372"/>
      <c r="S63" s="372"/>
      <c r="T63" s="373"/>
      <c r="U63" s="373"/>
      <c r="V63" s="373"/>
      <c r="W63" s="373"/>
      <c r="X63" s="373"/>
      <c r="Y63" s="373"/>
      <c r="Z63" s="373"/>
      <c r="AA63" s="373"/>
      <c r="AB63" s="373"/>
      <c r="AC63" s="373"/>
      <c r="AD63" s="373"/>
      <c r="AE63" s="373"/>
      <c r="AF63" s="373"/>
      <c r="AG63" s="374"/>
      <c r="AH63" s="375"/>
      <c r="AI63" s="376"/>
      <c r="AJ63" s="377"/>
      <c r="AK63" s="377"/>
      <c r="AL63" s="376"/>
      <c r="AM63" s="378"/>
      <c r="AN63" s="379"/>
      <c r="AO63" s="380"/>
      <c r="AP63" s="381"/>
      <c r="AQ63" s="381"/>
      <c r="AR63" s="382"/>
    </row>
    <row r="64" spans="1:44" s="105" customFormat="1" ht="15" customHeight="1">
      <c r="A64" s="111"/>
      <c r="AP64" s="111"/>
    </row>
    <row r="65" spans="1:43" s="105" customFormat="1" ht="12" customHeight="1" thickBot="1">
      <c r="A65" s="110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  <c r="AK65" s="104"/>
      <c r="AL65" s="104"/>
      <c r="AM65" s="104"/>
      <c r="AN65" s="104"/>
      <c r="AO65" s="104"/>
      <c r="AP65" s="110"/>
      <c r="AQ65" s="104"/>
    </row>
    <row r="66" spans="1:43" s="127" customFormat="1" ht="19.899999999999999" customHeight="1">
      <c r="A66" s="125"/>
      <c r="B66" s="668" t="s">
        <v>74</v>
      </c>
      <c r="C66" s="669"/>
      <c r="D66" s="669"/>
      <c r="E66" s="669"/>
      <c r="F66" s="669"/>
      <c r="G66" s="669"/>
      <c r="H66" s="670"/>
      <c r="I66" s="674" t="str">
        <f>+PRESUPUESTO!$A$1</f>
        <v>" MEJORAMIENTO, ADECUACIÓN MENOR Y MANTENIMIENTO DE LA INFRAESTRUCTURA DE LAS INSTITUCIONES EDUCATIVAS URBANAS Y RURALES DEL MUNICIPIO DE SAN JOSÉ DE CÚCUTA"</v>
      </c>
      <c r="J66" s="675"/>
      <c r="K66" s="675"/>
      <c r="L66" s="675"/>
      <c r="M66" s="675"/>
      <c r="N66" s="675"/>
      <c r="O66" s="675"/>
      <c r="P66" s="675"/>
      <c r="Q66" s="675"/>
      <c r="R66" s="675"/>
      <c r="S66" s="675"/>
      <c r="T66" s="675"/>
      <c r="U66" s="675"/>
      <c r="V66" s="675"/>
      <c r="W66" s="675"/>
      <c r="X66" s="675"/>
      <c r="Y66" s="675"/>
      <c r="Z66" s="675"/>
      <c r="AA66" s="675"/>
      <c r="AB66" s="676"/>
      <c r="AC66" s="680" t="s">
        <v>75</v>
      </c>
      <c r="AD66" s="681"/>
      <c r="AE66" s="681"/>
      <c r="AF66" s="681"/>
      <c r="AG66" s="681"/>
      <c r="AH66" s="682"/>
      <c r="AI66" s="184" t="s">
        <v>76</v>
      </c>
      <c r="AJ66" s="184" t="s">
        <v>77</v>
      </c>
      <c r="AK66" s="686" t="s">
        <v>78</v>
      </c>
      <c r="AL66" s="687"/>
      <c r="AM66" s="688" t="s">
        <v>79</v>
      </c>
      <c r="AN66" s="689"/>
      <c r="AO66" s="690"/>
      <c r="AP66" s="125"/>
      <c r="AQ66" s="126"/>
    </row>
    <row r="67" spans="1:43" s="127" customFormat="1" ht="19.899999999999999" customHeight="1">
      <c r="A67" s="125"/>
      <c r="B67" s="671"/>
      <c r="C67" s="672"/>
      <c r="D67" s="672"/>
      <c r="E67" s="672"/>
      <c r="F67" s="672"/>
      <c r="G67" s="672"/>
      <c r="H67" s="673"/>
      <c r="I67" s="677"/>
      <c r="J67" s="678"/>
      <c r="K67" s="678"/>
      <c r="L67" s="678"/>
      <c r="M67" s="678"/>
      <c r="N67" s="678"/>
      <c r="O67" s="678"/>
      <c r="P67" s="678"/>
      <c r="Q67" s="678"/>
      <c r="R67" s="678"/>
      <c r="S67" s="678"/>
      <c r="T67" s="678"/>
      <c r="U67" s="678"/>
      <c r="V67" s="678"/>
      <c r="W67" s="678"/>
      <c r="X67" s="678"/>
      <c r="Y67" s="678"/>
      <c r="Z67" s="678"/>
      <c r="AA67" s="678"/>
      <c r="AB67" s="679"/>
      <c r="AC67" s="683"/>
      <c r="AD67" s="684"/>
      <c r="AE67" s="684"/>
      <c r="AF67" s="684"/>
      <c r="AG67" s="684"/>
      <c r="AH67" s="685"/>
      <c r="AI67" s="129"/>
      <c r="AJ67" s="129"/>
      <c r="AK67" s="691"/>
      <c r="AL67" s="692"/>
      <c r="AM67" s="693" t="s">
        <v>80</v>
      </c>
      <c r="AN67" s="694"/>
      <c r="AO67" s="695"/>
      <c r="AP67" s="125"/>
      <c r="AQ67" s="126"/>
    </row>
    <row r="68" spans="1:43" s="127" customFormat="1" ht="19.899999999999999" customHeight="1">
      <c r="A68" s="125"/>
      <c r="B68" s="696" t="s">
        <v>82</v>
      </c>
      <c r="C68" s="697"/>
      <c r="D68" s="697"/>
      <c r="E68" s="697"/>
      <c r="F68" s="697"/>
      <c r="G68" s="697"/>
      <c r="H68" s="697"/>
      <c r="I68" s="698"/>
      <c r="J68" s="699"/>
      <c r="K68" s="700"/>
      <c r="L68" s="700"/>
      <c r="M68" s="700"/>
      <c r="N68" s="700"/>
      <c r="O68" s="700"/>
      <c r="P68" s="700"/>
      <c r="Q68" s="700"/>
      <c r="R68" s="700"/>
      <c r="S68" s="700"/>
      <c r="T68" s="700"/>
      <c r="U68" s="700"/>
      <c r="V68" s="700"/>
      <c r="W68" s="700"/>
      <c r="X68" s="700"/>
      <c r="Y68" s="700"/>
      <c r="Z68" s="700"/>
      <c r="AA68" s="700"/>
      <c r="AB68" s="701"/>
      <c r="AC68" s="702" t="s">
        <v>81</v>
      </c>
      <c r="AD68" s="697"/>
      <c r="AE68" s="697"/>
      <c r="AF68" s="697"/>
      <c r="AG68" s="697"/>
      <c r="AH68" s="698"/>
      <c r="AI68" s="703"/>
      <c r="AJ68" s="704"/>
      <c r="AK68" s="704"/>
      <c r="AL68" s="705"/>
      <c r="AM68" s="706" t="s">
        <v>20</v>
      </c>
      <c r="AN68" s="707"/>
      <c r="AO68" s="387" t="str">
        <f>PRESUPUESTO!D18</f>
        <v>M2</v>
      </c>
      <c r="AP68" s="125"/>
      <c r="AQ68" s="126"/>
    </row>
    <row r="69" spans="1:43" s="127" customFormat="1" ht="19.899999999999999" customHeight="1">
      <c r="A69" s="125"/>
      <c r="B69" s="633" t="s">
        <v>83</v>
      </c>
      <c r="C69" s="634"/>
      <c r="D69" s="634"/>
      <c r="E69" s="634"/>
      <c r="F69" s="634"/>
      <c r="G69" s="634"/>
      <c r="H69" s="634"/>
      <c r="I69" s="635"/>
      <c r="J69" s="636" t="str">
        <f>+PRESUPUESTO!$A$17</f>
        <v>3.0    CUBIERTAS Y ESTRUCTURAS METALICAS</v>
      </c>
      <c r="K69" s="637"/>
      <c r="L69" s="637"/>
      <c r="M69" s="637"/>
      <c r="N69" s="637"/>
      <c r="O69" s="637"/>
      <c r="P69" s="637"/>
      <c r="Q69" s="637"/>
      <c r="R69" s="637"/>
      <c r="S69" s="637"/>
      <c r="T69" s="637"/>
      <c r="U69" s="637"/>
      <c r="V69" s="637"/>
      <c r="W69" s="637"/>
      <c r="X69" s="637"/>
      <c r="Y69" s="637"/>
      <c r="Z69" s="637"/>
      <c r="AA69" s="637"/>
      <c r="AB69" s="637"/>
      <c r="AC69" s="637"/>
      <c r="AD69" s="637"/>
      <c r="AE69" s="637"/>
      <c r="AF69" s="638"/>
      <c r="AG69" s="639"/>
      <c r="AH69" s="643" t="s">
        <v>84</v>
      </c>
      <c r="AI69" s="645" t="s">
        <v>85</v>
      </c>
      <c r="AJ69" s="646"/>
      <c r="AK69" s="647"/>
      <c r="AL69" s="648" t="s">
        <v>86</v>
      </c>
      <c r="AM69" s="648" t="s">
        <v>87</v>
      </c>
      <c r="AN69" s="650" t="s">
        <v>88</v>
      </c>
      <c r="AO69" s="652" t="s">
        <v>89</v>
      </c>
      <c r="AP69" s="125"/>
      <c r="AQ69" s="126"/>
    </row>
    <row r="70" spans="1:43" s="127" customFormat="1" ht="35.25" customHeight="1">
      <c r="A70" s="125"/>
      <c r="B70" s="654" t="s">
        <v>90</v>
      </c>
      <c r="C70" s="655"/>
      <c r="D70" s="655"/>
      <c r="E70" s="655"/>
      <c r="F70" s="655"/>
      <c r="G70" s="655"/>
      <c r="H70" s="655"/>
      <c r="I70" s="656"/>
      <c r="J70" s="657">
        <f>PRESUPUESTO!A18</f>
        <v>3.1</v>
      </c>
      <c r="K70" s="658"/>
      <c r="L70" s="659" t="str">
        <f>PRESUPUESTO!C18</f>
        <v>Suministro e instalacion de cielo raso en PVC 10mm, incluye estructura en madera y/o metalica</v>
      </c>
      <c r="M70" s="660"/>
      <c r="N70" s="660"/>
      <c r="O70" s="660"/>
      <c r="P70" s="660"/>
      <c r="Q70" s="660"/>
      <c r="R70" s="660"/>
      <c r="S70" s="660"/>
      <c r="T70" s="660"/>
      <c r="U70" s="660"/>
      <c r="V70" s="660"/>
      <c r="W70" s="660"/>
      <c r="X70" s="660"/>
      <c r="Y70" s="660"/>
      <c r="Z70" s="660"/>
      <c r="AA70" s="660"/>
      <c r="AB70" s="660"/>
      <c r="AC70" s="660"/>
      <c r="AD70" s="660"/>
      <c r="AE70" s="660"/>
      <c r="AF70" s="661"/>
      <c r="AG70" s="640"/>
      <c r="AH70" s="644"/>
      <c r="AI70" s="130" t="s">
        <v>51</v>
      </c>
      <c r="AJ70" s="130" t="s">
        <v>52</v>
      </c>
      <c r="AK70" s="130" t="s">
        <v>91</v>
      </c>
      <c r="AL70" s="649"/>
      <c r="AM70" s="649"/>
      <c r="AN70" s="651"/>
      <c r="AO70" s="653"/>
      <c r="AP70" s="125"/>
      <c r="AQ70" s="126"/>
    </row>
    <row r="71" spans="1:43" s="127" customFormat="1" ht="19.899999999999999" customHeight="1">
      <c r="A71" s="125"/>
      <c r="B71" s="131"/>
      <c r="C71" s="132"/>
      <c r="D71" s="132"/>
      <c r="E71" s="133"/>
      <c r="F71" s="134"/>
      <c r="G71" s="135"/>
      <c r="H71" s="135"/>
      <c r="I71" s="134"/>
      <c r="J71" s="136"/>
      <c r="K71" s="137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5"/>
      <c r="X71" s="135"/>
      <c r="Y71" s="135"/>
      <c r="Z71" s="138"/>
      <c r="AA71" s="135"/>
      <c r="AB71" s="137"/>
      <c r="AC71" s="137"/>
      <c r="AD71" s="137"/>
      <c r="AE71" s="139"/>
      <c r="AF71" s="140"/>
      <c r="AG71" s="640"/>
      <c r="AH71" s="141"/>
      <c r="AI71" s="143"/>
      <c r="AJ71" s="143"/>
      <c r="AK71" s="143"/>
      <c r="AL71" s="143"/>
      <c r="AM71" s="143"/>
      <c r="AN71" s="144"/>
      <c r="AO71" s="145"/>
      <c r="AP71" s="125"/>
      <c r="AQ71" s="126"/>
    </row>
    <row r="72" spans="1:43" s="127" customFormat="1" ht="19.899999999999999" customHeight="1">
      <c r="A72" s="125"/>
      <c r="B72" s="146"/>
      <c r="C72" s="147"/>
      <c r="D72" s="147"/>
      <c r="E72" s="148"/>
      <c r="F72" s="149"/>
      <c r="G72" s="150"/>
      <c r="H72" s="150"/>
      <c r="I72" s="149"/>
      <c r="J72" s="151"/>
      <c r="K72" s="152"/>
      <c r="L72" s="152"/>
      <c r="M72" s="152"/>
      <c r="N72" s="152"/>
      <c r="O72" s="152"/>
      <c r="P72" s="152"/>
      <c r="Q72" s="152"/>
      <c r="R72" s="152"/>
      <c r="S72" s="152"/>
      <c r="T72" s="152"/>
      <c r="U72" s="152"/>
      <c r="V72" s="152"/>
      <c r="W72" s="150"/>
      <c r="X72" s="150"/>
      <c r="Y72" s="150"/>
      <c r="Z72" s="153"/>
      <c r="AA72" s="150"/>
      <c r="AB72" s="152"/>
      <c r="AC72" s="152"/>
      <c r="AD72" s="152"/>
      <c r="AE72" s="154"/>
      <c r="AF72" s="155"/>
      <c r="AG72" s="640"/>
      <c r="AH72" s="179"/>
      <c r="AI72" s="157">
        <v>14.5</v>
      </c>
      <c r="AJ72" s="157">
        <v>7.2</v>
      </c>
      <c r="AK72" s="158"/>
      <c r="AL72" s="158">
        <f>AI72*AJ72</f>
        <v>104.4</v>
      </c>
      <c r="AM72" s="159">
        <v>1</v>
      </c>
      <c r="AN72" s="160" t="s">
        <v>154</v>
      </c>
      <c r="AO72" s="161">
        <f>AL72*AM72</f>
        <v>104.4</v>
      </c>
      <c r="AP72" s="125"/>
      <c r="AQ72" s="126"/>
    </row>
    <row r="73" spans="1:43" s="127" customFormat="1" ht="19.899999999999999" customHeight="1">
      <c r="A73" s="125"/>
      <c r="B73" s="146"/>
      <c r="C73" s="147"/>
      <c r="D73" s="147"/>
      <c r="E73" s="147"/>
      <c r="F73" s="147"/>
      <c r="G73" s="147"/>
      <c r="H73" s="147"/>
      <c r="I73" s="147"/>
      <c r="J73" s="147"/>
      <c r="K73" s="147"/>
      <c r="L73" s="147"/>
      <c r="M73" s="147"/>
      <c r="N73" s="147"/>
      <c r="O73" s="185"/>
      <c r="P73" s="147"/>
      <c r="Q73" s="147"/>
      <c r="R73" s="147"/>
      <c r="S73" s="147"/>
      <c r="T73" s="147"/>
      <c r="U73" s="147"/>
      <c r="V73" s="147"/>
      <c r="W73" s="147"/>
      <c r="X73" s="147"/>
      <c r="Y73" s="147"/>
      <c r="Z73" s="147"/>
      <c r="AA73" s="147"/>
      <c r="AB73" s="147"/>
      <c r="AC73" s="147"/>
      <c r="AD73" s="186"/>
      <c r="AE73" s="147"/>
      <c r="AF73" s="162"/>
      <c r="AG73" s="641"/>
      <c r="AH73" s="180"/>
      <c r="AI73" s="157">
        <v>6.7</v>
      </c>
      <c r="AJ73" s="157">
        <v>7.2</v>
      </c>
      <c r="AK73" s="158"/>
      <c r="AL73" s="158">
        <f t="shared" ref="AL73" si="2">AI73*AJ73</f>
        <v>48.24</v>
      </c>
      <c r="AM73" s="159">
        <v>1</v>
      </c>
      <c r="AN73" s="160" t="s">
        <v>155</v>
      </c>
      <c r="AO73" s="161">
        <f t="shared" ref="AO73" si="3">AL73*AM73</f>
        <v>48.24</v>
      </c>
      <c r="AP73" s="125"/>
      <c r="AQ73" s="126"/>
    </row>
    <row r="74" spans="1:43" s="127" customFormat="1" ht="19.899999999999999" customHeight="1">
      <c r="A74" s="125"/>
      <c r="B74" s="146"/>
      <c r="C74" s="147"/>
      <c r="D74" s="147"/>
      <c r="E74" s="147"/>
      <c r="F74" s="147"/>
      <c r="G74" s="147"/>
      <c r="H74" s="147"/>
      <c r="I74" s="147"/>
      <c r="J74" s="147"/>
      <c r="K74" s="147"/>
      <c r="L74" s="147"/>
      <c r="M74" s="147"/>
      <c r="N74" s="147"/>
      <c r="O74" s="185"/>
      <c r="P74" s="147"/>
      <c r="Q74" s="147"/>
      <c r="R74" s="147"/>
      <c r="S74" s="147"/>
      <c r="T74" s="147"/>
      <c r="U74" s="147"/>
      <c r="V74" s="147"/>
      <c r="W74" s="147"/>
      <c r="X74" s="147"/>
      <c r="Y74" s="147"/>
      <c r="Z74" s="147"/>
      <c r="AA74" s="147"/>
      <c r="AB74" s="147"/>
      <c r="AC74" s="147"/>
      <c r="AD74" s="186"/>
      <c r="AE74" s="147"/>
      <c r="AF74" s="162"/>
      <c r="AG74" s="641"/>
      <c r="AH74" s="180"/>
      <c r="AI74" s="157"/>
      <c r="AJ74" s="157"/>
      <c r="AK74" s="158"/>
      <c r="AL74" s="158"/>
      <c r="AM74" s="159"/>
      <c r="AN74" s="160"/>
      <c r="AO74" s="161"/>
      <c r="AP74" s="125"/>
      <c r="AQ74" s="126"/>
    </row>
    <row r="75" spans="1:43" s="127" customFormat="1" ht="19.899999999999999" customHeight="1">
      <c r="A75" s="125"/>
      <c r="B75" s="146"/>
      <c r="C75" s="147"/>
      <c r="D75" s="147"/>
      <c r="E75" s="147"/>
      <c r="F75" s="147"/>
      <c r="G75" s="147"/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7"/>
      <c r="Z75" s="147"/>
      <c r="AA75" s="147"/>
      <c r="AB75" s="147"/>
      <c r="AC75" s="147"/>
      <c r="AD75" s="186"/>
      <c r="AE75" s="147"/>
      <c r="AF75" s="162"/>
      <c r="AG75" s="640"/>
      <c r="AH75" s="141"/>
      <c r="AI75" s="166"/>
      <c r="AJ75" s="165"/>
      <c r="AK75" s="165"/>
      <c r="AL75" s="167"/>
      <c r="AM75" s="168"/>
      <c r="AN75" s="144"/>
      <c r="AO75" s="182"/>
      <c r="AP75" s="125"/>
      <c r="AQ75" s="126"/>
    </row>
    <row r="76" spans="1:43" s="127" customFormat="1" ht="19.899999999999999" customHeight="1">
      <c r="A76" s="125"/>
      <c r="B76" s="498"/>
      <c r="C76" s="499"/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  <c r="AG76" s="640"/>
      <c r="AH76" s="141"/>
      <c r="AI76" s="166"/>
      <c r="AJ76" s="165"/>
      <c r="AK76" s="165"/>
      <c r="AL76" s="144"/>
      <c r="AM76" s="169"/>
      <c r="AN76" s="144"/>
      <c r="AO76" s="182"/>
      <c r="AP76" s="125"/>
      <c r="AQ76" s="126"/>
    </row>
    <row r="77" spans="1:43" s="127" customFormat="1" ht="19.899999999999999" customHeight="1">
      <c r="A77" s="125"/>
      <c r="B77" s="498"/>
      <c r="C77" s="499"/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  <c r="AG77" s="640"/>
      <c r="AH77" s="141"/>
      <c r="AI77" s="166"/>
      <c r="AJ77" s="165"/>
      <c r="AK77" s="165"/>
      <c r="AL77" s="144"/>
      <c r="AM77" s="170"/>
      <c r="AN77" s="144"/>
      <c r="AO77" s="182"/>
      <c r="AP77" s="125"/>
      <c r="AQ77" s="126"/>
    </row>
    <row r="78" spans="1:43" s="127" customFormat="1" ht="19.899999999999999" customHeight="1">
      <c r="A78" s="125"/>
      <c r="B78" s="662" t="s">
        <v>92</v>
      </c>
      <c r="C78" s="663"/>
      <c r="D78" s="663"/>
      <c r="E78" s="663"/>
      <c r="F78" s="663"/>
      <c r="G78" s="663"/>
      <c r="H78" s="663"/>
      <c r="I78" s="663"/>
      <c r="J78" s="663"/>
      <c r="K78" s="663"/>
      <c r="L78" s="663"/>
      <c r="M78" s="663"/>
      <c r="N78" s="663"/>
      <c r="O78" s="663"/>
      <c r="P78" s="663"/>
      <c r="Q78" s="663"/>
      <c r="R78" s="663"/>
      <c r="S78" s="663"/>
      <c r="T78" s="663"/>
      <c r="U78" s="663"/>
      <c r="V78" s="663"/>
      <c r="W78" s="663"/>
      <c r="X78" s="663"/>
      <c r="Y78" s="663"/>
      <c r="Z78" s="663"/>
      <c r="AA78" s="663"/>
      <c r="AB78" s="663"/>
      <c r="AC78" s="663"/>
      <c r="AD78" s="663"/>
      <c r="AE78" s="663"/>
      <c r="AF78" s="664"/>
      <c r="AG78" s="640"/>
      <c r="AH78" s="141"/>
      <c r="AI78" s="144"/>
      <c r="AJ78" s="165"/>
      <c r="AK78" s="165"/>
      <c r="AL78" s="144"/>
      <c r="AM78" s="170"/>
      <c r="AN78" s="144"/>
      <c r="AO78" s="182"/>
      <c r="AP78" s="125"/>
      <c r="AQ78" s="126"/>
    </row>
    <row r="79" spans="1:43" s="127" customFormat="1" ht="19.899999999999999" customHeight="1" thickBot="1">
      <c r="A79" s="125"/>
      <c r="B79" s="665"/>
      <c r="C79" s="666"/>
      <c r="D79" s="666"/>
      <c r="E79" s="666"/>
      <c r="F79" s="666"/>
      <c r="G79" s="666"/>
      <c r="H79" s="666"/>
      <c r="I79" s="666"/>
      <c r="J79" s="666"/>
      <c r="K79" s="666"/>
      <c r="L79" s="666"/>
      <c r="M79" s="666"/>
      <c r="N79" s="666"/>
      <c r="O79" s="666"/>
      <c r="P79" s="666"/>
      <c r="Q79" s="666"/>
      <c r="R79" s="666"/>
      <c r="S79" s="666"/>
      <c r="T79" s="666"/>
      <c r="U79" s="666"/>
      <c r="V79" s="666"/>
      <c r="W79" s="666"/>
      <c r="X79" s="666"/>
      <c r="Y79" s="666"/>
      <c r="Z79" s="666"/>
      <c r="AA79" s="666"/>
      <c r="AB79" s="666"/>
      <c r="AC79" s="666"/>
      <c r="AD79" s="666"/>
      <c r="AE79" s="666"/>
      <c r="AF79" s="667"/>
      <c r="AG79" s="642"/>
      <c r="AH79" s="172"/>
      <c r="AI79" s="173"/>
      <c r="AJ79" s="174"/>
      <c r="AK79" s="174"/>
      <c r="AL79" s="173"/>
      <c r="AM79" s="175">
        <f>+J70</f>
        <v>3.1</v>
      </c>
      <c r="AN79" s="176" t="s">
        <v>89</v>
      </c>
      <c r="AO79" s="177">
        <f>SUM(AO71:AO78)</f>
        <v>152.64000000000001</v>
      </c>
      <c r="AP79" s="125"/>
      <c r="AQ79" s="126"/>
    </row>
    <row r="80" spans="1:43" s="105" customFormat="1" ht="15" customHeight="1">
      <c r="A80" s="111"/>
      <c r="AP80" s="111"/>
    </row>
    <row r="81" spans="1:43" s="105" customFormat="1" ht="12" customHeight="1" thickBot="1">
      <c r="A81" s="110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N81" s="104"/>
      <c r="AO81" s="104"/>
      <c r="AP81" s="110"/>
      <c r="AQ81" s="104"/>
    </row>
    <row r="82" spans="1:43" s="127" customFormat="1" ht="19.899999999999999" customHeight="1">
      <c r="A82" s="125"/>
      <c r="B82" s="668" t="s">
        <v>74</v>
      </c>
      <c r="C82" s="669"/>
      <c r="D82" s="669"/>
      <c r="E82" s="669"/>
      <c r="F82" s="669"/>
      <c r="G82" s="669"/>
      <c r="H82" s="670"/>
      <c r="I82" s="674" t="str">
        <f>+PRESUPUESTO!$A$1</f>
        <v>" MEJORAMIENTO, ADECUACIÓN MENOR Y MANTENIMIENTO DE LA INFRAESTRUCTURA DE LAS INSTITUCIONES EDUCATIVAS URBANAS Y RURALES DEL MUNICIPIO DE SAN JOSÉ DE CÚCUTA"</v>
      </c>
      <c r="J82" s="675"/>
      <c r="K82" s="675"/>
      <c r="L82" s="675"/>
      <c r="M82" s="675"/>
      <c r="N82" s="675"/>
      <c r="O82" s="675"/>
      <c r="P82" s="675"/>
      <c r="Q82" s="675"/>
      <c r="R82" s="675"/>
      <c r="S82" s="675"/>
      <c r="T82" s="675"/>
      <c r="U82" s="675"/>
      <c r="V82" s="675"/>
      <c r="W82" s="675"/>
      <c r="X82" s="675"/>
      <c r="Y82" s="675"/>
      <c r="Z82" s="675"/>
      <c r="AA82" s="675"/>
      <c r="AB82" s="676"/>
      <c r="AC82" s="680" t="s">
        <v>75</v>
      </c>
      <c r="AD82" s="681"/>
      <c r="AE82" s="681"/>
      <c r="AF82" s="681"/>
      <c r="AG82" s="681"/>
      <c r="AH82" s="682"/>
      <c r="AI82" s="184" t="s">
        <v>76</v>
      </c>
      <c r="AJ82" s="184" t="s">
        <v>77</v>
      </c>
      <c r="AK82" s="686" t="s">
        <v>78</v>
      </c>
      <c r="AL82" s="687"/>
      <c r="AM82" s="688" t="s">
        <v>79</v>
      </c>
      <c r="AN82" s="689"/>
      <c r="AO82" s="690"/>
      <c r="AP82" s="125"/>
      <c r="AQ82" s="126"/>
    </row>
    <row r="83" spans="1:43" s="127" customFormat="1" ht="19.899999999999999" customHeight="1">
      <c r="A83" s="125"/>
      <c r="B83" s="671"/>
      <c r="C83" s="672"/>
      <c r="D83" s="672"/>
      <c r="E83" s="672"/>
      <c r="F83" s="672"/>
      <c r="G83" s="672"/>
      <c r="H83" s="673"/>
      <c r="I83" s="677"/>
      <c r="J83" s="678"/>
      <c r="K83" s="678"/>
      <c r="L83" s="678"/>
      <c r="M83" s="678"/>
      <c r="N83" s="678"/>
      <c r="O83" s="678"/>
      <c r="P83" s="678"/>
      <c r="Q83" s="678"/>
      <c r="R83" s="678"/>
      <c r="S83" s="678"/>
      <c r="T83" s="678"/>
      <c r="U83" s="678"/>
      <c r="V83" s="678"/>
      <c r="W83" s="678"/>
      <c r="X83" s="678"/>
      <c r="Y83" s="678"/>
      <c r="Z83" s="678"/>
      <c r="AA83" s="678"/>
      <c r="AB83" s="679"/>
      <c r="AC83" s="683"/>
      <c r="AD83" s="684"/>
      <c r="AE83" s="684"/>
      <c r="AF83" s="684"/>
      <c r="AG83" s="684"/>
      <c r="AH83" s="685"/>
      <c r="AI83" s="129"/>
      <c r="AJ83" s="129"/>
      <c r="AK83" s="691"/>
      <c r="AL83" s="692"/>
      <c r="AM83" s="693" t="s">
        <v>80</v>
      </c>
      <c r="AN83" s="694"/>
      <c r="AO83" s="695"/>
      <c r="AP83" s="125"/>
      <c r="AQ83" s="126"/>
    </row>
    <row r="84" spans="1:43" s="127" customFormat="1" ht="19.899999999999999" customHeight="1">
      <c r="A84" s="125"/>
      <c r="B84" s="696" t="s">
        <v>82</v>
      </c>
      <c r="C84" s="697"/>
      <c r="D84" s="697"/>
      <c r="E84" s="697"/>
      <c r="F84" s="697"/>
      <c r="G84" s="697"/>
      <c r="H84" s="697"/>
      <c r="I84" s="698"/>
      <c r="J84" s="699"/>
      <c r="K84" s="700"/>
      <c r="L84" s="700"/>
      <c r="M84" s="700"/>
      <c r="N84" s="700"/>
      <c r="O84" s="700"/>
      <c r="P84" s="700"/>
      <c r="Q84" s="700"/>
      <c r="R84" s="700"/>
      <c r="S84" s="700"/>
      <c r="T84" s="700"/>
      <c r="U84" s="700"/>
      <c r="V84" s="700"/>
      <c r="W84" s="700"/>
      <c r="X84" s="700"/>
      <c r="Y84" s="700"/>
      <c r="Z84" s="700"/>
      <c r="AA84" s="700"/>
      <c r="AB84" s="701"/>
      <c r="AC84" s="702" t="s">
        <v>81</v>
      </c>
      <c r="AD84" s="697"/>
      <c r="AE84" s="697"/>
      <c r="AF84" s="697"/>
      <c r="AG84" s="697"/>
      <c r="AH84" s="698"/>
      <c r="AI84" s="703"/>
      <c r="AJ84" s="704"/>
      <c r="AK84" s="704"/>
      <c r="AL84" s="705"/>
      <c r="AM84" s="706" t="s">
        <v>20</v>
      </c>
      <c r="AN84" s="707"/>
      <c r="AO84" s="387" t="str">
        <f>PRESUPUESTO!D21</f>
        <v>UN</v>
      </c>
      <c r="AP84" s="125"/>
      <c r="AQ84" s="126"/>
    </row>
    <row r="85" spans="1:43" s="127" customFormat="1" ht="19.899999999999999" customHeight="1">
      <c r="A85" s="125"/>
      <c r="B85" s="633" t="s">
        <v>83</v>
      </c>
      <c r="C85" s="634"/>
      <c r="D85" s="634"/>
      <c r="E85" s="634"/>
      <c r="F85" s="634"/>
      <c r="G85" s="634"/>
      <c r="H85" s="634"/>
      <c r="I85" s="635"/>
      <c r="J85" s="636" t="str">
        <f>PRESUPUESTO!A20</f>
        <v>4.0   INSTALACIONES ELECTRICAS</v>
      </c>
      <c r="K85" s="637"/>
      <c r="L85" s="637"/>
      <c r="M85" s="637"/>
      <c r="N85" s="637"/>
      <c r="O85" s="637"/>
      <c r="P85" s="637"/>
      <c r="Q85" s="637"/>
      <c r="R85" s="637"/>
      <c r="S85" s="637"/>
      <c r="T85" s="637"/>
      <c r="U85" s="637"/>
      <c r="V85" s="637"/>
      <c r="W85" s="637"/>
      <c r="X85" s="637"/>
      <c r="Y85" s="637"/>
      <c r="Z85" s="637"/>
      <c r="AA85" s="637"/>
      <c r="AB85" s="637"/>
      <c r="AC85" s="637"/>
      <c r="AD85" s="637"/>
      <c r="AE85" s="637"/>
      <c r="AF85" s="638"/>
      <c r="AG85" s="639"/>
      <c r="AH85" s="643" t="s">
        <v>84</v>
      </c>
      <c r="AI85" s="645" t="s">
        <v>85</v>
      </c>
      <c r="AJ85" s="646"/>
      <c r="AK85" s="647"/>
      <c r="AL85" s="648" t="s">
        <v>86</v>
      </c>
      <c r="AM85" s="648" t="s">
        <v>87</v>
      </c>
      <c r="AN85" s="650" t="s">
        <v>88</v>
      </c>
      <c r="AO85" s="652" t="s">
        <v>89</v>
      </c>
      <c r="AP85" s="125"/>
      <c r="AQ85" s="126"/>
    </row>
    <row r="86" spans="1:43" s="127" customFormat="1" ht="35.25" customHeight="1">
      <c r="A86" s="125"/>
      <c r="B86" s="654" t="s">
        <v>90</v>
      </c>
      <c r="C86" s="655"/>
      <c r="D86" s="655"/>
      <c r="E86" s="655"/>
      <c r="F86" s="655"/>
      <c r="G86" s="655"/>
      <c r="H86" s="655"/>
      <c r="I86" s="656"/>
      <c r="J86" s="657">
        <f>PRESUPUESTO!A21</f>
        <v>4.0999999999999996</v>
      </c>
      <c r="K86" s="658"/>
      <c r="L86" s="659" t="str">
        <f>PRESUPUESTO!C21</f>
        <v>Suministro y montaje de panel LED de 18 W, redonda, de incrustar, 6500 K.</v>
      </c>
      <c r="M86" s="660"/>
      <c r="N86" s="660"/>
      <c r="O86" s="660"/>
      <c r="P86" s="660"/>
      <c r="Q86" s="660"/>
      <c r="R86" s="660"/>
      <c r="S86" s="660"/>
      <c r="T86" s="660"/>
      <c r="U86" s="660"/>
      <c r="V86" s="660"/>
      <c r="W86" s="660"/>
      <c r="X86" s="660"/>
      <c r="Y86" s="660"/>
      <c r="Z86" s="660"/>
      <c r="AA86" s="660"/>
      <c r="AB86" s="660"/>
      <c r="AC86" s="660"/>
      <c r="AD86" s="660"/>
      <c r="AE86" s="660"/>
      <c r="AF86" s="661"/>
      <c r="AG86" s="640"/>
      <c r="AH86" s="644"/>
      <c r="AI86" s="130" t="s">
        <v>51</v>
      </c>
      <c r="AJ86" s="130" t="s">
        <v>52</v>
      </c>
      <c r="AK86" s="130" t="s">
        <v>91</v>
      </c>
      <c r="AL86" s="649"/>
      <c r="AM86" s="649"/>
      <c r="AN86" s="651"/>
      <c r="AO86" s="653"/>
      <c r="AP86" s="125"/>
      <c r="AQ86" s="126"/>
    </row>
    <row r="87" spans="1:43" s="127" customFormat="1" ht="19.899999999999999" customHeight="1">
      <c r="A87" s="125"/>
      <c r="B87" s="131"/>
      <c r="C87" s="132"/>
      <c r="D87" s="132"/>
      <c r="E87" s="133"/>
      <c r="F87" s="134"/>
      <c r="G87" s="135"/>
      <c r="H87" s="135"/>
      <c r="I87" s="134"/>
      <c r="J87" s="136"/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5"/>
      <c r="X87" s="135"/>
      <c r="Y87" s="135"/>
      <c r="Z87" s="138"/>
      <c r="AA87" s="135"/>
      <c r="AB87" s="137"/>
      <c r="AC87" s="137"/>
      <c r="AD87" s="137"/>
      <c r="AE87" s="139"/>
      <c r="AF87" s="140"/>
      <c r="AG87" s="640"/>
      <c r="AH87" s="141"/>
      <c r="AI87" s="143"/>
      <c r="AJ87" s="143"/>
      <c r="AK87" s="143"/>
      <c r="AL87" s="143"/>
      <c r="AM87" s="143"/>
      <c r="AN87" s="144"/>
      <c r="AO87" s="145"/>
      <c r="AP87" s="125"/>
      <c r="AQ87" s="126"/>
    </row>
    <row r="88" spans="1:43" s="127" customFormat="1" ht="19.899999999999999" customHeight="1">
      <c r="A88" s="125"/>
      <c r="B88" s="146"/>
      <c r="C88" s="147"/>
      <c r="D88" s="147"/>
      <c r="E88" s="148"/>
      <c r="F88" s="149"/>
      <c r="G88" s="150"/>
      <c r="H88" s="150"/>
      <c r="I88" s="149"/>
      <c r="J88" s="151"/>
      <c r="K88" s="152"/>
      <c r="L88" s="152"/>
      <c r="M88" s="152"/>
      <c r="N88" s="152"/>
      <c r="O88" s="152"/>
      <c r="P88" s="152"/>
      <c r="Q88" s="152"/>
      <c r="R88" s="152"/>
      <c r="S88" s="152"/>
      <c r="T88" s="152"/>
      <c r="U88" s="152"/>
      <c r="V88" s="152"/>
      <c r="W88" s="150"/>
      <c r="X88" s="150"/>
      <c r="Y88" s="150"/>
      <c r="Z88" s="153"/>
      <c r="AA88" s="150"/>
      <c r="AB88" s="152"/>
      <c r="AC88" s="152"/>
      <c r="AD88" s="152"/>
      <c r="AE88" s="154"/>
      <c r="AF88" s="155"/>
      <c r="AG88" s="640"/>
      <c r="AH88" s="179"/>
      <c r="AI88" s="157"/>
      <c r="AJ88" s="157"/>
      <c r="AK88" s="158"/>
      <c r="AL88" s="158"/>
      <c r="AM88" s="159">
        <v>8</v>
      </c>
      <c r="AN88" s="160" t="s">
        <v>154</v>
      </c>
      <c r="AO88" s="549">
        <f>AM88</f>
        <v>8</v>
      </c>
      <c r="AP88" s="125"/>
      <c r="AQ88" s="126"/>
    </row>
    <row r="89" spans="1:43" s="127" customFormat="1" ht="19.899999999999999" customHeight="1">
      <c r="A89" s="125"/>
      <c r="B89" s="146"/>
      <c r="C89" s="147"/>
      <c r="D89" s="147"/>
      <c r="E89" s="147"/>
      <c r="F89" s="147"/>
      <c r="G89" s="147"/>
      <c r="H89" s="147"/>
      <c r="I89" s="147"/>
      <c r="J89" s="147"/>
      <c r="K89" s="147"/>
      <c r="L89" s="147"/>
      <c r="M89" s="147"/>
      <c r="N89" s="147"/>
      <c r="O89" s="185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7"/>
      <c r="AA89" s="147"/>
      <c r="AB89" s="147"/>
      <c r="AC89" s="147"/>
      <c r="AD89" s="186"/>
      <c r="AE89" s="147"/>
      <c r="AF89" s="162"/>
      <c r="AG89" s="641"/>
      <c r="AH89" s="180"/>
      <c r="AI89" s="157"/>
      <c r="AJ89" s="157"/>
      <c r="AK89" s="158"/>
      <c r="AL89" s="158"/>
      <c r="AM89" s="159">
        <v>4</v>
      </c>
      <c r="AN89" s="160" t="s">
        <v>155</v>
      </c>
      <c r="AO89" s="549">
        <f>AM89</f>
        <v>4</v>
      </c>
      <c r="AP89" s="125"/>
      <c r="AQ89" s="126"/>
    </row>
    <row r="90" spans="1:43" s="127" customFormat="1" ht="19.899999999999999" customHeight="1">
      <c r="A90" s="125"/>
      <c r="B90" s="146"/>
      <c r="C90" s="147"/>
      <c r="D90" s="147"/>
      <c r="E90" s="147"/>
      <c r="F90" s="147"/>
      <c r="G90" s="147"/>
      <c r="H90" s="147"/>
      <c r="I90" s="147"/>
      <c r="J90" s="147"/>
      <c r="K90" s="147"/>
      <c r="L90" s="147"/>
      <c r="M90" s="147"/>
      <c r="N90" s="147"/>
      <c r="O90" s="185"/>
      <c r="P90" s="147"/>
      <c r="Q90" s="147"/>
      <c r="R90" s="147"/>
      <c r="S90" s="147"/>
      <c r="T90" s="147"/>
      <c r="U90" s="147"/>
      <c r="V90" s="147"/>
      <c r="W90" s="147"/>
      <c r="X90" s="147"/>
      <c r="Y90" s="147"/>
      <c r="Z90" s="147"/>
      <c r="AA90" s="147"/>
      <c r="AB90" s="147"/>
      <c r="AC90" s="147"/>
      <c r="AD90" s="186"/>
      <c r="AE90" s="147"/>
      <c r="AF90" s="162"/>
      <c r="AG90" s="641"/>
      <c r="AH90" s="180"/>
      <c r="AI90" s="157"/>
      <c r="AJ90" s="157"/>
      <c r="AK90" s="158"/>
      <c r="AL90" s="158"/>
      <c r="AM90" s="159"/>
      <c r="AN90" s="160"/>
      <c r="AO90" s="549"/>
      <c r="AP90" s="125"/>
      <c r="AQ90" s="126"/>
    </row>
    <row r="91" spans="1:43" s="127" customFormat="1" ht="19.899999999999999" customHeight="1">
      <c r="A91" s="125"/>
      <c r="B91" s="146"/>
      <c r="C91" s="147"/>
      <c r="D91" s="147"/>
      <c r="E91" s="147"/>
      <c r="F91" s="147"/>
      <c r="G91" s="147"/>
      <c r="H91" s="147"/>
      <c r="I91" s="147"/>
      <c r="J91" s="147"/>
      <c r="K91" s="147"/>
      <c r="L91" s="147"/>
      <c r="M91" s="147"/>
      <c r="N91" s="147"/>
      <c r="O91" s="147"/>
      <c r="P91" s="147"/>
      <c r="Q91" s="147"/>
      <c r="R91" s="147"/>
      <c r="S91" s="147"/>
      <c r="T91" s="147"/>
      <c r="U91" s="147"/>
      <c r="V91" s="147"/>
      <c r="W91" s="147"/>
      <c r="X91" s="147"/>
      <c r="Y91" s="147"/>
      <c r="Z91" s="147"/>
      <c r="AA91" s="147"/>
      <c r="AB91" s="147"/>
      <c r="AC91" s="147"/>
      <c r="AD91" s="186"/>
      <c r="AE91" s="147"/>
      <c r="AF91" s="162"/>
      <c r="AG91" s="640"/>
      <c r="AH91" s="141"/>
      <c r="AI91" s="166"/>
      <c r="AJ91" s="165"/>
      <c r="AK91" s="165"/>
      <c r="AL91" s="167"/>
      <c r="AM91" s="168"/>
      <c r="AN91" s="144"/>
      <c r="AO91" s="550"/>
      <c r="AP91" s="125"/>
      <c r="AQ91" s="126"/>
    </row>
    <row r="92" spans="1:43" s="127" customFormat="1" ht="19.899999999999999" customHeight="1">
      <c r="A92" s="125"/>
      <c r="B92" s="498"/>
      <c r="C92" s="499"/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G92" s="640"/>
      <c r="AH92" s="141"/>
      <c r="AI92" s="166"/>
      <c r="AJ92" s="165"/>
      <c r="AK92" s="165"/>
      <c r="AL92" s="144"/>
      <c r="AM92" s="169"/>
      <c r="AN92" s="144"/>
      <c r="AO92" s="550"/>
      <c r="AP92" s="125"/>
      <c r="AQ92" s="126"/>
    </row>
    <row r="93" spans="1:43" s="127" customFormat="1" ht="19.899999999999999" customHeight="1">
      <c r="A93" s="125"/>
      <c r="B93" s="498"/>
      <c r="C93" s="499"/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G93" s="640"/>
      <c r="AH93" s="141"/>
      <c r="AI93" s="166"/>
      <c r="AJ93" s="165"/>
      <c r="AK93" s="165"/>
      <c r="AL93" s="144"/>
      <c r="AM93" s="170"/>
      <c r="AN93" s="144"/>
      <c r="AO93" s="550"/>
      <c r="AP93" s="125"/>
      <c r="AQ93" s="126"/>
    </row>
    <row r="94" spans="1:43" s="127" customFormat="1" ht="19.899999999999999" customHeight="1">
      <c r="A94" s="125"/>
      <c r="B94" s="662" t="s">
        <v>92</v>
      </c>
      <c r="C94" s="663"/>
      <c r="D94" s="663"/>
      <c r="E94" s="663"/>
      <c r="F94" s="663"/>
      <c r="G94" s="663"/>
      <c r="H94" s="663"/>
      <c r="I94" s="663"/>
      <c r="J94" s="663"/>
      <c r="K94" s="663"/>
      <c r="L94" s="663"/>
      <c r="M94" s="663"/>
      <c r="N94" s="663"/>
      <c r="O94" s="663"/>
      <c r="P94" s="663"/>
      <c r="Q94" s="663"/>
      <c r="R94" s="663"/>
      <c r="S94" s="663"/>
      <c r="T94" s="663"/>
      <c r="U94" s="663"/>
      <c r="V94" s="663"/>
      <c r="W94" s="663"/>
      <c r="X94" s="663"/>
      <c r="Y94" s="663"/>
      <c r="Z94" s="663"/>
      <c r="AA94" s="663"/>
      <c r="AB94" s="663"/>
      <c r="AC94" s="663"/>
      <c r="AD94" s="663"/>
      <c r="AE94" s="663"/>
      <c r="AF94" s="664"/>
      <c r="AG94" s="640"/>
      <c r="AH94" s="141"/>
      <c r="AI94" s="144"/>
      <c r="AJ94" s="165"/>
      <c r="AK94" s="165"/>
      <c r="AL94" s="144"/>
      <c r="AM94" s="170"/>
      <c r="AN94" s="144"/>
      <c r="AO94" s="550"/>
      <c r="AP94" s="125"/>
      <c r="AQ94" s="126"/>
    </row>
    <row r="95" spans="1:43" s="127" customFormat="1" ht="19.899999999999999" customHeight="1" thickBot="1">
      <c r="A95" s="125"/>
      <c r="B95" s="665"/>
      <c r="C95" s="666"/>
      <c r="D95" s="666"/>
      <c r="E95" s="666"/>
      <c r="F95" s="666"/>
      <c r="G95" s="666"/>
      <c r="H95" s="666"/>
      <c r="I95" s="666"/>
      <c r="J95" s="666"/>
      <c r="K95" s="666"/>
      <c r="L95" s="666"/>
      <c r="M95" s="666"/>
      <c r="N95" s="666"/>
      <c r="O95" s="666"/>
      <c r="P95" s="666"/>
      <c r="Q95" s="666"/>
      <c r="R95" s="666"/>
      <c r="S95" s="666"/>
      <c r="T95" s="666"/>
      <c r="U95" s="666"/>
      <c r="V95" s="666"/>
      <c r="W95" s="666"/>
      <c r="X95" s="666"/>
      <c r="Y95" s="666"/>
      <c r="Z95" s="666"/>
      <c r="AA95" s="666"/>
      <c r="AB95" s="666"/>
      <c r="AC95" s="666"/>
      <c r="AD95" s="666"/>
      <c r="AE95" s="666"/>
      <c r="AF95" s="667"/>
      <c r="AG95" s="642"/>
      <c r="AH95" s="172"/>
      <c r="AI95" s="173"/>
      <c r="AJ95" s="174"/>
      <c r="AK95" s="174"/>
      <c r="AL95" s="173"/>
      <c r="AM95" s="175">
        <f>+J86</f>
        <v>4.0999999999999996</v>
      </c>
      <c r="AN95" s="176" t="s">
        <v>89</v>
      </c>
      <c r="AO95" s="178">
        <f>SUM(AO87:AO94)</f>
        <v>12</v>
      </c>
      <c r="AP95" s="125"/>
      <c r="AQ95" s="126"/>
    </row>
    <row r="96" spans="1:43" s="105" customFormat="1" ht="15" customHeight="1">
      <c r="A96" s="111"/>
      <c r="AP96" s="111"/>
    </row>
    <row r="97" spans="1:43" s="105" customFormat="1" ht="15" customHeight="1">
      <c r="A97" s="111"/>
      <c r="AP97" s="111"/>
    </row>
    <row r="98" spans="1:43" s="127" customFormat="1" ht="15" customHeight="1" thickBot="1">
      <c r="A98" s="194"/>
      <c r="AP98" s="194"/>
    </row>
    <row r="99" spans="1:43" s="127" customFormat="1" ht="19.899999999999999" customHeight="1">
      <c r="A99" s="125"/>
      <c r="B99" s="668" t="s">
        <v>74</v>
      </c>
      <c r="C99" s="669"/>
      <c r="D99" s="669"/>
      <c r="E99" s="669"/>
      <c r="F99" s="669"/>
      <c r="G99" s="669"/>
      <c r="H99" s="670"/>
      <c r="I99" s="674" t="str">
        <f>+PRESUPUESTO!$A$1</f>
        <v>" MEJORAMIENTO, ADECUACIÓN MENOR Y MANTENIMIENTO DE LA INFRAESTRUCTURA DE LAS INSTITUCIONES EDUCATIVAS URBANAS Y RURALES DEL MUNICIPIO DE SAN JOSÉ DE CÚCUTA"</v>
      </c>
      <c r="J99" s="675"/>
      <c r="K99" s="675"/>
      <c r="L99" s="675"/>
      <c r="M99" s="675"/>
      <c r="N99" s="675"/>
      <c r="O99" s="675"/>
      <c r="P99" s="675"/>
      <c r="Q99" s="675"/>
      <c r="R99" s="675"/>
      <c r="S99" s="675"/>
      <c r="T99" s="675"/>
      <c r="U99" s="675"/>
      <c r="V99" s="675"/>
      <c r="W99" s="675"/>
      <c r="X99" s="675"/>
      <c r="Y99" s="675"/>
      <c r="Z99" s="675"/>
      <c r="AA99" s="675"/>
      <c r="AB99" s="676"/>
      <c r="AC99" s="680" t="s">
        <v>75</v>
      </c>
      <c r="AD99" s="681"/>
      <c r="AE99" s="681"/>
      <c r="AF99" s="681"/>
      <c r="AG99" s="681"/>
      <c r="AH99" s="682"/>
      <c r="AI99" s="184" t="s">
        <v>76</v>
      </c>
      <c r="AJ99" s="184" t="s">
        <v>77</v>
      </c>
      <c r="AK99" s="686" t="s">
        <v>78</v>
      </c>
      <c r="AL99" s="687"/>
      <c r="AM99" s="688" t="s">
        <v>79</v>
      </c>
      <c r="AN99" s="689"/>
      <c r="AO99" s="690"/>
      <c r="AP99" s="125"/>
      <c r="AQ99" s="126"/>
    </row>
    <row r="100" spans="1:43" s="127" customFormat="1" ht="19.899999999999999" customHeight="1">
      <c r="A100" s="125"/>
      <c r="B100" s="671"/>
      <c r="C100" s="672"/>
      <c r="D100" s="672"/>
      <c r="E100" s="672"/>
      <c r="F100" s="672"/>
      <c r="G100" s="672"/>
      <c r="H100" s="673"/>
      <c r="I100" s="677"/>
      <c r="J100" s="678"/>
      <c r="K100" s="678"/>
      <c r="L100" s="678"/>
      <c r="M100" s="678"/>
      <c r="N100" s="678"/>
      <c r="O100" s="678"/>
      <c r="P100" s="678"/>
      <c r="Q100" s="678"/>
      <c r="R100" s="678"/>
      <c r="S100" s="678"/>
      <c r="T100" s="678"/>
      <c r="U100" s="678"/>
      <c r="V100" s="678"/>
      <c r="W100" s="678"/>
      <c r="X100" s="678"/>
      <c r="Y100" s="678"/>
      <c r="Z100" s="678"/>
      <c r="AA100" s="678"/>
      <c r="AB100" s="679"/>
      <c r="AC100" s="683"/>
      <c r="AD100" s="684"/>
      <c r="AE100" s="684"/>
      <c r="AF100" s="684"/>
      <c r="AG100" s="684"/>
      <c r="AH100" s="685"/>
      <c r="AI100" s="129"/>
      <c r="AJ100" s="129"/>
      <c r="AK100" s="691"/>
      <c r="AL100" s="692"/>
      <c r="AM100" s="693" t="s">
        <v>80</v>
      </c>
      <c r="AN100" s="694"/>
      <c r="AO100" s="695"/>
      <c r="AP100" s="125"/>
      <c r="AQ100" s="126"/>
    </row>
    <row r="101" spans="1:43" s="127" customFormat="1" ht="19.899999999999999" customHeight="1">
      <c r="A101" s="125"/>
      <c r="B101" s="696" t="s">
        <v>82</v>
      </c>
      <c r="C101" s="697"/>
      <c r="D101" s="697"/>
      <c r="E101" s="697"/>
      <c r="F101" s="697"/>
      <c r="G101" s="697"/>
      <c r="H101" s="697"/>
      <c r="I101" s="698"/>
      <c r="J101" s="699"/>
      <c r="K101" s="700"/>
      <c r="L101" s="700"/>
      <c r="M101" s="700"/>
      <c r="N101" s="700"/>
      <c r="O101" s="700"/>
      <c r="P101" s="700"/>
      <c r="Q101" s="700"/>
      <c r="R101" s="700"/>
      <c r="S101" s="700"/>
      <c r="T101" s="700"/>
      <c r="U101" s="700"/>
      <c r="V101" s="700"/>
      <c r="W101" s="700"/>
      <c r="X101" s="700"/>
      <c r="Y101" s="700"/>
      <c r="Z101" s="700"/>
      <c r="AA101" s="700"/>
      <c r="AB101" s="701"/>
      <c r="AC101" s="702" t="s">
        <v>81</v>
      </c>
      <c r="AD101" s="697"/>
      <c r="AE101" s="697"/>
      <c r="AF101" s="697"/>
      <c r="AG101" s="697"/>
      <c r="AH101" s="698"/>
      <c r="AI101" s="703"/>
      <c r="AJ101" s="704"/>
      <c r="AK101" s="704"/>
      <c r="AL101" s="705"/>
      <c r="AM101" s="706" t="s">
        <v>20</v>
      </c>
      <c r="AN101" s="707"/>
      <c r="AO101" s="387" t="str">
        <f>PRESUPUESTO!D24</f>
        <v>M2</v>
      </c>
      <c r="AP101" s="125"/>
      <c r="AQ101" s="126"/>
    </row>
    <row r="102" spans="1:43" s="127" customFormat="1" ht="19.899999999999999" customHeight="1">
      <c r="A102" s="125"/>
      <c r="B102" s="633" t="s">
        <v>83</v>
      </c>
      <c r="C102" s="634"/>
      <c r="D102" s="634"/>
      <c r="E102" s="634"/>
      <c r="F102" s="634"/>
      <c r="G102" s="634"/>
      <c r="H102" s="634"/>
      <c r="I102" s="635"/>
      <c r="J102" s="636" t="str">
        <f>PRESUPUESTO!A23</f>
        <v>5.0 ASEO GENERAL</v>
      </c>
      <c r="K102" s="637"/>
      <c r="L102" s="637"/>
      <c r="M102" s="637"/>
      <c r="N102" s="637"/>
      <c r="O102" s="637"/>
      <c r="P102" s="637"/>
      <c r="Q102" s="637"/>
      <c r="R102" s="637"/>
      <c r="S102" s="637"/>
      <c r="T102" s="637"/>
      <c r="U102" s="637"/>
      <c r="V102" s="637"/>
      <c r="W102" s="637"/>
      <c r="X102" s="637"/>
      <c r="Y102" s="637"/>
      <c r="Z102" s="637"/>
      <c r="AA102" s="637"/>
      <c r="AB102" s="637"/>
      <c r="AC102" s="637"/>
      <c r="AD102" s="637"/>
      <c r="AE102" s="637"/>
      <c r="AF102" s="638"/>
      <c r="AG102" s="639"/>
      <c r="AH102" s="643" t="s">
        <v>84</v>
      </c>
      <c r="AI102" s="645" t="s">
        <v>85</v>
      </c>
      <c r="AJ102" s="646"/>
      <c r="AK102" s="647"/>
      <c r="AL102" s="648" t="s">
        <v>86</v>
      </c>
      <c r="AM102" s="648" t="s">
        <v>87</v>
      </c>
      <c r="AN102" s="650" t="s">
        <v>88</v>
      </c>
      <c r="AO102" s="652" t="s">
        <v>89</v>
      </c>
      <c r="AP102" s="125"/>
      <c r="AQ102" s="126"/>
    </row>
    <row r="103" spans="1:43" s="127" customFormat="1" ht="33.75" customHeight="1">
      <c r="A103" s="125"/>
      <c r="B103" s="654" t="s">
        <v>90</v>
      </c>
      <c r="C103" s="655"/>
      <c r="D103" s="655"/>
      <c r="E103" s="655"/>
      <c r="F103" s="655"/>
      <c r="G103" s="655"/>
      <c r="H103" s="655"/>
      <c r="I103" s="656"/>
      <c r="J103" s="657">
        <f>PRESUPUESTO!A24</f>
        <v>5.0999999999999996</v>
      </c>
      <c r="K103" s="658"/>
      <c r="L103" s="659" t="str">
        <f>PRESUPUESTO!C24</f>
        <v>ASEO GENERAL Y LIMPIEZA DE AREAS INTERVENIDAS Y SUS ALREDEDORES (Incluye muros y paredes de aulas y pasillos)</v>
      </c>
      <c r="M103" s="660"/>
      <c r="N103" s="660"/>
      <c r="O103" s="660"/>
      <c r="P103" s="660"/>
      <c r="Q103" s="660"/>
      <c r="R103" s="660"/>
      <c r="S103" s="660"/>
      <c r="T103" s="660"/>
      <c r="U103" s="660"/>
      <c r="V103" s="660"/>
      <c r="W103" s="660"/>
      <c r="X103" s="660"/>
      <c r="Y103" s="660"/>
      <c r="Z103" s="660"/>
      <c r="AA103" s="660"/>
      <c r="AB103" s="660"/>
      <c r="AC103" s="660"/>
      <c r="AD103" s="660"/>
      <c r="AE103" s="660"/>
      <c r="AF103" s="661"/>
      <c r="AG103" s="640"/>
      <c r="AH103" s="644"/>
      <c r="AI103" s="130" t="s">
        <v>51</v>
      </c>
      <c r="AJ103" s="130" t="s">
        <v>52</v>
      </c>
      <c r="AK103" s="130" t="s">
        <v>91</v>
      </c>
      <c r="AL103" s="649"/>
      <c r="AM103" s="649"/>
      <c r="AN103" s="651"/>
      <c r="AO103" s="653"/>
      <c r="AP103" s="125"/>
      <c r="AQ103" s="126"/>
    </row>
    <row r="104" spans="1:43" s="127" customFormat="1" ht="19.899999999999999" customHeight="1">
      <c r="A104" s="125"/>
      <c r="B104" s="131"/>
      <c r="C104" s="132"/>
      <c r="D104" s="132"/>
      <c r="E104" s="133"/>
      <c r="F104" s="134"/>
      <c r="G104" s="135"/>
      <c r="H104" s="135"/>
      <c r="I104" s="134"/>
      <c r="J104" s="136"/>
      <c r="K104" s="137"/>
      <c r="L104" s="137"/>
      <c r="M104" s="137"/>
      <c r="N104" s="137"/>
      <c r="O104" s="137"/>
      <c r="P104" s="137"/>
      <c r="Q104" s="137"/>
      <c r="R104" s="137"/>
      <c r="S104" s="137"/>
      <c r="T104" s="137"/>
      <c r="U104" s="137"/>
      <c r="V104" s="137"/>
      <c r="W104" s="135"/>
      <c r="X104" s="135"/>
      <c r="Y104" s="135"/>
      <c r="Z104" s="138"/>
      <c r="AA104" s="135"/>
      <c r="AB104" s="137"/>
      <c r="AC104" s="137"/>
      <c r="AD104" s="137"/>
      <c r="AE104" s="139"/>
      <c r="AF104" s="140"/>
      <c r="AG104" s="640"/>
      <c r="AH104" s="141"/>
      <c r="AI104" s="143"/>
      <c r="AJ104" s="143"/>
      <c r="AK104" s="143"/>
      <c r="AL104" s="143"/>
      <c r="AM104" s="143"/>
      <c r="AN104" s="144"/>
      <c r="AO104" s="145"/>
      <c r="AP104" s="125"/>
      <c r="AQ104" s="126"/>
    </row>
    <row r="105" spans="1:43" s="127" customFormat="1" ht="19.899999999999999" customHeight="1">
      <c r="A105" s="125"/>
      <c r="B105" s="146"/>
      <c r="C105" s="147"/>
      <c r="D105" s="147"/>
      <c r="E105" s="148"/>
      <c r="F105" s="149"/>
      <c r="G105" s="150"/>
      <c r="H105" s="150"/>
      <c r="I105" s="149"/>
      <c r="J105" s="151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  <c r="U105" s="152"/>
      <c r="V105" s="152"/>
      <c r="W105" s="150"/>
      <c r="X105" s="150"/>
      <c r="Y105" s="150"/>
      <c r="Z105" s="153"/>
      <c r="AA105" s="150"/>
      <c r="AB105" s="152"/>
      <c r="AC105" s="152"/>
      <c r="AD105" s="152"/>
      <c r="AE105" s="154"/>
      <c r="AF105" s="155"/>
      <c r="AG105" s="640"/>
      <c r="AH105" s="179"/>
      <c r="AI105" s="158"/>
      <c r="AJ105" s="158"/>
      <c r="AK105" s="158"/>
      <c r="AL105" s="548">
        <v>160.80000000000001</v>
      </c>
      <c r="AM105" s="158"/>
      <c r="AN105" s="195" t="s">
        <v>120</v>
      </c>
      <c r="AO105" s="161">
        <f>AL105</f>
        <v>160.80000000000001</v>
      </c>
      <c r="AP105" s="125"/>
      <c r="AQ105" s="126"/>
    </row>
    <row r="106" spans="1:43" s="127" customFormat="1" ht="19.899999999999999" customHeight="1">
      <c r="A106" s="125"/>
      <c r="B106" s="146"/>
      <c r="C106" s="147"/>
      <c r="D106" s="147"/>
      <c r="E106" s="147"/>
      <c r="F106" s="147"/>
      <c r="G106" s="147"/>
      <c r="H106" s="147"/>
      <c r="I106" s="147"/>
      <c r="J106" s="147"/>
      <c r="K106" s="147"/>
      <c r="L106" s="147"/>
      <c r="M106" s="147"/>
      <c r="N106" s="147"/>
      <c r="O106" s="185"/>
      <c r="P106" s="147"/>
      <c r="Q106" s="147"/>
      <c r="R106" s="147"/>
      <c r="S106" s="147"/>
      <c r="T106" s="147"/>
      <c r="U106" s="147"/>
      <c r="V106" s="147"/>
      <c r="W106" s="147"/>
      <c r="X106" s="147"/>
      <c r="Y106" s="147"/>
      <c r="Z106" s="147"/>
      <c r="AA106" s="147"/>
      <c r="AB106" s="147"/>
      <c r="AC106" s="147"/>
      <c r="AD106" s="186"/>
      <c r="AE106" s="147"/>
      <c r="AF106" s="162"/>
      <c r="AG106" s="641"/>
      <c r="AH106" s="180"/>
      <c r="AI106" s="187"/>
      <c r="AJ106" s="181"/>
      <c r="AK106" s="181"/>
      <c r="AL106" s="188"/>
      <c r="AM106" s="159"/>
      <c r="AN106" s="189"/>
      <c r="AO106" s="500"/>
      <c r="AP106" s="125"/>
      <c r="AQ106" s="126"/>
    </row>
    <row r="107" spans="1:43" s="127" customFormat="1" ht="19.899999999999999" customHeight="1">
      <c r="A107" s="125"/>
      <c r="B107" s="146"/>
      <c r="C107" s="147"/>
      <c r="D107" s="147"/>
      <c r="E107" s="147"/>
      <c r="F107" s="147"/>
      <c r="G107" s="147"/>
      <c r="H107" s="147"/>
      <c r="I107" s="147"/>
      <c r="J107" s="147"/>
      <c r="K107" s="147"/>
      <c r="L107" s="147"/>
      <c r="M107" s="147"/>
      <c r="N107" s="147"/>
      <c r="O107" s="185"/>
      <c r="P107" s="147"/>
      <c r="Q107" s="147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7"/>
      <c r="AB107" s="147"/>
      <c r="AC107" s="147"/>
      <c r="AD107" s="186"/>
      <c r="AE107" s="147"/>
      <c r="AF107" s="162"/>
      <c r="AG107" s="641"/>
      <c r="AH107" s="180"/>
      <c r="AI107" s="187"/>
      <c r="AJ107" s="181"/>
      <c r="AK107" s="181"/>
      <c r="AL107" s="188"/>
      <c r="AM107" s="159"/>
      <c r="AN107" s="189"/>
      <c r="AO107" s="500"/>
      <c r="AP107" s="125"/>
      <c r="AQ107" s="126"/>
    </row>
    <row r="108" spans="1:43" s="127" customFormat="1" ht="19.899999999999999" customHeight="1">
      <c r="A108" s="125"/>
      <c r="B108" s="146"/>
      <c r="C108" s="147"/>
      <c r="D108" s="147"/>
      <c r="E108" s="147"/>
      <c r="F108" s="147"/>
      <c r="G108" s="147"/>
      <c r="H108" s="147"/>
      <c r="I108" s="147"/>
      <c r="J108" s="147"/>
      <c r="K108" s="147"/>
      <c r="L108" s="147"/>
      <c r="M108" s="147"/>
      <c r="N108" s="147"/>
      <c r="O108" s="185"/>
      <c r="P108" s="147"/>
      <c r="Q108" s="147"/>
      <c r="R108" s="147"/>
      <c r="S108" s="147"/>
      <c r="T108" s="147"/>
      <c r="U108" s="147"/>
      <c r="V108" s="147"/>
      <c r="W108" s="147"/>
      <c r="X108" s="147"/>
      <c r="Y108" s="147"/>
      <c r="Z108" s="147"/>
      <c r="AA108" s="147"/>
      <c r="AB108" s="147"/>
      <c r="AC108" s="147"/>
      <c r="AD108" s="186"/>
      <c r="AE108" s="147"/>
      <c r="AF108" s="162"/>
      <c r="AG108" s="640"/>
      <c r="AH108" s="190"/>
      <c r="AI108" s="157"/>
      <c r="AJ108" s="157"/>
      <c r="AK108" s="157"/>
      <c r="AL108" s="191"/>
      <c r="AM108" s="192"/>
      <c r="AN108" s="191"/>
      <c r="AO108" s="193"/>
      <c r="AP108" s="125"/>
      <c r="AQ108" s="126"/>
    </row>
    <row r="109" spans="1:43" s="127" customFormat="1" ht="19.899999999999999" customHeight="1">
      <c r="A109" s="125"/>
      <c r="B109" s="146"/>
      <c r="C109" s="147"/>
      <c r="D109" s="147"/>
      <c r="E109" s="147"/>
      <c r="F109" s="147"/>
      <c r="G109" s="147"/>
      <c r="H109" s="147"/>
      <c r="I109" s="147"/>
      <c r="J109" s="147"/>
      <c r="K109" s="147"/>
      <c r="L109" s="147"/>
      <c r="M109" s="147"/>
      <c r="N109" s="147"/>
      <c r="O109" s="185"/>
      <c r="P109" s="147"/>
      <c r="Q109" s="147"/>
      <c r="R109" s="147"/>
      <c r="S109" s="147"/>
      <c r="T109" s="147"/>
      <c r="U109" s="147"/>
      <c r="V109" s="147"/>
      <c r="W109" s="147"/>
      <c r="X109" s="147"/>
      <c r="Y109" s="147"/>
      <c r="Z109" s="147"/>
      <c r="AA109" s="147"/>
      <c r="AB109" s="147"/>
      <c r="AC109" s="147"/>
      <c r="AD109" s="186"/>
      <c r="AE109" s="147"/>
      <c r="AF109" s="162"/>
      <c r="AG109" s="640"/>
      <c r="AH109" s="141"/>
      <c r="AI109" s="164"/>
      <c r="AJ109" s="164"/>
      <c r="AK109" s="164"/>
      <c r="AL109" s="144"/>
      <c r="AM109" s="143"/>
      <c r="AN109" s="144"/>
      <c r="AO109" s="182"/>
      <c r="AP109" s="125"/>
      <c r="AQ109" s="126"/>
    </row>
    <row r="110" spans="1:43" s="127" customFormat="1" ht="19.899999999999999" customHeight="1">
      <c r="A110" s="125"/>
      <c r="B110" s="146"/>
      <c r="C110" s="147"/>
      <c r="D110" s="147"/>
      <c r="E110" s="147"/>
      <c r="F110" s="147"/>
      <c r="G110" s="147"/>
      <c r="H110" s="501"/>
      <c r="I110" s="147"/>
      <c r="J110" s="147"/>
      <c r="K110" s="147"/>
      <c r="L110" s="147"/>
      <c r="M110" s="147"/>
      <c r="N110" s="147"/>
      <c r="O110" s="147"/>
      <c r="P110" s="147"/>
      <c r="Q110" s="147"/>
      <c r="R110" s="147"/>
      <c r="S110" s="147"/>
      <c r="T110" s="147"/>
      <c r="U110" s="147"/>
      <c r="V110" s="147"/>
      <c r="W110" s="147"/>
      <c r="X110" s="147"/>
      <c r="Y110" s="147"/>
      <c r="Z110" s="147"/>
      <c r="AA110" s="147"/>
      <c r="AB110" s="147"/>
      <c r="AC110" s="147"/>
      <c r="AD110" s="186"/>
      <c r="AE110" s="147"/>
      <c r="AF110" s="162"/>
      <c r="AG110" s="640"/>
      <c r="AH110" s="141"/>
      <c r="AI110" s="164"/>
      <c r="AJ110" s="164"/>
      <c r="AK110" s="164"/>
      <c r="AL110" s="144"/>
      <c r="AM110" s="143"/>
      <c r="AN110" s="144"/>
      <c r="AO110" s="196"/>
      <c r="AP110" s="125"/>
      <c r="AQ110" s="126"/>
    </row>
    <row r="111" spans="1:43" s="127" customFormat="1" ht="19.899999999999999" customHeight="1">
      <c r="A111" s="125"/>
      <c r="B111" s="146"/>
      <c r="C111" s="147"/>
      <c r="D111" s="147"/>
      <c r="E111" s="147"/>
      <c r="F111" s="147"/>
      <c r="G111" s="147"/>
      <c r="H111" s="147"/>
      <c r="I111" s="147"/>
      <c r="J111" s="147"/>
      <c r="K111" s="147"/>
      <c r="L111" s="147"/>
      <c r="M111" s="147"/>
      <c r="N111" s="147"/>
      <c r="O111" s="147"/>
      <c r="P111" s="147"/>
      <c r="Q111" s="147"/>
      <c r="R111" s="147"/>
      <c r="S111" s="147"/>
      <c r="T111" s="147"/>
      <c r="U111" s="147"/>
      <c r="V111" s="147"/>
      <c r="W111" s="147"/>
      <c r="X111" s="147"/>
      <c r="Y111" s="147"/>
      <c r="Z111" s="147"/>
      <c r="AA111" s="147"/>
      <c r="AB111" s="147"/>
      <c r="AC111" s="147"/>
      <c r="AD111" s="186"/>
      <c r="AE111" s="147"/>
      <c r="AF111" s="162"/>
      <c r="AG111" s="640"/>
      <c r="AH111" s="141"/>
      <c r="AI111" s="166"/>
      <c r="AJ111" s="165"/>
      <c r="AK111" s="165"/>
      <c r="AL111" s="167"/>
      <c r="AM111" s="168"/>
      <c r="AN111" s="144"/>
      <c r="AO111" s="145"/>
      <c r="AP111" s="125"/>
      <c r="AQ111" s="126"/>
    </row>
    <row r="112" spans="1:43" s="127" customFormat="1" ht="19.899999999999999" customHeight="1">
      <c r="A112" s="125"/>
      <c r="B112" s="146"/>
      <c r="C112" s="147"/>
      <c r="D112" s="147"/>
      <c r="E112" s="147"/>
      <c r="F112" s="147"/>
      <c r="G112" s="147"/>
      <c r="H112" s="147"/>
      <c r="I112" s="147"/>
      <c r="J112" s="147"/>
      <c r="K112" s="147"/>
      <c r="L112" s="147"/>
      <c r="M112" s="147"/>
      <c r="N112" s="147"/>
      <c r="O112" s="147"/>
      <c r="P112" s="147"/>
      <c r="Q112" s="147"/>
      <c r="R112" s="147"/>
      <c r="S112" s="147"/>
      <c r="T112" s="147"/>
      <c r="U112" s="147"/>
      <c r="V112" s="147"/>
      <c r="W112" s="147"/>
      <c r="X112" s="147"/>
      <c r="Y112" s="147"/>
      <c r="Z112" s="147"/>
      <c r="AA112" s="147"/>
      <c r="AB112" s="147"/>
      <c r="AC112" s="147"/>
      <c r="AD112" s="186"/>
      <c r="AE112" s="147"/>
      <c r="AF112" s="162"/>
      <c r="AG112" s="640"/>
      <c r="AH112" s="141"/>
      <c r="AI112" s="166"/>
      <c r="AJ112" s="165"/>
      <c r="AK112" s="165"/>
      <c r="AL112" s="167"/>
      <c r="AM112" s="168"/>
      <c r="AN112" s="144"/>
      <c r="AO112" s="145"/>
      <c r="AP112" s="125"/>
      <c r="AQ112" s="126"/>
    </row>
    <row r="113" spans="1:43" s="127" customFormat="1" ht="19.899999999999999" customHeight="1">
      <c r="A113" s="125"/>
      <c r="B113" s="498"/>
      <c r="C113" s="499"/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  <c r="AG113" s="640"/>
      <c r="AH113" s="141"/>
      <c r="AI113" s="166"/>
      <c r="AJ113" s="165"/>
      <c r="AK113" s="165"/>
      <c r="AL113" s="144"/>
      <c r="AM113" s="169"/>
      <c r="AN113" s="144"/>
      <c r="AO113" s="145"/>
      <c r="AP113" s="125"/>
      <c r="AQ113" s="126"/>
    </row>
    <row r="114" spans="1:43" s="127" customFormat="1" ht="19.899999999999999" customHeight="1">
      <c r="A114" s="125"/>
      <c r="B114" s="498"/>
      <c r="C114" s="499"/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  <c r="AG114" s="640"/>
      <c r="AH114" s="141"/>
      <c r="AI114" s="166"/>
      <c r="AJ114" s="165"/>
      <c r="AK114" s="165"/>
      <c r="AL114" s="144"/>
      <c r="AM114" s="170"/>
      <c r="AN114" s="144"/>
      <c r="AO114" s="145"/>
      <c r="AP114" s="125"/>
      <c r="AQ114" s="126"/>
    </row>
    <row r="115" spans="1:43" s="127" customFormat="1" ht="19.899999999999999" customHeight="1">
      <c r="A115" s="125"/>
      <c r="B115" s="662" t="s">
        <v>92</v>
      </c>
      <c r="C115" s="663"/>
      <c r="D115" s="663"/>
      <c r="E115" s="663"/>
      <c r="F115" s="663"/>
      <c r="G115" s="663"/>
      <c r="H115" s="663"/>
      <c r="I115" s="663"/>
      <c r="J115" s="663"/>
      <c r="K115" s="663"/>
      <c r="L115" s="663"/>
      <c r="M115" s="663"/>
      <c r="N115" s="663"/>
      <c r="O115" s="663"/>
      <c r="P115" s="663"/>
      <c r="Q115" s="663"/>
      <c r="R115" s="663"/>
      <c r="S115" s="663"/>
      <c r="T115" s="663"/>
      <c r="U115" s="663"/>
      <c r="V115" s="663"/>
      <c r="W115" s="663"/>
      <c r="X115" s="663"/>
      <c r="Y115" s="663"/>
      <c r="Z115" s="663"/>
      <c r="AA115" s="663"/>
      <c r="AB115" s="663"/>
      <c r="AC115" s="663"/>
      <c r="AD115" s="663"/>
      <c r="AE115" s="663"/>
      <c r="AF115" s="664"/>
      <c r="AG115" s="640"/>
      <c r="AH115" s="141"/>
      <c r="AI115" s="144"/>
      <c r="AJ115" s="165"/>
      <c r="AK115" s="165"/>
      <c r="AL115" s="144"/>
      <c r="AM115" s="170"/>
      <c r="AN115" s="144"/>
      <c r="AO115" s="171"/>
      <c r="AP115" s="125"/>
      <c r="AQ115" s="126"/>
    </row>
    <row r="116" spans="1:43" s="127" customFormat="1" ht="19.899999999999999" customHeight="1" thickBot="1">
      <c r="A116" s="125"/>
      <c r="B116" s="665"/>
      <c r="C116" s="666"/>
      <c r="D116" s="666"/>
      <c r="E116" s="666"/>
      <c r="F116" s="666"/>
      <c r="G116" s="666"/>
      <c r="H116" s="666"/>
      <c r="I116" s="666"/>
      <c r="J116" s="666"/>
      <c r="K116" s="666"/>
      <c r="L116" s="666"/>
      <c r="M116" s="666"/>
      <c r="N116" s="666"/>
      <c r="O116" s="666"/>
      <c r="P116" s="666"/>
      <c r="Q116" s="666"/>
      <c r="R116" s="666"/>
      <c r="S116" s="666"/>
      <c r="T116" s="666"/>
      <c r="U116" s="666"/>
      <c r="V116" s="666"/>
      <c r="W116" s="666"/>
      <c r="X116" s="666"/>
      <c r="Y116" s="666"/>
      <c r="Z116" s="666"/>
      <c r="AA116" s="666"/>
      <c r="AB116" s="666"/>
      <c r="AC116" s="666"/>
      <c r="AD116" s="666"/>
      <c r="AE116" s="666"/>
      <c r="AF116" s="667"/>
      <c r="AG116" s="642"/>
      <c r="AH116" s="172"/>
      <c r="AI116" s="173"/>
      <c r="AJ116" s="174"/>
      <c r="AK116" s="174"/>
      <c r="AL116" s="173"/>
      <c r="AM116" s="175">
        <f>+J103</f>
        <v>5.0999999999999996</v>
      </c>
      <c r="AN116" s="176" t="s">
        <v>89</v>
      </c>
      <c r="AO116" s="177">
        <f>SUM(AO104:AO115)</f>
        <v>160.80000000000001</v>
      </c>
      <c r="AP116" s="125"/>
      <c r="AQ116" s="126"/>
    </row>
    <row r="117" spans="1:43" s="127" customFormat="1" ht="15" customHeight="1">
      <c r="A117" s="194"/>
      <c r="AP117" s="194"/>
    </row>
    <row r="118" spans="1:43" ht="15" customHeight="1"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  <c r="Y118" s="105"/>
      <c r="Z118" s="105"/>
      <c r="AA118" s="105"/>
      <c r="AB118" s="105"/>
      <c r="AC118" s="105"/>
      <c r="AD118" s="105"/>
      <c r="AE118" s="105"/>
      <c r="AF118" s="105"/>
      <c r="AG118" s="105"/>
      <c r="AH118" s="105"/>
      <c r="AI118" s="105"/>
      <c r="AJ118" s="105"/>
      <c r="AK118" s="105"/>
      <c r="AL118" s="105"/>
      <c r="AM118" s="105"/>
      <c r="AN118" s="105"/>
      <c r="AO118" s="105"/>
    </row>
  </sheetData>
  <dataConsolidate/>
  <mergeCells count="157">
    <mergeCell ref="AK82:AL82"/>
    <mergeCell ref="AM82:AO82"/>
    <mergeCell ref="AK83:AL83"/>
    <mergeCell ref="B84:I84"/>
    <mergeCell ref="J84:AB84"/>
    <mergeCell ref="AC84:AH84"/>
    <mergeCell ref="AI84:AL84"/>
    <mergeCell ref="AM84:AN84"/>
    <mergeCell ref="J85:AF85"/>
    <mergeCell ref="AG85:AG95"/>
    <mergeCell ref="AH85:AH86"/>
    <mergeCell ref="AI85:AK85"/>
    <mergeCell ref="AL85:AL86"/>
    <mergeCell ref="AM85:AM86"/>
    <mergeCell ref="AN85:AN86"/>
    <mergeCell ref="AO85:AO86"/>
    <mergeCell ref="J86:K86"/>
    <mergeCell ref="L86:AF86"/>
    <mergeCell ref="B94:AF95"/>
    <mergeCell ref="AK67:AL67"/>
    <mergeCell ref="AM67:AO67"/>
    <mergeCell ref="J68:AB68"/>
    <mergeCell ref="AC68:AH68"/>
    <mergeCell ref="AI68:AL68"/>
    <mergeCell ref="AM68:AN68"/>
    <mergeCell ref="B68:I68"/>
    <mergeCell ref="B69:I69"/>
    <mergeCell ref="J69:AF69"/>
    <mergeCell ref="AG69:AG79"/>
    <mergeCell ref="AH69:AH70"/>
    <mergeCell ref="AI69:AK69"/>
    <mergeCell ref="AL69:AL70"/>
    <mergeCell ref="AM69:AM70"/>
    <mergeCell ref="AN69:AN70"/>
    <mergeCell ref="AO69:AO70"/>
    <mergeCell ref="B70:I70"/>
    <mergeCell ref="J70:K70"/>
    <mergeCell ref="L70:AF70"/>
    <mergeCell ref="B78:AF79"/>
    <mergeCell ref="B66:H67"/>
    <mergeCell ref="J16:K16"/>
    <mergeCell ref="L16:AF16"/>
    <mergeCell ref="AL15:AL16"/>
    <mergeCell ref="AM15:AM16"/>
    <mergeCell ref="AN15:AN16"/>
    <mergeCell ref="AO15:AO16"/>
    <mergeCell ref="AI15:AK15"/>
    <mergeCell ref="AK12:AL12"/>
    <mergeCell ref="AM66:AO66"/>
    <mergeCell ref="I66:AB67"/>
    <mergeCell ref="AC66:AH67"/>
    <mergeCell ref="AK66:AL66"/>
    <mergeCell ref="J51:AF51"/>
    <mergeCell ref="AG51:AG61"/>
    <mergeCell ref="AH51:AH52"/>
    <mergeCell ref="AI51:AK51"/>
    <mergeCell ref="AL51:AL52"/>
    <mergeCell ref="AM51:AM52"/>
    <mergeCell ref="AN51:AN52"/>
    <mergeCell ref="AO51:AO52"/>
    <mergeCell ref="B52:I52"/>
    <mergeCell ref="J52:K52"/>
    <mergeCell ref="L52:AF52"/>
    <mergeCell ref="B60:AF61"/>
    <mergeCell ref="B48:H49"/>
    <mergeCell ref="I48:AB49"/>
    <mergeCell ref="AC48:AH49"/>
    <mergeCell ref="AK48:AL48"/>
    <mergeCell ref="AM102:AM103"/>
    <mergeCell ref="AM83:AO83"/>
    <mergeCell ref="B85:I85"/>
    <mergeCell ref="B86:I86"/>
    <mergeCell ref="B82:H83"/>
    <mergeCell ref="I82:AB83"/>
    <mergeCell ref="AC82:AH83"/>
    <mergeCell ref="AM48:AO48"/>
    <mergeCell ref="AK49:AL49"/>
    <mergeCell ref="AM49:AO49"/>
    <mergeCell ref="B50:I50"/>
    <mergeCell ref="J50:AB50"/>
    <mergeCell ref="AC50:AH50"/>
    <mergeCell ref="AI50:AL50"/>
    <mergeCell ref="AM50:AN50"/>
    <mergeCell ref="B51:I51"/>
    <mergeCell ref="AN102:AN103"/>
    <mergeCell ref="AO102:AO103"/>
    <mergeCell ref="B103:I103"/>
    <mergeCell ref="J103:K103"/>
    <mergeCell ref="L103:AF103"/>
    <mergeCell ref="B115:AF116"/>
    <mergeCell ref="B99:H100"/>
    <mergeCell ref="I99:AB100"/>
    <mergeCell ref="AC99:AH100"/>
    <mergeCell ref="AK99:AL99"/>
    <mergeCell ref="AM99:AO99"/>
    <mergeCell ref="AK100:AL100"/>
    <mergeCell ref="AM100:AO100"/>
    <mergeCell ref="J101:AB101"/>
    <mergeCell ref="AC101:AH101"/>
    <mergeCell ref="AI101:AL101"/>
    <mergeCell ref="AM101:AN101"/>
    <mergeCell ref="B101:I101"/>
    <mergeCell ref="B102:I102"/>
    <mergeCell ref="J102:AF102"/>
    <mergeCell ref="AG102:AG116"/>
    <mergeCell ref="AH102:AH103"/>
    <mergeCell ref="AI102:AK102"/>
    <mergeCell ref="AL102:AL103"/>
    <mergeCell ref="AN2:AO5"/>
    <mergeCell ref="B6:AM6"/>
    <mergeCell ref="AN6:AO6"/>
    <mergeCell ref="AI14:AL14"/>
    <mergeCell ref="AM14:AN14"/>
    <mergeCell ref="B8:I10"/>
    <mergeCell ref="J8:AN10"/>
    <mergeCell ref="B11:G11"/>
    <mergeCell ref="B15:I15"/>
    <mergeCell ref="J15:AF15"/>
    <mergeCell ref="AG15:AG25"/>
    <mergeCell ref="AH15:AH16"/>
    <mergeCell ref="B24:AF25"/>
    <mergeCell ref="B2:AJ5"/>
    <mergeCell ref="B12:H13"/>
    <mergeCell ref="I12:AB13"/>
    <mergeCell ref="AC12:AH13"/>
    <mergeCell ref="AM12:AO12"/>
    <mergeCell ref="AK13:AL13"/>
    <mergeCell ref="AM13:AO13"/>
    <mergeCell ref="J14:AB14"/>
    <mergeCell ref="AC14:AH14"/>
    <mergeCell ref="B14:I14"/>
    <mergeCell ref="B16:I16"/>
    <mergeCell ref="B29:H30"/>
    <mergeCell ref="I29:AB30"/>
    <mergeCell ref="AC29:AH30"/>
    <mergeCell ref="AK29:AL29"/>
    <mergeCell ref="AM29:AO29"/>
    <mergeCell ref="AK30:AL30"/>
    <mergeCell ref="AM30:AO30"/>
    <mergeCell ref="B31:I31"/>
    <mergeCell ref="J31:AB31"/>
    <mergeCell ref="AC31:AH31"/>
    <mergeCell ref="AI31:AL31"/>
    <mergeCell ref="AM31:AN31"/>
    <mergeCell ref="B32:I32"/>
    <mergeCell ref="J32:AF32"/>
    <mergeCell ref="AG32:AG42"/>
    <mergeCell ref="AH32:AH33"/>
    <mergeCell ref="AI32:AK32"/>
    <mergeCell ref="AL32:AL33"/>
    <mergeCell ref="AM32:AM33"/>
    <mergeCell ref="AN32:AN33"/>
    <mergeCell ref="AO32:AO33"/>
    <mergeCell ref="B33:I33"/>
    <mergeCell ref="J33:K33"/>
    <mergeCell ref="L33:AF33"/>
    <mergeCell ref="B41:AF42"/>
  </mergeCells>
  <phoneticPr fontId="33" type="noConversion"/>
  <pageMargins left="0.51181102362204722" right="0.51181102362204722" top="0.74803149606299213" bottom="0.55118110236220474" header="0" footer="0"/>
  <pageSetup scale="47" orientation="landscape" r:id="rId1"/>
  <rowBreaks count="2" manualBreakCount="2">
    <brk id="45" max="41" man="1"/>
    <brk id="97" max="4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BK69"/>
  <sheetViews>
    <sheetView zoomScale="70" zoomScaleNormal="70" workbookViewId="0">
      <pane xSplit="7" ySplit="6" topLeftCell="H30" activePane="bottomRight" state="frozen"/>
      <selection pane="topRight" activeCell="H1" sqref="H1"/>
      <selection pane="bottomLeft" activeCell="A7" sqref="A7"/>
      <selection pane="bottomRight" activeCell="BF60" sqref="BF60"/>
    </sheetView>
  </sheetViews>
  <sheetFormatPr baseColWidth="10" defaultColWidth="10.7109375" defaultRowHeight="15"/>
  <cols>
    <col min="1" max="1" width="20.7109375" customWidth="1"/>
    <col min="8" max="8" width="17.28515625" customWidth="1"/>
    <col min="9" max="9" width="16.85546875" style="49" customWidth="1"/>
    <col min="10" max="10" width="17.5703125" style="49" customWidth="1"/>
    <col min="11" max="11" width="20.85546875" customWidth="1"/>
    <col min="12" max="12" width="25.7109375" customWidth="1"/>
    <col min="13" max="13" width="17.7109375" customWidth="1"/>
    <col min="14" max="14" width="18.85546875" customWidth="1"/>
    <col min="15" max="15" width="19.42578125" customWidth="1"/>
    <col min="16" max="16" width="16.5703125" customWidth="1"/>
    <col min="17" max="17" width="15.140625" customWidth="1"/>
    <col min="18" max="18" width="16.28515625" customWidth="1"/>
    <col min="19" max="19" width="20.28515625" customWidth="1"/>
    <col min="20" max="23" width="11.42578125" customWidth="1"/>
    <col min="24" max="28" width="11.42578125" style="49" customWidth="1"/>
    <col min="29" max="31" width="12.28515625" customWidth="1"/>
    <col min="32" max="41" width="11.42578125" customWidth="1"/>
    <col min="42" max="44" width="11.28515625" customWidth="1"/>
    <col min="45" max="61" width="20" customWidth="1"/>
  </cols>
  <sheetData>
    <row r="1" spans="1:63" ht="43.5" customHeight="1">
      <c r="A1" s="768" t="str">
        <f>+PRESUPUESTO!A1</f>
        <v>" MEJORAMIENTO, ADECUACIÓN MENOR Y MANTENIMIENTO DE LA INFRAESTRUCTURA DE LAS INSTITUCIONES EDUCATIVAS URBANAS Y RURALES DEL MUNICIPIO DE SAN JOSÉ DE CÚCUTA"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  <c r="S1" s="768"/>
      <c r="T1" s="768"/>
      <c r="U1" s="768"/>
      <c r="V1" s="768"/>
      <c r="W1" s="768"/>
      <c r="X1" s="768"/>
      <c r="Y1" s="768"/>
      <c r="Z1" s="768"/>
      <c r="AA1" s="768"/>
      <c r="AB1" s="768"/>
      <c r="AC1" s="768"/>
      <c r="AD1" s="768"/>
      <c r="AE1" s="768"/>
      <c r="AF1" s="768"/>
      <c r="AG1" s="768"/>
      <c r="AH1" s="768"/>
      <c r="AI1" s="768"/>
      <c r="AJ1" s="768"/>
      <c r="AK1" s="768"/>
      <c r="AL1" s="768"/>
      <c r="AM1" s="768"/>
      <c r="AN1" s="768"/>
      <c r="AO1" s="768"/>
      <c r="AP1" s="768"/>
      <c r="AQ1" s="768"/>
      <c r="AR1" s="768"/>
      <c r="AS1" s="768"/>
      <c r="AT1" s="768"/>
      <c r="AU1" s="768"/>
      <c r="AV1" s="768"/>
      <c r="AW1" s="768"/>
      <c r="AX1" s="768"/>
      <c r="AY1" s="768"/>
      <c r="AZ1" s="768"/>
      <c r="BA1" s="768"/>
      <c r="BB1" s="768"/>
      <c r="BC1" s="768"/>
      <c r="BD1" s="768"/>
      <c r="BE1" s="768"/>
      <c r="BF1" s="768"/>
      <c r="BG1" s="768"/>
      <c r="BH1" s="768"/>
      <c r="BI1" s="768"/>
      <c r="BJ1" s="768"/>
      <c r="BK1" s="768"/>
    </row>
    <row r="2" spans="1:63" ht="18">
      <c r="A2" s="768" t="s">
        <v>46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  <c r="S2" s="768"/>
      <c r="T2" s="768"/>
      <c r="U2" s="768"/>
      <c r="V2" s="768"/>
      <c r="W2" s="768"/>
      <c r="X2" s="768"/>
      <c r="Y2" s="768"/>
      <c r="Z2" s="768"/>
      <c r="AA2" s="768"/>
      <c r="AB2" s="768"/>
      <c r="AC2" s="768"/>
      <c r="AD2" s="768"/>
      <c r="AE2" s="768"/>
      <c r="AF2" s="768"/>
      <c r="AG2" s="768"/>
      <c r="AH2" s="768"/>
      <c r="AI2" s="768"/>
      <c r="AJ2" s="768"/>
      <c r="AK2" s="768"/>
      <c r="AL2" s="768"/>
      <c r="AM2" s="768"/>
      <c r="AN2" s="768"/>
      <c r="AO2" s="768"/>
      <c r="AP2" s="768"/>
      <c r="AQ2" s="768"/>
      <c r="AR2" s="768"/>
      <c r="AS2" s="768"/>
      <c r="AT2" s="768"/>
      <c r="AU2" s="768"/>
      <c r="AV2" s="768"/>
      <c r="AW2" s="768"/>
      <c r="AX2" s="768"/>
      <c r="AY2" s="768"/>
      <c r="AZ2" s="768"/>
      <c r="BA2" s="768"/>
      <c r="BB2" s="768"/>
      <c r="BC2" s="768"/>
      <c r="BD2" s="768"/>
      <c r="BE2" s="768"/>
      <c r="BF2" s="768"/>
      <c r="BG2" s="768"/>
      <c r="BH2" s="768"/>
      <c r="BI2" s="768"/>
      <c r="BJ2" s="768"/>
      <c r="BK2" s="768"/>
    </row>
    <row r="3" spans="1:63" ht="15.75">
      <c r="A3" s="7" t="s">
        <v>0</v>
      </c>
      <c r="B3" s="769"/>
      <c r="C3" s="770"/>
      <c r="D3" s="770"/>
      <c r="E3" s="771"/>
      <c r="F3" s="8"/>
      <c r="G3" s="8"/>
      <c r="H3" s="9">
        <v>1.1000000000000001</v>
      </c>
      <c r="I3" s="43">
        <v>1.2</v>
      </c>
      <c r="J3" s="43" t="e">
        <f>+PRESUPUESTO!#REF!</f>
        <v>#REF!</v>
      </c>
      <c r="K3" s="10" t="e">
        <f>+PRESUPUESTO!#REF!</f>
        <v>#REF!</v>
      </c>
      <c r="L3" s="10" t="e">
        <f>+PRESUPUESTO!#REF!</f>
        <v>#REF!</v>
      </c>
      <c r="M3" s="10" t="e">
        <f>+PRESUPUESTO!#REF!</f>
        <v>#REF!</v>
      </c>
      <c r="N3" s="10" t="e">
        <f>+PRESUPUESTO!#REF!</f>
        <v>#REF!</v>
      </c>
      <c r="O3" s="11">
        <v>2.1</v>
      </c>
      <c r="P3" s="11" t="e">
        <f>+PRESUPUESTO!#REF!</f>
        <v>#REF!</v>
      </c>
      <c r="Q3" s="11">
        <v>2.2999999999999998</v>
      </c>
      <c r="R3" s="11">
        <v>2.4</v>
      </c>
      <c r="S3" s="11" t="e">
        <f>+PRESUPUESTO!#REF!</f>
        <v>#REF!</v>
      </c>
      <c r="T3" s="11" t="e">
        <f>+PRESUPUESTO!#REF!</f>
        <v>#REF!</v>
      </c>
      <c r="U3" s="11" t="e">
        <f>+PRESUPUESTO!#REF!</f>
        <v>#REF!</v>
      </c>
      <c r="V3" s="11" t="e">
        <f>+PRESUPUESTO!#REF!</f>
        <v>#REF!</v>
      </c>
      <c r="W3" s="65" t="e">
        <f>+PRESUPUESTO!#REF!</f>
        <v>#REF!</v>
      </c>
      <c r="X3" s="83">
        <v>3.1</v>
      </c>
      <c r="Y3" s="83">
        <v>3.2</v>
      </c>
      <c r="Z3" s="83">
        <v>3.3</v>
      </c>
      <c r="AA3" s="83" t="e">
        <f>+PRESUPUESTO!#REF!</f>
        <v>#REF!</v>
      </c>
      <c r="AB3" s="83" t="e">
        <f>+PRESUPUESTO!#REF!</f>
        <v>#REF!</v>
      </c>
      <c r="AC3" s="11" t="e">
        <f>+PRESUPUESTO!#REF!</f>
        <v>#REF!</v>
      </c>
      <c r="AD3" s="11" t="e">
        <f>+PRESUPUESTO!#REF!</f>
        <v>#REF!</v>
      </c>
      <c r="AE3" s="11" t="e">
        <f>+PRESUPUESTO!#REF!</f>
        <v>#REF!</v>
      </c>
      <c r="AF3" s="11" t="e">
        <f>+PRESUPUESTO!#REF!</f>
        <v>#REF!</v>
      </c>
      <c r="AG3" s="11" t="e">
        <f>+PRESUPUESTO!#REF!</f>
        <v>#REF!</v>
      </c>
      <c r="AH3" s="11" t="e">
        <f>+PRESUPUESTO!#REF!</f>
        <v>#REF!</v>
      </c>
      <c r="AI3" s="11" t="e">
        <f>+PRESUPUESTO!#REF!</f>
        <v>#REF!</v>
      </c>
      <c r="AJ3" s="11" t="e">
        <f>+PRESUPUESTO!#REF!</f>
        <v>#REF!</v>
      </c>
      <c r="AK3" s="11" t="e">
        <f>+PRESUPUESTO!#REF!</f>
        <v>#REF!</v>
      </c>
      <c r="AL3" s="11" t="e">
        <f>+PRESUPUESTO!#REF!</f>
        <v>#REF!</v>
      </c>
      <c r="AM3" s="11" t="e">
        <f>+PRESUPUESTO!#REF!</f>
        <v>#REF!</v>
      </c>
      <c r="AN3" s="11" t="e">
        <f>+PRESUPUESTO!#REF!</f>
        <v>#REF!</v>
      </c>
      <c r="AO3" s="764" t="e">
        <f>+PRESUPUESTO!#REF!</f>
        <v>#REF!</v>
      </c>
      <c r="AP3" s="765"/>
      <c r="AQ3" s="72" t="e">
        <f>+PRESUPUESTO!#REF!</f>
        <v>#REF!</v>
      </c>
      <c r="AR3" s="72" t="e">
        <f>+PRESUPUESTO!#REF!</f>
        <v>#REF!</v>
      </c>
      <c r="AS3" s="9" t="e">
        <f>+PRESUPUESTO!#REF!</f>
        <v>#REF!</v>
      </c>
      <c r="AT3" s="9" t="e">
        <f>+PRESUPUESTO!#REF!</f>
        <v>#REF!</v>
      </c>
      <c r="AU3" s="9" t="e">
        <f>+PRESUPUESTO!#REF!</f>
        <v>#REF!</v>
      </c>
      <c r="AV3" s="9" t="e">
        <f>+PRESUPUESTO!#REF!</f>
        <v>#REF!</v>
      </c>
      <c r="AW3" s="9" t="e">
        <f>+PRESUPUESTO!#REF!</f>
        <v>#REF!</v>
      </c>
      <c r="AX3" s="9" t="e">
        <f>+PRESUPUESTO!#REF!</f>
        <v>#REF!</v>
      </c>
      <c r="AY3" s="9" t="e">
        <f>+PRESUPUESTO!#REF!</f>
        <v>#REF!</v>
      </c>
      <c r="AZ3" s="9" t="e">
        <f>+PRESUPUESTO!#REF!</f>
        <v>#REF!</v>
      </c>
      <c r="BA3" s="9" t="e">
        <f>+PRESUPUESTO!#REF!</f>
        <v>#REF!</v>
      </c>
      <c r="BB3" s="9" t="e">
        <f>+PRESUPUESTO!#REF!</f>
        <v>#REF!</v>
      </c>
      <c r="BC3" s="9" t="e">
        <f>+PRESUPUESTO!#REF!</f>
        <v>#REF!</v>
      </c>
      <c r="BD3" s="9" t="e">
        <f>+PRESUPUESTO!#REF!</f>
        <v>#REF!</v>
      </c>
      <c r="BE3" s="9" t="e">
        <f>+PRESUPUESTO!#REF!</f>
        <v>#REF!</v>
      </c>
      <c r="BF3" s="9" t="e">
        <f>+PRESUPUESTO!#REF!</f>
        <v>#REF!</v>
      </c>
      <c r="BG3" s="9" t="e">
        <f>+PRESUPUESTO!#REF!</f>
        <v>#REF!</v>
      </c>
      <c r="BH3" s="63" t="e">
        <f>+PRESUPUESTO!#REF!</f>
        <v>#REF!</v>
      </c>
      <c r="BI3" s="9" t="e">
        <f>+PRESUPUESTO!#REF!</f>
        <v>#REF!</v>
      </c>
      <c r="BJ3" s="11">
        <f>+PRESUPUESTO!A24</f>
        <v>5.0999999999999996</v>
      </c>
      <c r="BK3" s="11"/>
    </row>
    <row r="4" spans="1:63" ht="15.75" customHeight="1">
      <c r="A4" s="772" t="s">
        <v>47</v>
      </c>
      <c r="B4" s="775" t="s">
        <v>48</v>
      </c>
      <c r="C4" s="776"/>
      <c r="D4" s="776"/>
      <c r="E4" s="776"/>
      <c r="F4" s="12"/>
      <c r="G4" s="12"/>
      <c r="H4" s="777" t="s">
        <v>97</v>
      </c>
      <c r="I4" s="777" t="s">
        <v>98</v>
      </c>
      <c r="J4" s="777" t="e">
        <f>+PRESUPUESTO!#REF!</f>
        <v>#REF!</v>
      </c>
      <c r="K4" s="778" t="e">
        <f>+PRESUPUESTO!#REF!</f>
        <v>#REF!</v>
      </c>
      <c r="L4" s="778" t="e">
        <f>+PRESUPUESTO!#REF!</f>
        <v>#REF!</v>
      </c>
      <c r="M4" s="778" t="s">
        <v>99</v>
      </c>
      <c r="N4" s="778" t="e">
        <f>+PRESUPUESTO!#REF!</f>
        <v>#REF!</v>
      </c>
      <c r="O4" s="778" t="s">
        <v>100</v>
      </c>
      <c r="P4" s="778" t="e">
        <f>+PRESUPUESTO!#REF!</f>
        <v>#REF!</v>
      </c>
      <c r="Q4" s="778" t="s">
        <v>101</v>
      </c>
      <c r="R4" s="778" t="s">
        <v>102</v>
      </c>
      <c r="S4" s="778" t="e">
        <f>+PRESUPUESTO!#REF!</f>
        <v>#REF!</v>
      </c>
      <c r="T4" s="780" t="e">
        <f>+PRESUPUESTO!#REF!</f>
        <v>#REF!</v>
      </c>
      <c r="U4" s="780" t="e">
        <f>+PRESUPUESTO!#REF!</f>
        <v>#REF!</v>
      </c>
      <c r="V4" s="780" t="e">
        <f>+PRESUPUESTO!#REF!</f>
        <v>#REF!</v>
      </c>
      <c r="W4" s="780" t="e">
        <f>+PRESUPUESTO!#REF!</f>
        <v>#REF!</v>
      </c>
      <c r="X4" s="784" t="s">
        <v>103</v>
      </c>
      <c r="Y4" s="784" t="s">
        <v>104</v>
      </c>
      <c r="Z4" s="784" t="s">
        <v>105</v>
      </c>
      <c r="AA4" s="784" t="e">
        <f>+PRESUPUESTO!#REF!</f>
        <v>#REF!</v>
      </c>
      <c r="AB4" s="784" t="e">
        <f>+PRESUPUESTO!#REF!</f>
        <v>#REF!</v>
      </c>
      <c r="AC4" s="760" t="e">
        <f>+PRESUPUESTO!#REF!</f>
        <v>#REF!</v>
      </c>
      <c r="AD4" s="760" t="e">
        <f>+PRESUPUESTO!#REF!</f>
        <v>#REF!</v>
      </c>
      <c r="AE4" s="760" t="e">
        <f>+PRESUPUESTO!#REF!</f>
        <v>#REF!</v>
      </c>
      <c r="AF4" s="780" t="s">
        <v>106</v>
      </c>
      <c r="AG4" s="760" t="e">
        <f>+PRESUPUESTO!#REF!</f>
        <v>#REF!</v>
      </c>
      <c r="AH4" s="760" t="e">
        <f>+PRESUPUESTO!#REF!</f>
        <v>#REF!</v>
      </c>
      <c r="AI4" s="760" t="e">
        <f>+PRESUPUESTO!#REF!</f>
        <v>#REF!</v>
      </c>
      <c r="AJ4" s="760" t="e">
        <f>+PRESUPUESTO!#REF!</f>
        <v>#REF!</v>
      </c>
      <c r="AK4" s="760" t="e">
        <f>+PRESUPUESTO!#REF!</f>
        <v>#REF!</v>
      </c>
      <c r="AL4" s="760" t="e">
        <f>+PRESUPUESTO!#REF!</f>
        <v>#REF!</v>
      </c>
      <c r="AM4" s="760" t="e">
        <f>+PRESUPUESTO!#REF!</f>
        <v>#REF!</v>
      </c>
      <c r="AN4" s="760" t="e">
        <f>+PRESUPUESTO!#REF!</f>
        <v>#REF!</v>
      </c>
      <c r="AO4" s="796" t="s">
        <v>65</v>
      </c>
      <c r="AP4" s="797"/>
      <c r="AQ4" s="760" t="e">
        <f>+PRESUPUESTO!#REF!</f>
        <v>#REF!</v>
      </c>
      <c r="AR4" s="760" t="e">
        <f>+PRESUPUESTO!#REF!</f>
        <v>#REF!</v>
      </c>
      <c r="AS4" s="760" t="e">
        <f>+PRESUPUESTO!#REF!</f>
        <v>#REF!</v>
      </c>
      <c r="AT4" s="760" t="e">
        <f>+PRESUPUESTO!#REF!</f>
        <v>#REF!</v>
      </c>
      <c r="AU4" s="760" t="e">
        <f>+PRESUPUESTO!#REF!</f>
        <v>#REF!</v>
      </c>
      <c r="AV4" s="760" t="e">
        <f>+PRESUPUESTO!#REF!</f>
        <v>#REF!</v>
      </c>
      <c r="AW4" s="760" t="e">
        <f>+PRESUPUESTO!#REF!</f>
        <v>#REF!</v>
      </c>
      <c r="AX4" s="760" t="e">
        <f>+PRESUPUESTO!#REF!</f>
        <v>#REF!</v>
      </c>
      <c r="AY4" s="760" t="e">
        <f>+PRESUPUESTO!#REF!</f>
        <v>#REF!</v>
      </c>
      <c r="AZ4" s="760" t="e">
        <f>+PRESUPUESTO!#REF!</f>
        <v>#REF!</v>
      </c>
      <c r="BA4" s="760" t="e">
        <f>+PRESUPUESTO!#REF!</f>
        <v>#REF!</v>
      </c>
      <c r="BB4" s="760" t="e">
        <f>+PRESUPUESTO!#REF!</f>
        <v>#REF!</v>
      </c>
      <c r="BC4" s="760" t="e">
        <f>+PRESUPUESTO!#REF!</f>
        <v>#REF!</v>
      </c>
      <c r="BD4" s="760" t="e">
        <f>+PRESUPUESTO!#REF!</f>
        <v>#REF!</v>
      </c>
      <c r="BE4" s="760" t="e">
        <f>+PRESUPUESTO!#REF!</f>
        <v>#REF!</v>
      </c>
      <c r="BF4" s="760" t="e">
        <f>+PRESUPUESTO!#REF!</f>
        <v>#REF!</v>
      </c>
      <c r="BG4" s="760" t="e">
        <f>+PRESUPUESTO!#REF!</f>
        <v>#REF!</v>
      </c>
      <c r="BH4" s="760" t="e">
        <f>+PRESUPUESTO!#REF!</f>
        <v>#REF!</v>
      </c>
      <c r="BI4" s="760" t="e">
        <f>+PRESUPUESTO!#REF!</f>
        <v>#REF!</v>
      </c>
      <c r="BJ4" s="760" t="str">
        <f>+PRESUPUESTO!C24</f>
        <v>ASEO GENERAL Y LIMPIEZA DE AREAS INTERVENIDAS Y SUS ALREDEDORES (Incluye muros y paredes de aulas y pasillos)</v>
      </c>
      <c r="BK4" s="780"/>
    </row>
    <row r="5" spans="1:63" ht="178.9" customHeight="1">
      <c r="A5" s="773"/>
      <c r="B5" s="782" t="s">
        <v>49</v>
      </c>
      <c r="C5" s="783"/>
      <c r="D5" s="783"/>
      <c r="E5" s="783"/>
      <c r="F5" s="13"/>
      <c r="G5" s="13"/>
      <c r="H5" s="777"/>
      <c r="I5" s="777"/>
      <c r="J5" s="777"/>
      <c r="K5" s="779"/>
      <c r="L5" s="779"/>
      <c r="M5" s="779"/>
      <c r="N5" s="779"/>
      <c r="O5" s="779"/>
      <c r="P5" s="779"/>
      <c r="Q5" s="779"/>
      <c r="R5" s="779"/>
      <c r="S5" s="779"/>
      <c r="T5" s="781"/>
      <c r="U5" s="781"/>
      <c r="V5" s="781"/>
      <c r="W5" s="781"/>
      <c r="X5" s="785"/>
      <c r="Y5" s="785"/>
      <c r="Z5" s="785"/>
      <c r="AA5" s="785"/>
      <c r="AB5" s="785"/>
      <c r="AC5" s="761"/>
      <c r="AD5" s="761"/>
      <c r="AE5" s="761"/>
      <c r="AF5" s="781"/>
      <c r="AG5" s="761"/>
      <c r="AH5" s="761"/>
      <c r="AI5" s="761"/>
      <c r="AJ5" s="761"/>
      <c r="AK5" s="761"/>
      <c r="AL5" s="761"/>
      <c r="AM5" s="761"/>
      <c r="AN5" s="761"/>
      <c r="AO5" s="798"/>
      <c r="AP5" s="799"/>
      <c r="AQ5" s="761"/>
      <c r="AR5" s="761"/>
      <c r="AS5" s="761"/>
      <c r="AT5" s="761"/>
      <c r="AU5" s="761"/>
      <c r="AV5" s="761"/>
      <c r="AW5" s="761"/>
      <c r="AX5" s="761"/>
      <c r="AY5" s="761"/>
      <c r="AZ5" s="761"/>
      <c r="BA5" s="761"/>
      <c r="BB5" s="761"/>
      <c r="BC5" s="761"/>
      <c r="BD5" s="761"/>
      <c r="BE5" s="761"/>
      <c r="BF5" s="761"/>
      <c r="BG5" s="761"/>
      <c r="BH5" s="761"/>
      <c r="BI5" s="761"/>
      <c r="BJ5" s="761"/>
      <c r="BK5" s="781"/>
    </row>
    <row r="6" spans="1:63" ht="75">
      <c r="A6" s="774"/>
      <c r="B6" s="766" t="s">
        <v>50</v>
      </c>
      <c r="C6" s="767"/>
      <c r="D6" s="14" t="s">
        <v>51</v>
      </c>
      <c r="E6" s="14" t="s">
        <v>52</v>
      </c>
      <c r="F6" s="14" t="s">
        <v>53</v>
      </c>
      <c r="G6" s="15" t="s">
        <v>66</v>
      </c>
      <c r="H6" s="14" t="s">
        <v>54</v>
      </c>
      <c r="I6" s="71" t="s">
        <v>54</v>
      </c>
      <c r="J6" s="71" t="s">
        <v>54</v>
      </c>
      <c r="K6" s="14" t="s">
        <v>54</v>
      </c>
      <c r="L6" s="14" t="s">
        <v>54</v>
      </c>
      <c r="M6" s="14" t="s">
        <v>55</v>
      </c>
      <c r="N6" s="14" t="s">
        <v>56</v>
      </c>
      <c r="O6" s="14" t="s">
        <v>55</v>
      </c>
      <c r="P6" s="70" t="s">
        <v>13</v>
      </c>
      <c r="Q6" s="14" t="s">
        <v>55</v>
      </c>
      <c r="R6" s="14" t="s">
        <v>55</v>
      </c>
      <c r="S6" s="14" t="s">
        <v>55</v>
      </c>
      <c r="T6" s="14" t="s">
        <v>55</v>
      </c>
      <c r="U6" s="14" t="s">
        <v>13</v>
      </c>
      <c r="V6" s="74" t="s">
        <v>13</v>
      </c>
      <c r="W6" s="74" t="s">
        <v>13</v>
      </c>
      <c r="X6" s="84" t="s">
        <v>55</v>
      </c>
      <c r="Y6" s="84" t="s">
        <v>56</v>
      </c>
      <c r="Z6" s="84" t="s">
        <v>56</v>
      </c>
      <c r="AA6" s="91" t="s">
        <v>13</v>
      </c>
      <c r="AB6" s="91" t="s">
        <v>42</v>
      </c>
      <c r="AC6" s="16" t="s">
        <v>42</v>
      </c>
      <c r="AD6" s="16" t="s">
        <v>42</v>
      </c>
      <c r="AE6" s="16" t="s">
        <v>42</v>
      </c>
      <c r="AF6" s="16" t="s">
        <v>54</v>
      </c>
      <c r="AG6" s="16" t="s">
        <v>54</v>
      </c>
      <c r="AH6" s="16" t="s">
        <v>54</v>
      </c>
      <c r="AI6" s="16" t="s">
        <v>54</v>
      </c>
      <c r="AJ6" s="16" t="s">
        <v>54</v>
      </c>
      <c r="AK6" s="16" t="s">
        <v>54</v>
      </c>
      <c r="AL6" s="16" t="s">
        <v>21</v>
      </c>
      <c r="AM6" s="16" t="s">
        <v>21</v>
      </c>
      <c r="AN6" s="16" t="s">
        <v>54</v>
      </c>
      <c r="AO6" s="766" t="s">
        <v>21</v>
      </c>
      <c r="AP6" s="767"/>
      <c r="AQ6" s="60" t="s">
        <v>21</v>
      </c>
      <c r="AR6" s="60" t="s">
        <v>7</v>
      </c>
      <c r="AS6" s="60"/>
      <c r="AT6" s="60"/>
      <c r="AU6" s="60" t="s">
        <v>21</v>
      </c>
      <c r="AV6" s="60" t="s">
        <v>21</v>
      </c>
      <c r="AW6" s="60" t="s">
        <v>21</v>
      </c>
      <c r="AX6" s="60"/>
      <c r="AY6" s="60" t="s">
        <v>7</v>
      </c>
      <c r="AZ6" s="60" t="s">
        <v>21</v>
      </c>
      <c r="BA6" s="60" t="s">
        <v>7</v>
      </c>
      <c r="BB6" s="60" t="s">
        <v>21</v>
      </c>
      <c r="BC6" s="60" t="s">
        <v>21</v>
      </c>
      <c r="BD6" s="60" t="s">
        <v>21</v>
      </c>
      <c r="BE6" s="60" t="s">
        <v>7</v>
      </c>
      <c r="BF6" s="60" t="s">
        <v>7</v>
      </c>
      <c r="BG6" s="60" t="s">
        <v>7</v>
      </c>
      <c r="BH6" s="60" t="s">
        <v>7</v>
      </c>
      <c r="BI6" s="60" t="s">
        <v>21</v>
      </c>
      <c r="BJ6" s="16" t="s">
        <v>42</v>
      </c>
      <c r="BK6" s="16"/>
    </row>
    <row r="7" spans="1:63">
      <c r="A7" s="786" t="str">
        <f>+PRESUPUESTO!A1</f>
        <v>" MEJORAMIENTO, ADECUACIÓN MENOR Y MANTENIMIENTO DE LA INFRAESTRUCTURA DE LAS INSTITUCIONES EDUCATIVAS URBANAS Y RURALES DEL MUNICIPIO DE SAN JOSÉ DE CÚCUTA"</v>
      </c>
      <c r="B7" s="788">
        <v>658</v>
      </c>
      <c r="C7" s="788"/>
      <c r="D7" s="17">
        <v>10.35</v>
      </c>
      <c r="E7" s="17">
        <v>8.1</v>
      </c>
      <c r="F7" s="17">
        <v>0.3</v>
      </c>
      <c r="G7" s="79"/>
      <c r="H7" s="18">
        <f>+(D7*E7)*1.1</f>
        <v>92.218500000000006</v>
      </c>
      <c r="I7" s="71">
        <f>+D7*2.4</f>
        <v>24.84</v>
      </c>
      <c r="J7" s="17"/>
      <c r="K7" s="18">
        <f>+B7</f>
        <v>658</v>
      </c>
      <c r="L7" s="19">
        <f>+B7</f>
        <v>658</v>
      </c>
      <c r="M7" s="19">
        <f>+J13*0.18</f>
        <v>10.206</v>
      </c>
      <c r="N7" s="19"/>
      <c r="O7" s="20"/>
      <c r="P7" s="41"/>
      <c r="Q7" s="20"/>
      <c r="R7" s="20"/>
      <c r="S7" s="18"/>
      <c r="T7" s="18"/>
      <c r="U7" s="18"/>
      <c r="V7" s="18"/>
      <c r="W7" s="18"/>
      <c r="X7" s="17"/>
      <c r="Y7" s="17"/>
      <c r="Z7" s="17"/>
      <c r="AA7" s="17"/>
      <c r="AB7" s="17"/>
      <c r="AC7" s="18"/>
      <c r="AD7" s="18"/>
      <c r="AE7" s="18"/>
      <c r="AF7" s="42"/>
      <c r="AG7" s="42"/>
      <c r="AH7" s="42"/>
      <c r="AI7" s="42"/>
      <c r="AJ7" s="42"/>
      <c r="AK7" s="55"/>
      <c r="AL7" s="42"/>
      <c r="AM7" s="66"/>
      <c r="AN7" s="22"/>
      <c r="AO7" s="762"/>
      <c r="AP7" s="763"/>
      <c r="AQ7" s="68"/>
      <c r="AR7" s="68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22"/>
      <c r="BK7" s="18"/>
    </row>
    <row r="8" spans="1:63">
      <c r="A8" s="787"/>
      <c r="B8" s="42"/>
      <c r="C8" s="42"/>
      <c r="D8" s="17">
        <v>8.32</v>
      </c>
      <c r="E8" s="17">
        <v>6.1</v>
      </c>
      <c r="F8" s="17"/>
      <c r="G8" s="79"/>
      <c r="H8" s="18">
        <f>+D8*E8</f>
        <v>50.751999999999995</v>
      </c>
      <c r="I8" s="17"/>
      <c r="J8" s="17"/>
      <c r="K8" s="18"/>
      <c r="L8" s="19"/>
      <c r="M8" s="19">
        <f>+I60*0.12</f>
        <v>13.678800000000001</v>
      </c>
      <c r="N8" s="19"/>
      <c r="O8" s="21"/>
      <c r="P8" s="41"/>
      <c r="Q8" s="21"/>
      <c r="R8" s="21"/>
      <c r="S8" s="18"/>
      <c r="T8" s="18"/>
      <c r="U8" s="18"/>
      <c r="V8" s="18"/>
      <c r="W8" s="18"/>
      <c r="X8" s="17"/>
      <c r="Y8" s="17"/>
      <c r="Z8" s="17"/>
      <c r="AA8" s="17"/>
      <c r="AB8" s="17">
        <f>+D8*E8</f>
        <v>50.751999999999995</v>
      </c>
      <c r="AC8" s="18"/>
      <c r="AD8" s="18"/>
      <c r="AE8" s="18"/>
      <c r="AF8" s="42"/>
      <c r="AG8" s="42"/>
      <c r="AH8" s="42"/>
      <c r="AI8" s="42"/>
      <c r="AJ8" s="42"/>
      <c r="AK8" s="55"/>
      <c r="AL8" s="42"/>
      <c r="AM8" s="66"/>
      <c r="AN8" s="22"/>
      <c r="AO8" s="762"/>
      <c r="AP8" s="763"/>
      <c r="AQ8" s="68"/>
      <c r="AR8" s="68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22"/>
      <c r="BK8" s="18"/>
    </row>
    <row r="9" spans="1:63">
      <c r="A9" s="787"/>
      <c r="B9" s="42"/>
      <c r="C9" s="42"/>
      <c r="D9" s="17">
        <v>6.1</v>
      </c>
      <c r="E9" s="17"/>
      <c r="F9" s="17">
        <v>1.5</v>
      </c>
      <c r="G9" s="79"/>
      <c r="H9" s="18"/>
      <c r="I9" s="17">
        <f>+D9*F9*2</f>
        <v>18.299999999999997</v>
      </c>
      <c r="J9" s="17"/>
      <c r="K9" s="18"/>
      <c r="L9" s="19"/>
      <c r="M9" s="19">
        <f>+H60*0.1</f>
        <v>14.297050000000002</v>
      </c>
      <c r="N9" s="19"/>
      <c r="O9" s="21"/>
      <c r="P9" s="41"/>
      <c r="Q9" s="21"/>
      <c r="R9" s="21"/>
      <c r="S9" s="18"/>
      <c r="T9" s="18"/>
      <c r="U9" s="18"/>
      <c r="V9" s="18"/>
      <c r="W9" s="18"/>
      <c r="X9" s="17"/>
      <c r="Y9" s="17"/>
      <c r="Z9" s="17"/>
      <c r="AA9" s="17"/>
      <c r="AB9" s="17"/>
      <c r="AC9" s="18"/>
      <c r="AD9" s="18"/>
      <c r="AE9" s="18"/>
      <c r="AF9" s="42"/>
      <c r="AG9" s="42"/>
      <c r="AH9" s="42"/>
      <c r="AI9" s="42"/>
      <c r="AJ9" s="42"/>
      <c r="AK9" s="55"/>
      <c r="AL9" s="42"/>
      <c r="AM9" s="66"/>
      <c r="AN9" s="22"/>
      <c r="AO9" s="762"/>
      <c r="AP9" s="763"/>
      <c r="AQ9" s="68"/>
      <c r="AR9" s="68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22"/>
      <c r="BK9" s="18"/>
    </row>
    <row r="10" spans="1:63">
      <c r="A10" s="787"/>
      <c r="B10" s="42"/>
      <c r="C10" s="42"/>
      <c r="D10" s="17">
        <v>14</v>
      </c>
      <c r="E10" s="17"/>
      <c r="F10" s="17">
        <v>1</v>
      </c>
      <c r="G10" s="79"/>
      <c r="H10" s="18"/>
      <c r="I10" s="17">
        <v>14</v>
      </c>
      <c r="J10" s="17"/>
      <c r="K10" s="18"/>
      <c r="L10" s="19"/>
      <c r="M10" s="19"/>
      <c r="N10" s="19"/>
      <c r="O10" s="21"/>
      <c r="P10" s="41"/>
      <c r="Q10" s="21"/>
      <c r="R10" s="21"/>
      <c r="S10" s="18"/>
      <c r="T10" s="18"/>
      <c r="U10" s="18"/>
      <c r="V10" s="18"/>
      <c r="W10" s="18"/>
      <c r="X10" s="17"/>
      <c r="Y10" s="17"/>
      <c r="Z10" s="17"/>
      <c r="AA10" s="17"/>
      <c r="AB10" s="17"/>
      <c r="AC10" s="18"/>
      <c r="AD10" s="18"/>
      <c r="AE10" s="18">
        <f>+D10*F14</f>
        <v>42</v>
      </c>
      <c r="AF10" s="42"/>
      <c r="AG10" s="42"/>
      <c r="AH10" s="42"/>
      <c r="AI10" s="42"/>
      <c r="AJ10" s="42"/>
      <c r="AK10" s="55"/>
      <c r="AL10" s="42"/>
      <c r="AM10" s="66"/>
      <c r="AN10" s="22"/>
      <c r="AO10" s="762"/>
      <c r="AP10" s="763"/>
      <c r="AQ10" s="68"/>
      <c r="AR10" s="68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22"/>
      <c r="BK10" s="18"/>
    </row>
    <row r="11" spans="1:63">
      <c r="A11" s="787"/>
      <c r="B11" s="42"/>
      <c r="C11" s="42"/>
      <c r="D11" s="17">
        <v>6.1</v>
      </c>
      <c r="E11" s="17"/>
      <c r="F11" s="17">
        <v>2.5</v>
      </c>
      <c r="G11" s="79"/>
      <c r="H11" s="18"/>
      <c r="I11" s="17">
        <f>+D11*F11</f>
        <v>15.25</v>
      </c>
      <c r="J11" s="17"/>
      <c r="K11" s="18"/>
      <c r="L11" s="19"/>
      <c r="M11" s="19"/>
      <c r="N11" s="19"/>
      <c r="O11" s="21"/>
      <c r="P11" s="41"/>
      <c r="Q11" s="21"/>
      <c r="R11" s="21"/>
      <c r="S11" s="18"/>
      <c r="T11" s="18"/>
      <c r="U11" s="18"/>
      <c r="V11" s="18"/>
      <c r="W11" s="18"/>
      <c r="X11" s="17"/>
      <c r="Y11" s="17"/>
      <c r="Z11" s="17"/>
      <c r="AA11" s="17"/>
      <c r="AB11" s="17"/>
      <c r="AC11" s="18"/>
      <c r="AD11" s="18"/>
      <c r="AE11" s="18"/>
      <c r="AF11" s="42"/>
      <c r="AG11" s="42"/>
      <c r="AH11" s="42"/>
      <c r="AI11" s="42"/>
      <c r="AJ11" s="42"/>
      <c r="AK11" s="55"/>
      <c r="AL11" s="42"/>
      <c r="AM11" s="66"/>
      <c r="AN11" s="22"/>
      <c r="AO11" s="762"/>
      <c r="AP11" s="763"/>
      <c r="AQ11" s="68"/>
      <c r="AR11" s="68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22"/>
      <c r="BK11" s="18"/>
    </row>
    <row r="12" spans="1:63">
      <c r="A12" s="787"/>
      <c r="B12" s="42"/>
      <c r="C12" s="42"/>
      <c r="D12" s="17">
        <v>8.32</v>
      </c>
      <c r="E12" s="17"/>
      <c r="F12" s="17">
        <v>2.5</v>
      </c>
      <c r="G12" s="79"/>
      <c r="H12" s="18"/>
      <c r="I12" s="17">
        <f>+(D12*F12)*2</f>
        <v>41.6</v>
      </c>
      <c r="J12" s="17"/>
      <c r="K12" s="18"/>
      <c r="L12" s="19"/>
      <c r="M12" s="19"/>
      <c r="N12" s="19"/>
      <c r="O12" s="21"/>
      <c r="P12" s="41"/>
      <c r="Q12" s="21"/>
      <c r="R12" s="21"/>
      <c r="S12" s="18"/>
      <c r="T12" s="18"/>
      <c r="U12" s="18"/>
      <c r="V12" s="18"/>
      <c r="W12" s="18"/>
      <c r="X12" s="17"/>
      <c r="Y12" s="17"/>
      <c r="Z12" s="17"/>
      <c r="AA12" s="17"/>
      <c r="AB12" s="17"/>
      <c r="AC12" s="18"/>
      <c r="AD12" s="18"/>
      <c r="AE12" s="18"/>
      <c r="AF12" s="42"/>
      <c r="AG12" s="42"/>
      <c r="AH12" s="42"/>
      <c r="AI12" s="42"/>
      <c r="AJ12" s="42"/>
      <c r="AK12" s="55"/>
      <c r="AL12" s="42"/>
      <c r="AM12" s="66"/>
      <c r="AN12" s="22"/>
      <c r="AO12" s="762"/>
      <c r="AP12" s="763"/>
      <c r="AQ12" s="68"/>
      <c r="AR12" s="68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22"/>
      <c r="BK12" s="18"/>
    </row>
    <row r="13" spans="1:63">
      <c r="A13" s="787"/>
      <c r="B13" s="42"/>
      <c r="C13" s="42"/>
      <c r="D13" s="17">
        <v>50</v>
      </c>
      <c r="E13" s="17">
        <v>6.3</v>
      </c>
      <c r="F13" s="17">
        <v>0.18</v>
      </c>
      <c r="G13" s="17"/>
      <c r="H13" s="18"/>
      <c r="I13" s="17"/>
      <c r="J13" s="17">
        <f>+D13*E13*F13</f>
        <v>56.699999999999996</v>
      </c>
      <c r="K13" s="18">
        <f>+D13*E13</f>
        <v>315</v>
      </c>
      <c r="L13" s="19"/>
      <c r="M13" s="19"/>
      <c r="N13" s="19">
        <f>+D13*2+16</f>
        <v>116</v>
      </c>
      <c r="O13" s="21"/>
      <c r="P13" s="41"/>
      <c r="Q13" s="21"/>
      <c r="R13" s="21"/>
      <c r="S13" s="18"/>
      <c r="T13" s="18"/>
      <c r="U13" s="18"/>
      <c r="V13" s="18"/>
      <c r="W13" s="18"/>
      <c r="X13" s="17"/>
      <c r="Y13" s="17"/>
      <c r="Z13" s="17"/>
      <c r="AA13" s="17"/>
      <c r="AB13" s="17"/>
      <c r="AC13" s="18"/>
      <c r="AD13" s="18"/>
      <c r="AE13" s="18"/>
      <c r="AF13" s="42"/>
      <c r="AG13" s="42"/>
      <c r="AH13" s="42"/>
      <c r="AI13" s="42"/>
      <c r="AJ13" s="42"/>
      <c r="AK13" s="55"/>
      <c r="AL13" s="42"/>
      <c r="AM13" s="66"/>
      <c r="AN13" s="22"/>
      <c r="AO13" s="762"/>
      <c r="AP13" s="763"/>
      <c r="AQ13" s="68"/>
      <c r="AR13" s="68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22"/>
      <c r="BK13" s="18"/>
    </row>
    <row r="14" spans="1:63">
      <c r="A14" s="787"/>
      <c r="B14" s="42" t="s">
        <v>64</v>
      </c>
      <c r="C14" s="42">
        <v>83</v>
      </c>
      <c r="D14" s="17">
        <v>12.8</v>
      </c>
      <c r="E14" s="17">
        <v>8.1</v>
      </c>
      <c r="F14" s="17">
        <v>3</v>
      </c>
      <c r="G14" s="17"/>
      <c r="H14" s="18"/>
      <c r="I14" s="17"/>
      <c r="J14" s="17"/>
      <c r="K14" s="18"/>
      <c r="L14" s="19"/>
      <c r="M14" s="19"/>
      <c r="N14" s="19">
        <f>+D14*2</f>
        <v>25.6</v>
      </c>
      <c r="O14" s="21"/>
      <c r="P14" s="41"/>
      <c r="Q14" s="21"/>
      <c r="R14" s="21"/>
      <c r="S14" s="18"/>
      <c r="T14" s="18"/>
      <c r="U14" s="18"/>
      <c r="V14" s="18"/>
      <c r="W14" s="18"/>
      <c r="X14" s="17"/>
      <c r="Y14" s="17"/>
      <c r="Z14" s="17"/>
      <c r="AA14" s="17"/>
      <c r="AB14" s="17"/>
      <c r="AC14" s="18"/>
      <c r="AD14" s="18"/>
      <c r="AE14" s="18"/>
      <c r="AF14" s="42">
        <f>+(D14*E14)*2</f>
        <v>207.36</v>
      </c>
      <c r="AG14" s="42">
        <f>+C14*2</f>
        <v>166</v>
      </c>
      <c r="AH14" s="42"/>
      <c r="AI14" s="42"/>
      <c r="AJ14" s="42"/>
      <c r="AK14" s="55"/>
      <c r="AL14" s="42"/>
      <c r="AM14" s="66"/>
      <c r="AN14" s="22"/>
      <c r="AO14" s="762"/>
      <c r="AP14" s="763"/>
      <c r="AQ14" s="68"/>
      <c r="AR14" s="68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22"/>
      <c r="BK14" s="18"/>
    </row>
    <row r="15" spans="1:63">
      <c r="A15" s="787"/>
      <c r="B15" s="42"/>
      <c r="C15" s="42">
        <v>18</v>
      </c>
      <c r="D15" s="17">
        <v>7.6</v>
      </c>
      <c r="E15" s="17">
        <v>3.74</v>
      </c>
      <c r="F15" s="17"/>
      <c r="G15" s="17"/>
      <c r="H15" s="18"/>
      <c r="I15" s="17"/>
      <c r="J15" s="17"/>
      <c r="K15" s="18"/>
      <c r="L15" s="19"/>
      <c r="M15" s="19"/>
      <c r="N15" s="19"/>
      <c r="O15" s="41"/>
      <c r="P15" s="41"/>
      <c r="Q15" s="41"/>
      <c r="R15" s="41"/>
      <c r="S15" s="18"/>
      <c r="T15" s="18"/>
      <c r="U15" s="18"/>
      <c r="V15" s="18"/>
      <c r="W15" s="18"/>
      <c r="X15" s="17"/>
      <c r="Y15" s="17"/>
      <c r="Z15" s="17"/>
      <c r="AA15" s="17"/>
      <c r="AB15" s="17"/>
      <c r="AC15" s="18"/>
      <c r="AD15" s="18"/>
      <c r="AE15" s="18"/>
      <c r="AF15" s="42">
        <f t="shared" ref="AF15:AF17" si="0">+D15*E15</f>
        <v>28.423999999999999</v>
      </c>
      <c r="AG15" s="42">
        <f>+C15</f>
        <v>18</v>
      </c>
      <c r="AH15" s="42"/>
      <c r="AI15" s="42"/>
      <c r="AJ15" s="42"/>
      <c r="AK15" s="55"/>
      <c r="AL15" s="42"/>
      <c r="AM15" s="66"/>
      <c r="AN15" s="42"/>
      <c r="AO15" s="762"/>
      <c r="AP15" s="763"/>
      <c r="AQ15" s="68"/>
      <c r="AR15" s="68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42"/>
      <c r="BK15" s="18"/>
    </row>
    <row r="16" spans="1:63">
      <c r="A16" s="787"/>
      <c r="B16" s="42"/>
      <c r="C16" s="42">
        <v>12</v>
      </c>
      <c r="D16" s="17">
        <v>7</v>
      </c>
      <c r="E16" s="17">
        <v>2.7</v>
      </c>
      <c r="F16" s="17"/>
      <c r="G16" s="17"/>
      <c r="H16" s="18"/>
      <c r="I16" s="17"/>
      <c r="J16" s="17"/>
      <c r="K16" s="18"/>
      <c r="L16" s="19"/>
      <c r="M16" s="19"/>
      <c r="N16" s="19"/>
      <c r="O16" s="41"/>
      <c r="P16" s="41"/>
      <c r="Q16" s="41"/>
      <c r="R16" s="41"/>
      <c r="S16" s="18"/>
      <c r="T16" s="18"/>
      <c r="U16" s="18"/>
      <c r="V16" s="18"/>
      <c r="W16" s="18"/>
      <c r="X16" s="17"/>
      <c r="Y16" s="17"/>
      <c r="Z16" s="17"/>
      <c r="AA16" s="17"/>
      <c r="AB16" s="17"/>
      <c r="AC16" s="18"/>
      <c r="AD16" s="18"/>
      <c r="AE16" s="18"/>
      <c r="AF16" s="42">
        <f t="shared" si="0"/>
        <v>18.900000000000002</v>
      </c>
      <c r="AG16" s="42">
        <f t="shared" ref="AG16:AG17" si="1">+C16</f>
        <v>12</v>
      </c>
      <c r="AH16" s="42"/>
      <c r="AI16" s="42"/>
      <c r="AJ16" s="42"/>
      <c r="AK16" s="55"/>
      <c r="AL16" s="42"/>
      <c r="AM16" s="66"/>
      <c r="AN16" s="42"/>
      <c r="AO16" s="762"/>
      <c r="AP16" s="763"/>
      <c r="AQ16" s="68"/>
      <c r="AR16" s="68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42"/>
      <c r="BK16" s="18"/>
    </row>
    <row r="17" spans="1:63">
      <c r="A17" s="787"/>
      <c r="B17" s="42"/>
      <c r="C17" s="42">
        <v>30</v>
      </c>
      <c r="D17" s="17">
        <v>3</v>
      </c>
      <c r="E17" s="17">
        <v>3</v>
      </c>
      <c r="F17" s="17"/>
      <c r="G17" s="17"/>
      <c r="H17" s="18"/>
      <c r="I17" s="17"/>
      <c r="J17" s="17"/>
      <c r="K17" s="18"/>
      <c r="L17" s="19"/>
      <c r="M17" s="19"/>
      <c r="N17" s="19"/>
      <c r="O17" s="41"/>
      <c r="P17" s="41"/>
      <c r="Q17" s="41"/>
      <c r="R17" s="41"/>
      <c r="S17" s="18"/>
      <c r="T17" s="18"/>
      <c r="U17" s="18"/>
      <c r="V17" s="18"/>
      <c r="W17" s="18"/>
      <c r="X17" s="17"/>
      <c r="Y17" s="17"/>
      <c r="Z17" s="17"/>
      <c r="AA17" s="17"/>
      <c r="AB17" s="17"/>
      <c r="AC17" s="18"/>
      <c r="AD17" s="18"/>
      <c r="AE17" s="18"/>
      <c r="AF17" s="42">
        <f t="shared" si="0"/>
        <v>9</v>
      </c>
      <c r="AG17" s="42">
        <f t="shared" si="1"/>
        <v>30</v>
      </c>
      <c r="AH17" s="42"/>
      <c r="AI17" s="42"/>
      <c r="AJ17" s="42"/>
      <c r="AK17" s="55"/>
      <c r="AL17" s="42"/>
      <c r="AM17" s="66"/>
      <c r="AN17" s="42"/>
      <c r="AO17" s="762"/>
      <c r="AP17" s="763"/>
      <c r="AQ17" s="68"/>
      <c r="AR17" s="68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42"/>
      <c r="BK17" s="18"/>
    </row>
    <row r="18" spans="1:63">
      <c r="A18" s="787"/>
      <c r="B18" s="42"/>
      <c r="C18" s="42"/>
      <c r="D18" s="17">
        <v>23</v>
      </c>
      <c r="E18" s="17">
        <v>10</v>
      </c>
      <c r="F18" s="17"/>
      <c r="G18" s="17">
        <v>10</v>
      </c>
      <c r="H18" s="18"/>
      <c r="I18" s="17"/>
      <c r="J18" s="17"/>
      <c r="K18" s="18"/>
      <c r="L18" s="19"/>
      <c r="M18" s="19"/>
      <c r="N18" s="19">
        <f>+D18*2</f>
        <v>46</v>
      </c>
      <c r="O18" s="21"/>
      <c r="P18" s="41"/>
      <c r="Q18" s="21"/>
      <c r="R18" s="21"/>
      <c r="S18" s="18"/>
      <c r="T18" s="18"/>
      <c r="U18" s="18"/>
      <c r="V18" s="18"/>
      <c r="W18" s="18"/>
      <c r="X18" s="17"/>
      <c r="Y18" s="17"/>
      <c r="Z18" s="17"/>
      <c r="AA18" s="17"/>
      <c r="AB18" s="17"/>
      <c r="AC18" s="18"/>
      <c r="AD18" s="18"/>
      <c r="AE18" s="18"/>
      <c r="AF18" s="42"/>
      <c r="AG18" s="42">
        <f>+D18*E18</f>
        <v>230</v>
      </c>
      <c r="AH18" s="42"/>
      <c r="AI18" s="42"/>
      <c r="AJ18" s="42"/>
      <c r="AK18" s="55"/>
      <c r="AL18" s="42">
        <f>+G18</f>
        <v>10</v>
      </c>
      <c r="AM18" s="66">
        <f>+G24</f>
        <v>4</v>
      </c>
      <c r="AN18" s="22"/>
      <c r="AO18" s="762"/>
      <c r="AP18" s="763"/>
      <c r="AQ18" s="68"/>
      <c r="AR18" s="68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22">
        <f>+B7+K13</f>
        <v>973</v>
      </c>
      <c r="BK18" s="18"/>
    </row>
    <row r="19" spans="1:63">
      <c r="A19" s="787"/>
      <c r="B19" s="794"/>
      <c r="C19" s="795"/>
      <c r="D19" s="17">
        <v>12.35</v>
      </c>
      <c r="E19" s="17">
        <v>8.1</v>
      </c>
      <c r="F19" s="17"/>
      <c r="G19" s="17">
        <v>1</v>
      </c>
      <c r="H19" s="18"/>
      <c r="I19" s="17"/>
      <c r="J19" s="17"/>
      <c r="K19" s="18"/>
      <c r="L19" s="19"/>
      <c r="M19" s="19"/>
      <c r="N19" s="19"/>
      <c r="O19" s="20"/>
      <c r="P19" s="41"/>
      <c r="Q19" s="20"/>
      <c r="R19" s="20"/>
      <c r="S19" s="18"/>
      <c r="T19" s="18"/>
      <c r="U19" s="18"/>
      <c r="V19" s="18"/>
      <c r="W19" s="18"/>
      <c r="X19" s="17"/>
      <c r="Y19" s="17"/>
      <c r="Z19" s="17"/>
      <c r="AA19" s="17"/>
      <c r="AB19" s="17"/>
      <c r="AC19" s="18"/>
      <c r="AD19" s="18"/>
      <c r="AE19" s="18"/>
      <c r="AF19" s="42"/>
      <c r="AG19" s="42"/>
      <c r="AH19" s="55">
        <f>+(D19*E19)*2</f>
        <v>200.07</v>
      </c>
      <c r="AI19" s="55">
        <f>+(D19*E19)*2</f>
        <v>200.07</v>
      </c>
      <c r="AJ19" s="55">
        <f>+(D19*E19)*2</f>
        <v>200.07</v>
      </c>
      <c r="AK19" s="55"/>
      <c r="AL19" s="42"/>
      <c r="AM19" s="66"/>
      <c r="AN19" s="22"/>
      <c r="AO19" s="762"/>
      <c r="AP19" s="763"/>
      <c r="AQ19" s="68"/>
      <c r="AR19" s="68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22"/>
      <c r="BK19" s="18"/>
    </row>
    <row r="20" spans="1:63">
      <c r="A20" s="787"/>
      <c r="B20" s="788"/>
      <c r="C20" s="788"/>
      <c r="D20" s="18">
        <v>7.6</v>
      </c>
      <c r="E20" s="18">
        <v>3.74</v>
      </c>
      <c r="F20" s="18"/>
      <c r="G20" s="17"/>
      <c r="H20" s="18"/>
      <c r="I20" s="58"/>
      <c r="J20" s="58"/>
      <c r="K20" s="19"/>
      <c r="L20" s="19"/>
      <c r="M20" s="19"/>
      <c r="N20" s="19"/>
      <c r="O20" s="42"/>
      <c r="P20" s="66"/>
      <c r="Q20" s="18"/>
      <c r="R20" s="18"/>
      <c r="S20" s="18"/>
      <c r="T20" s="18"/>
      <c r="U20" s="18"/>
      <c r="V20" s="18"/>
      <c r="W20" s="18"/>
      <c r="X20" s="17"/>
      <c r="Y20" s="17"/>
      <c r="Z20" s="17"/>
      <c r="AA20" s="17"/>
      <c r="AB20" s="17"/>
      <c r="AC20" s="18"/>
      <c r="AD20" s="18"/>
      <c r="AE20" s="18"/>
      <c r="AF20" s="42"/>
      <c r="AG20" s="42"/>
      <c r="AH20" s="42">
        <f>+(D20*E20)*2</f>
        <v>56.847999999999999</v>
      </c>
      <c r="AI20" s="55">
        <f t="shared" ref="AI20" si="2">+(D20*E20)*2</f>
        <v>56.847999999999999</v>
      </c>
      <c r="AJ20" s="55">
        <f t="shared" ref="AJ20" si="3">+(D20*E20)*2</f>
        <v>56.847999999999999</v>
      </c>
      <c r="AK20" s="55"/>
      <c r="AL20" s="42"/>
      <c r="AM20" s="66"/>
      <c r="AN20" s="22"/>
      <c r="AO20" s="762">
        <f>+G30</f>
        <v>2</v>
      </c>
      <c r="AP20" s="763"/>
      <c r="AQ20" s="68">
        <f>+G19</f>
        <v>1</v>
      </c>
      <c r="AR20" s="68">
        <f>+D29</f>
        <v>12</v>
      </c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22"/>
      <c r="BK20" s="18"/>
    </row>
    <row r="21" spans="1:63">
      <c r="A21" s="787"/>
      <c r="B21" s="81"/>
      <c r="C21" s="81"/>
      <c r="D21" s="26">
        <v>6</v>
      </c>
      <c r="E21" s="26">
        <v>2.7</v>
      </c>
      <c r="F21" s="18"/>
      <c r="G21" s="17"/>
      <c r="H21" s="20"/>
      <c r="I21" s="17"/>
      <c r="J21" s="17"/>
      <c r="K21" s="18"/>
      <c r="L21" s="18"/>
      <c r="M21" s="18"/>
      <c r="N21" s="18"/>
      <c r="O21" s="42"/>
      <c r="P21" s="66"/>
      <c r="Q21" s="18"/>
      <c r="R21" s="18"/>
      <c r="S21" s="18"/>
      <c r="T21" s="19"/>
      <c r="U21" s="18"/>
      <c r="V21" s="18"/>
      <c r="W21" s="18"/>
      <c r="X21" s="17"/>
      <c r="Y21" s="17"/>
      <c r="Z21" s="17"/>
      <c r="AA21" s="17"/>
      <c r="AB21" s="17"/>
      <c r="AC21" s="18"/>
      <c r="AD21" s="18"/>
      <c r="AE21" s="18"/>
      <c r="AF21" s="42"/>
      <c r="AG21" s="42"/>
      <c r="AH21" s="42">
        <f>+D21*E21</f>
        <v>16.200000000000003</v>
      </c>
      <c r="AI21" s="55">
        <f>+(D21*E21)</f>
        <v>16.200000000000003</v>
      </c>
      <c r="AJ21" s="55">
        <f>+(D21*E21)</f>
        <v>16.200000000000003</v>
      </c>
      <c r="AK21" s="55"/>
      <c r="AL21" s="42"/>
      <c r="AM21" s="66"/>
      <c r="AN21" s="22"/>
      <c r="AO21" s="762"/>
      <c r="AP21" s="763"/>
      <c r="AQ21" s="68"/>
      <c r="AR21" s="68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22"/>
      <c r="BK21" s="18"/>
    </row>
    <row r="22" spans="1:63">
      <c r="A22" s="787"/>
      <c r="B22" s="81"/>
      <c r="C22" s="81"/>
      <c r="D22" s="18">
        <v>3</v>
      </c>
      <c r="E22" s="19">
        <v>3</v>
      </c>
      <c r="F22" s="18"/>
      <c r="G22" s="17"/>
      <c r="H22" s="22"/>
      <c r="I22" s="17"/>
      <c r="J22" s="17"/>
      <c r="K22" s="18"/>
      <c r="L22" s="18"/>
      <c r="M22" s="18"/>
      <c r="N22" s="18"/>
      <c r="O22" s="23"/>
      <c r="P22" s="23"/>
      <c r="Q22" s="26"/>
      <c r="R22" s="26"/>
      <c r="S22" s="23"/>
      <c r="T22" s="42"/>
      <c r="U22" s="23"/>
      <c r="V22" s="23"/>
      <c r="W22" s="23"/>
      <c r="X22" s="85"/>
      <c r="Y22" s="85"/>
      <c r="Z22" s="85"/>
      <c r="AA22" s="85"/>
      <c r="AB22" s="85"/>
      <c r="AC22" s="18"/>
      <c r="AD22" s="18"/>
      <c r="AE22" s="18"/>
      <c r="AF22" s="42"/>
      <c r="AG22" s="42"/>
      <c r="AH22" s="55">
        <f>+D22*E22</f>
        <v>9</v>
      </c>
      <c r="AI22" s="55">
        <f>+(D22*E22)</f>
        <v>9</v>
      </c>
      <c r="AJ22" s="55">
        <f>+(D22*E22)</f>
        <v>9</v>
      </c>
      <c r="AK22" s="55"/>
      <c r="AL22" s="42"/>
      <c r="AM22" s="66"/>
      <c r="AN22" s="22"/>
      <c r="AO22" s="762"/>
      <c r="AP22" s="763"/>
      <c r="AQ22" s="68"/>
      <c r="AR22" s="68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22"/>
      <c r="BK22" s="22"/>
    </row>
    <row r="23" spans="1:63">
      <c r="A23" s="787"/>
      <c r="B23" s="81"/>
      <c r="C23" s="81"/>
      <c r="D23" s="18">
        <v>3</v>
      </c>
      <c r="E23" s="19">
        <v>2.4</v>
      </c>
      <c r="F23" s="18"/>
      <c r="G23" s="17"/>
      <c r="H23" s="75"/>
      <c r="I23" s="17"/>
      <c r="J23" s="17"/>
      <c r="K23" s="18"/>
      <c r="L23" s="18"/>
      <c r="M23" s="18"/>
      <c r="N23" s="18"/>
      <c r="O23" s="22"/>
      <c r="P23" s="66"/>
      <c r="Q23" s="18"/>
      <c r="R23" s="18"/>
      <c r="S23" s="22"/>
      <c r="T23" s="22"/>
      <c r="U23" s="22"/>
      <c r="V23" s="75"/>
      <c r="W23" s="75"/>
      <c r="X23" s="27"/>
      <c r="Y23" s="27"/>
      <c r="Z23" s="27"/>
      <c r="AA23" s="27"/>
      <c r="AB23" s="27"/>
      <c r="AC23" s="18"/>
      <c r="AD23" s="18"/>
      <c r="AE23" s="18"/>
      <c r="AF23" s="42"/>
      <c r="AG23" s="42"/>
      <c r="AH23" s="42"/>
      <c r="AI23" s="42"/>
      <c r="AJ23" s="42"/>
      <c r="AK23" s="55">
        <f>+(D23*E23)*12</f>
        <v>86.399999999999991</v>
      </c>
      <c r="AL23" s="42"/>
      <c r="AM23" s="23"/>
      <c r="AN23" s="23"/>
      <c r="AO23" s="762"/>
      <c r="AP23" s="763"/>
      <c r="AQ23" s="69"/>
      <c r="AR23" s="69"/>
      <c r="AS23" s="54"/>
      <c r="AT23" s="54"/>
      <c r="AU23" s="54">
        <f>+G24</f>
        <v>4</v>
      </c>
      <c r="AV23" s="54">
        <f>+G24</f>
        <v>4</v>
      </c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23"/>
      <c r="BK23" s="22"/>
    </row>
    <row r="24" spans="1:63">
      <c r="A24" s="787"/>
      <c r="B24" s="81"/>
      <c r="C24" s="81"/>
      <c r="D24" s="26">
        <f>3.7+3.7+2.6+2.6+2.5+2.5+3.5+3.5</f>
        <v>24.6</v>
      </c>
      <c r="E24" s="19"/>
      <c r="F24" s="26"/>
      <c r="G24" s="17">
        <v>4</v>
      </c>
      <c r="H24" s="23"/>
      <c r="I24" s="17"/>
      <c r="J24" s="17"/>
      <c r="K24" s="18"/>
      <c r="L24" s="18"/>
      <c r="M24" s="18"/>
      <c r="N24" s="18"/>
      <c r="O24" s="23"/>
      <c r="P24" s="23"/>
      <c r="Q24" s="26"/>
      <c r="R24" s="26"/>
      <c r="S24" s="20"/>
      <c r="T24" s="23"/>
      <c r="U24" s="23"/>
      <c r="V24" s="23"/>
      <c r="W24" s="23"/>
      <c r="X24" s="85"/>
      <c r="Y24" s="85"/>
      <c r="Z24" s="85"/>
      <c r="AA24" s="85"/>
      <c r="AB24" s="85"/>
      <c r="AC24" s="18"/>
      <c r="AD24" s="18"/>
      <c r="AE24" s="18"/>
      <c r="AF24" s="42"/>
      <c r="AG24" s="42"/>
      <c r="AH24" s="42"/>
      <c r="AI24" s="42"/>
      <c r="AJ24" s="42"/>
      <c r="AK24" s="55"/>
      <c r="AL24" s="42"/>
      <c r="AM24" s="41"/>
      <c r="AN24" s="20"/>
      <c r="AO24" s="762"/>
      <c r="AP24" s="763"/>
      <c r="AQ24" s="62"/>
      <c r="AR24" s="62"/>
      <c r="AS24" s="62"/>
      <c r="AT24" s="62"/>
      <c r="AU24" s="62"/>
      <c r="AV24" s="62"/>
      <c r="AW24" s="62">
        <f>+G25</f>
        <v>2</v>
      </c>
      <c r="AX24" s="62"/>
      <c r="AY24" s="62">
        <f>+D24</f>
        <v>24.6</v>
      </c>
      <c r="AZ24" s="62">
        <f>+G27</f>
        <v>6</v>
      </c>
      <c r="BA24" s="62"/>
      <c r="BB24" s="62">
        <f>+G28</f>
        <v>6</v>
      </c>
      <c r="BC24" s="62">
        <f>+G25</f>
        <v>2</v>
      </c>
      <c r="BD24" s="62">
        <f>+G24</f>
        <v>4</v>
      </c>
      <c r="BE24" s="62"/>
      <c r="BF24" s="62"/>
      <c r="BG24" s="62"/>
      <c r="BH24" s="62"/>
      <c r="BI24" s="62"/>
      <c r="BJ24" s="55"/>
      <c r="BK24" s="22"/>
    </row>
    <row r="25" spans="1:63">
      <c r="A25" s="787"/>
      <c r="B25" s="81"/>
      <c r="C25" s="81"/>
      <c r="D25" s="18">
        <f>20+11.5+21.5+7.45</f>
        <v>60.45</v>
      </c>
      <c r="E25" s="18"/>
      <c r="F25" s="18"/>
      <c r="G25" s="17">
        <v>2</v>
      </c>
      <c r="H25" s="22"/>
      <c r="I25" s="17"/>
      <c r="J25" s="17"/>
      <c r="K25" s="18"/>
      <c r="L25" s="18"/>
      <c r="M25" s="18"/>
      <c r="N25" s="18"/>
      <c r="O25" s="22"/>
      <c r="P25" s="66"/>
      <c r="Q25" s="18"/>
      <c r="R25" s="18"/>
      <c r="S25" s="22"/>
      <c r="T25" s="22"/>
      <c r="U25" s="22"/>
      <c r="V25" s="75"/>
      <c r="W25" s="75"/>
      <c r="X25" s="27"/>
      <c r="Y25" s="27"/>
      <c r="Z25" s="27"/>
      <c r="AA25" s="27"/>
      <c r="AB25" s="27"/>
      <c r="AC25" s="59"/>
      <c r="AD25" s="59"/>
      <c r="AE25" s="59"/>
      <c r="AF25" s="22"/>
      <c r="AG25" s="22"/>
      <c r="AH25" s="22"/>
      <c r="AI25" s="22">
        <f>+D25*E25</f>
        <v>0</v>
      </c>
      <c r="AJ25" s="22">
        <f>+D25*E25</f>
        <v>0</v>
      </c>
      <c r="AK25" s="55"/>
      <c r="AL25" s="22"/>
      <c r="AM25" s="66"/>
      <c r="AN25" s="22"/>
      <c r="AO25" s="762"/>
      <c r="AP25" s="763"/>
      <c r="AQ25" s="68"/>
      <c r="AR25" s="68"/>
      <c r="AS25" s="61"/>
      <c r="AT25" s="61"/>
      <c r="AU25" s="61"/>
      <c r="AV25" s="61"/>
      <c r="AW25" s="61"/>
      <c r="AX25" s="22">
        <f>+G26</f>
        <v>1</v>
      </c>
      <c r="AY25" s="61"/>
      <c r="AZ25" s="61"/>
      <c r="BA25" s="61">
        <f>+D25</f>
        <v>60.45</v>
      </c>
      <c r="BB25" s="61"/>
      <c r="BC25" s="61"/>
      <c r="BD25" s="61"/>
      <c r="BE25" s="61"/>
      <c r="BF25" s="61"/>
      <c r="BG25" s="61"/>
      <c r="BH25" s="61"/>
      <c r="BI25" s="61"/>
      <c r="BK25" s="22"/>
    </row>
    <row r="26" spans="1:63">
      <c r="A26" s="787"/>
      <c r="B26" s="81"/>
      <c r="C26" s="81"/>
      <c r="D26" s="18">
        <f>4+4+3+3+2.5+2.5+3.2+3.4+1.4</f>
        <v>26.999999999999996</v>
      </c>
      <c r="E26" s="18"/>
      <c r="F26" s="18"/>
      <c r="G26" s="17">
        <v>1</v>
      </c>
      <c r="H26" s="22"/>
      <c r="I26" s="17"/>
      <c r="J26" s="17"/>
      <c r="K26" s="18"/>
      <c r="L26" s="18"/>
      <c r="M26" s="18"/>
      <c r="N26" s="18"/>
      <c r="O26" s="22"/>
      <c r="P26" s="66"/>
      <c r="Q26" s="18"/>
      <c r="R26" s="18"/>
      <c r="S26" s="22"/>
      <c r="T26" s="22"/>
      <c r="U26" s="22"/>
      <c r="V26" s="75"/>
      <c r="W26" s="75"/>
      <c r="X26" s="27"/>
      <c r="Y26" s="27"/>
      <c r="Z26" s="27"/>
      <c r="AA26" s="27"/>
      <c r="AB26" s="27"/>
      <c r="AC26" s="59"/>
      <c r="AD26" s="59"/>
      <c r="AE26" s="59"/>
      <c r="AF26" s="22"/>
      <c r="AG26" s="22"/>
      <c r="AH26" s="22"/>
      <c r="AI26" s="22">
        <f t="shared" ref="AI26:AI27" si="4">+D26*E26</f>
        <v>0</v>
      </c>
      <c r="AJ26" s="22">
        <f t="shared" ref="AJ26:AJ27" si="5">+D26*E26</f>
        <v>0</v>
      </c>
      <c r="AK26" s="55"/>
      <c r="AL26" s="22"/>
      <c r="AM26" s="66"/>
      <c r="AN26" s="22"/>
      <c r="AO26" s="762"/>
      <c r="AP26" s="763"/>
      <c r="AQ26" s="68"/>
      <c r="AR26" s="68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>
        <f>+D26</f>
        <v>26.999999999999996</v>
      </c>
      <c r="BF26" s="61"/>
      <c r="BG26" s="61"/>
      <c r="BH26" s="61"/>
      <c r="BI26" s="61"/>
      <c r="BJ26" s="22"/>
      <c r="BK26" s="22"/>
    </row>
    <row r="27" spans="1:63">
      <c r="A27" s="787"/>
      <c r="B27" s="81"/>
      <c r="C27" s="81"/>
      <c r="D27" s="26">
        <f>21+11.5+20</f>
        <v>52.5</v>
      </c>
      <c r="E27" s="26"/>
      <c r="F27" s="26"/>
      <c r="G27" s="17">
        <v>6</v>
      </c>
      <c r="H27" s="23"/>
      <c r="I27" s="44"/>
      <c r="J27" s="44"/>
      <c r="K27" s="26"/>
      <c r="L27" s="26"/>
      <c r="M27" s="26"/>
      <c r="N27" s="26"/>
      <c r="O27" s="23"/>
      <c r="P27" s="23"/>
      <c r="Q27" s="26"/>
      <c r="R27" s="26"/>
      <c r="S27" s="23"/>
      <c r="T27" s="23"/>
      <c r="U27" s="23"/>
      <c r="V27" s="23"/>
      <c r="W27" s="23"/>
      <c r="X27" s="85"/>
      <c r="Y27" s="85"/>
      <c r="Z27" s="85"/>
      <c r="AA27" s="85"/>
      <c r="AB27" s="85"/>
      <c r="AC27" s="23"/>
      <c r="AD27" s="23"/>
      <c r="AE27" s="23"/>
      <c r="AF27" s="20"/>
      <c r="AG27" s="23"/>
      <c r="AH27" s="22"/>
      <c r="AI27" s="22">
        <f t="shared" si="4"/>
        <v>0</v>
      </c>
      <c r="AJ27" s="22">
        <f t="shared" si="5"/>
        <v>0</v>
      </c>
      <c r="AK27" s="23"/>
      <c r="AL27" s="23"/>
      <c r="AM27" s="23"/>
      <c r="AN27" s="23"/>
      <c r="AO27" s="762"/>
      <c r="AP27" s="763"/>
      <c r="AQ27" s="69"/>
      <c r="AR27" s="69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>
        <f>+D27</f>
        <v>52.5</v>
      </c>
      <c r="BG27" s="54"/>
      <c r="BH27" s="54"/>
      <c r="BI27" s="54">
        <f>+G27</f>
        <v>6</v>
      </c>
      <c r="BJ27" s="23"/>
      <c r="BK27" s="20"/>
    </row>
    <row r="28" spans="1:63">
      <c r="A28" s="787"/>
      <c r="B28" s="81"/>
      <c r="C28" s="81"/>
      <c r="D28" s="18">
        <v>20</v>
      </c>
      <c r="E28" s="18"/>
      <c r="F28" s="18"/>
      <c r="G28" s="17">
        <v>6</v>
      </c>
      <c r="H28" s="22"/>
      <c r="I28" s="17"/>
      <c r="J28" s="17"/>
      <c r="K28" s="18"/>
      <c r="L28" s="18"/>
      <c r="M28" s="18"/>
      <c r="N28" s="18"/>
      <c r="O28" s="22"/>
      <c r="P28" s="66"/>
      <c r="Q28" s="18"/>
      <c r="R28" s="18"/>
      <c r="S28" s="22"/>
      <c r="T28" s="22"/>
      <c r="U28" s="22"/>
      <c r="V28" s="75"/>
      <c r="W28" s="75"/>
      <c r="X28" s="27"/>
      <c r="Y28" s="27"/>
      <c r="Z28" s="27"/>
      <c r="AA28" s="27"/>
      <c r="AB28" s="27"/>
      <c r="AC28" s="59"/>
      <c r="AD28" s="59"/>
      <c r="AE28" s="59"/>
      <c r="AF28" s="22"/>
      <c r="AG28" s="22"/>
      <c r="AH28" s="22"/>
      <c r="AI28" s="22"/>
      <c r="AJ28" s="22"/>
      <c r="AK28" s="55"/>
      <c r="AL28" s="22"/>
      <c r="AM28" s="66"/>
      <c r="AN28" s="22"/>
      <c r="AO28" s="762"/>
      <c r="AP28" s="763"/>
      <c r="AQ28" s="68"/>
      <c r="AR28" s="68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>
        <f>+D28</f>
        <v>20</v>
      </c>
      <c r="BH28" s="61"/>
      <c r="BI28" s="61"/>
      <c r="BJ28" s="22"/>
      <c r="BK28" s="22"/>
    </row>
    <row r="29" spans="1:63">
      <c r="A29" s="787"/>
      <c r="B29" s="81"/>
      <c r="C29" s="81"/>
      <c r="D29" s="18">
        <v>12</v>
      </c>
      <c r="E29" s="18"/>
      <c r="F29" s="18"/>
      <c r="G29" s="17"/>
      <c r="H29" s="22"/>
      <c r="I29" s="17"/>
      <c r="J29" s="17"/>
      <c r="K29" s="18"/>
      <c r="L29" s="18"/>
      <c r="M29" s="18"/>
      <c r="N29" s="18"/>
      <c r="O29" s="22"/>
      <c r="P29" s="66"/>
      <c r="Q29" s="18"/>
      <c r="R29" s="18"/>
      <c r="S29" s="22"/>
      <c r="T29" s="22"/>
      <c r="U29" s="22"/>
      <c r="V29" s="75"/>
      <c r="W29" s="75"/>
      <c r="X29" s="27"/>
      <c r="Y29" s="27"/>
      <c r="Z29" s="27"/>
      <c r="AA29" s="27"/>
      <c r="AB29" s="27"/>
      <c r="AC29" s="59"/>
      <c r="AD29" s="59"/>
      <c r="AE29" s="59"/>
      <c r="AF29" s="22"/>
      <c r="AG29" s="22"/>
      <c r="AH29" s="22"/>
      <c r="AI29" s="22"/>
      <c r="AJ29" s="22"/>
      <c r="AK29" s="55"/>
      <c r="AL29" s="22"/>
      <c r="AM29" s="66"/>
      <c r="AN29" s="22"/>
      <c r="AO29" s="762"/>
      <c r="AP29" s="763"/>
      <c r="AQ29" s="68"/>
      <c r="AR29" s="68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>
        <f>+D29</f>
        <v>12</v>
      </c>
      <c r="BI29" s="61"/>
      <c r="BJ29" s="22"/>
      <c r="BK29" s="22"/>
    </row>
    <row r="30" spans="1:63">
      <c r="A30" s="787"/>
      <c r="B30" s="81"/>
      <c r="C30" s="81"/>
      <c r="D30" s="18">
        <v>8.32</v>
      </c>
      <c r="E30" s="18"/>
      <c r="F30" s="18">
        <v>5</v>
      </c>
      <c r="G30" s="17">
        <v>2</v>
      </c>
      <c r="H30" s="55"/>
      <c r="I30" s="17"/>
      <c r="J30" s="17"/>
      <c r="K30" s="18"/>
      <c r="L30" s="18"/>
      <c r="M30" s="18"/>
      <c r="N30" s="18"/>
      <c r="O30" s="55"/>
      <c r="P30" s="66"/>
      <c r="Q30" s="18"/>
      <c r="R30" s="18"/>
      <c r="S30" s="55"/>
      <c r="T30" s="55"/>
      <c r="U30" s="55"/>
      <c r="V30" s="75"/>
      <c r="W30" s="75"/>
      <c r="X30" s="27"/>
      <c r="Y30" s="27"/>
      <c r="Z30" s="27"/>
      <c r="AA30" s="27"/>
      <c r="AB30" s="27"/>
      <c r="AC30" s="59">
        <f>+(D30*F30)*G30</f>
        <v>83.2</v>
      </c>
      <c r="AD30" s="59">
        <f>+(D30*F30)*4</f>
        <v>166.4</v>
      </c>
      <c r="AE30" s="59"/>
      <c r="AF30" s="55"/>
      <c r="AG30" s="55"/>
      <c r="AH30" s="55"/>
      <c r="AI30" s="55"/>
      <c r="AJ30" s="55"/>
      <c r="AK30" s="55"/>
      <c r="AL30" s="55"/>
      <c r="AM30" s="66"/>
      <c r="AN30" s="55"/>
      <c r="AO30" s="64"/>
      <c r="AP30" s="61"/>
      <c r="AQ30" s="68"/>
      <c r="AR30" s="68"/>
      <c r="AS30" s="66">
        <f>+(D30*F30)*4</f>
        <v>166.4</v>
      </c>
      <c r="AT30" s="61">
        <f>+AS30</f>
        <v>166.4</v>
      </c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55"/>
      <c r="BK30" s="55"/>
    </row>
    <row r="31" spans="1:63">
      <c r="A31" s="787"/>
      <c r="B31" s="81"/>
      <c r="C31" s="81"/>
      <c r="D31" s="18">
        <v>6.1</v>
      </c>
      <c r="E31" s="18"/>
      <c r="F31" s="18">
        <v>5</v>
      </c>
      <c r="G31" s="17">
        <v>2</v>
      </c>
      <c r="H31" s="55"/>
      <c r="I31" s="17"/>
      <c r="J31" s="17"/>
      <c r="K31" s="18"/>
      <c r="L31" s="18"/>
      <c r="M31" s="18"/>
      <c r="N31" s="18"/>
      <c r="O31" s="55"/>
      <c r="P31" s="66"/>
      <c r="Q31" s="18"/>
      <c r="R31" s="18"/>
      <c r="S31" s="55"/>
      <c r="T31" s="55"/>
      <c r="U31" s="55"/>
      <c r="V31" s="75"/>
      <c r="W31" s="75"/>
      <c r="X31" s="27"/>
      <c r="Y31" s="27"/>
      <c r="Z31" s="27"/>
      <c r="AA31" s="27"/>
      <c r="AB31" s="27"/>
      <c r="AC31" s="59">
        <f t="shared" ref="AC31:AC36" si="6">+(D31*F31)*G31</f>
        <v>61</v>
      </c>
      <c r="AD31" s="59">
        <f t="shared" ref="AD31:AD36" si="7">+(D31*F31)*4</f>
        <v>122</v>
      </c>
      <c r="AE31" s="59"/>
      <c r="AF31" s="55"/>
      <c r="AG31" s="55"/>
      <c r="AH31" s="55"/>
      <c r="AI31" s="55"/>
      <c r="AJ31" s="55"/>
      <c r="AK31" s="55"/>
      <c r="AL31" s="55"/>
      <c r="AM31" s="66"/>
      <c r="AN31" s="55"/>
      <c r="AO31" s="64"/>
      <c r="AP31" s="61"/>
      <c r="AQ31" s="68"/>
      <c r="AR31" s="68"/>
      <c r="AS31" s="66">
        <f>+(D31*F31)*4</f>
        <v>122</v>
      </c>
      <c r="AT31" s="90">
        <f t="shared" ref="AT31:AT38" si="8">+AS31</f>
        <v>122</v>
      </c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55"/>
      <c r="BK31" s="55"/>
    </row>
    <row r="32" spans="1:63">
      <c r="A32" s="787"/>
      <c r="B32" s="81"/>
      <c r="C32" s="81"/>
      <c r="D32" s="18">
        <v>7.6</v>
      </c>
      <c r="E32" s="18"/>
      <c r="F32" s="18">
        <v>2.4</v>
      </c>
      <c r="G32" s="17">
        <v>2</v>
      </c>
      <c r="H32" s="55"/>
      <c r="I32" s="17"/>
      <c r="J32" s="17"/>
      <c r="K32" s="18"/>
      <c r="L32" s="18"/>
      <c r="M32" s="18"/>
      <c r="N32" s="18"/>
      <c r="O32" s="55"/>
      <c r="P32" s="66"/>
      <c r="Q32" s="18"/>
      <c r="R32" s="18"/>
      <c r="S32" s="55"/>
      <c r="T32" s="55"/>
      <c r="U32" s="55"/>
      <c r="V32" s="75"/>
      <c r="W32" s="75"/>
      <c r="X32" s="27"/>
      <c r="Y32" s="27"/>
      <c r="Z32" s="27"/>
      <c r="AA32" s="27"/>
      <c r="AB32" s="27"/>
      <c r="AC32" s="59">
        <f t="shared" si="6"/>
        <v>36.479999999999997</v>
      </c>
      <c r="AD32" s="59">
        <f t="shared" si="7"/>
        <v>72.959999999999994</v>
      </c>
      <c r="AE32" s="59"/>
      <c r="AF32" s="55"/>
      <c r="AG32" s="55"/>
      <c r="AH32" s="55"/>
      <c r="AI32" s="55"/>
      <c r="AJ32" s="55"/>
      <c r="AK32" s="55"/>
      <c r="AL32" s="55"/>
      <c r="AM32" s="66"/>
      <c r="AN32" s="55"/>
      <c r="AO32" s="64"/>
      <c r="AP32" s="61"/>
      <c r="AQ32" s="68"/>
      <c r="AR32" s="68"/>
      <c r="AS32" s="66">
        <f>+(D32*F32)*4</f>
        <v>72.959999999999994</v>
      </c>
      <c r="AT32" s="90">
        <f t="shared" si="8"/>
        <v>72.959999999999994</v>
      </c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55"/>
      <c r="BK32" s="55"/>
    </row>
    <row r="33" spans="1:63">
      <c r="A33" s="787"/>
      <c r="B33" s="81"/>
      <c r="C33" s="81"/>
      <c r="D33" s="18">
        <v>3.74</v>
      </c>
      <c r="E33" s="18"/>
      <c r="F33" s="18">
        <v>2.4</v>
      </c>
      <c r="G33" s="17">
        <v>2</v>
      </c>
      <c r="H33" s="55"/>
      <c r="I33" s="17"/>
      <c r="J33" s="17"/>
      <c r="K33" s="18"/>
      <c r="L33" s="18"/>
      <c r="M33" s="18"/>
      <c r="N33" s="18"/>
      <c r="O33" s="55"/>
      <c r="P33" s="66"/>
      <c r="Q33" s="18"/>
      <c r="R33" s="18"/>
      <c r="S33" s="55"/>
      <c r="T33" s="55"/>
      <c r="U33" s="55"/>
      <c r="V33" s="75"/>
      <c r="W33" s="75"/>
      <c r="X33" s="27"/>
      <c r="Y33" s="27"/>
      <c r="Z33" s="27"/>
      <c r="AA33" s="27"/>
      <c r="AB33" s="27"/>
      <c r="AC33" s="59">
        <f t="shared" si="6"/>
        <v>17.952000000000002</v>
      </c>
      <c r="AD33" s="59">
        <f>+(D33*F33)</f>
        <v>8.9760000000000009</v>
      </c>
      <c r="AE33" s="59"/>
      <c r="AF33" s="55"/>
      <c r="AG33" s="55"/>
      <c r="AH33" s="55"/>
      <c r="AI33" s="55"/>
      <c r="AJ33" s="55"/>
      <c r="AK33" s="55"/>
      <c r="AL33" s="55"/>
      <c r="AM33" s="66"/>
      <c r="AN33" s="55"/>
      <c r="AO33" s="64"/>
      <c r="AP33" s="61"/>
      <c r="AQ33" s="68"/>
      <c r="AR33" s="68"/>
      <c r="AS33" s="66">
        <f>+(D33*F33)*2</f>
        <v>17.952000000000002</v>
      </c>
      <c r="AT33" s="90">
        <f t="shared" si="8"/>
        <v>17.952000000000002</v>
      </c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55"/>
      <c r="BK33" s="55"/>
    </row>
    <row r="34" spans="1:63">
      <c r="A34" s="787"/>
      <c r="B34" s="81"/>
      <c r="C34" s="81"/>
      <c r="D34" s="18">
        <v>6.3</v>
      </c>
      <c r="E34" s="18"/>
      <c r="F34" s="18">
        <v>4.8</v>
      </c>
      <c r="G34" s="17"/>
      <c r="H34" s="55"/>
      <c r="I34" s="17"/>
      <c r="J34" s="17"/>
      <c r="K34" s="18"/>
      <c r="L34" s="18"/>
      <c r="M34" s="18"/>
      <c r="N34" s="18"/>
      <c r="O34" s="55"/>
      <c r="P34" s="66"/>
      <c r="Q34" s="18"/>
      <c r="R34" s="18"/>
      <c r="S34" s="55"/>
      <c r="T34" s="55"/>
      <c r="U34" s="55"/>
      <c r="V34" s="75"/>
      <c r="W34" s="75"/>
      <c r="X34" s="27"/>
      <c r="Y34" s="27"/>
      <c r="Z34" s="27"/>
      <c r="AA34" s="27"/>
      <c r="AB34" s="27"/>
      <c r="AC34" s="59">
        <f>+(D34*F34)</f>
        <v>30.24</v>
      </c>
      <c r="AD34" s="59">
        <f>+(D34*F34)*2</f>
        <v>60.48</v>
      </c>
      <c r="AE34" s="59"/>
      <c r="AF34" s="55"/>
      <c r="AG34" s="55"/>
      <c r="AH34" s="55"/>
      <c r="AI34" s="55"/>
      <c r="AJ34" s="55"/>
      <c r="AK34" s="55"/>
      <c r="AL34" s="55"/>
      <c r="AM34" s="66"/>
      <c r="AN34" s="55"/>
      <c r="AO34" s="64"/>
      <c r="AP34" s="61"/>
      <c r="AQ34" s="68"/>
      <c r="AR34" s="68"/>
      <c r="AS34" s="66">
        <f>+(D34*F34)*4</f>
        <v>120.96</v>
      </c>
      <c r="AT34" s="90">
        <f t="shared" si="8"/>
        <v>120.96</v>
      </c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55"/>
      <c r="BK34" s="55"/>
    </row>
    <row r="35" spans="1:63">
      <c r="A35" s="787"/>
      <c r="B35" s="81"/>
      <c r="C35" s="81"/>
      <c r="D35" s="18">
        <v>3.5</v>
      </c>
      <c r="E35" s="18"/>
      <c r="F35" s="18">
        <v>4.8</v>
      </c>
      <c r="G35" s="17"/>
      <c r="H35" s="55"/>
      <c r="I35" s="17"/>
      <c r="J35" s="17"/>
      <c r="K35" s="18"/>
      <c r="L35" s="18"/>
      <c r="M35" s="18"/>
      <c r="N35" s="18"/>
      <c r="O35" s="55"/>
      <c r="P35" s="66"/>
      <c r="Q35" s="18"/>
      <c r="R35" s="18"/>
      <c r="S35" s="55"/>
      <c r="T35" s="55"/>
      <c r="U35" s="55"/>
      <c r="V35" s="75"/>
      <c r="W35" s="75"/>
      <c r="X35" s="27"/>
      <c r="Y35" s="27"/>
      <c r="Z35" s="27"/>
      <c r="AA35" s="27"/>
      <c r="AB35" s="27"/>
      <c r="AC35" s="59">
        <f>+(D35*F35)</f>
        <v>16.8</v>
      </c>
      <c r="AD35" s="59">
        <f>+(D35*F35)*2</f>
        <v>33.6</v>
      </c>
      <c r="AE35" s="59"/>
      <c r="AF35" s="55"/>
      <c r="AG35" s="55"/>
      <c r="AH35" s="55"/>
      <c r="AI35" s="55"/>
      <c r="AJ35" s="55"/>
      <c r="AK35" s="55"/>
      <c r="AL35" s="55"/>
      <c r="AM35" s="66"/>
      <c r="AN35" s="55"/>
      <c r="AO35" s="64"/>
      <c r="AP35" s="61"/>
      <c r="AQ35" s="68"/>
      <c r="AR35" s="68"/>
      <c r="AS35" s="66">
        <f>+(D35*F35)*4</f>
        <v>67.2</v>
      </c>
      <c r="AT35" s="90">
        <f t="shared" si="8"/>
        <v>67.2</v>
      </c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55"/>
      <c r="BK35" s="55"/>
    </row>
    <row r="36" spans="1:63">
      <c r="A36" s="787"/>
      <c r="B36" s="81"/>
      <c r="C36" s="81"/>
      <c r="D36" s="18">
        <v>2.2999999999999998</v>
      </c>
      <c r="E36" s="18"/>
      <c r="F36" s="18">
        <v>4.8</v>
      </c>
      <c r="G36" s="17">
        <v>2</v>
      </c>
      <c r="H36" s="55"/>
      <c r="I36" s="17"/>
      <c r="J36" s="17"/>
      <c r="K36" s="18"/>
      <c r="L36" s="18"/>
      <c r="M36" s="18"/>
      <c r="N36" s="18"/>
      <c r="O36" s="55"/>
      <c r="P36" s="66"/>
      <c r="Q36" s="18"/>
      <c r="R36" s="18"/>
      <c r="S36" s="55"/>
      <c r="T36" s="55"/>
      <c r="U36" s="55"/>
      <c r="V36" s="75"/>
      <c r="W36" s="75"/>
      <c r="X36" s="27"/>
      <c r="Y36" s="27"/>
      <c r="Z36" s="27"/>
      <c r="AA36" s="27"/>
      <c r="AB36" s="27"/>
      <c r="AC36" s="59">
        <f t="shared" si="6"/>
        <v>22.08</v>
      </c>
      <c r="AD36" s="59">
        <f t="shared" si="7"/>
        <v>44.16</v>
      </c>
      <c r="AE36" s="59"/>
      <c r="AF36" s="55"/>
      <c r="AG36" s="55"/>
      <c r="AH36" s="55"/>
      <c r="AI36" s="55"/>
      <c r="AJ36" s="55"/>
      <c r="AK36" s="55"/>
      <c r="AL36" s="55"/>
      <c r="AM36" s="66"/>
      <c r="AN36" s="55"/>
      <c r="AO36" s="64"/>
      <c r="AP36" s="61"/>
      <c r="AQ36" s="68"/>
      <c r="AR36" s="68"/>
      <c r="AS36" s="66">
        <f>+(D36*F36)*4</f>
        <v>44.16</v>
      </c>
      <c r="AT36" s="90">
        <f t="shared" si="8"/>
        <v>44.16</v>
      </c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55"/>
      <c r="BK36" s="55"/>
    </row>
    <row r="37" spans="1:63">
      <c r="A37" s="787"/>
      <c r="B37" s="81"/>
      <c r="C37" s="81"/>
      <c r="D37" s="18">
        <v>17.399999999999999</v>
      </c>
      <c r="E37" s="18"/>
      <c r="F37" s="18">
        <v>2.4</v>
      </c>
      <c r="G37" s="17"/>
      <c r="H37" s="55"/>
      <c r="I37" s="17"/>
      <c r="J37" s="17"/>
      <c r="K37" s="18"/>
      <c r="L37" s="18"/>
      <c r="M37" s="18"/>
      <c r="N37" s="18"/>
      <c r="O37" s="55"/>
      <c r="P37" s="66"/>
      <c r="Q37" s="18"/>
      <c r="R37" s="18"/>
      <c r="S37" s="55"/>
      <c r="T37" s="55"/>
      <c r="U37" s="55"/>
      <c r="V37" s="75"/>
      <c r="W37" s="75"/>
      <c r="X37" s="27"/>
      <c r="Y37" s="27"/>
      <c r="Z37" s="27"/>
      <c r="AA37" s="27"/>
      <c r="AB37" s="27"/>
      <c r="AC37" s="59">
        <f>+(D37*F37)</f>
        <v>41.76</v>
      </c>
      <c r="AD37" s="59">
        <f>+(D37*F37)*2</f>
        <v>83.52</v>
      </c>
      <c r="AE37" s="59"/>
      <c r="AF37" s="55"/>
      <c r="AG37" s="55"/>
      <c r="AH37" s="55"/>
      <c r="AI37" s="55"/>
      <c r="AJ37" s="55"/>
      <c r="AK37" s="55"/>
      <c r="AL37" s="55"/>
      <c r="AM37" s="66"/>
      <c r="AN37" s="55"/>
      <c r="AO37" s="64"/>
      <c r="AP37" s="61"/>
      <c r="AQ37" s="68"/>
      <c r="AR37" s="68"/>
      <c r="AS37" s="66">
        <f>+(D37*F37)*2</f>
        <v>83.52</v>
      </c>
      <c r="AT37" s="90">
        <f t="shared" si="8"/>
        <v>83.52</v>
      </c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55"/>
      <c r="BK37" s="55"/>
    </row>
    <row r="38" spans="1:63">
      <c r="A38" s="787"/>
      <c r="B38" s="81"/>
      <c r="C38" s="81"/>
      <c r="D38" s="18">
        <v>12</v>
      </c>
      <c r="E38" s="18"/>
      <c r="F38" s="18">
        <v>2.4</v>
      </c>
      <c r="G38" s="17"/>
      <c r="H38" s="59"/>
      <c r="I38" s="17"/>
      <c r="J38" s="17"/>
      <c r="K38" s="18"/>
      <c r="L38" s="18"/>
      <c r="M38" s="18"/>
      <c r="N38" s="18"/>
      <c r="O38" s="59"/>
      <c r="P38" s="66"/>
      <c r="Q38" s="18"/>
      <c r="R38" s="18"/>
      <c r="S38" s="59"/>
      <c r="T38" s="59"/>
      <c r="U38" s="59"/>
      <c r="V38" s="75"/>
      <c r="W38" s="75"/>
      <c r="X38" s="27"/>
      <c r="Y38" s="27"/>
      <c r="Z38" s="27"/>
      <c r="AA38" s="27"/>
      <c r="AB38" s="27"/>
      <c r="AC38" s="59">
        <f>+(D38*F38)</f>
        <v>28.799999999999997</v>
      </c>
      <c r="AD38" s="59">
        <f>+(D38*F38)*2</f>
        <v>57.599999999999994</v>
      </c>
      <c r="AE38" s="59"/>
      <c r="AF38" s="59"/>
      <c r="AG38" s="59"/>
      <c r="AH38" s="59"/>
      <c r="AI38" s="59"/>
      <c r="AJ38" s="59"/>
      <c r="AK38" s="59"/>
      <c r="AL38" s="59"/>
      <c r="AM38" s="66"/>
      <c r="AN38" s="59"/>
      <c r="AO38" s="64"/>
      <c r="AP38" s="61"/>
      <c r="AQ38" s="68"/>
      <c r="AR38" s="68"/>
      <c r="AS38" s="66">
        <f>+(D38*F38)*2</f>
        <v>57.599999999999994</v>
      </c>
      <c r="AT38" s="90">
        <f t="shared" si="8"/>
        <v>57.599999999999994</v>
      </c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59"/>
      <c r="BK38" s="59"/>
    </row>
    <row r="39" spans="1:63">
      <c r="A39" s="787"/>
      <c r="B39" s="81"/>
      <c r="C39" s="81"/>
      <c r="D39" s="18">
        <v>10</v>
      </c>
      <c r="E39" s="18"/>
      <c r="F39" s="18"/>
      <c r="G39" s="17"/>
      <c r="H39" s="59"/>
      <c r="I39" s="17"/>
      <c r="J39" s="17"/>
      <c r="K39" s="18"/>
      <c r="L39" s="18"/>
      <c r="M39" s="18"/>
      <c r="N39" s="18"/>
      <c r="O39" s="59"/>
      <c r="P39" s="66"/>
      <c r="Q39" s="18"/>
      <c r="R39" s="18"/>
      <c r="S39" s="59"/>
      <c r="T39" s="59"/>
      <c r="U39" s="59"/>
      <c r="V39" s="75"/>
      <c r="W39" s="75"/>
      <c r="X39" s="27"/>
      <c r="Y39" s="27"/>
      <c r="Z39" s="27"/>
      <c r="AA39" s="27"/>
      <c r="AB39" s="27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66"/>
      <c r="AN39" s="59"/>
      <c r="AO39" s="64"/>
      <c r="AP39" s="61"/>
      <c r="AQ39" s="68"/>
      <c r="AR39" s="68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59"/>
      <c r="BK39" s="59"/>
    </row>
    <row r="40" spans="1:63">
      <c r="A40" s="787"/>
      <c r="B40" s="81"/>
      <c r="C40" s="81"/>
      <c r="D40" s="18">
        <v>0.8</v>
      </c>
      <c r="E40" s="18">
        <v>0.8</v>
      </c>
      <c r="F40" s="18">
        <v>1.25</v>
      </c>
      <c r="G40" s="79">
        <v>10</v>
      </c>
      <c r="H40" s="59"/>
      <c r="I40" s="17"/>
      <c r="J40" s="17"/>
      <c r="K40" s="18"/>
      <c r="L40" s="18"/>
      <c r="M40" s="18"/>
      <c r="N40" s="18"/>
      <c r="O40" s="59">
        <f>+(D40*E40*F40)*G40</f>
        <v>8.0000000000000018</v>
      </c>
      <c r="P40" s="66"/>
      <c r="Q40" s="18">
        <f t="shared" ref="Q40:Q41" si="9">+(D40*E40*0.05)*G40</f>
        <v>0.32000000000000006</v>
      </c>
      <c r="R40" s="18">
        <f>+(E40*F40*0.3)*G40</f>
        <v>3</v>
      </c>
      <c r="S40" s="59"/>
      <c r="T40" s="59">
        <f>+(D40*E40*0.5)*G40</f>
        <v>3.2000000000000006</v>
      </c>
      <c r="U40" s="59">
        <f>+(0.3*0.3*0.3)*G40</f>
        <v>0.27</v>
      </c>
      <c r="V40" s="75"/>
      <c r="W40" s="75"/>
      <c r="X40" s="27">
        <f>+(5*0.3*0.3)*G40</f>
        <v>4.5</v>
      </c>
      <c r="Y40" s="27"/>
      <c r="Z40" s="27"/>
      <c r="AA40" s="27"/>
      <c r="AB40" s="27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66"/>
      <c r="AN40" s="59"/>
      <c r="AO40" s="64"/>
      <c r="AP40" s="61"/>
      <c r="AQ40" s="68"/>
      <c r="AR40" s="68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59"/>
      <c r="BK40" s="59"/>
    </row>
    <row r="41" spans="1:63">
      <c r="A41" s="787"/>
      <c r="B41" s="81"/>
      <c r="C41" s="81"/>
      <c r="D41" s="18">
        <v>0.8</v>
      </c>
      <c r="E41" s="18">
        <v>0.8</v>
      </c>
      <c r="F41" s="18">
        <v>1.25</v>
      </c>
      <c r="G41" s="79">
        <v>9</v>
      </c>
      <c r="H41" s="66"/>
      <c r="I41" s="17"/>
      <c r="J41" s="17"/>
      <c r="K41" s="18"/>
      <c r="L41" s="18"/>
      <c r="M41" s="18"/>
      <c r="N41" s="18"/>
      <c r="O41" s="66">
        <f t="shared" ref="O41:O45" si="10">+(D41*E41*F41)*G41</f>
        <v>7.2000000000000011</v>
      </c>
      <c r="P41" s="66"/>
      <c r="Q41" s="18">
        <f t="shared" si="9"/>
        <v>0.28800000000000009</v>
      </c>
      <c r="R41" s="18">
        <f t="shared" ref="R41:R45" si="11">+(E41*F41*0.3)*G41</f>
        <v>2.6999999999999997</v>
      </c>
      <c r="S41" s="66"/>
      <c r="T41" s="75">
        <f>+(D41*E41*0.5)*G41</f>
        <v>2.8800000000000008</v>
      </c>
      <c r="U41" s="75">
        <f t="shared" ref="U41:U45" si="12">+(0.3*0.3*0.3)*G41</f>
        <v>0.24299999999999999</v>
      </c>
      <c r="V41" s="75"/>
      <c r="W41" s="75"/>
      <c r="X41" s="27">
        <f>+(3*0.25*0.25)*G41</f>
        <v>1.6875</v>
      </c>
      <c r="Y41" s="27"/>
      <c r="Z41" s="27"/>
      <c r="AA41" s="27"/>
      <c r="AB41" s="27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7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6"/>
      <c r="BK41" s="66"/>
    </row>
    <row r="42" spans="1:63">
      <c r="A42" s="787"/>
      <c r="B42" s="81"/>
      <c r="C42" s="81"/>
      <c r="D42" s="18">
        <v>19.7</v>
      </c>
      <c r="E42" s="18">
        <v>0.3</v>
      </c>
      <c r="F42" s="18">
        <v>0.3</v>
      </c>
      <c r="G42" s="79">
        <v>12</v>
      </c>
      <c r="H42" s="66"/>
      <c r="I42" s="17"/>
      <c r="J42" s="17"/>
      <c r="K42" s="18"/>
      <c r="L42" s="18"/>
      <c r="M42" s="18"/>
      <c r="N42" s="18"/>
      <c r="O42" s="66">
        <f t="shared" si="10"/>
        <v>21.275999999999996</v>
      </c>
      <c r="P42" s="66"/>
      <c r="Q42" s="18">
        <f>+(D42*E42*0.05)*G42</f>
        <v>3.5459999999999998</v>
      </c>
      <c r="R42" s="18">
        <f t="shared" si="11"/>
        <v>0.32400000000000001</v>
      </c>
      <c r="S42" s="66"/>
      <c r="T42" s="75"/>
      <c r="U42" s="75"/>
      <c r="V42" s="75"/>
      <c r="W42" s="75"/>
      <c r="X42" s="27"/>
      <c r="Y42" s="27"/>
      <c r="Z42" s="27"/>
      <c r="AA42" s="27">
        <f>+(3.1415*0.15*0.15*5)*G42</f>
        <v>4.2410250000000005</v>
      </c>
      <c r="AB42" s="27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7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6"/>
      <c r="BK42" s="66"/>
    </row>
    <row r="43" spans="1:63">
      <c r="A43" s="787"/>
      <c r="B43" s="81"/>
      <c r="C43" s="81"/>
      <c r="D43" s="18">
        <v>0.5</v>
      </c>
      <c r="E43" s="18">
        <v>0.5</v>
      </c>
      <c r="F43" s="18">
        <v>0.8</v>
      </c>
      <c r="G43" s="79">
        <v>7</v>
      </c>
      <c r="H43" s="66"/>
      <c r="I43" s="17"/>
      <c r="J43" s="17"/>
      <c r="K43" s="18"/>
      <c r="L43" s="18"/>
      <c r="M43" s="18"/>
      <c r="N43" s="18"/>
      <c r="O43" s="66">
        <f t="shared" si="10"/>
        <v>1.4000000000000001</v>
      </c>
      <c r="P43" s="66"/>
      <c r="Q43" s="18">
        <f>+(D43*E43*0.05)*G43</f>
        <v>8.7500000000000008E-2</v>
      </c>
      <c r="R43" s="18">
        <f t="shared" si="11"/>
        <v>0.84</v>
      </c>
      <c r="S43" s="66"/>
      <c r="T43" s="75">
        <f>+(D43*E43*0.35)*G43</f>
        <v>0.61249999999999993</v>
      </c>
      <c r="U43" s="75">
        <f t="shared" si="12"/>
        <v>0.189</v>
      </c>
      <c r="V43" s="75"/>
      <c r="W43" s="75"/>
      <c r="X43" s="27">
        <f>+(3*0.25*0.25)*G43</f>
        <v>1.3125</v>
      </c>
      <c r="Y43" s="27"/>
      <c r="Z43" s="27"/>
      <c r="AA43" s="27"/>
      <c r="AB43" s="27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7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6"/>
      <c r="BK43" s="66"/>
    </row>
    <row r="44" spans="1:63">
      <c r="A44" s="787"/>
      <c r="B44" s="81"/>
      <c r="C44" s="81"/>
      <c r="D44" s="18">
        <v>0.6</v>
      </c>
      <c r="E44" s="18">
        <v>0.6</v>
      </c>
      <c r="F44" s="18">
        <v>1.25</v>
      </c>
      <c r="G44" s="79">
        <v>4</v>
      </c>
      <c r="H44" s="66"/>
      <c r="I44" s="17"/>
      <c r="J44" s="17"/>
      <c r="K44" s="18"/>
      <c r="L44" s="18"/>
      <c r="M44" s="18"/>
      <c r="N44" s="18"/>
      <c r="O44" s="66">
        <f t="shared" si="10"/>
        <v>1.7999999999999998</v>
      </c>
      <c r="P44" s="66"/>
      <c r="Q44" s="18">
        <f>+(D44*E44*0.05)*G44</f>
        <v>7.1999999999999995E-2</v>
      </c>
      <c r="R44" s="18">
        <f t="shared" si="11"/>
        <v>0.89999999999999991</v>
      </c>
      <c r="S44" s="66"/>
      <c r="T44" s="75">
        <f>+(D44*E44*0.35)*G44</f>
        <v>0.504</v>
      </c>
      <c r="U44" s="75">
        <f t="shared" si="12"/>
        <v>0.108</v>
      </c>
      <c r="V44" s="75"/>
      <c r="W44" s="75"/>
      <c r="X44" s="27">
        <f>+(2.5*0.25*0.25)*G44</f>
        <v>0.625</v>
      </c>
      <c r="Y44" s="27"/>
      <c r="Z44" s="27"/>
      <c r="AA44" s="27"/>
      <c r="AB44" s="27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7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6"/>
      <c r="BK44" s="66"/>
    </row>
    <row r="45" spans="1:63">
      <c r="A45" s="787"/>
      <c r="B45" s="81"/>
      <c r="C45" s="81"/>
      <c r="D45" s="18">
        <v>0.5</v>
      </c>
      <c r="E45" s="18">
        <v>0.5</v>
      </c>
      <c r="F45" s="18">
        <v>0.6</v>
      </c>
      <c r="G45" s="79">
        <v>4</v>
      </c>
      <c r="H45" s="59"/>
      <c r="I45" s="17"/>
      <c r="J45" s="17"/>
      <c r="K45" s="18"/>
      <c r="L45" s="18"/>
      <c r="M45" s="18"/>
      <c r="N45" s="18"/>
      <c r="O45" s="66">
        <f t="shared" si="10"/>
        <v>0.6</v>
      </c>
      <c r="P45" s="66"/>
      <c r="Q45" s="18">
        <f>+(D45*E45*0.05)*G45</f>
        <v>0.05</v>
      </c>
      <c r="R45" s="18">
        <f t="shared" si="11"/>
        <v>0.36</v>
      </c>
      <c r="S45" s="59"/>
      <c r="T45" s="75">
        <f t="shared" ref="T45" si="13">+(D45*E45*0.3)*G45</f>
        <v>0.3</v>
      </c>
      <c r="U45" s="75">
        <f t="shared" si="12"/>
        <v>0.108</v>
      </c>
      <c r="V45" s="75"/>
      <c r="W45" s="75"/>
      <c r="X45" s="27">
        <f>+(2.5*0.25*0.25)*G45</f>
        <v>0.625</v>
      </c>
      <c r="Y45" s="27"/>
      <c r="Z45" s="27"/>
      <c r="AA45" s="27"/>
      <c r="AB45" s="27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66"/>
      <c r="AN45" s="59"/>
      <c r="AO45" s="64"/>
      <c r="AP45" s="61"/>
      <c r="AQ45" s="68"/>
      <c r="AR45" s="68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59"/>
      <c r="BK45" s="59"/>
    </row>
    <row r="46" spans="1:63">
      <c r="A46" s="787"/>
      <c r="B46" s="81"/>
      <c r="C46" s="81"/>
      <c r="D46" s="18">
        <v>28.8</v>
      </c>
      <c r="E46" s="18">
        <v>0.3</v>
      </c>
      <c r="F46" s="18">
        <v>0.3</v>
      </c>
      <c r="G46" s="79"/>
      <c r="H46" s="66"/>
      <c r="I46" s="17"/>
      <c r="J46" s="17"/>
      <c r="K46" s="18"/>
      <c r="L46" s="18"/>
      <c r="M46" s="18"/>
      <c r="N46" s="18"/>
      <c r="O46" s="66">
        <f>+(D46*E46*F46)</f>
        <v>2.5920000000000001</v>
      </c>
      <c r="P46" s="66"/>
      <c r="Q46" s="18">
        <f>+D46*E46*0.05</f>
        <v>0.43200000000000005</v>
      </c>
      <c r="R46" s="18">
        <f>+D46*E46*0.3</f>
        <v>2.5920000000000001</v>
      </c>
      <c r="S46" s="66">
        <f>+D46*0.25*0.25</f>
        <v>1.8</v>
      </c>
      <c r="T46" s="66"/>
      <c r="U46" s="66"/>
      <c r="V46" s="75"/>
      <c r="W46" s="75"/>
      <c r="X46" s="27"/>
      <c r="Y46" s="27">
        <f>+D46*2</f>
        <v>57.6</v>
      </c>
      <c r="Z46" s="27"/>
      <c r="AA46" s="27"/>
      <c r="AB46" s="27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7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6"/>
      <c r="BK46" s="66"/>
    </row>
    <row r="47" spans="1:63">
      <c r="A47" s="787"/>
      <c r="B47" s="81"/>
      <c r="C47" s="81"/>
      <c r="D47" s="18">
        <v>17</v>
      </c>
      <c r="E47" s="18">
        <v>0.3</v>
      </c>
      <c r="F47" s="18">
        <v>0.3</v>
      </c>
      <c r="G47" s="79"/>
      <c r="H47" s="66"/>
      <c r="I47" s="17"/>
      <c r="J47" s="17"/>
      <c r="K47" s="18"/>
      <c r="L47" s="18"/>
      <c r="M47" s="18"/>
      <c r="N47" s="18"/>
      <c r="O47" s="66">
        <f>+(D47*E47*F47)</f>
        <v>1.5299999999999998</v>
      </c>
      <c r="P47" s="66"/>
      <c r="Q47" s="18">
        <f>+D47*E47*0.05</f>
        <v>0.255</v>
      </c>
      <c r="R47" s="18">
        <f t="shared" ref="R47:R51" si="14">+D47*E47*0.3</f>
        <v>1.5299999999999998</v>
      </c>
      <c r="S47" s="75">
        <f t="shared" ref="S47:S51" si="15">+D47*0.25*0.25</f>
        <v>1.0625</v>
      </c>
      <c r="T47" s="66"/>
      <c r="U47" s="66"/>
      <c r="V47" s="75"/>
      <c r="W47" s="75"/>
      <c r="X47" s="27"/>
      <c r="Y47" s="27">
        <f t="shared" ref="Y47:Y51" si="16">+D47</f>
        <v>17</v>
      </c>
      <c r="Z47" s="27"/>
      <c r="AA47" s="27"/>
      <c r="AB47" s="27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7"/>
      <c r="AP47" s="68"/>
      <c r="AQ47" s="68"/>
      <c r="AR47" s="68"/>
      <c r="AS47" s="68"/>
      <c r="AT47" s="68"/>
      <c r="AU47" s="68"/>
      <c r="AV47" s="68"/>
      <c r="AW47" s="68"/>
      <c r="AX47" s="68"/>
      <c r="AY47" s="68"/>
      <c r="AZ47" s="68"/>
      <c r="BA47" s="68"/>
      <c r="BB47" s="68"/>
      <c r="BC47" s="68"/>
      <c r="BD47" s="68"/>
      <c r="BE47" s="68"/>
      <c r="BF47" s="68"/>
      <c r="BG47" s="68"/>
      <c r="BH47" s="68"/>
      <c r="BI47" s="68"/>
      <c r="BJ47" s="66"/>
      <c r="BK47" s="66"/>
    </row>
    <row r="48" spans="1:63">
      <c r="A48" s="787"/>
      <c r="B48" s="81"/>
      <c r="C48" s="81"/>
      <c r="D48" s="18">
        <v>22.3</v>
      </c>
      <c r="E48" s="18">
        <v>0.3</v>
      </c>
      <c r="F48" s="18">
        <v>0.3</v>
      </c>
      <c r="G48" s="79"/>
      <c r="H48" s="66"/>
      <c r="I48" s="17"/>
      <c r="J48" s="17"/>
      <c r="K48" s="18"/>
      <c r="L48" s="18"/>
      <c r="M48" s="18"/>
      <c r="N48" s="18"/>
      <c r="O48" s="66">
        <f>+(D48*E48*F48)</f>
        <v>2.0070000000000001</v>
      </c>
      <c r="P48" s="66"/>
      <c r="Q48" s="18">
        <f>+D48*E48*0.05</f>
        <v>0.33450000000000002</v>
      </c>
      <c r="R48" s="18">
        <f t="shared" si="14"/>
        <v>2.0070000000000001</v>
      </c>
      <c r="S48" s="75">
        <f t="shared" si="15"/>
        <v>1.39375</v>
      </c>
      <c r="T48" s="66"/>
      <c r="U48" s="66"/>
      <c r="V48" s="75"/>
      <c r="W48" s="75"/>
      <c r="X48" s="27"/>
      <c r="Y48" s="27">
        <f t="shared" si="16"/>
        <v>22.3</v>
      </c>
      <c r="Z48" s="27"/>
      <c r="AA48" s="27"/>
      <c r="AB48" s="27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7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6"/>
      <c r="BK48" s="66"/>
    </row>
    <row r="49" spans="1:63">
      <c r="A49" s="787"/>
      <c r="B49" s="81"/>
      <c r="C49" s="81"/>
      <c r="D49" s="18">
        <v>16</v>
      </c>
      <c r="E49" s="18">
        <v>0.3</v>
      </c>
      <c r="F49" s="18">
        <v>0.3</v>
      </c>
      <c r="G49" s="79"/>
      <c r="H49" s="66"/>
      <c r="I49" s="17"/>
      <c r="J49" s="17"/>
      <c r="K49" s="18"/>
      <c r="L49" s="18"/>
      <c r="M49" s="18"/>
      <c r="N49" s="18"/>
      <c r="O49" s="66">
        <f t="shared" ref="O49:O51" si="17">+(D49*E49*F49)</f>
        <v>1.44</v>
      </c>
      <c r="P49" s="66"/>
      <c r="Q49" s="18">
        <f t="shared" ref="Q49:Q51" si="18">+D49*E49*0.05</f>
        <v>0.24</v>
      </c>
      <c r="R49" s="18">
        <f t="shared" si="14"/>
        <v>1.44</v>
      </c>
      <c r="S49" s="75">
        <f t="shared" si="15"/>
        <v>1</v>
      </c>
      <c r="T49" s="66"/>
      <c r="U49" s="66"/>
      <c r="V49" s="75"/>
      <c r="W49" s="75"/>
      <c r="X49" s="27"/>
      <c r="Y49" s="27">
        <f t="shared" si="16"/>
        <v>16</v>
      </c>
      <c r="Z49" s="27"/>
      <c r="AA49" s="27"/>
      <c r="AB49" s="27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7"/>
      <c r="AP49" s="68"/>
      <c r="AQ49" s="68"/>
      <c r="AR49" s="68"/>
      <c r="AS49" s="68"/>
      <c r="AT49" s="68"/>
      <c r="AU49" s="68"/>
      <c r="AV49" s="68"/>
      <c r="AW49" s="68"/>
      <c r="AX49" s="68"/>
      <c r="AY49" s="68"/>
      <c r="AZ49" s="68"/>
      <c r="BA49" s="68"/>
      <c r="BB49" s="68"/>
      <c r="BC49" s="68"/>
      <c r="BD49" s="68"/>
      <c r="BE49" s="68"/>
      <c r="BF49" s="68"/>
      <c r="BG49" s="68"/>
      <c r="BH49" s="68"/>
      <c r="BI49" s="68"/>
      <c r="BJ49" s="66"/>
      <c r="BK49" s="66"/>
    </row>
    <row r="50" spans="1:63">
      <c r="A50" s="787"/>
      <c r="B50" s="81"/>
      <c r="C50" s="81"/>
      <c r="D50" s="18">
        <v>12</v>
      </c>
      <c r="E50" s="18">
        <v>0.3</v>
      </c>
      <c r="F50" s="18">
        <v>0.3</v>
      </c>
      <c r="G50" s="79"/>
      <c r="H50" s="66"/>
      <c r="I50" s="17"/>
      <c r="J50" s="17"/>
      <c r="K50" s="18"/>
      <c r="L50" s="18"/>
      <c r="M50" s="18"/>
      <c r="N50" s="18"/>
      <c r="O50" s="66">
        <f t="shared" si="17"/>
        <v>1.0799999999999998</v>
      </c>
      <c r="P50" s="66"/>
      <c r="Q50" s="18">
        <f t="shared" si="18"/>
        <v>0.18</v>
      </c>
      <c r="R50" s="18">
        <f t="shared" si="14"/>
        <v>1.0799999999999998</v>
      </c>
      <c r="S50" s="75">
        <f t="shared" si="15"/>
        <v>0.75</v>
      </c>
      <c r="T50" s="66"/>
      <c r="U50" s="66"/>
      <c r="V50" s="75"/>
      <c r="W50" s="75"/>
      <c r="X50" s="27"/>
      <c r="Y50" s="27">
        <f t="shared" si="16"/>
        <v>12</v>
      </c>
      <c r="Z50" s="27"/>
      <c r="AA50" s="27"/>
      <c r="AB50" s="27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7"/>
      <c r="AP50" s="68"/>
      <c r="AQ50" s="68"/>
      <c r="AR50" s="68"/>
      <c r="AS50" s="68"/>
      <c r="AT50" s="68"/>
      <c r="AU50" s="68"/>
      <c r="AV50" s="68"/>
      <c r="AW50" s="68"/>
      <c r="AX50" s="68"/>
      <c r="AY50" s="68"/>
      <c r="AZ50" s="68"/>
      <c r="BA50" s="68"/>
      <c r="BB50" s="68"/>
      <c r="BC50" s="68"/>
      <c r="BD50" s="68"/>
      <c r="BE50" s="68"/>
      <c r="BF50" s="68"/>
      <c r="BG50" s="68"/>
      <c r="BH50" s="68"/>
      <c r="BI50" s="68"/>
      <c r="BJ50" s="66"/>
      <c r="BK50" s="66"/>
    </row>
    <row r="51" spans="1:63">
      <c r="A51" s="787"/>
      <c r="B51" s="81"/>
      <c r="C51" s="81"/>
      <c r="D51" s="18">
        <v>14</v>
      </c>
      <c r="E51" s="18">
        <v>0.3</v>
      </c>
      <c r="F51" s="18">
        <v>0.3</v>
      </c>
      <c r="G51" s="17"/>
      <c r="H51" s="59"/>
      <c r="I51" s="17"/>
      <c r="J51" s="17"/>
      <c r="K51" s="18"/>
      <c r="L51" s="18"/>
      <c r="M51" s="18"/>
      <c r="N51" s="18"/>
      <c r="O51" s="66">
        <f t="shared" si="17"/>
        <v>1.26</v>
      </c>
      <c r="P51" s="66"/>
      <c r="Q51" s="18">
        <f t="shared" si="18"/>
        <v>0.21000000000000002</v>
      </c>
      <c r="R51" s="18">
        <f t="shared" si="14"/>
        <v>1.26</v>
      </c>
      <c r="S51" s="75">
        <f t="shared" si="15"/>
        <v>0.875</v>
      </c>
      <c r="T51" s="59"/>
      <c r="U51" s="59"/>
      <c r="V51" s="75"/>
      <c r="W51" s="75"/>
      <c r="X51" s="27"/>
      <c r="Y51" s="27">
        <f t="shared" si="16"/>
        <v>14</v>
      </c>
      <c r="Z51" s="27">
        <f>+D51</f>
        <v>14</v>
      </c>
      <c r="AB51" s="27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66"/>
      <c r="AN51" s="59"/>
      <c r="AO51" s="64"/>
      <c r="AP51" s="61"/>
      <c r="AQ51" s="68"/>
      <c r="AR51" s="68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59"/>
      <c r="BK51" s="59"/>
    </row>
    <row r="52" spans="1:63">
      <c r="A52" s="787"/>
      <c r="B52" s="81"/>
      <c r="C52" s="81"/>
      <c r="D52" s="18">
        <v>22</v>
      </c>
      <c r="E52" s="18">
        <v>7.6</v>
      </c>
      <c r="F52" s="18">
        <v>0.2</v>
      </c>
      <c r="G52" s="17"/>
      <c r="H52" s="66"/>
      <c r="I52" s="17"/>
      <c r="J52" s="17"/>
      <c r="K52" s="18"/>
      <c r="L52" s="18"/>
      <c r="M52" s="18"/>
      <c r="N52" s="19">
        <f>+D52*2</f>
        <v>44</v>
      </c>
      <c r="O52" s="6"/>
      <c r="P52" s="66">
        <f>+(D52*E52*F52)</f>
        <v>33.44</v>
      </c>
      <c r="Q52" s="18"/>
      <c r="R52" s="18"/>
      <c r="S52" s="66"/>
      <c r="T52" s="66"/>
      <c r="U52" s="66"/>
      <c r="V52" s="6"/>
      <c r="W52" s="75">
        <f>+D52*E52*0.45</f>
        <v>75.239999999999995</v>
      </c>
      <c r="X52" s="27"/>
      <c r="Y52" s="27"/>
      <c r="Z52" s="27"/>
      <c r="AA52" s="27"/>
      <c r="AB52" s="27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80"/>
      <c r="AP52" s="62"/>
      <c r="AQ52" s="62"/>
      <c r="AR52" s="62"/>
      <c r="AS52" s="68"/>
      <c r="AT52" s="68"/>
      <c r="AU52" s="68"/>
      <c r="AV52" s="68"/>
      <c r="AW52" s="68"/>
      <c r="AX52" s="68"/>
      <c r="AY52" s="68"/>
      <c r="AZ52" s="68"/>
      <c r="BA52" s="68"/>
      <c r="BB52" s="68"/>
      <c r="BC52" s="68"/>
      <c r="BD52" s="68"/>
      <c r="BE52" s="68"/>
      <c r="BF52" s="68"/>
      <c r="BG52" s="68"/>
      <c r="BH52" s="68"/>
      <c r="BI52" s="68"/>
      <c r="BJ52" s="66"/>
      <c r="BK52" s="66"/>
    </row>
    <row r="53" spans="1:63">
      <c r="A53" s="787"/>
      <c r="B53" s="81"/>
      <c r="C53" s="81"/>
      <c r="D53" s="18">
        <v>22</v>
      </c>
      <c r="E53" s="18">
        <v>6.2</v>
      </c>
      <c r="F53" s="18">
        <v>0.4</v>
      </c>
      <c r="G53" s="17"/>
      <c r="H53" s="66"/>
      <c r="I53" s="17"/>
      <c r="J53" s="17"/>
      <c r="K53" s="18"/>
      <c r="L53" s="18"/>
      <c r="M53" s="18"/>
      <c r="N53" s="18"/>
      <c r="O53" s="6"/>
      <c r="P53" s="66">
        <f>+(D53*E53*F53)</f>
        <v>54.56</v>
      </c>
      <c r="Q53" s="18"/>
      <c r="R53" s="18"/>
      <c r="S53" s="66"/>
      <c r="T53" s="66"/>
      <c r="U53" s="66"/>
      <c r="V53" s="6"/>
      <c r="W53" s="75"/>
      <c r="X53" s="27"/>
      <c r="Y53" s="27"/>
      <c r="Z53" s="27"/>
      <c r="AA53" s="27"/>
      <c r="AB53" s="27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80"/>
      <c r="AP53" s="62"/>
      <c r="AQ53" s="62"/>
      <c r="AR53" s="62"/>
      <c r="AS53" s="68"/>
      <c r="AT53" s="68"/>
      <c r="AU53" s="68"/>
      <c r="AV53" s="68"/>
      <c r="AW53" s="68"/>
      <c r="AX53" s="68"/>
      <c r="AY53" s="68"/>
      <c r="AZ53" s="68"/>
      <c r="BA53" s="68"/>
      <c r="BB53" s="68"/>
      <c r="BC53" s="68"/>
      <c r="BD53" s="68"/>
      <c r="BE53" s="68"/>
      <c r="BF53" s="68"/>
      <c r="BG53" s="68"/>
      <c r="BH53" s="68"/>
      <c r="BI53" s="68"/>
      <c r="BJ53" s="66"/>
      <c r="BK53" s="66"/>
    </row>
    <row r="54" spans="1:63">
      <c r="A54" s="787"/>
      <c r="B54" s="81"/>
      <c r="C54" s="81"/>
      <c r="D54" s="18">
        <v>50</v>
      </c>
      <c r="E54" s="18">
        <v>6.5</v>
      </c>
      <c r="F54" s="18">
        <v>0.3</v>
      </c>
      <c r="G54" s="17"/>
      <c r="H54" s="66"/>
      <c r="I54" s="17"/>
      <c r="J54" s="17"/>
      <c r="K54" s="18"/>
      <c r="L54" s="18"/>
      <c r="M54" s="18"/>
      <c r="N54" s="18"/>
      <c r="O54" s="6"/>
      <c r="P54" s="66">
        <f>+(D54*E54*F54)</f>
        <v>97.5</v>
      </c>
      <c r="Q54" s="18"/>
      <c r="R54" s="18"/>
      <c r="S54" s="66"/>
      <c r="T54" s="66"/>
      <c r="U54" s="66"/>
      <c r="V54" s="6"/>
      <c r="W54" s="75"/>
      <c r="X54" s="27"/>
      <c r="Y54" s="27"/>
      <c r="Z54" s="27"/>
      <c r="AA54" s="27"/>
      <c r="AB54" s="27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80"/>
      <c r="AP54" s="62"/>
      <c r="AQ54" s="62"/>
      <c r="AR54" s="62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6"/>
      <c r="BK54" s="66"/>
    </row>
    <row r="55" spans="1:63">
      <c r="A55" s="787"/>
      <c r="B55" s="81"/>
      <c r="C55" s="81"/>
      <c r="D55" s="18">
        <v>4</v>
      </c>
      <c r="E55" s="18">
        <v>3</v>
      </c>
      <c r="F55" s="18">
        <v>0.3</v>
      </c>
      <c r="G55" s="17"/>
      <c r="H55" s="66"/>
      <c r="I55" s="17"/>
      <c r="J55" s="17"/>
      <c r="K55" s="18"/>
      <c r="L55" s="18"/>
      <c r="M55" s="18"/>
      <c r="N55" s="19">
        <f>+D55*2</f>
        <v>8</v>
      </c>
      <c r="O55" s="66"/>
      <c r="P55" s="66">
        <f>+(D55*E55*F55)*2</f>
        <v>7.1999999999999993</v>
      </c>
      <c r="Q55" s="18"/>
      <c r="R55" s="18"/>
      <c r="S55" s="66"/>
      <c r="T55" s="66"/>
      <c r="U55" s="66"/>
      <c r="V55" s="6"/>
      <c r="W55" s="75"/>
      <c r="X55" s="27"/>
      <c r="Y55" s="27"/>
      <c r="Z55" s="27"/>
      <c r="AA55" s="27"/>
      <c r="AB55" s="27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80"/>
      <c r="AP55" s="62"/>
      <c r="AQ55" s="62"/>
      <c r="AR55" s="62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6"/>
      <c r="BK55" s="66"/>
    </row>
    <row r="56" spans="1:63">
      <c r="A56" s="787"/>
      <c r="B56" s="81"/>
      <c r="C56" s="81"/>
      <c r="D56" s="18">
        <v>8</v>
      </c>
      <c r="E56" s="18">
        <v>6</v>
      </c>
      <c r="F56" s="18">
        <v>0.45</v>
      </c>
      <c r="G56" s="17"/>
      <c r="H56" s="75"/>
      <c r="I56" s="17"/>
      <c r="J56" s="17"/>
      <c r="K56" s="18"/>
      <c r="L56" s="18"/>
      <c r="M56" s="18"/>
      <c r="N56" s="18"/>
      <c r="O56" s="75"/>
      <c r="P56" s="75"/>
      <c r="Q56" s="18"/>
      <c r="R56" s="18"/>
      <c r="S56" s="75"/>
      <c r="T56" s="75"/>
      <c r="U56" s="75"/>
      <c r="V56" s="6"/>
      <c r="W56" s="75">
        <f>+D56*E56*F56</f>
        <v>21.6</v>
      </c>
      <c r="X56" s="27"/>
      <c r="Y56" s="27"/>
      <c r="Z56" s="27"/>
      <c r="AA56" s="27"/>
      <c r="AB56" s="27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80"/>
      <c r="AP56" s="62"/>
      <c r="AQ56" s="62"/>
      <c r="AR56" s="62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73"/>
      <c r="BF56" s="73"/>
      <c r="BG56" s="73"/>
      <c r="BH56" s="73"/>
      <c r="BI56" s="73"/>
      <c r="BJ56" s="75"/>
      <c r="BK56" s="75"/>
    </row>
    <row r="57" spans="1:63">
      <c r="A57" s="787"/>
      <c r="B57" s="81"/>
      <c r="C57" s="81"/>
      <c r="D57" s="18">
        <v>6</v>
      </c>
      <c r="E57" s="18">
        <v>2.7</v>
      </c>
      <c r="F57" s="18">
        <v>0.45</v>
      </c>
      <c r="G57" s="17"/>
      <c r="H57" s="75"/>
      <c r="I57" s="17"/>
      <c r="J57" s="17"/>
      <c r="K57" s="18"/>
      <c r="L57" s="18"/>
      <c r="M57" s="18"/>
      <c r="N57" s="18"/>
      <c r="O57" s="75"/>
      <c r="P57" s="75"/>
      <c r="Q57" s="18"/>
      <c r="R57" s="18"/>
      <c r="S57" s="75"/>
      <c r="T57" s="75"/>
      <c r="U57" s="75"/>
      <c r="V57" s="6"/>
      <c r="W57" s="75">
        <f>+D57*E57*F57</f>
        <v>7.2900000000000018</v>
      </c>
      <c r="X57" s="27"/>
      <c r="Y57" s="27"/>
      <c r="Z57" s="27"/>
      <c r="AA57" s="27"/>
      <c r="AB57" s="27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80"/>
      <c r="AP57" s="62"/>
      <c r="AQ57" s="62"/>
      <c r="AR57" s="62"/>
      <c r="AS57" s="73"/>
      <c r="AT57" s="73"/>
      <c r="AU57" s="73"/>
      <c r="AV57" s="73"/>
      <c r="AW57" s="73"/>
      <c r="AX57" s="73"/>
      <c r="AY57" s="73"/>
      <c r="AZ57" s="73"/>
      <c r="BA57" s="73"/>
      <c r="BB57" s="73"/>
      <c r="BC57" s="73"/>
      <c r="BD57" s="73"/>
      <c r="BE57" s="73"/>
      <c r="BF57" s="73"/>
      <c r="BG57" s="73"/>
      <c r="BH57" s="73"/>
      <c r="BI57" s="73"/>
      <c r="BJ57" s="75"/>
      <c r="BK57" s="75"/>
    </row>
    <row r="58" spans="1:63">
      <c r="A58" s="787"/>
      <c r="B58" s="81"/>
      <c r="C58" s="81"/>
      <c r="D58" s="18">
        <v>3</v>
      </c>
      <c r="E58" s="18">
        <v>3</v>
      </c>
      <c r="F58" s="18">
        <v>0.45</v>
      </c>
      <c r="G58" s="17"/>
      <c r="H58" s="75"/>
      <c r="I58" s="17"/>
      <c r="J58" s="17"/>
      <c r="K58" s="18"/>
      <c r="L58" s="18"/>
      <c r="M58" s="18"/>
      <c r="N58" s="19">
        <f>+D58*2</f>
        <v>6</v>
      </c>
      <c r="O58" s="75"/>
      <c r="P58" s="75"/>
      <c r="Q58" s="18"/>
      <c r="R58" s="18"/>
      <c r="S58" s="75"/>
      <c r="T58" s="75"/>
      <c r="U58" s="75"/>
      <c r="W58" s="75">
        <f>+D58*E58*F58</f>
        <v>4.05</v>
      </c>
      <c r="X58" s="27"/>
      <c r="Y58" s="27"/>
      <c r="Z58" s="27"/>
      <c r="AA58" s="27"/>
      <c r="AB58" s="27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80"/>
      <c r="AP58" s="62"/>
      <c r="AQ58" s="62"/>
      <c r="AR58" s="62"/>
      <c r="AS58" s="73"/>
      <c r="AT58" s="73"/>
      <c r="AU58" s="73"/>
      <c r="AV58" s="73"/>
      <c r="AW58" s="73"/>
      <c r="AX58" s="73"/>
      <c r="AY58" s="73"/>
      <c r="AZ58" s="73"/>
      <c r="BA58" s="73"/>
      <c r="BB58" s="73"/>
      <c r="BC58" s="73"/>
      <c r="BD58" s="73"/>
      <c r="BE58" s="73"/>
      <c r="BF58" s="73"/>
      <c r="BG58" s="73"/>
      <c r="BH58" s="73"/>
      <c r="BI58" s="73"/>
      <c r="BJ58" s="75"/>
      <c r="BK58" s="75"/>
    </row>
    <row r="59" spans="1:63" ht="15.75" thickBot="1">
      <c r="A59" s="787"/>
      <c r="B59" s="24"/>
      <c r="C59" s="25"/>
      <c r="D59" s="18"/>
      <c r="E59" s="18"/>
      <c r="F59" s="18"/>
      <c r="G59" s="27"/>
      <c r="H59" s="22"/>
      <c r="I59" s="17"/>
      <c r="J59" s="17"/>
      <c r="K59" s="18"/>
      <c r="L59" s="18"/>
      <c r="M59" s="18"/>
      <c r="N59" s="18"/>
      <c r="O59" s="22"/>
      <c r="P59" s="66"/>
      <c r="Q59" s="18"/>
      <c r="R59" s="18"/>
      <c r="S59" s="22"/>
      <c r="T59" s="22"/>
      <c r="U59" s="22"/>
      <c r="V59" s="75"/>
      <c r="W59" s="75"/>
      <c r="X59" s="27"/>
      <c r="Y59" s="27"/>
      <c r="Z59" s="27"/>
      <c r="AA59" s="27"/>
      <c r="AB59" s="27"/>
      <c r="AC59" s="59"/>
      <c r="AD59" s="59"/>
      <c r="AE59" s="59"/>
      <c r="AF59" s="22"/>
      <c r="AG59" s="22"/>
      <c r="AH59" s="22"/>
      <c r="AI59" s="22"/>
      <c r="AJ59" s="22"/>
      <c r="AK59" s="55"/>
      <c r="AL59" s="22"/>
      <c r="AM59" s="66"/>
      <c r="AN59" s="22"/>
      <c r="AO59" s="800"/>
      <c r="AP59" s="801"/>
      <c r="AQ59" s="62"/>
      <c r="AR59" s="62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22"/>
      <c r="BK59" s="22"/>
    </row>
    <row r="60" spans="1:63" ht="30.75" thickBot="1">
      <c r="A60" s="28" t="s">
        <v>57</v>
      </c>
      <c r="B60" s="792">
        <f>+B7+B20</f>
        <v>658</v>
      </c>
      <c r="C60" s="793"/>
      <c r="D60" s="29">
        <f>SUM(D7:D58)</f>
        <v>710.35</v>
      </c>
      <c r="E60" s="30">
        <f>+SUM(E7:E20)</f>
        <v>59.88000000000001</v>
      </c>
      <c r="F60" s="31">
        <f>+SUM(F7:F20)</f>
        <v>10.98</v>
      </c>
      <c r="G60" s="31"/>
      <c r="H60" s="31">
        <f>+SUM(H7:H8)</f>
        <v>142.97050000000002</v>
      </c>
      <c r="I60" s="45">
        <f>+SUM(I7:I20)</f>
        <v>113.99000000000001</v>
      </c>
      <c r="J60" s="45">
        <f>+J13</f>
        <v>56.699999999999996</v>
      </c>
      <c r="K60" s="31">
        <f>SUM(K7:K20)</f>
        <v>973</v>
      </c>
      <c r="L60" s="31">
        <f>+SUM(L7)</f>
        <v>658</v>
      </c>
      <c r="M60" s="31">
        <f>+(J60+M7+M8+M9)*1.3</f>
        <v>123.34640499999999</v>
      </c>
      <c r="N60" s="31">
        <f>+SUM(N13:N58)</f>
        <v>245.6</v>
      </c>
      <c r="O60" s="31">
        <f>+SUM(O40:O51)</f>
        <v>50.184999999999988</v>
      </c>
      <c r="P60" s="31">
        <f>+SUM(P52:P55)</f>
        <v>192.7</v>
      </c>
      <c r="Q60" s="31">
        <f>SUM(Q40:Q51)</f>
        <v>6.0150000000000006</v>
      </c>
      <c r="R60" s="31">
        <f>+SUM(R40:R51)</f>
        <v>18.032999999999998</v>
      </c>
      <c r="S60" s="31">
        <f>+SUM(S46:S51)</f>
        <v>6.8812499999999996</v>
      </c>
      <c r="T60" s="29">
        <f>+SUM(T40:T45)</f>
        <v>7.4965000000000019</v>
      </c>
      <c r="U60" s="82">
        <f>+SUM(U40:U45)</f>
        <v>0.91799999999999993</v>
      </c>
      <c r="V60" s="78">
        <f>+(O60+P60)*1.3</f>
        <v>315.75049999999999</v>
      </c>
      <c r="W60" s="77">
        <f>+SUM(W52:W58)</f>
        <v>108.18</v>
      </c>
      <c r="X60" s="86">
        <f>+SUM(X40:X45)</f>
        <v>8.75</v>
      </c>
      <c r="Y60" s="89">
        <f>+SUM(Y46:Y51)</f>
        <v>138.89999999999998</v>
      </c>
      <c r="Z60" s="45">
        <f>+SUM(Z51)</f>
        <v>14</v>
      </c>
      <c r="AA60" s="45">
        <f>+SUM(AA42)</f>
        <v>4.2410250000000005</v>
      </c>
      <c r="AB60" s="45">
        <f>+SUM(AB8)*2</f>
        <v>101.50399999999999</v>
      </c>
      <c r="AC60" s="31">
        <f>+SUM(AC30:AC38)</f>
        <v>338.31200000000001</v>
      </c>
      <c r="AD60" s="31">
        <f>+SUM(AD30:AD38)</f>
        <v>649.69600000000003</v>
      </c>
      <c r="AE60" s="31">
        <f>+SUM(AE10)</f>
        <v>42</v>
      </c>
      <c r="AF60" s="31">
        <f>+SUM(AF14:AF17)</f>
        <v>263.68400000000003</v>
      </c>
      <c r="AG60" s="31">
        <f>+SUM(AG14:AG21)</f>
        <v>456</v>
      </c>
      <c r="AH60" s="31">
        <f>+SUM(AH19:AH22)</f>
        <v>282.11799999999999</v>
      </c>
      <c r="AI60" s="31">
        <f>+SUM(AI19:AI22)</f>
        <v>282.11799999999999</v>
      </c>
      <c r="AJ60" s="31">
        <f>+SUM(AJ19:AJ22)</f>
        <v>282.11799999999999</v>
      </c>
      <c r="AK60" s="31">
        <f>+AK23</f>
        <v>86.399999999999991</v>
      </c>
      <c r="AL60" s="31">
        <f>+AL18</f>
        <v>10</v>
      </c>
      <c r="AM60" s="32">
        <f>+AM18</f>
        <v>4</v>
      </c>
      <c r="AN60" s="32"/>
      <c r="AO60" s="32">
        <f>+AO20</f>
        <v>2</v>
      </c>
      <c r="AP60" s="76"/>
      <c r="AQ60" s="77">
        <f>+AQ20</f>
        <v>1</v>
      </c>
      <c r="AR60" s="78">
        <f>+D39</f>
        <v>10</v>
      </c>
      <c r="AS60" s="77">
        <f>+SUM(AS30:AS38)</f>
        <v>752.75199999999995</v>
      </c>
      <c r="AT60" s="78">
        <f>+SUM(AT30:AT38)</f>
        <v>752.75199999999995</v>
      </c>
      <c r="AU60" s="77">
        <f>+SUM(AU23)</f>
        <v>4</v>
      </c>
      <c r="AV60" s="32">
        <f>+SUM(AV23)</f>
        <v>4</v>
      </c>
      <c r="AW60" s="32">
        <f>+SUM(AW24)</f>
        <v>2</v>
      </c>
      <c r="AX60" s="32">
        <f>+AX25</f>
        <v>1</v>
      </c>
      <c r="AY60" s="32">
        <f>+SUM(AY24)</f>
        <v>24.6</v>
      </c>
      <c r="AZ60" s="32">
        <f>+AZ24</f>
        <v>6</v>
      </c>
      <c r="BA60" s="32">
        <f>+BA25</f>
        <v>60.45</v>
      </c>
      <c r="BB60" s="32">
        <f>+BB24</f>
        <v>6</v>
      </c>
      <c r="BC60" s="32">
        <f>+BC24</f>
        <v>2</v>
      </c>
      <c r="BD60" s="32">
        <f>+BD24</f>
        <v>4</v>
      </c>
      <c r="BE60" s="32">
        <f>+BE26</f>
        <v>26.999999999999996</v>
      </c>
      <c r="BF60" s="32">
        <f>+BF27</f>
        <v>52.5</v>
      </c>
      <c r="BG60" s="32">
        <f>+BG28</f>
        <v>20</v>
      </c>
      <c r="BH60" s="32">
        <f>+BH29</f>
        <v>12</v>
      </c>
      <c r="BI60" s="32">
        <f>+BI27</f>
        <v>6</v>
      </c>
      <c r="BJ60" s="33"/>
      <c r="BK60" s="34"/>
    </row>
    <row r="61" spans="1:63">
      <c r="A61" s="35"/>
      <c r="B61" s="36"/>
      <c r="C61" s="36"/>
      <c r="D61" s="37"/>
      <c r="E61" s="36"/>
      <c r="F61" s="36"/>
      <c r="G61" s="36"/>
      <c r="H61" s="36"/>
      <c r="I61" s="46"/>
      <c r="J61" s="46"/>
      <c r="K61" s="38"/>
      <c r="L61" s="38"/>
      <c r="M61" s="38"/>
      <c r="N61" s="38"/>
      <c r="O61" s="38"/>
      <c r="P61" s="38"/>
      <c r="Q61" s="38"/>
      <c r="R61" s="38"/>
      <c r="S61" s="38"/>
      <c r="T61" s="39"/>
      <c r="U61" s="39"/>
      <c r="V61" s="40"/>
      <c r="W61" s="40"/>
      <c r="X61" s="87"/>
      <c r="Y61" s="87"/>
      <c r="Z61" s="87"/>
      <c r="AA61" s="87"/>
      <c r="AB61" s="87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39"/>
    </row>
    <row r="62" spans="1:63">
      <c r="A62" s="35"/>
      <c r="B62" s="36"/>
      <c r="C62" s="36"/>
      <c r="D62" s="36"/>
      <c r="E62" s="36"/>
      <c r="F62" s="36"/>
      <c r="G62" s="36"/>
      <c r="H62" s="36"/>
      <c r="I62" s="46"/>
      <c r="J62" s="46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88"/>
      <c r="Y62" s="88"/>
      <c r="Z62" s="88"/>
      <c r="AA62" s="88"/>
      <c r="AB62" s="8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</row>
    <row r="63" spans="1:63">
      <c r="A63" s="35"/>
      <c r="B63" s="36"/>
      <c r="C63" s="36"/>
      <c r="D63" s="36"/>
      <c r="E63" s="36"/>
      <c r="F63" s="36"/>
      <c r="G63" s="36"/>
      <c r="H63" s="36"/>
      <c r="I63" s="46"/>
      <c r="J63" s="46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88"/>
      <c r="Y63" s="88"/>
      <c r="Z63" s="88"/>
      <c r="AA63" s="88"/>
      <c r="AB63" s="8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</row>
    <row r="64" spans="1:63">
      <c r="A64" s="35"/>
      <c r="B64" s="36"/>
      <c r="C64" s="36"/>
      <c r="D64" s="36"/>
      <c r="E64" s="36"/>
      <c r="F64" s="36"/>
      <c r="G64" s="36"/>
      <c r="H64" s="36"/>
      <c r="I64" s="46"/>
      <c r="J64" s="46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88"/>
      <c r="Y64" s="88"/>
      <c r="Z64" s="88"/>
      <c r="AA64" s="88"/>
      <c r="AB64" s="8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</row>
    <row r="65" spans="1:63">
      <c r="A65" s="35"/>
      <c r="B65" s="36"/>
      <c r="C65" s="36"/>
      <c r="D65" s="36"/>
      <c r="E65" s="36"/>
      <c r="F65" s="36"/>
      <c r="G65" s="36"/>
      <c r="H65" s="36"/>
      <c r="I65" s="46"/>
      <c r="J65" s="46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88"/>
      <c r="Y65" s="88"/>
      <c r="Z65" s="88"/>
      <c r="AA65" s="88"/>
      <c r="AB65" s="8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</row>
    <row r="66" spans="1:63">
      <c r="A66" s="35"/>
      <c r="B66" s="36"/>
      <c r="C66" s="36"/>
      <c r="D66" s="36"/>
      <c r="E66" s="36"/>
      <c r="F66" s="36"/>
      <c r="G66" s="36"/>
      <c r="H66" s="36"/>
      <c r="I66" s="46"/>
      <c r="J66" s="46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88"/>
      <c r="Y66" s="88"/>
      <c r="Z66" s="88"/>
      <c r="AA66" s="88"/>
      <c r="AB66" s="8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</row>
    <row r="67" spans="1:63" ht="23.25" customHeight="1">
      <c r="A67" s="35"/>
      <c r="B67" s="36"/>
      <c r="C67" s="36"/>
      <c r="D67" s="36"/>
      <c r="E67" s="791" t="s">
        <v>58</v>
      </c>
      <c r="F67" s="791"/>
      <c r="G67" s="791"/>
      <c r="H67" s="791"/>
      <c r="I67" s="791"/>
      <c r="J67" s="47"/>
      <c r="K67" s="38"/>
      <c r="L67" s="38"/>
      <c r="M67" s="38"/>
      <c r="N67" s="38"/>
      <c r="O67" s="791" t="s">
        <v>59</v>
      </c>
      <c r="P67" s="791"/>
      <c r="Q67" s="791"/>
      <c r="R67" s="791"/>
      <c r="S67" s="38"/>
      <c r="T67" s="38"/>
      <c r="U67" s="38"/>
      <c r="V67" s="38"/>
      <c r="W67" s="38"/>
      <c r="X67" s="88"/>
      <c r="Y67" s="88"/>
      <c r="Z67" s="88"/>
      <c r="AA67" s="88"/>
      <c r="AB67" s="8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</row>
    <row r="68" spans="1:63">
      <c r="A68" s="35"/>
      <c r="B68" s="36"/>
      <c r="C68" s="36"/>
      <c r="D68" s="36"/>
      <c r="E68" s="789" t="s">
        <v>60</v>
      </c>
      <c r="F68" s="789"/>
      <c r="G68" s="789"/>
      <c r="H68" s="789"/>
      <c r="I68" s="789"/>
      <c r="J68" s="48"/>
      <c r="K68" s="38"/>
      <c r="L68" s="38"/>
      <c r="M68" s="38"/>
      <c r="N68" s="38"/>
      <c r="O68" s="790" t="s">
        <v>61</v>
      </c>
      <c r="P68" s="790"/>
      <c r="Q68" s="790"/>
      <c r="R68" s="790"/>
      <c r="S68" s="38"/>
      <c r="T68" s="38"/>
      <c r="U68" s="38"/>
      <c r="V68" s="38"/>
      <c r="W68" s="38"/>
      <c r="X68" s="88"/>
      <c r="Y68" s="88"/>
      <c r="Z68" s="88"/>
      <c r="AA68" s="88"/>
      <c r="AB68" s="8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  <c r="BI68" s="38"/>
      <c r="BJ68" s="38"/>
      <c r="BK68" s="38"/>
    </row>
    <row r="69" spans="1:63">
      <c r="A69" s="35"/>
      <c r="B69" s="36"/>
      <c r="C69" s="36"/>
      <c r="D69" s="36"/>
      <c r="E69" s="790" t="s">
        <v>62</v>
      </c>
      <c r="F69" s="790"/>
      <c r="G69" s="790"/>
      <c r="H69" s="790"/>
      <c r="I69" s="46"/>
      <c r="J69" s="46"/>
      <c r="K69" s="38"/>
      <c r="L69" s="38"/>
      <c r="M69" s="38"/>
      <c r="N69" s="38"/>
      <c r="O69" s="790" t="s">
        <v>63</v>
      </c>
      <c r="P69" s="790"/>
      <c r="Q69" s="790"/>
      <c r="R69" s="790"/>
      <c r="S69" s="38"/>
      <c r="T69" s="38"/>
      <c r="U69" s="38"/>
      <c r="V69" s="38"/>
      <c r="W69" s="38"/>
      <c r="X69" s="88"/>
      <c r="Y69" s="88"/>
      <c r="Z69" s="88"/>
      <c r="AA69" s="88"/>
      <c r="AB69" s="8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</row>
  </sheetData>
  <mergeCells count="99">
    <mergeCell ref="P4:P5"/>
    <mergeCell ref="AM4:AM5"/>
    <mergeCell ref="AO59:AP59"/>
    <mergeCell ref="AQ4:AQ5"/>
    <mergeCell ref="AR4:AR5"/>
    <mergeCell ref="AO14:AP14"/>
    <mergeCell ref="AO29:AP29"/>
    <mergeCell ref="Y4:Y5"/>
    <mergeCell ref="V4:V5"/>
    <mergeCell ref="W4:W5"/>
    <mergeCell ref="AA4:AA5"/>
    <mergeCell ref="AB4:AB5"/>
    <mergeCell ref="B6:C6"/>
    <mergeCell ref="B60:C60"/>
    <mergeCell ref="B19:C19"/>
    <mergeCell ref="B20:C20"/>
    <mergeCell ref="BJ4:BJ5"/>
    <mergeCell ref="AC4:AC5"/>
    <mergeCell ref="AD4:AD5"/>
    <mergeCell ref="AE4:AE5"/>
    <mergeCell ref="AL4:AL5"/>
    <mergeCell ref="AN4:AN5"/>
    <mergeCell ref="AK4:AK5"/>
    <mergeCell ref="AO4:AP5"/>
    <mergeCell ref="AO15:AP15"/>
    <mergeCell ref="AO16:AP16"/>
    <mergeCell ref="AO17:AP17"/>
    <mergeCell ref="AO28:AP28"/>
    <mergeCell ref="E68:I68"/>
    <mergeCell ref="O68:R68"/>
    <mergeCell ref="E69:H69"/>
    <mergeCell ref="O69:R69"/>
    <mergeCell ref="E67:I67"/>
    <mergeCell ref="O67:R67"/>
    <mergeCell ref="A7:A59"/>
    <mergeCell ref="B7:C7"/>
    <mergeCell ref="AO18:AP18"/>
    <mergeCell ref="AO19:AP19"/>
    <mergeCell ref="AO20:AP20"/>
    <mergeCell ref="AO21:AP21"/>
    <mergeCell ref="AO22:AP22"/>
    <mergeCell ref="AO23:AP23"/>
    <mergeCell ref="AO24:AP24"/>
    <mergeCell ref="AO25:AP25"/>
    <mergeCell ref="AO26:AP26"/>
    <mergeCell ref="AO10:AP10"/>
    <mergeCell ref="AO11:AP11"/>
    <mergeCell ref="AO12:AP12"/>
    <mergeCell ref="AO13:AP13"/>
    <mergeCell ref="AO8:AP8"/>
    <mergeCell ref="BK4:BK5"/>
    <mergeCell ref="B5:E5"/>
    <mergeCell ref="AF4:AF5"/>
    <mergeCell ref="AG4:AG5"/>
    <mergeCell ref="AH4:AH5"/>
    <mergeCell ref="Q4:Q5"/>
    <mergeCell ref="R4:R5"/>
    <mergeCell ref="S4:S5"/>
    <mergeCell ref="T4:T5"/>
    <mergeCell ref="U4:U5"/>
    <mergeCell ref="X4:X5"/>
    <mergeCell ref="Z4:Z5"/>
    <mergeCell ref="AT4:AT5"/>
    <mergeCell ref="BI4:BI5"/>
    <mergeCell ref="AY4:AY5"/>
    <mergeCell ref="AZ4:AZ5"/>
    <mergeCell ref="A1:BK1"/>
    <mergeCell ref="A2:BK2"/>
    <mergeCell ref="B3:E3"/>
    <mergeCell ref="A4:A6"/>
    <mergeCell ref="B4:E4"/>
    <mergeCell ref="H4:H5"/>
    <mergeCell ref="I4:I5"/>
    <mergeCell ref="K4:K5"/>
    <mergeCell ref="M4:M5"/>
    <mergeCell ref="O4:O5"/>
    <mergeCell ref="J4:J5"/>
    <mergeCell ref="L4:L5"/>
    <mergeCell ref="N4:N5"/>
    <mergeCell ref="AI4:AI5"/>
    <mergeCell ref="AJ4:AJ5"/>
    <mergeCell ref="AX4:AX5"/>
    <mergeCell ref="AO3:AP3"/>
    <mergeCell ref="AO6:AP6"/>
    <mergeCell ref="AO7:AP7"/>
    <mergeCell ref="AS4:AS5"/>
    <mergeCell ref="AO27:AP27"/>
    <mergeCell ref="BF4:BF5"/>
    <mergeCell ref="BG4:BG5"/>
    <mergeCell ref="BH4:BH5"/>
    <mergeCell ref="AO9:AP9"/>
    <mergeCell ref="AU4:AU5"/>
    <mergeCell ref="AV4:AV5"/>
    <mergeCell ref="AW4:AW5"/>
    <mergeCell ref="BA4:BA5"/>
    <mergeCell ref="BB4:BB5"/>
    <mergeCell ref="BC4:BC5"/>
    <mergeCell ref="BD4:BD5"/>
    <mergeCell ref="BE4:BE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S48"/>
  <sheetViews>
    <sheetView zoomScale="70" zoomScaleNormal="70" workbookViewId="0">
      <pane xSplit="7" ySplit="6" topLeftCell="Y7" activePane="bottomRight" state="frozen"/>
      <selection pane="topRight" activeCell="H1" sqref="H1"/>
      <selection pane="bottomLeft" activeCell="A7" sqref="A7"/>
      <selection pane="bottomRight" activeCell="AP20" sqref="AP20"/>
    </sheetView>
  </sheetViews>
  <sheetFormatPr baseColWidth="10" defaultColWidth="10.7109375" defaultRowHeight="15"/>
  <cols>
    <col min="1" max="1" width="20.7109375" customWidth="1"/>
    <col min="3" max="3" width="8.7109375" customWidth="1"/>
    <col min="8" max="8" width="14.7109375" customWidth="1"/>
    <col min="9" max="20" width="11.42578125" customWidth="1"/>
    <col min="21" max="21" width="13.7109375" customWidth="1"/>
    <col min="22" max="22" width="11.42578125" customWidth="1"/>
    <col min="23" max="23" width="13.5703125" customWidth="1"/>
    <col min="24" max="24" width="12.28515625" customWidth="1"/>
    <col min="25" max="38" width="11.42578125" customWidth="1"/>
    <col min="39" max="39" width="6.42578125" customWidth="1"/>
    <col min="40" max="40" width="18.28515625" customWidth="1"/>
    <col min="41" max="45" width="20" customWidth="1"/>
  </cols>
  <sheetData>
    <row r="1" spans="1:45" ht="43.5" customHeight="1">
      <c r="A1" s="768" t="str">
        <f>+PRESUPUESTO!A1</f>
        <v>" MEJORAMIENTO, ADECUACIÓN MENOR Y MANTENIMIENTO DE LA INFRAESTRUCTURA DE LAS INSTITUCIONES EDUCATIVAS URBANAS Y RURALES DEL MUNICIPIO DE SAN JOSÉ DE CÚCUTA"</v>
      </c>
      <c r="B1" s="768"/>
      <c r="C1" s="768"/>
      <c r="D1" s="768"/>
      <c r="E1" s="768"/>
      <c r="F1" s="768"/>
      <c r="G1" s="768"/>
      <c r="H1" s="768"/>
      <c r="I1" s="768"/>
      <c r="J1" s="768"/>
      <c r="K1" s="768"/>
      <c r="L1" s="768"/>
      <c r="M1" s="768"/>
      <c r="N1" s="768"/>
      <c r="O1" s="768"/>
      <c r="P1" s="768"/>
      <c r="Q1" s="768"/>
      <c r="R1" s="768"/>
      <c r="S1" s="768"/>
      <c r="T1" s="768"/>
      <c r="U1" s="768"/>
      <c r="V1" s="768"/>
      <c r="W1" s="768"/>
      <c r="X1" s="768"/>
      <c r="Y1" s="768"/>
      <c r="Z1" s="768"/>
      <c r="AA1" s="768"/>
      <c r="AB1" s="768"/>
      <c r="AC1" s="768"/>
      <c r="AD1" s="768"/>
      <c r="AE1" s="768"/>
      <c r="AF1" s="768"/>
      <c r="AG1" s="768"/>
      <c r="AH1" s="768"/>
      <c r="AI1" s="768"/>
      <c r="AJ1" s="768"/>
      <c r="AK1" s="768"/>
      <c r="AL1" s="768"/>
      <c r="AM1" s="768"/>
      <c r="AN1" s="768"/>
      <c r="AO1" s="768"/>
      <c r="AP1" s="768"/>
      <c r="AQ1" s="768"/>
      <c r="AR1" s="768"/>
      <c r="AS1" s="768"/>
    </row>
    <row r="2" spans="1:45" ht="18">
      <c r="A2" s="768" t="s">
        <v>46</v>
      </c>
      <c r="B2" s="768"/>
      <c r="C2" s="768"/>
      <c r="D2" s="768"/>
      <c r="E2" s="768"/>
      <c r="F2" s="768"/>
      <c r="G2" s="768"/>
      <c r="H2" s="768"/>
      <c r="I2" s="768"/>
      <c r="J2" s="768"/>
      <c r="K2" s="768"/>
      <c r="L2" s="768"/>
      <c r="M2" s="768"/>
      <c r="N2" s="768"/>
      <c r="O2" s="768"/>
      <c r="P2" s="768"/>
      <c r="Q2" s="768"/>
      <c r="R2" s="768"/>
      <c r="S2" s="768"/>
      <c r="T2" s="768"/>
      <c r="U2" s="768"/>
      <c r="V2" s="768"/>
      <c r="W2" s="768"/>
      <c r="X2" s="768"/>
      <c r="Y2" s="768"/>
      <c r="Z2" s="768"/>
      <c r="AA2" s="768"/>
      <c r="AB2" s="768"/>
      <c r="AC2" s="768"/>
      <c r="AD2" s="768"/>
      <c r="AE2" s="768"/>
      <c r="AF2" s="768"/>
      <c r="AG2" s="768"/>
      <c r="AH2" s="768"/>
      <c r="AI2" s="768"/>
      <c r="AJ2" s="768"/>
      <c r="AK2" s="768"/>
      <c r="AL2" s="768"/>
      <c r="AM2" s="768"/>
      <c r="AN2" s="768"/>
      <c r="AO2" s="768"/>
      <c r="AP2" s="768"/>
      <c r="AQ2" s="768"/>
      <c r="AR2" s="768"/>
      <c r="AS2" s="768"/>
    </row>
    <row r="3" spans="1:45" ht="15.75">
      <c r="A3" s="7" t="s">
        <v>0</v>
      </c>
      <c r="B3" s="769"/>
      <c r="C3" s="770"/>
      <c r="D3" s="770"/>
      <c r="E3" s="771"/>
      <c r="F3" s="50"/>
      <c r="G3" s="50"/>
      <c r="H3" s="10" t="e">
        <f>+PRESUPUESTO!#REF!</f>
        <v>#REF!</v>
      </c>
      <c r="I3" s="10" t="e">
        <f>+PRESUPUESTO!#REF!</f>
        <v>#REF!</v>
      </c>
      <c r="J3" s="10" t="e">
        <f>+PRESUPUESTO!#REF!</f>
        <v>#REF!</v>
      </c>
      <c r="K3" s="10" t="e">
        <f>+PRESUPUESTO!#REF!</f>
        <v>#REF!</v>
      </c>
      <c r="L3" s="11" t="e">
        <f>+PRESUPUESTO!#REF!</f>
        <v>#REF!</v>
      </c>
      <c r="M3" s="11" t="e">
        <f>+PRESUPUESTO!#REF!</f>
        <v>#REF!</v>
      </c>
      <c r="N3" s="11" t="e">
        <f>+PRESUPUESTO!#REF!</f>
        <v>#REF!</v>
      </c>
      <c r="O3" s="11" t="e">
        <f>+PRESUPUESTO!#REF!</f>
        <v>#REF!</v>
      </c>
      <c r="P3" s="11" t="e">
        <f>+PRESUPUESTO!#REF!</f>
        <v>#REF!</v>
      </c>
      <c r="Q3" s="11" t="e">
        <f>+PRESUPUESTO!#REF!</f>
        <v>#REF!</v>
      </c>
      <c r="R3" s="11" t="e">
        <f>+PRESUPUESTO!#REF!</f>
        <v>#REF!</v>
      </c>
      <c r="S3" s="11" t="e">
        <f>+PRESUPUESTO!#REF!</f>
        <v>#REF!</v>
      </c>
      <c r="T3" s="11" t="e">
        <f>+PRESUPUESTO!#REF!</f>
        <v>#REF!</v>
      </c>
      <c r="U3" s="11" t="e">
        <f>+PRESUPUESTO!#REF!</f>
        <v>#REF!</v>
      </c>
      <c r="V3" s="11" t="e">
        <f>+PRESUPUESTO!#REF!</f>
        <v>#REF!</v>
      </c>
      <c r="W3" s="11" t="e">
        <f>+PRESUPUESTO!#REF!</f>
        <v>#REF!</v>
      </c>
      <c r="X3" s="11" t="e">
        <f>+PRESUPUESTO!#REF!</f>
        <v>#REF!</v>
      </c>
      <c r="Y3" s="11" t="e">
        <f>+PRESUPUESTO!#REF!</f>
        <v>#REF!</v>
      </c>
      <c r="Z3" s="11" t="e">
        <f>+PRESUPUESTO!#REF!</f>
        <v>#REF!</v>
      </c>
      <c r="AA3" s="11" t="e">
        <f>+PRESUPUESTO!#REF!</f>
        <v>#REF!</v>
      </c>
      <c r="AB3" s="11" t="e">
        <f>+PRESUPUESTO!#REF!</f>
        <v>#REF!</v>
      </c>
      <c r="AC3" s="65" t="e">
        <f>+PRESUPUESTO!#REF!</f>
        <v>#REF!</v>
      </c>
      <c r="AD3" s="65" t="e">
        <f>+PRESUPUESTO!#REF!</f>
        <v>#REF!</v>
      </c>
      <c r="AE3" s="65" t="e">
        <f>+PRESUPUESTO!#REF!</f>
        <v>#REF!</v>
      </c>
      <c r="AF3" s="65" t="e">
        <f>+PRESUPUESTO!#REF!</f>
        <v>#REF!</v>
      </c>
      <c r="AG3" s="65" t="e">
        <f>+PRESUPUESTO!#REF!</f>
        <v>#REF!</v>
      </c>
      <c r="AH3" s="65" t="e">
        <f>+PRESUPUESTO!#REF!</f>
        <v>#REF!</v>
      </c>
      <c r="AI3" s="65" t="e">
        <f>+PRESUPUESTO!#REF!</f>
        <v>#REF!</v>
      </c>
      <c r="AJ3" s="65" t="e">
        <f>+PRESUPUESTO!#REF!</f>
        <v>#REF!</v>
      </c>
      <c r="AK3" s="65" t="e">
        <f>+PRESUPUESTO!#REF!</f>
        <v>#REF!</v>
      </c>
      <c r="AL3" s="803" t="e">
        <f>+PRESUPUESTO!#REF!</f>
        <v>#REF!</v>
      </c>
      <c r="AM3" s="804"/>
      <c r="AN3" s="63" t="e">
        <f>+PRESUPUESTO!#REF!</f>
        <v>#REF!</v>
      </c>
      <c r="AO3" s="9" t="e">
        <f>+PRESUPUESTO!#REF!</f>
        <v>#REF!</v>
      </c>
      <c r="AP3" s="9" t="e">
        <f>+PRESUPUESTO!#REF!</f>
        <v>#REF!</v>
      </c>
      <c r="AQ3" s="9" t="e">
        <f>+PRESUPUESTO!#REF!</f>
        <v>#REF!</v>
      </c>
      <c r="AR3" s="9" t="e">
        <f>+PRESUPUESTO!#REF!</f>
        <v>#REF!</v>
      </c>
      <c r="AS3" s="9" t="e">
        <f>+PRESUPUESTO!#REF!</f>
        <v>#REF!</v>
      </c>
    </row>
    <row r="4" spans="1:45" ht="15.75" customHeight="1">
      <c r="A4" s="772" t="s">
        <v>47</v>
      </c>
      <c r="B4" s="775" t="s">
        <v>48</v>
      </c>
      <c r="C4" s="776"/>
      <c r="D4" s="776"/>
      <c r="E4" s="776"/>
      <c r="F4" s="57"/>
      <c r="G4" s="57"/>
      <c r="H4" s="778" t="e">
        <f>+PRESUPUESTO!#REF!</f>
        <v>#REF!</v>
      </c>
      <c r="I4" s="778" t="e">
        <f>+PRESUPUESTO!#REF!</f>
        <v>#REF!</v>
      </c>
      <c r="J4" s="778" t="e">
        <f>+PRESUPUESTO!#REF!</f>
        <v>#REF!</v>
      </c>
      <c r="K4" s="778" t="e">
        <f>+PRESUPUESTO!#REF!</f>
        <v>#REF!</v>
      </c>
      <c r="L4" s="778" t="e">
        <f>+PRESUPUESTO!#REF!</f>
        <v>#REF!</v>
      </c>
      <c r="M4" s="778" t="e">
        <f>+PRESUPUESTO!#REF!</f>
        <v>#REF!</v>
      </c>
      <c r="N4" s="778" t="e">
        <f>+PRESUPUESTO!#REF!</f>
        <v>#REF!</v>
      </c>
      <c r="O4" s="778" t="e">
        <f>+PRESUPUESTO!#REF!</f>
        <v>#REF!</v>
      </c>
      <c r="P4" s="780" t="e">
        <f>+PRESUPUESTO!#REF!</f>
        <v>#REF!</v>
      </c>
      <c r="Q4" s="780" t="e">
        <f>+PRESUPUESTO!#REF!</f>
        <v>#REF!</v>
      </c>
      <c r="R4" s="780" t="e">
        <f>+PRESUPUESTO!#REF!</f>
        <v>#REF!</v>
      </c>
      <c r="S4" s="780" t="e">
        <f>+PRESUPUESTO!#REF!</f>
        <v>#REF!</v>
      </c>
      <c r="T4" s="780" t="s">
        <v>67</v>
      </c>
      <c r="U4" s="780" t="s">
        <v>68</v>
      </c>
      <c r="V4" s="780" t="e">
        <f>+PRESUPUESTO!#REF!</f>
        <v>#REF!</v>
      </c>
      <c r="W4" s="760" t="s">
        <v>69</v>
      </c>
      <c r="X4" s="760" t="e">
        <f>+PRESUPUESTO!#REF!</f>
        <v>#REF!</v>
      </c>
      <c r="Y4" s="780" t="e">
        <f>+PRESUPUESTO!#REF!</f>
        <v>#REF!</v>
      </c>
      <c r="Z4" s="760" t="e">
        <f>+PRESUPUESTO!#REF!</f>
        <v>#REF!</v>
      </c>
      <c r="AA4" s="760" t="e">
        <f>+PRESUPUESTO!#REF!</f>
        <v>#REF!</v>
      </c>
      <c r="AB4" s="760" t="e">
        <f>+PRESUPUESTO!#REF!</f>
        <v>#REF!</v>
      </c>
      <c r="AC4" s="760" t="e">
        <f>+PRESUPUESTO!#REF!</f>
        <v>#REF!</v>
      </c>
      <c r="AD4" s="760" t="e">
        <f>+PRESUPUESTO!#REF!</f>
        <v>#REF!</v>
      </c>
      <c r="AE4" s="760" t="e">
        <f>+PRESUPUESTO!#REF!</f>
        <v>#REF!</v>
      </c>
      <c r="AF4" s="760" t="e">
        <f>+PRESUPUESTO!#REF!</f>
        <v>#REF!</v>
      </c>
      <c r="AG4" s="760" t="e">
        <f>+PRESUPUESTO!#REF!</f>
        <v>#REF!</v>
      </c>
      <c r="AH4" s="760" t="e">
        <f>+PRESUPUESTO!#REF!</f>
        <v>#REF!</v>
      </c>
      <c r="AI4" s="760" t="e">
        <f>+PRESUPUESTO!#REF!</f>
        <v>#REF!</v>
      </c>
      <c r="AJ4" s="760" t="e">
        <f>+PRESUPUESTO!#REF!</f>
        <v>#REF!</v>
      </c>
      <c r="AK4" s="760" t="e">
        <f>+PRESUPUESTO!#REF!</f>
        <v>#REF!</v>
      </c>
      <c r="AL4" s="796" t="e">
        <f>+PRESUPUESTO!#REF!</f>
        <v>#REF!</v>
      </c>
      <c r="AM4" s="797"/>
      <c r="AN4" s="760" t="e">
        <f>+PRESUPUESTO!#REF!</f>
        <v>#REF!</v>
      </c>
      <c r="AO4" s="760" t="e">
        <f>+PRESUPUESTO!#REF!</f>
        <v>#REF!</v>
      </c>
      <c r="AP4" s="760" t="e">
        <f>+PRESUPUESTO!#REF!</f>
        <v>#REF!</v>
      </c>
      <c r="AQ4" s="760" t="e">
        <f>+PRESUPUESTO!#REF!</f>
        <v>#REF!</v>
      </c>
      <c r="AR4" s="760" t="e">
        <f>+PRESUPUESTO!#REF!</f>
        <v>#REF!</v>
      </c>
      <c r="AS4" s="760" t="e">
        <f>+PRESUPUESTO!#REF!</f>
        <v>#REF!</v>
      </c>
    </row>
    <row r="5" spans="1:45" ht="161.25" customHeight="1">
      <c r="A5" s="773"/>
      <c r="B5" s="782" t="s">
        <v>49</v>
      </c>
      <c r="C5" s="783"/>
      <c r="D5" s="783"/>
      <c r="E5" s="783"/>
      <c r="F5" s="56"/>
      <c r="G5" s="56"/>
      <c r="H5" s="779"/>
      <c r="I5" s="779"/>
      <c r="J5" s="779"/>
      <c r="K5" s="779"/>
      <c r="L5" s="779"/>
      <c r="M5" s="779"/>
      <c r="N5" s="779"/>
      <c r="O5" s="779"/>
      <c r="P5" s="781"/>
      <c r="Q5" s="781"/>
      <c r="R5" s="781"/>
      <c r="S5" s="781"/>
      <c r="T5" s="781"/>
      <c r="U5" s="781"/>
      <c r="V5" s="781"/>
      <c r="W5" s="761"/>
      <c r="X5" s="761"/>
      <c r="Y5" s="781"/>
      <c r="Z5" s="761"/>
      <c r="AA5" s="761"/>
      <c r="AB5" s="761"/>
      <c r="AC5" s="761"/>
      <c r="AD5" s="761"/>
      <c r="AE5" s="761"/>
      <c r="AF5" s="761"/>
      <c r="AG5" s="761"/>
      <c r="AH5" s="761"/>
      <c r="AI5" s="761"/>
      <c r="AJ5" s="761"/>
      <c r="AK5" s="761"/>
      <c r="AL5" s="798"/>
      <c r="AM5" s="799"/>
      <c r="AN5" s="761"/>
      <c r="AO5" s="761"/>
      <c r="AP5" s="761"/>
      <c r="AQ5" s="761"/>
      <c r="AR5" s="761"/>
      <c r="AS5" s="761"/>
    </row>
    <row r="6" spans="1:45" ht="75">
      <c r="A6" s="774"/>
      <c r="B6" s="766" t="s">
        <v>50</v>
      </c>
      <c r="C6" s="767"/>
      <c r="D6" s="51" t="s">
        <v>51</v>
      </c>
      <c r="E6" s="51" t="s">
        <v>52</v>
      </c>
      <c r="F6" s="51" t="s">
        <v>53</v>
      </c>
      <c r="G6" s="52" t="s">
        <v>66</v>
      </c>
      <c r="H6" s="51" t="s">
        <v>21</v>
      </c>
      <c r="I6" s="51" t="s">
        <v>21</v>
      </c>
      <c r="J6" s="51" t="s">
        <v>21</v>
      </c>
      <c r="K6" s="51" t="s">
        <v>21</v>
      </c>
      <c r="L6" s="51" t="s">
        <v>21</v>
      </c>
      <c r="M6" s="51" t="s">
        <v>7</v>
      </c>
      <c r="N6" s="51" t="s">
        <v>21</v>
      </c>
      <c r="O6" s="51" t="s">
        <v>21</v>
      </c>
      <c r="P6" s="51" t="s">
        <v>21</v>
      </c>
      <c r="Q6" s="51" t="s">
        <v>7</v>
      </c>
      <c r="R6" s="51" t="s">
        <v>55</v>
      </c>
      <c r="S6" s="51" t="s">
        <v>21</v>
      </c>
      <c r="T6" s="51" t="s">
        <v>21</v>
      </c>
      <c r="U6" s="16" t="s">
        <v>21</v>
      </c>
      <c r="V6" s="16" t="s">
        <v>21</v>
      </c>
      <c r="W6" s="51" t="s">
        <v>21</v>
      </c>
      <c r="X6" s="16" t="s">
        <v>21</v>
      </c>
      <c r="Y6" s="16" t="s">
        <v>21</v>
      </c>
      <c r="Z6" s="16" t="s">
        <v>21</v>
      </c>
      <c r="AA6" s="16" t="s">
        <v>21</v>
      </c>
      <c r="AB6" s="16" t="s">
        <v>21</v>
      </c>
      <c r="AC6" s="16" t="s">
        <v>21</v>
      </c>
      <c r="AD6" s="16" t="s">
        <v>21</v>
      </c>
      <c r="AE6" s="16" t="s">
        <v>21</v>
      </c>
      <c r="AF6" s="16" t="s">
        <v>21</v>
      </c>
      <c r="AG6" s="16" t="s">
        <v>21</v>
      </c>
      <c r="AH6" s="16" t="s">
        <v>21</v>
      </c>
      <c r="AI6" s="16" t="s">
        <v>21</v>
      </c>
      <c r="AJ6" s="16" t="s">
        <v>21</v>
      </c>
      <c r="AK6" s="16" t="s">
        <v>21</v>
      </c>
      <c r="AL6" s="766" t="s">
        <v>21</v>
      </c>
      <c r="AM6" s="767"/>
      <c r="AN6" s="60" t="s">
        <v>21</v>
      </c>
      <c r="AO6" s="60" t="s">
        <v>13</v>
      </c>
      <c r="AP6" s="60" t="s">
        <v>13</v>
      </c>
      <c r="AQ6" s="60" t="s">
        <v>21</v>
      </c>
      <c r="AR6" s="60" t="s">
        <v>21</v>
      </c>
      <c r="AS6" s="60" t="s">
        <v>21</v>
      </c>
    </row>
    <row r="7" spans="1:45">
      <c r="A7" s="786" t="str">
        <f>+PRESUPUESTO!A1</f>
        <v>" MEJORAMIENTO, ADECUACIÓN MENOR Y MANTENIMIENTO DE LA INFRAESTRUCTURA DE LAS INSTITUCIONES EDUCATIVAS URBANAS Y RURALES DEL MUNICIPIO DE SAN JOSÉ DE CÚCUTA"</v>
      </c>
      <c r="B7" s="788"/>
      <c r="C7" s="788"/>
      <c r="D7" s="17">
        <v>20</v>
      </c>
      <c r="E7" s="17"/>
      <c r="F7" s="17"/>
      <c r="G7" s="17">
        <v>1</v>
      </c>
      <c r="H7" s="18">
        <f>+G7</f>
        <v>1</v>
      </c>
      <c r="I7" s="19"/>
      <c r="J7" s="19"/>
      <c r="K7" s="19"/>
      <c r="L7" s="41"/>
      <c r="M7" s="41"/>
      <c r="N7" s="41"/>
      <c r="O7" s="18"/>
      <c r="P7" s="18"/>
      <c r="Q7" s="18">
        <f>+D7+D8</f>
        <v>40</v>
      </c>
      <c r="R7" s="18"/>
      <c r="S7" s="18"/>
      <c r="T7" s="18"/>
      <c r="U7" s="18"/>
      <c r="V7" s="18"/>
      <c r="W7" s="18"/>
      <c r="X7" s="18"/>
      <c r="Y7" s="55"/>
      <c r="Z7" s="55"/>
      <c r="AA7" s="55"/>
      <c r="AB7" s="55"/>
      <c r="AC7" s="55"/>
      <c r="AD7" s="55"/>
      <c r="AE7" s="55"/>
      <c r="AF7" s="59"/>
      <c r="AG7" s="59"/>
      <c r="AH7" s="59"/>
      <c r="AI7" s="59"/>
      <c r="AJ7" s="59"/>
      <c r="AK7" s="55"/>
      <c r="AL7" s="762"/>
      <c r="AM7" s="763"/>
      <c r="AN7" s="61"/>
      <c r="AO7" s="61"/>
      <c r="AP7" s="61"/>
      <c r="AQ7" s="61"/>
      <c r="AR7" s="61"/>
      <c r="AS7" s="61"/>
    </row>
    <row r="8" spans="1:45">
      <c r="A8" s="787"/>
      <c r="B8" s="788"/>
      <c r="C8" s="788"/>
      <c r="D8" s="17">
        <v>20</v>
      </c>
      <c r="E8" s="17"/>
      <c r="F8" s="17"/>
      <c r="G8" s="17">
        <v>18</v>
      </c>
      <c r="H8" s="18"/>
      <c r="I8" s="19">
        <v>20</v>
      </c>
      <c r="J8" s="19"/>
      <c r="K8" s="19"/>
      <c r="L8" s="41"/>
      <c r="M8" s="41"/>
      <c r="N8" s="41"/>
      <c r="O8" s="18"/>
      <c r="P8" s="18"/>
      <c r="Q8" s="18"/>
      <c r="R8" s="18">
        <f>+D8</f>
        <v>20</v>
      </c>
      <c r="S8" s="18"/>
      <c r="T8" s="18"/>
      <c r="U8" s="18"/>
      <c r="V8" s="18"/>
      <c r="W8" s="18"/>
      <c r="X8" s="18"/>
      <c r="Y8" s="55"/>
      <c r="Z8" s="55"/>
      <c r="AA8" s="55"/>
      <c r="AB8" s="55"/>
      <c r="AC8" s="55"/>
      <c r="AD8" s="55"/>
      <c r="AE8" s="55"/>
      <c r="AF8" s="59"/>
      <c r="AG8" s="59"/>
      <c r="AH8" s="59"/>
      <c r="AI8" s="59"/>
      <c r="AJ8" s="59"/>
      <c r="AK8" s="55"/>
      <c r="AL8" s="762"/>
      <c r="AM8" s="763"/>
      <c r="AN8" s="61"/>
      <c r="AO8" s="61"/>
      <c r="AP8" s="61"/>
      <c r="AQ8" s="61"/>
      <c r="AR8" s="61"/>
      <c r="AS8" s="61"/>
    </row>
    <row r="9" spans="1:45">
      <c r="A9" s="787"/>
      <c r="B9" s="788"/>
      <c r="C9" s="788"/>
      <c r="D9" s="17"/>
      <c r="E9" s="17"/>
      <c r="F9" s="17"/>
      <c r="G9" s="17">
        <v>32</v>
      </c>
      <c r="H9" s="18"/>
      <c r="I9" s="19"/>
      <c r="J9" s="19">
        <v>22</v>
      </c>
      <c r="K9" s="19"/>
      <c r="L9" s="41"/>
      <c r="M9" s="41"/>
      <c r="N9" s="41"/>
      <c r="O9" s="18"/>
      <c r="P9" s="18"/>
      <c r="Q9" s="18"/>
      <c r="R9" s="18"/>
      <c r="S9" s="18">
        <f>+G15</f>
        <v>3</v>
      </c>
      <c r="T9" s="18"/>
      <c r="U9" s="18"/>
      <c r="V9" s="18"/>
      <c r="W9" s="18"/>
      <c r="X9" s="18"/>
      <c r="Y9" s="55"/>
      <c r="Z9" s="55"/>
      <c r="AA9" s="55"/>
      <c r="AB9" s="55"/>
      <c r="AC9" s="55"/>
      <c r="AD9" s="55"/>
      <c r="AE9" s="55"/>
      <c r="AF9" s="59"/>
      <c r="AG9" s="59"/>
      <c r="AH9" s="59"/>
      <c r="AI9" s="59"/>
      <c r="AJ9" s="59"/>
      <c r="AK9" s="55"/>
      <c r="AL9" s="762"/>
      <c r="AM9" s="763"/>
      <c r="AN9" s="61"/>
      <c r="AO9" s="61"/>
      <c r="AP9" s="61"/>
      <c r="AQ9" s="61"/>
      <c r="AR9" s="61"/>
      <c r="AS9" s="61"/>
    </row>
    <row r="10" spans="1:45">
      <c r="A10" s="787"/>
      <c r="B10" s="788"/>
      <c r="C10" s="788"/>
      <c r="D10" s="17"/>
      <c r="E10" s="17"/>
      <c r="F10" s="17"/>
      <c r="G10" s="17">
        <v>15</v>
      </c>
      <c r="H10" s="18"/>
      <c r="I10" s="19"/>
      <c r="J10" s="19"/>
      <c r="K10" s="19">
        <v>9</v>
      </c>
      <c r="L10" s="41"/>
      <c r="M10" s="41"/>
      <c r="N10" s="41"/>
      <c r="O10" s="18"/>
      <c r="P10" s="18"/>
      <c r="Q10" s="18"/>
      <c r="R10" s="18"/>
      <c r="S10" s="18"/>
      <c r="T10" s="18">
        <f>+G13</f>
        <v>3</v>
      </c>
      <c r="U10" s="18">
        <f>+G15</f>
        <v>3</v>
      </c>
      <c r="V10" s="18"/>
      <c r="W10" s="18"/>
      <c r="X10" s="18"/>
      <c r="Y10" s="55"/>
      <c r="Z10" s="55"/>
      <c r="AA10" s="55"/>
      <c r="AB10" s="55"/>
      <c r="AC10" s="55"/>
      <c r="AD10" s="55"/>
      <c r="AE10" s="55"/>
      <c r="AF10" s="59"/>
      <c r="AG10" s="59"/>
      <c r="AH10" s="59"/>
      <c r="AI10" s="59"/>
      <c r="AJ10" s="59"/>
      <c r="AK10" s="55"/>
      <c r="AL10" s="762"/>
      <c r="AM10" s="763"/>
      <c r="AN10" s="61"/>
      <c r="AO10" s="61"/>
      <c r="AP10" s="61"/>
      <c r="AQ10" s="61"/>
      <c r="AR10" s="61"/>
      <c r="AS10" s="61"/>
    </row>
    <row r="11" spans="1:45">
      <c r="A11" s="787"/>
      <c r="B11" s="788"/>
      <c r="C11" s="788"/>
      <c r="D11" s="17"/>
      <c r="E11" s="17"/>
      <c r="F11" s="17"/>
      <c r="G11" s="17">
        <v>8</v>
      </c>
      <c r="H11" s="18"/>
      <c r="I11" s="19"/>
      <c r="J11" s="19"/>
      <c r="K11" s="19"/>
      <c r="L11" s="41">
        <v>6</v>
      </c>
      <c r="M11" s="41"/>
      <c r="N11" s="41"/>
      <c r="O11" s="18"/>
      <c r="P11" s="18"/>
      <c r="Q11" s="18"/>
      <c r="R11" s="18"/>
      <c r="S11" s="18"/>
      <c r="T11" s="18"/>
      <c r="U11" s="18"/>
      <c r="V11" s="18">
        <f>+G11</f>
        <v>8</v>
      </c>
      <c r="W11" s="18"/>
      <c r="X11" s="18"/>
      <c r="Y11" s="55"/>
      <c r="Z11" s="55"/>
      <c r="AA11" s="55"/>
      <c r="AB11" s="55"/>
      <c r="AC11" s="55"/>
      <c r="AD11" s="55"/>
      <c r="AE11" s="55"/>
      <c r="AF11" s="59"/>
      <c r="AG11" s="59"/>
      <c r="AH11" s="59"/>
      <c r="AI11" s="59"/>
      <c r="AJ11" s="59"/>
      <c r="AK11" s="55"/>
      <c r="AL11" s="762"/>
      <c r="AM11" s="763"/>
      <c r="AN11" s="61"/>
      <c r="AO11" s="61"/>
      <c r="AP11" s="61"/>
      <c r="AQ11" s="61"/>
      <c r="AR11" s="61"/>
      <c r="AS11" s="61"/>
    </row>
    <row r="12" spans="1:45">
      <c r="A12" s="787"/>
      <c r="B12" s="788"/>
      <c r="C12" s="788"/>
      <c r="D12" s="17">
        <v>60</v>
      </c>
      <c r="E12" s="17"/>
      <c r="F12" s="17"/>
      <c r="G12" s="17">
        <v>2</v>
      </c>
      <c r="H12" s="18"/>
      <c r="I12" s="19"/>
      <c r="J12" s="19"/>
      <c r="K12" s="19"/>
      <c r="L12" s="41"/>
      <c r="M12" s="41">
        <v>100</v>
      </c>
      <c r="N12" s="41">
        <v>1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55"/>
      <c r="Z12" s="55"/>
      <c r="AA12" s="55"/>
      <c r="AB12" s="55"/>
      <c r="AC12" s="55"/>
      <c r="AD12" s="55"/>
      <c r="AE12" s="55"/>
      <c r="AF12" s="59"/>
      <c r="AG12" s="59"/>
      <c r="AH12" s="59"/>
      <c r="AI12" s="59"/>
      <c r="AJ12" s="59"/>
      <c r="AK12" s="55"/>
      <c r="AL12" s="762"/>
      <c r="AM12" s="763"/>
      <c r="AN12" s="61"/>
      <c r="AO12" s="61"/>
      <c r="AP12" s="61"/>
      <c r="AQ12" s="61"/>
      <c r="AR12" s="61"/>
      <c r="AS12" s="61"/>
    </row>
    <row r="13" spans="1:45">
      <c r="A13" s="787"/>
      <c r="B13" s="788"/>
      <c r="C13" s="788"/>
      <c r="D13" s="17"/>
      <c r="E13" s="17"/>
      <c r="F13" s="17"/>
      <c r="G13" s="17">
        <v>3</v>
      </c>
      <c r="H13" s="18"/>
      <c r="I13" s="19"/>
      <c r="J13" s="19"/>
      <c r="K13" s="19"/>
      <c r="L13" s="41"/>
      <c r="M13" s="41"/>
      <c r="N13" s="41"/>
      <c r="O13" s="18">
        <v>5</v>
      </c>
      <c r="P13" s="18"/>
      <c r="Q13" s="18"/>
      <c r="R13" s="18"/>
      <c r="S13" s="18"/>
      <c r="T13" s="18"/>
      <c r="U13" s="18"/>
      <c r="V13" s="18"/>
      <c r="W13" s="18">
        <f>+G13</f>
        <v>3</v>
      </c>
      <c r="X13" s="18"/>
      <c r="Y13" s="55"/>
      <c r="Z13" s="55"/>
      <c r="AA13" s="55"/>
      <c r="AB13" s="55"/>
      <c r="AC13" s="55"/>
      <c r="AD13" s="55"/>
      <c r="AE13" s="55"/>
      <c r="AF13" s="59"/>
      <c r="AG13" s="59"/>
      <c r="AH13" s="59"/>
      <c r="AI13" s="59"/>
      <c r="AJ13" s="59"/>
      <c r="AK13" s="55"/>
      <c r="AL13" s="762"/>
      <c r="AM13" s="763"/>
      <c r="AN13" s="61"/>
      <c r="AO13" s="61"/>
      <c r="AP13" s="61"/>
      <c r="AQ13" s="61"/>
      <c r="AR13" s="61"/>
      <c r="AS13" s="61"/>
    </row>
    <row r="14" spans="1:45">
      <c r="A14" s="787"/>
      <c r="B14" s="788"/>
      <c r="C14" s="788"/>
      <c r="D14" s="17"/>
      <c r="E14" s="17"/>
      <c r="F14" s="17"/>
      <c r="G14" s="17">
        <v>32</v>
      </c>
      <c r="H14" s="18"/>
      <c r="I14" s="19"/>
      <c r="J14" s="19"/>
      <c r="K14" s="19"/>
      <c r="L14" s="41"/>
      <c r="M14" s="41"/>
      <c r="N14" s="41"/>
      <c r="O14" s="18"/>
      <c r="P14" s="18">
        <v>22</v>
      </c>
      <c r="Q14" s="18"/>
      <c r="R14" s="18"/>
      <c r="S14" s="18"/>
      <c r="T14" s="18"/>
      <c r="U14" s="18"/>
      <c r="V14" s="18"/>
      <c r="W14" s="18"/>
      <c r="X14" s="18"/>
      <c r="Y14" s="55"/>
      <c r="Z14" s="55"/>
      <c r="AA14" s="55"/>
      <c r="AB14" s="55"/>
      <c r="AC14" s="55"/>
      <c r="AD14" s="55"/>
      <c r="AE14" s="55"/>
      <c r="AF14" s="59"/>
      <c r="AG14" s="59"/>
      <c r="AH14" s="59"/>
      <c r="AI14" s="59"/>
      <c r="AJ14" s="59"/>
      <c r="AK14" s="55"/>
      <c r="AL14" s="762"/>
      <c r="AM14" s="763"/>
      <c r="AN14" s="61"/>
      <c r="AO14" s="61"/>
      <c r="AP14" s="61"/>
      <c r="AQ14" s="61"/>
      <c r="AR14" s="61"/>
      <c r="AS14" s="61"/>
    </row>
    <row r="15" spans="1:45">
      <c r="A15" s="787"/>
      <c r="B15" s="788"/>
      <c r="C15" s="788"/>
      <c r="D15" s="17"/>
      <c r="E15" s="17"/>
      <c r="F15" s="17"/>
      <c r="G15" s="17">
        <v>3</v>
      </c>
      <c r="H15" s="18"/>
      <c r="I15" s="19"/>
      <c r="J15" s="19"/>
      <c r="K15" s="19"/>
      <c r="L15" s="41"/>
      <c r="M15" s="41"/>
      <c r="N15" s="41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55"/>
      <c r="Z15" s="55"/>
      <c r="AA15" s="55"/>
      <c r="AB15" s="55"/>
      <c r="AC15" s="55"/>
      <c r="AD15" s="55"/>
      <c r="AE15" s="55"/>
      <c r="AF15" s="59"/>
      <c r="AG15" s="59"/>
      <c r="AH15" s="59"/>
      <c r="AI15" s="59"/>
      <c r="AJ15" s="59"/>
      <c r="AK15" s="55"/>
      <c r="AL15" s="762"/>
      <c r="AM15" s="763"/>
      <c r="AN15" s="61"/>
      <c r="AO15" s="61"/>
      <c r="AP15" s="61"/>
      <c r="AQ15" s="61"/>
      <c r="AR15" s="61"/>
      <c r="AS15" s="61"/>
    </row>
    <row r="16" spans="1:45">
      <c r="A16" s="787"/>
      <c r="B16" s="788"/>
      <c r="C16" s="788"/>
      <c r="D16" s="17"/>
      <c r="E16" s="17"/>
      <c r="F16" s="17"/>
      <c r="G16" s="17">
        <v>5</v>
      </c>
      <c r="H16" s="18"/>
      <c r="I16" s="19"/>
      <c r="J16" s="19"/>
      <c r="K16" s="19"/>
      <c r="L16" s="41"/>
      <c r="M16" s="41"/>
      <c r="N16" s="41"/>
      <c r="O16" s="18"/>
      <c r="P16" s="18"/>
      <c r="Q16" s="18"/>
      <c r="R16" s="18"/>
      <c r="S16" s="18"/>
      <c r="T16" s="18"/>
      <c r="U16" s="18"/>
      <c r="V16" s="18"/>
      <c r="W16" s="18"/>
      <c r="X16" s="18">
        <f>+G16</f>
        <v>5</v>
      </c>
      <c r="Y16" s="55"/>
      <c r="Z16" s="55"/>
      <c r="AA16" s="55"/>
      <c r="AB16" s="55"/>
      <c r="AC16" s="55"/>
      <c r="AD16" s="55"/>
      <c r="AE16" s="55"/>
      <c r="AF16" s="59"/>
      <c r="AG16" s="59"/>
      <c r="AH16" s="59"/>
      <c r="AI16" s="59"/>
      <c r="AJ16" s="59"/>
      <c r="AK16" s="55"/>
      <c r="AL16" s="762"/>
      <c r="AM16" s="763"/>
      <c r="AN16" s="61"/>
      <c r="AO16" s="61"/>
      <c r="AP16" s="61"/>
      <c r="AQ16" s="61"/>
      <c r="AR16" s="61"/>
      <c r="AS16" s="61"/>
    </row>
    <row r="17" spans="1:45">
      <c r="A17" s="787"/>
      <c r="B17" s="788"/>
      <c r="C17" s="788"/>
      <c r="D17" s="17"/>
      <c r="E17" s="17"/>
      <c r="F17" s="17"/>
      <c r="G17" s="17">
        <v>9</v>
      </c>
      <c r="H17" s="18"/>
      <c r="I17" s="19"/>
      <c r="J17" s="19"/>
      <c r="K17" s="19"/>
      <c r="L17" s="41"/>
      <c r="M17" s="41"/>
      <c r="N17" s="41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55">
        <f>+G17</f>
        <v>9</v>
      </c>
      <c r="Z17" s="55">
        <f>+G17</f>
        <v>9</v>
      </c>
      <c r="AA17" s="55"/>
      <c r="AB17" s="55"/>
      <c r="AC17" s="55"/>
      <c r="AD17" s="55"/>
      <c r="AE17" s="55"/>
      <c r="AF17" s="59"/>
      <c r="AG17" s="59"/>
      <c r="AH17" s="59"/>
      <c r="AI17" s="59"/>
      <c r="AJ17" s="59"/>
      <c r="AK17" s="55"/>
      <c r="AL17" s="762"/>
      <c r="AM17" s="763"/>
      <c r="AN17" s="61"/>
      <c r="AO17" s="61"/>
      <c r="AP17" s="61"/>
      <c r="AQ17" s="61"/>
      <c r="AR17" s="61"/>
      <c r="AS17" s="61"/>
    </row>
    <row r="18" spans="1:45">
      <c r="A18" s="787"/>
      <c r="B18" s="788"/>
      <c r="C18" s="788"/>
      <c r="D18" s="17"/>
      <c r="E18" s="17"/>
      <c r="F18" s="17"/>
      <c r="G18" s="17">
        <v>22</v>
      </c>
      <c r="H18" s="18"/>
      <c r="I18" s="19"/>
      <c r="J18" s="19"/>
      <c r="K18" s="19"/>
      <c r="L18" s="41"/>
      <c r="M18" s="41"/>
      <c r="N18" s="41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55"/>
      <c r="Z18" s="55"/>
      <c r="AA18" s="55">
        <f>+G18</f>
        <v>22</v>
      </c>
      <c r="AB18" s="55">
        <f>+G11</f>
        <v>8</v>
      </c>
      <c r="AC18" s="55"/>
      <c r="AD18" s="55"/>
      <c r="AE18" s="55"/>
      <c r="AF18" s="59"/>
      <c r="AG18" s="59"/>
      <c r="AH18" s="59"/>
      <c r="AI18" s="59"/>
      <c r="AJ18" s="59"/>
      <c r="AK18" s="55"/>
      <c r="AL18" s="762"/>
      <c r="AM18" s="763"/>
      <c r="AN18" s="61"/>
      <c r="AO18" s="61"/>
      <c r="AP18" s="61"/>
      <c r="AQ18" s="61"/>
      <c r="AR18" s="61"/>
      <c r="AS18" s="61"/>
    </row>
    <row r="19" spans="1:45">
      <c r="A19" s="787"/>
      <c r="B19" s="802"/>
      <c r="C19" s="802"/>
      <c r="D19" s="17"/>
      <c r="E19" s="17"/>
      <c r="F19" s="17"/>
      <c r="G19" s="17">
        <v>6</v>
      </c>
      <c r="H19" s="18"/>
      <c r="I19" s="19"/>
      <c r="J19" s="19"/>
      <c r="K19" s="19"/>
      <c r="L19" s="41"/>
      <c r="M19" s="41"/>
      <c r="N19" s="4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55"/>
      <c r="Z19" s="55"/>
      <c r="AA19" s="55"/>
      <c r="AB19" s="55"/>
      <c r="AC19" s="55">
        <f>+G19</f>
        <v>6</v>
      </c>
      <c r="AD19" s="55">
        <f>+G16</f>
        <v>5</v>
      </c>
      <c r="AE19" s="55">
        <f>+G20</f>
        <v>4</v>
      </c>
      <c r="AF19" s="59">
        <f>+G12</f>
        <v>2</v>
      </c>
      <c r="AG19" s="59">
        <f>+G21</f>
        <v>2</v>
      </c>
      <c r="AH19" s="59">
        <f>+G12</f>
        <v>2</v>
      </c>
      <c r="AI19" s="59">
        <f>+'MEMORIAS ELE-VARI-AGUA-MOB'!G20</f>
        <v>4</v>
      </c>
      <c r="AJ19" s="59">
        <v>2</v>
      </c>
      <c r="AK19" s="55">
        <f>+G12</f>
        <v>2</v>
      </c>
      <c r="AL19" s="762">
        <f>+G12</f>
        <v>2</v>
      </c>
      <c r="AM19" s="763"/>
      <c r="AN19" s="61">
        <v>2</v>
      </c>
      <c r="AO19" s="61">
        <f>+(B22+B23)*F22</f>
        <v>4.4000000000000004</v>
      </c>
      <c r="AP19" s="61"/>
      <c r="AQ19" s="61"/>
      <c r="AR19" s="61"/>
      <c r="AS19" s="61"/>
    </row>
    <row r="20" spans="1:45">
      <c r="A20" s="787"/>
      <c r="B20" s="788"/>
      <c r="C20" s="788"/>
      <c r="D20" s="18"/>
      <c r="E20" s="18"/>
      <c r="F20" s="18"/>
      <c r="G20" s="17">
        <v>4</v>
      </c>
      <c r="H20" s="19"/>
      <c r="I20" s="19"/>
      <c r="J20" s="19"/>
      <c r="K20" s="19"/>
      <c r="L20" s="55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55"/>
      <c r="Z20" s="55"/>
      <c r="AA20" s="55"/>
      <c r="AB20" s="55"/>
      <c r="AC20" s="55"/>
      <c r="AD20" s="55"/>
      <c r="AE20" s="55"/>
      <c r="AF20" s="59"/>
      <c r="AG20" s="59"/>
      <c r="AH20" s="59"/>
      <c r="AI20" s="59"/>
      <c r="AJ20" s="59"/>
      <c r="AK20" s="55"/>
      <c r="AL20" s="762"/>
      <c r="AM20" s="763"/>
      <c r="AN20" s="61"/>
      <c r="AO20" s="61"/>
      <c r="AP20" s="61">
        <f>+B23*F23</f>
        <v>6.3</v>
      </c>
      <c r="AQ20" s="61">
        <f>+G22</f>
        <v>10</v>
      </c>
      <c r="AR20" s="61">
        <v>4</v>
      </c>
      <c r="AS20" s="61"/>
    </row>
    <row r="21" spans="1:45">
      <c r="A21" s="787"/>
      <c r="B21" s="788"/>
      <c r="C21" s="788"/>
      <c r="D21" s="26"/>
      <c r="E21" s="26"/>
      <c r="F21" s="18"/>
      <c r="G21" s="17">
        <v>2</v>
      </c>
      <c r="H21" s="18"/>
      <c r="I21" s="18"/>
      <c r="J21" s="18"/>
      <c r="K21" s="18"/>
      <c r="L21" s="55"/>
      <c r="M21" s="18"/>
      <c r="N21" s="18"/>
      <c r="O21" s="18"/>
      <c r="P21" s="19"/>
      <c r="Q21" s="18"/>
      <c r="R21" s="18"/>
      <c r="S21" s="18"/>
      <c r="T21" s="18"/>
      <c r="U21" s="18"/>
      <c r="V21" s="18"/>
      <c r="W21" s="18"/>
      <c r="X21" s="18"/>
      <c r="Y21" s="55"/>
      <c r="Z21" s="55"/>
      <c r="AA21" s="55"/>
      <c r="AB21" s="55"/>
      <c r="AC21" s="55"/>
      <c r="AD21" s="55"/>
      <c r="AE21" s="55"/>
      <c r="AF21" s="59"/>
      <c r="AG21" s="59"/>
      <c r="AH21" s="59"/>
      <c r="AI21" s="59"/>
      <c r="AJ21" s="59"/>
      <c r="AK21" s="55"/>
      <c r="AL21" s="762"/>
      <c r="AM21" s="763"/>
      <c r="AN21" s="61"/>
      <c r="AO21" s="61"/>
      <c r="AP21" s="61"/>
      <c r="AQ21" s="61"/>
      <c r="AR21" s="61"/>
      <c r="AS21" s="61"/>
    </row>
    <row r="22" spans="1:45">
      <c r="A22" s="787"/>
      <c r="B22" s="788">
        <v>23</v>
      </c>
      <c r="C22" s="788"/>
      <c r="D22" s="18"/>
      <c r="E22" s="19"/>
      <c r="F22" s="18">
        <v>0.1</v>
      </c>
      <c r="G22" s="17">
        <v>10</v>
      </c>
      <c r="H22" s="18"/>
      <c r="I22" s="18"/>
      <c r="J22" s="18"/>
      <c r="K22" s="18"/>
      <c r="L22" s="23"/>
      <c r="M22" s="26"/>
      <c r="N22" s="26"/>
      <c r="O22" s="23"/>
      <c r="P22" s="55"/>
      <c r="Q22" s="23"/>
      <c r="R22" s="23"/>
      <c r="S22" s="23"/>
      <c r="T22" s="23"/>
      <c r="U22" s="19"/>
      <c r="V22" s="18"/>
      <c r="W22" s="18"/>
      <c r="X22" s="18"/>
      <c r="Y22" s="55"/>
      <c r="Z22" s="55"/>
      <c r="AA22" s="55"/>
      <c r="AB22" s="55"/>
      <c r="AC22" s="55"/>
      <c r="AD22" s="55"/>
      <c r="AE22" s="55"/>
      <c r="AF22" s="59"/>
      <c r="AG22" s="59"/>
      <c r="AH22" s="59"/>
      <c r="AI22" s="59"/>
      <c r="AJ22" s="59"/>
      <c r="AK22" s="55"/>
      <c r="AL22" s="762"/>
      <c r="AM22" s="763"/>
      <c r="AN22" s="61"/>
      <c r="AO22" s="61"/>
      <c r="AP22" s="61"/>
      <c r="AQ22" s="61"/>
      <c r="AR22" s="61"/>
      <c r="AS22" s="61"/>
    </row>
    <row r="23" spans="1:45">
      <c r="A23" s="787"/>
      <c r="B23" s="788">
        <v>21</v>
      </c>
      <c r="C23" s="788"/>
      <c r="D23" s="18"/>
      <c r="E23" s="19"/>
      <c r="F23" s="18">
        <v>0.3</v>
      </c>
      <c r="G23" s="17">
        <v>3</v>
      </c>
      <c r="H23" s="18"/>
      <c r="I23" s="18"/>
      <c r="J23" s="18"/>
      <c r="K23" s="18"/>
      <c r="L23" s="55"/>
      <c r="M23" s="18"/>
      <c r="N23" s="18"/>
      <c r="O23" s="55"/>
      <c r="P23" s="55"/>
      <c r="Q23" s="55"/>
      <c r="R23" s="55"/>
      <c r="S23" s="55"/>
      <c r="T23" s="55"/>
      <c r="U23" s="55"/>
      <c r="V23" s="18"/>
      <c r="W23" s="18"/>
      <c r="X23" s="18"/>
      <c r="Y23" s="55"/>
      <c r="Z23" s="55"/>
      <c r="AA23" s="55"/>
      <c r="AB23" s="55"/>
      <c r="AC23" s="55"/>
      <c r="AD23" s="55"/>
      <c r="AE23" s="55"/>
      <c r="AF23" s="23"/>
      <c r="AG23" s="23"/>
      <c r="AH23" s="23"/>
      <c r="AI23" s="23"/>
      <c r="AJ23" s="23"/>
      <c r="AK23" s="23"/>
      <c r="AL23" s="762"/>
      <c r="AM23" s="763"/>
      <c r="AN23" s="54"/>
      <c r="AO23" s="54"/>
      <c r="AP23" s="54"/>
      <c r="AQ23" s="54"/>
      <c r="AR23" s="54"/>
      <c r="AS23" s="54"/>
    </row>
    <row r="24" spans="1:45">
      <c r="A24" s="787"/>
      <c r="B24" s="788"/>
      <c r="C24" s="788"/>
      <c r="D24" s="26"/>
      <c r="E24" s="19"/>
      <c r="F24" s="26"/>
      <c r="G24" s="17">
        <v>2</v>
      </c>
      <c r="H24" s="18"/>
      <c r="I24" s="18"/>
      <c r="J24" s="18"/>
      <c r="K24" s="18"/>
      <c r="L24" s="23"/>
      <c r="M24" s="26"/>
      <c r="N24" s="26"/>
      <c r="O24" s="41"/>
      <c r="P24" s="23"/>
      <c r="Q24" s="23"/>
      <c r="R24" s="23"/>
      <c r="S24" s="23"/>
      <c r="T24" s="23"/>
      <c r="U24" s="23"/>
      <c r="V24" s="18"/>
      <c r="W24" s="19"/>
      <c r="X24" s="18"/>
      <c r="Y24" s="55"/>
      <c r="Z24" s="55"/>
      <c r="AA24" s="55"/>
      <c r="AB24" s="55"/>
      <c r="AC24" s="55"/>
      <c r="AD24" s="55"/>
      <c r="AE24" s="55"/>
      <c r="AF24" s="41"/>
      <c r="AG24" s="41"/>
      <c r="AH24" s="41"/>
      <c r="AI24" s="41"/>
      <c r="AJ24" s="41"/>
      <c r="AK24" s="41"/>
      <c r="AL24" s="762"/>
      <c r="AM24" s="763"/>
      <c r="AN24" s="62"/>
      <c r="AO24" s="62"/>
      <c r="AP24" s="62"/>
      <c r="AQ24" s="62"/>
      <c r="AR24" s="62"/>
      <c r="AS24" s="62">
        <v>3</v>
      </c>
    </row>
    <row r="25" spans="1:45">
      <c r="A25" s="787"/>
      <c r="B25" s="788"/>
      <c r="C25" s="788"/>
      <c r="D25" s="18"/>
      <c r="E25" s="18"/>
      <c r="F25" s="18"/>
      <c r="G25" s="17"/>
      <c r="H25" s="18"/>
      <c r="I25" s="18"/>
      <c r="J25" s="18"/>
      <c r="K25" s="18"/>
      <c r="L25" s="55"/>
      <c r="M25" s="18"/>
      <c r="N25" s="18"/>
      <c r="O25" s="55"/>
      <c r="P25" s="55"/>
      <c r="Q25" s="55"/>
      <c r="R25" s="55"/>
      <c r="S25" s="55"/>
      <c r="T25" s="55"/>
      <c r="U25" s="55"/>
      <c r="V25" s="55"/>
      <c r="W25" s="18"/>
      <c r="X25" s="55"/>
      <c r="Y25" s="55"/>
      <c r="Z25" s="55"/>
      <c r="AA25" s="55"/>
      <c r="AB25" s="55"/>
      <c r="AC25" s="55"/>
      <c r="AD25" s="55"/>
      <c r="AE25" s="55"/>
      <c r="AF25" s="59"/>
      <c r="AG25" s="59"/>
      <c r="AH25" s="59"/>
      <c r="AI25" s="59"/>
      <c r="AJ25" s="59"/>
      <c r="AK25" s="55"/>
      <c r="AL25" s="762"/>
      <c r="AM25" s="763"/>
      <c r="AN25" s="61"/>
      <c r="AO25" s="61"/>
      <c r="AP25" s="61"/>
      <c r="AQ25" s="61"/>
      <c r="AR25" s="61"/>
      <c r="AS25" s="55"/>
    </row>
    <row r="26" spans="1:45">
      <c r="A26" s="787"/>
      <c r="B26" s="788"/>
      <c r="C26" s="788"/>
      <c r="D26" s="18"/>
      <c r="E26" s="18"/>
      <c r="F26" s="18"/>
      <c r="G26" s="17"/>
      <c r="H26" s="18"/>
      <c r="I26" s="18"/>
      <c r="J26" s="18"/>
      <c r="K26" s="18"/>
      <c r="L26" s="55"/>
      <c r="M26" s="18"/>
      <c r="N26" s="18"/>
      <c r="O26" s="55"/>
      <c r="P26" s="55"/>
      <c r="Q26" s="55"/>
      <c r="R26" s="55"/>
      <c r="S26" s="55"/>
      <c r="T26" s="55"/>
      <c r="U26" s="55"/>
      <c r="V26" s="55"/>
      <c r="W26" s="18"/>
      <c r="X26" s="55"/>
      <c r="Y26" s="55"/>
      <c r="Z26" s="55"/>
      <c r="AA26" s="55"/>
      <c r="AB26" s="55"/>
      <c r="AC26" s="55"/>
      <c r="AD26" s="55"/>
      <c r="AE26" s="55"/>
      <c r="AF26" s="59"/>
      <c r="AG26" s="59"/>
      <c r="AH26" s="59"/>
      <c r="AI26" s="59"/>
      <c r="AJ26" s="59"/>
      <c r="AK26" s="55"/>
      <c r="AL26" s="762"/>
      <c r="AM26" s="763"/>
      <c r="AN26" s="61"/>
      <c r="AO26" s="61"/>
      <c r="AP26" s="61"/>
      <c r="AQ26" s="61"/>
      <c r="AR26" s="61"/>
      <c r="AS26" s="61"/>
    </row>
    <row r="27" spans="1:45">
      <c r="A27" s="787"/>
      <c r="B27" s="788"/>
      <c r="C27" s="788"/>
      <c r="D27" s="26"/>
      <c r="E27" s="26"/>
      <c r="F27" s="26"/>
      <c r="G27" s="17"/>
      <c r="H27" s="26"/>
      <c r="I27" s="26"/>
      <c r="J27" s="26"/>
      <c r="K27" s="26"/>
      <c r="L27" s="23"/>
      <c r="M27" s="26"/>
      <c r="N27" s="26"/>
      <c r="O27" s="23"/>
      <c r="P27" s="23"/>
      <c r="Q27" s="23"/>
      <c r="R27" s="23"/>
      <c r="S27" s="23"/>
      <c r="T27" s="23"/>
      <c r="U27" s="23"/>
      <c r="V27" s="23"/>
      <c r="W27" s="26"/>
      <c r="X27" s="23"/>
      <c r="Y27" s="41"/>
      <c r="Z27" s="23"/>
      <c r="AA27" s="55"/>
      <c r="AB27" s="55"/>
      <c r="AC27" s="55"/>
      <c r="AD27" s="23"/>
      <c r="AE27" s="23"/>
      <c r="AF27" s="23"/>
      <c r="AG27" s="23"/>
      <c r="AH27" s="23"/>
      <c r="AI27" s="23"/>
      <c r="AJ27" s="23"/>
      <c r="AK27" s="23"/>
      <c r="AL27" s="762"/>
      <c r="AM27" s="763"/>
      <c r="AN27" s="54"/>
      <c r="AO27" s="54"/>
      <c r="AP27" s="54"/>
      <c r="AQ27" s="54"/>
      <c r="AR27" s="54"/>
      <c r="AS27" s="54"/>
    </row>
    <row r="28" spans="1:45">
      <c r="A28" s="787"/>
      <c r="B28" s="788"/>
      <c r="C28" s="788"/>
      <c r="D28" s="18"/>
      <c r="E28" s="18"/>
      <c r="F28" s="18"/>
      <c r="G28" s="17"/>
      <c r="H28" s="18"/>
      <c r="I28" s="18"/>
      <c r="J28" s="18"/>
      <c r="K28" s="18"/>
      <c r="L28" s="55"/>
      <c r="M28" s="18"/>
      <c r="N28" s="18"/>
      <c r="O28" s="55"/>
      <c r="P28" s="55"/>
      <c r="Q28" s="55"/>
      <c r="R28" s="55"/>
      <c r="S28" s="55"/>
      <c r="T28" s="55"/>
      <c r="U28" s="55"/>
      <c r="V28" s="55"/>
      <c r="W28" s="18"/>
      <c r="X28" s="55"/>
      <c r="Y28" s="55"/>
      <c r="Z28" s="55"/>
      <c r="AA28" s="55"/>
      <c r="AB28" s="55"/>
      <c r="AC28" s="55"/>
      <c r="AD28" s="55"/>
      <c r="AE28" s="55"/>
      <c r="AF28" s="59"/>
      <c r="AG28" s="59"/>
      <c r="AH28" s="59"/>
      <c r="AI28" s="59"/>
      <c r="AJ28" s="59"/>
      <c r="AK28" s="55"/>
      <c r="AL28" s="762"/>
      <c r="AM28" s="763"/>
      <c r="AN28" s="61"/>
      <c r="AO28" s="61"/>
      <c r="AP28" s="61"/>
      <c r="AQ28" s="61"/>
      <c r="AR28" s="61"/>
      <c r="AS28" s="61"/>
    </row>
    <row r="29" spans="1:45">
      <c r="A29" s="787"/>
      <c r="B29" s="788"/>
      <c r="C29" s="788"/>
      <c r="D29" s="18"/>
      <c r="E29" s="18"/>
      <c r="F29" s="18"/>
      <c r="G29" s="17"/>
      <c r="H29" s="18"/>
      <c r="I29" s="18"/>
      <c r="J29" s="18"/>
      <c r="K29" s="18"/>
      <c r="L29" s="55"/>
      <c r="M29" s="18"/>
      <c r="N29" s="18"/>
      <c r="O29" s="55"/>
      <c r="P29" s="55"/>
      <c r="Q29" s="55"/>
      <c r="R29" s="55"/>
      <c r="S29" s="55"/>
      <c r="T29" s="55"/>
      <c r="U29" s="55"/>
      <c r="V29" s="55"/>
      <c r="W29" s="18"/>
      <c r="X29" s="55"/>
      <c r="Y29" s="55"/>
      <c r="Z29" s="55"/>
      <c r="AA29" s="55"/>
      <c r="AB29" s="55"/>
      <c r="AC29" s="55"/>
      <c r="AD29" s="55"/>
      <c r="AE29" s="55"/>
      <c r="AF29" s="59"/>
      <c r="AG29" s="59"/>
      <c r="AH29" s="59"/>
      <c r="AI29" s="59"/>
      <c r="AJ29" s="59"/>
      <c r="AK29" s="55"/>
      <c r="AL29" s="762"/>
      <c r="AM29" s="763"/>
      <c r="AN29" s="61"/>
      <c r="AO29" s="61"/>
      <c r="AP29" s="61"/>
      <c r="AQ29" s="61"/>
      <c r="AR29" s="61"/>
      <c r="AS29" s="61"/>
    </row>
    <row r="30" spans="1:45">
      <c r="A30" s="787"/>
      <c r="B30" s="788"/>
      <c r="C30" s="788"/>
      <c r="D30" s="18"/>
      <c r="E30" s="18"/>
      <c r="F30" s="18"/>
      <c r="G30" s="17"/>
      <c r="H30" s="18"/>
      <c r="I30" s="18"/>
      <c r="J30" s="18"/>
      <c r="K30" s="18"/>
      <c r="L30" s="55"/>
      <c r="M30" s="18"/>
      <c r="N30" s="18"/>
      <c r="O30" s="55"/>
      <c r="P30" s="55"/>
      <c r="Q30" s="55"/>
      <c r="R30" s="55"/>
      <c r="S30" s="55"/>
      <c r="T30" s="55"/>
      <c r="U30" s="55"/>
      <c r="V30" s="55"/>
      <c r="W30" s="18"/>
      <c r="X30" s="55"/>
      <c r="Y30" s="55"/>
      <c r="Z30" s="55"/>
      <c r="AA30" s="55"/>
      <c r="AB30" s="55"/>
      <c r="AC30" s="55"/>
      <c r="AD30" s="55"/>
      <c r="AE30" s="55"/>
      <c r="AF30" s="59"/>
      <c r="AG30" s="59"/>
      <c r="AH30" s="59"/>
      <c r="AI30" s="59"/>
      <c r="AJ30" s="59"/>
      <c r="AK30" s="55"/>
      <c r="AL30" s="64"/>
      <c r="AM30" s="61"/>
      <c r="AN30" s="61"/>
      <c r="AO30" s="61"/>
      <c r="AP30" s="61"/>
      <c r="AQ30" s="61"/>
      <c r="AR30" s="61"/>
      <c r="AS30" s="61"/>
    </row>
    <row r="31" spans="1:45">
      <c r="A31" s="787"/>
      <c r="B31" s="788"/>
      <c r="C31" s="788"/>
      <c r="D31" s="18"/>
      <c r="E31" s="18"/>
      <c r="F31" s="18"/>
      <c r="G31" s="17"/>
      <c r="H31" s="18"/>
      <c r="I31" s="18"/>
      <c r="J31" s="18"/>
      <c r="K31" s="18"/>
      <c r="L31" s="55"/>
      <c r="M31" s="18"/>
      <c r="N31" s="18"/>
      <c r="O31" s="55"/>
      <c r="P31" s="55"/>
      <c r="Q31" s="55"/>
      <c r="R31" s="55"/>
      <c r="S31" s="55"/>
      <c r="T31" s="55"/>
      <c r="U31" s="55"/>
      <c r="V31" s="55"/>
      <c r="W31" s="18"/>
      <c r="X31" s="55"/>
      <c r="Y31" s="55"/>
      <c r="Z31" s="55"/>
      <c r="AA31" s="55"/>
      <c r="AB31" s="55"/>
      <c r="AC31" s="55"/>
      <c r="AD31" s="55"/>
      <c r="AE31" s="55"/>
      <c r="AF31" s="59"/>
      <c r="AG31" s="59"/>
      <c r="AH31" s="59"/>
      <c r="AI31" s="59"/>
      <c r="AJ31" s="59"/>
      <c r="AK31" s="55"/>
      <c r="AL31" s="64"/>
      <c r="AM31" s="61"/>
      <c r="AN31" s="61"/>
      <c r="AO31" s="61"/>
      <c r="AP31" s="61"/>
      <c r="AQ31" s="61"/>
      <c r="AR31" s="61"/>
      <c r="AS31" s="61"/>
    </row>
    <row r="32" spans="1:45">
      <c r="A32" s="787"/>
      <c r="B32" s="788"/>
      <c r="C32" s="788"/>
      <c r="D32" s="18"/>
      <c r="E32" s="18"/>
      <c r="F32" s="18"/>
      <c r="G32" s="17"/>
      <c r="H32" s="18"/>
      <c r="I32" s="18"/>
      <c r="J32" s="18"/>
      <c r="K32" s="18"/>
      <c r="L32" s="55"/>
      <c r="M32" s="18"/>
      <c r="N32" s="18"/>
      <c r="O32" s="55"/>
      <c r="P32" s="55"/>
      <c r="Q32" s="55"/>
      <c r="R32" s="55"/>
      <c r="S32" s="55"/>
      <c r="T32" s="55"/>
      <c r="U32" s="55"/>
      <c r="V32" s="55"/>
      <c r="W32" s="18"/>
      <c r="X32" s="55"/>
      <c r="Y32" s="55"/>
      <c r="Z32" s="55"/>
      <c r="AA32" s="55"/>
      <c r="AB32" s="55"/>
      <c r="AC32" s="55"/>
      <c r="AD32" s="55"/>
      <c r="AE32" s="55"/>
      <c r="AF32" s="59"/>
      <c r="AG32" s="59"/>
      <c r="AH32" s="59"/>
      <c r="AI32" s="59"/>
      <c r="AJ32" s="59"/>
      <c r="AK32" s="55"/>
      <c r="AL32" s="64"/>
      <c r="AM32" s="61"/>
      <c r="AN32" s="61"/>
      <c r="AO32" s="61"/>
      <c r="AP32" s="61"/>
      <c r="AQ32" s="61"/>
      <c r="AR32" s="61"/>
      <c r="AS32" s="61"/>
    </row>
    <row r="33" spans="1:45">
      <c r="A33" s="787"/>
      <c r="B33" s="788"/>
      <c r="C33" s="788"/>
      <c r="D33" s="18"/>
      <c r="E33" s="18"/>
      <c r="F33" s="18"/>
      <c r="G33" s="17"/>
      <c r="H33" s="18"/>
      <c r="I33" s="18"/>
      <c r="J33" s="18"/>
      <c r="K33" s="18"/>
      <c r="L33" s="55"/>
      <c r="M33" s="18"/>
      <c r="N33" s="18"/>
      <c r="O33" s="55"/>
      <c r="P33" s="55"/>
      <c r="Q33" s="55"/>
      <c r="R33" s="55"/>
      <c r="S33" s="55"/>
      <c r="T33" s="55"/>
      <c r="U33" s="55"/>
      <c r="V33" s="55"/>
      <c r="W33" s="18"/>
      <c r="X33" s="55"/>
      <c r="Y33" s="55"/>
      <c r="Z33" s="55"/>
      <c r="AA33" s="55"/>
      <c r="AB33" s="55"/>
      <c r="AC33" s="55"/>
      <c r="AD33" s="55"/>
      <c r="AE33" s="55"/>
      <c r="AF33" s="59"/>
      <c r="AG33" s="59"/>
      <c r="AH33" s="59"/>
      <c r="AI33" s="59"/>
      <c r="AJ33" s="59"/>
      <c r="AK33" s="55"/>
      <c r="AL33" s="64"/>
      <c r="AM33" s="61"/>
      <c r="AN33" s="61"/>
      <c r="AO33" s="61"/>
      <c r="AP33" s="61"/>
      <c r="AQ33" s="61"/>
      <c r="AR33" s="61"/>
      <c r="AS33" s="61"/>
    </row>
    <row r="34" spans="1:45">
      <c r="A34" s="787"/>
      <c r="B34" s="788"/>
      <c r="C34" s="788"/>
      <c r="D34" s="18"/>
      <c r="E34" s="18"/>
      <c r="F34" s="18"/>
      <c r="G34" s="17"/>
      <c r="H34" s="18"/>
      <c r="I34" s="18"/>
      <c r="J34" s="18"/>
      <c r="K34" s="18"/>
      <c r="L34" s="55"/>
      <c r="M34" s="18"/>
      <c r="N34" s="18"/>
      <c r="O34" s="55"/>
      <c r="P34" s="55"/>
      <c r="Q34" s="55"/>
      <c r="R34" s="55"/>
      <c r="S34" s="55"/>
      <c r="T34" s="55"/>
      <c r="U34" s="55"/>
      <c r="V34" s="55"/>
      <c r="W34" s="18"/>
      <c r="X34" s="55"/>
      <c r="Y34" s="55"/>
      <c r="Z34" s="55"/>
      <c r="AA34" s="55"/>
      <c r="AB34" s="55"/>
      <c r="AC34" s="55"/>
      <c r="AD34" s="55"/>
      <c r="AE34" s="55"/>
      <c r="AF34" s="59"/>
      <c r="AG34" s="59"/>
      <c r="AH34" s="59"/>
      <c r="AI34" s="59"/>
      <c r="AJ34" s="59"/>
      <c r="AK34" s="55"/>
      <c r="AL34" s="64"/>
      <c r="AM34" s="61"/>
      <c r="AN34" s="61"/>
      <c r="AO34" s="61"/>
      <c r="AP34" s="61"/>
      <c r="AQ34" s="61"/>
      <c r="AR34" s="61"/>
      <c r="AS34" s="61"/>
    </row>
    <row r="35" spans="1:45">
      <c r="A35" s="787"/>
      <c r="B35" s="788"/>
      <c r="C35" s="788"/>
      <c r="D35" s="18"/>
      <c r="E35" s="18"/>
      <c r="F35" s="18"/>
      <c r="G35" s="17"/>
      <c r="H35" s="18"/>
      <c r="I35" s="18"/>
      <c r="J35" s="18"/>
      <c r="K35" s="18"/>
      <c r="L35" s="55"/>
      <c r="M35" s="18"/>
      <c r="N35" s="18"/>
      <c r="O35" s="55"/>
      <c r="P35" s="55"/>
      <c r="Q35" s="55"/>
      <c r="R35" s="55"/>
      <c r="S35" s="55"/>
      <c r="T35" s="55"/>
      <c r="U35" s="55"/>
      <c r="V35" s="55"/>
      <c r="W35" s="18"/>
      <c r="X35" s="55"/>
      <c r="Y35" s="55"/>
      <c r="Z35" s="55"/>
      <c r="AA35" s="55"/>
      <c r="AB35" s="55"/>
      <c r="AC35" s="55"/>
      <c r="AD35" s="55"/>
      <c r="AE35" s="55"/>
      <c r="AF35" s="59"/>
      <c r="AG35" s="59"/>
      <c r="AH35" s="59"/>
      <c r="AI35" s="59"/>
      <c r="AJ35" s="59"/>
      <c r="AK35" s="55"/>
      <c r="AL35" s="64"/>
      <c r="AM35" s="61"/>
      <c r="AN35" s="61"/>
      <c r="AO35" s="61"/>
      <c r="AP35" s="61"/>
      <c r="AQ35" s="61"/>
      <c r="AR35" s="61"/>
      <c r="AS35" s="61"/>
    </row>
    <row r="36" spans="1:45">
      <c r="A36" s="787"/>
      <c r="B36" s="788"/>
      <c r="C36" s="788"/>
      <c r="D36" s="18"/>
      <c r="E36" s="18"/>
      <c r="F36" s="18"/>
      <c r="G36" s="17"/>
      <c r="H36" s="18"/>
      <c r="I36" s="18"/>
      <c r="J36" s="18"/>
      <c r="K36" s="18"/>
      <c r="L36" s="55"/>
      <c r="M36" s="18"/>
      <c r="N36" s="18"/>
      <c r="O36" s="55"/>
      <c r="P36" s="55"/>
      <c r="Q36" s="55"/>
      <c r="R36" s="55"/>
      <c r="S36" s="55"/>
      <c r="T36" s="55"/>
      <c r="U36" s="55"/>
      <c r="V36" s="55"/>
      <c r="W36" s="18"/>
      <c r="X36" s="55"/>
      <c r="Y36" s="55"/>
      <c r="Z36" s="55"/>
      <c r="AA36" s="55"/>
      <c r="AB36" s="55"/>
      <c r="AC36" s="55"/>
      <c r="AD36" s="55"/>
      <c r="AE36" s="55"/>
      <c r="AF36" s="59"/>
      <c r="AG36" s="59"/>
      <c r="AH36" s="59"/>
      <c r="AI36" s="59"/>
      <c r="AJ36" s="59"/>
      <c r="AK36" s="55"/>
      <c r="AL36" s="64"/>
      <c r="AM36" s="61"/>
      <c r="AN36" s="61"/>
      <c r="AO36" s="61"/>
      <c r="AP36" s="61"/>
      <c r="AQ36" s="61"/>
      <c r="AR36" s="61"/>
      <c r="AS36" s="61"/>
    </row>
    <row r="37" spans="1:45">
      <c r="A37" s="787"/>
      <c r="B37" s="788"/>
      <c r="C37" s="788"/>
      <c r="D37" s="18"/>
      <c r="E37" s="18"/>
      <c r="F37" s="18"/>
      <c r="G37" s="17"/>
      <c r="H37" s="18"/>
      <c r="I37" s="18"/>
      <c r="J37" s="18"/>
      <c r="K37" s="18"/>
      <c r="L37" s="55"/>
      <c r="M37" s="18"/>
      <c r="N37" s="18"/>
      <c r="O37" s="55"/>
      <c r="P37" s="55"/>
      <c r="Q37" s="55"/>
      <c r="R37" s="55"/>
      <c r="S37" s="55"/>
      <c r="T37" s="55"/>
      <c r="U37" s="55"/>
      <c r="V37" s="55"/>
      <c r="W37" s="18"/>
      <c r="X37" s="55"/>
      <c r="Y37" s="55"/>
      <c r="Z37" s="55"/>
      <c r="AA37" s="55"/>
      <c r="AB37" s="55"/>
      <c r="AC37" s="55"/>
      <c r="AD37" s="55"/>
      <c r="AE37" s="55"/>
      <c r="AF37" s="59"/>
      <c r="AG37" s="59"/>
      <c r="AH37" s="59"/>
      <c r="AI37" s="59"/>
      <c r="AJ37" s="59"/>
      <c r="AK37" s="55"/>
      <c r="AL37" s="762"/>
      <c r="AM37" s="763"/>
      <c r="AN37" s="61"/>
      <c r="AO37" s="61"/>
      <c r="AP37" s="61"/>
      <c r="AQ37" s="61"/>
      <c r="AR37" s="61"/>
      <c r="AS37" s="61"/>
    </row>
    <row r="38" spans="1:45" ht="15.75" thickBot="1">
      <c r="A38" s="787"/>
      <c r="B38" s="53"/>
      <c r="C38" s="54"/>
      <c r="D38" s="18"/>
      <c r="E38" s="18"/>
      <c r="F38" s="18"/>
      <c r="G38" s="27"/>
      <c r="H38" s="18"/>
      <c r="I38" s="18"/>
      <c r="J38" s="18"/>
      <c r="K38" s="18"/>
      <c r="L38" s="55"/>
      <c r="M38" s="18"/>
      <c r="N38" s="18"/>
      <c r="O38" s="55"/>
      <c r="P38" s="55"/>
      <c r="Q38" s="55"/>
      <c r="R38" s="55"/>
      <c r="S38" s="55"/>
      <c r="T38" s="55"/>
      <c r="U38" s="55"/>
      <c r="V38" s="55"/>
      <c r="W38" s="18"/>
      <c r="X38" s="55"/>
      <c r="Y38" s="55"/>
      <c r="Z38" s="55"/>
      <c r="AA38" s="55"/>
      <c r="AB38" s="55"/>
      <c r="AC38" s="55"/>
      <c r="AD38" s="55"/>
      <c r="AE38" s="55"/>
      <c r="AF38" s="59"/>
      <c r="AG38" s="59"/>
      <c r="AH38" s="59"/>
      <c r="AI38" s="59"/>
      <c r="AJ38" s="59"/>
      <c r="AK38" s="55"/>
      <c r="AL38" s="800"/>
      <c r="AM38" s="801"/>
      <c r="AN38" s="55"/>
      <c r="AO38" s="55"/>
      <c r="AP38" s="55"/>
      <c r="AQ38" s="55"/>
      <c r="AR38" s="55"/>
      <c r="AS38" s="55"/>
    </row>
    <row r="39" spans="1:45" ht="30.75" thickBot="1">
      <c r="A39" s="28" t="s">
        <v>57</v>
      </c>
      <c r="B39" s="792">
        <f>+B7+B20</f>
        <v>0</v>
      </c>
      <c r="C39" s="793"/>
      <c r="D39" s="29">
        <f>SUM(D7:D29)</f>
        <v>100</v>
      </c>
      <c r="E39" s="30">
        <f>+SUM(E7:E20)</f>
        <v>0</v>
      </c>
      <c r="F39" s="31">
        <f>+SUM(F7:F20)</f>
        <v>0</v>
      </c>
      <c r="G39" s="31"/>
      <c r="H39" s="31">
        <f>SUM(H7:H20)</f>
        <v>1</v>
      </c>
      <c r="I39" s="31">
        <f>+SUM(I8)</f>
        <v>20</v>
      </c>
      <c r="J39" s="31">
        <f>+SUM(J7:J9)</f>
        <v>22</v>
      </c>
      <c r="K39" s="31">
        <f>+SUM(K10:K14)</f>
        <v>9</v>
      </c>
      <c r="L39" s="31">
        <f>SUM(L7:L20)</f>
        <v>6</v>
      </c>
      <c r="M39" s="31">
        <f>SUM(M7:M20)</f>
        <v>100</v>
      </c>
      <c r="N39" s="31">
        <f>+N12</f>
        <v>1</v>
      </c>
      <c r="O39" s="31">
        <f>SUM(O7:O20)</f>
        <v>5</v>
      </c>
      <c r="P39" s="29">
        <f>SUM(P7:P20)</f>
        <v>22</v>
      </c>
      <c r="Q39" s="29">
        <f>+Q7</f>
        <v>40</v>
      </c>
      <c r="R39" s="31">
        <f>+SUM(R8)</f>
        <v>20</v>
      </c>
      <c r="S39" s="31">
        <f>+SUM(S9)</f>
        <v>3</v>
      </c>
      <c r="T39" s="31">
        <f>+SUM(T10)</f>
        <v>3</v>
      </c>
      <c r="U39" s="31">
        <f>+SUM(U7:U24)</f>
        <v>3</v>
      </c>
      <c r="V39" s="31">
        <f>+SUM(V7:V24)</f>
        <v>8</v>
      </c>
      <c r="W39" s="31">
        <f>+SUM(W7:W24)</f>
        <v>3</v>
      </c>
      <c r="X39" s="31">
        <f>+SUM(X7:X24)</f>
        <v>5</v>
      </c>
      <c r="Y39" s="31">
        <f>+SUM(Y17:Y20)</f>
        <v>9</v>
      </c>
      <c r="Z39" s="31">
        <f>+SUM(Z14:Z21)</f>
        <v>9</v>
      </c>
      <c r="AA39" s="31">
        <f>+SUM(AA18:AA21)</f>
        <v>22</v>
      </c>
      <c r="AB39" s="31">
        <f>+SUM(AB18:AB21)</f>
        <v>8</v>
      </c>
      <c r="AC39" s="31">
        <f>+SUM(AC19:AC22)</f>
        <v>6</v>
      </c>
      <c r="AD39" s="31">
        <f>+AD19</f>
        <v>5</v>
      </c>
      <c r="AE39" s="31">
        <f t="shared" ref="AE39:AK39" si="0">+AE19</f>
        <v>4</v>
      </c>
      <c r="AF39" s="31">
        <f t="shared" si="0"/>
        <v>2</v>
      </c>
      <c r="AG39" s="31">
        <f t="shared" si="0"/>
        <v>2</v>
      </c>
      <c r="AH39" s="31">
        <f t="shared" si="0"/>
        <v>2</v>
      </c>
      <c r="AI39" s="31">
        <f t="shared" si="0"/>
        <v>4</v>
      </c>
      <c r="AJ39" s="31">
        <f t="shared" si="0"/>
        <v>2</v>
      </c>
      <c r="AK39" s="31">
        <f t="shared" si="0"/>
        <v>2</v>
      </c>
      <c r="AL39" s="792">
        <f>+AL19</f>
        <v>2</v>
      </c>
      <c r="AM39" s="793"/>
      <c r="AN39" s="32">
        <f>+AN19</f>
        <v>2</v>
      </c>
      <c r="AO39" s="32">
        <f>+SUM(AO19)</f>
        <v>4.4000000000000004</v>
      </c>
      <c r="AP39" s="32">
        <f>+SUM(AP20)</f>
        <v>6.3</v>
      </c>
      <c r="AQ39" s="32">
        <f>+SUM(AQ20)</f>
        <v>10</v>
      </c>
      <c r="AR39" s="32">
        <f>+SUM(AR20)</f>
        <v>4</v>
      </c>
      <c r="AS39" s="32">
        <f>+AS24</f>
        <v>3</v>
      </c>
    </row>
    <row r="40" spans="1:45">
      <c r="A40" s="35"/>
      <c r="B40" s="36"/>
      <c r="C40" s="36"/>
      <c r="D40" s="37"/>
      <c r="E40" s="36"/>
      <c r="F40" s="36"/>
      <c r="G40" s="36"/>
      <c r="H40" s="38"/>
      <c r="I40" s="38"/>
      <c r="J40" s="38"/>
      <c r="K40" s="38"/>
      <c r="L40" s="38"/>
      <c r="M40" s="38"/>
      <c r="N40" s="38"/>
      <c r="O40" s="38"/>
      <c r="P40" s="39"/>
      <c r="Q40" s="39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</row>
    <row r="41" spans="1:45">
      <c r="A41" s="35"/>
      <c r="B41" s="36"/>
      <c r="C41" s="36"/>
      <c r="D41" s="36"/>
      <c r="E41" s="36"/>
      <c r="F41" s="36"/>
      <c r="G41" s="36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</row>
    <row r="42" spans="1:45">
      <c r="A42" s="35"/>
      <c r="B42" s="36"/>
      <c r="C42" s="36"/>
      <c r="D42" s="36"/>
      <c r="E42" s="36"/>
      <c r="F42" s="36"/>
      <c r="G42" s="36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</row>
    <row r="43" spans="1:45">
      <c r="A43" s="35"/>
      <c r="B43" s="36"/>
      <c r="C43" s="36"/>
      <c r="D43" s="36"/>
      <c r="E43" s="36"/>
      <c r="F43" s="36"/>
      <c r="G43" s="36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</row>
    <row r="44" spans="1:45">
      <c r="A44" s="35"/>
      <c r="B44" s="36"/>
      <c r="C44" s="36"/>
      <c r="D44" s="36"/>
      <c r="E44" s="36"/>
      <c r="F44" s="36"/>
      <c r="G44" s="36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</row>
    <row r="45" spans="1:45">
      <c r="A45" s="35"/>
      <c r="B45" s="36"/>
      <c r="C45" s="36"/>
      <c r="D45" s="36"/>
      <c r="E45" s="36"/>
      <c r="F45" s="36"/>
      <c r="G45" s="36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</row>
    <row r="46" spans="1:45" ht="23.25" customHeight="1">
      <c r="A46" s="35"/>
      <c r="B46" s="36"/>
      <c r="C46" s="36"/>
      <c r="D46" s="36"/>
      <c r="E46" s="791" t="s">
        <v>58</v>
      </c>
      <c r="F46" s="791"/>
      <c r="G46" s="791"/>
      <c r="H46" s="38"/>
      <c r="I46" s="38"/>
      <c r="J46" s="38"/>
      <c r="K46" s="38"/>
      <c r="L46" s="791" t="s">
        <v>59</v>
      </c>
      <c r="M46" s="791"/>
      <c r="N46" s="791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</row>
    <row r="47" spans="1:45">
      <c r="A47" s="35"/>
      <c r="B47" s="36"/>
      <c r="C47" s="36"/>
      <c r="D47" s="36"/>
      <c r="E47" s="789" t="s">
        <v>60</v>
      </c>
      <c r="F47" s="789"/>
      <c r="G47" s="789"/>
      <c r="H47" s="38"/>
      <c r="I47" s="38"/>
      <c r="J47" s="38"/>
      <c r="K47" s="38"/>
      <c r="L47" s="790" t="s">
        <v>61</v>
      </c>
      <c r="M47" s="790"/>
      <c r="N47" s="790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</row>
    <row r="48" spans="1:45">
      <c r="A48" s="35"/>
      <c r="B48" s="36"/>
      <c r="C48" s="36"/>
      <c r="D48" s="36"/>
      <c r="E48" s="790" t="s">
        <v>62</v>
      </c>
      <c r="F48" s="790"/>
      <c r="G48" s="790"/>
      <c r="H48" s="38"/>
      <c r="I48" s="38"/>
      <c r="J48" s="38"/>
      <c r="K48" s="38"/>
      <c r="L48" s="790" t="s">
        <v>63</v>
      </c>
      <c r="M48" s="790"/>
      <c r="N48" s="790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</row>
  </sheetData>
  <mergeCells count="111">
    <mergeCell ref="A7:A38"/>
    <mergeCell ref="B7:C7"/>
    <mergeCell ref="AS4:AS5"/>
    <mergeCell ref="AL4:AM5"/>
    <mergeCell ref="AN4:AN5"/>
    <mergeCell ref="AO4:AO5"/>
    <mergeCell ref="AP4:AP5"/>
    <mergeCell ref="AQ4:AQ5"/>
    <mergeCell ref="AR4:AR5"/>
    <mergeCell ref="AL38:AM38"/>
    <mergeCell ref="AL10:AM10"/>
    <mergeCell ref="AL11:AM11"/>
    <mergeCell ref="AL12:AM12"/>
    <mergeCell ref="AL13:AM13"/>
    <mergeCell ref="AL14:AM14"/>
    <mergeCell ref="AL15:AM15"/>
    <mergeCell ref="AL7:AM7"/>
    <mergeCell ref="AL8:AM8"/>
    <mergeCell ref="AL9:AM9"/>
    <mergeCell ref="Y4:Y5"/>
    <mergeCell ref="Z4:Z5"/>
    <mergeCell ref="O4:O5"/>
    <mergeCell ref="P4:P5"/>
    <mergeCell ref="N4:N5"/>
    <mergeCell ref="A1:AS1"/>
    <mergeCell ref="A2:AS2"/>
    <mergeCell ref="B3:E3"/>
    <mergeCell ref="AL3:AM3"/>
    <mergeCell ref="A4:A6"/>
    <mergeCell ref="B4:E4"/>
    <mergeCell ref="H4:H5"/>
    <mergeCell ref="AF4:AF5"/>
    <mergeCell ref="AG4:AG5"/>
    <mergeCell ref="AH4:AH5"/>
    <mergeCell ref="AI4:AI5"/>
    <mergeCell ref="AJ4:AJ5"/>
    <mergeCell ref="Q4:Q5"/>
    <mergeCell ref="R4:R5"/>
    <mergeCell ref="S4:S5"/>
    <mergeCell ref="T4:T5"/>
    <mergeCell ref="B5:E5"/>
    <mergeCell ref="B6:C6"/>
    <mergeCell ref="AL6:AM6"/>
    <mergeCell ref="AK4:AK5"/>
    <mergeCell ref="U4:U5"/>
    <mergeCell ref="V4:V5"/>
    <mergeCell ref="W4:W5"/>
    <mergeCell ref="X4:X5"/>
    <mergeCell ref="AD4:AD5"/>
    <mergeCell ref="AE4:AE5"/>
    <mergeCell ref="AA4:AA5"/>
    <mergeCell ref="AB4:AB5"/>
    <mergeCell ref="AC4:AC5"/>
    <mergeCell ref="I4:I5"/>
    <mergeCell ref="J4:J5"/>
    <mergeCell ref="K4:K5"/>
    <mergeCell ref="L4:L5"/>
    <mergeCell ref="M4:M5"/>
    <mergeCell ref="AL16:AM16"/>
    <mergeCell ref="AL17:AM17"/>
    <mergeCell ref="AL18:AM18"/>
    <mergeCell ref="B19:C19"/>
    <mergeCell ref="AL19:AM19"/>
    <mergeCell ref="B20:C20"/>
    <mergeCell ref="AL20:AM20"/>
    <mergeCell ref="B14:C14"/>
    <mergeCell ref="B15:C15"/>
    <mergeCell ref="B16:C16"/>
    <mergeCell ref="B17:C17"/>
    <mergeCell ref="B18:C18"/>
    <mergeCell ref="B8:C8"/>
    <mergeCell ref="B9:C9"/>
    <mergeCell ref="B10:C10"/>
    <mergeCell ref="B37:C37"/>
    <mergeCell ref="B11:C11"/>
    <mergeCell ref="B12:C12"/>
    <mergeCell ref="B13:C13"/>
    <mergeCell ref="B24:C24"/>
    <mergeCell ref="B25:C25"/>
    <mergeCell ref="B26:C26"/>
    <mergeCell ref="B27:C27"/>
    <mergeCell ref="B28:C28"/>
    <mergeCell ref="B29:C29"/>
    <mergeCell ref="B21:C21"/>
    <mergeCell ref="B22:C22"/>
    <mergeCell ref="B23:C23"/>
    <mergeCell ref="E48:G48"/>
    <mergeCell ref="L48:N48"/>
    <mergeCell ref="E46:G46"/>
    <mergeCell ref="L46:N46"/>
    <mergeCell ref="E47:G47"/>
    <mergeCell ref="L47:N47"/>
    <mergeCell ref="AL27:AM27"/>
    <mergeCell ref="AL28:AM28"/>
    <mergeCell ref="AL29:AM29"/>
    <mergeCell ref="AL37:AM37"/>
    <mergeCell ref="B39:C39"/>
    <mergeCell ref="B30:C30"/>
    <mergeCell ref="B31:C31"/>
    <mergeCell ref="AL21:AM21"/>
    <mergeCell ref="AL22:AM22"/>
    <mergeCell ref="AL23:AM23"/>
    <mergeCell ref="AL24:AM24"/>
    <mergeCell ref="AL25:AM25"/>
    <mergeCell ref="AL39:AM39"/>
    <mergeCell ref="B32:C32"/>
    <mergeCell ref="B33:C33"/>
    <mergeCell ref="B34:C34"/>
    <mergeCell ref="B35:C35"/>
    <mergeCell ref="B36:C36"/>
    <mergeCell ref="AL26:AM2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pageSetUpPr fitToPage="1"/>
  </sheetPr>
  <dimension ref="A1:I174"/>
  <sheetViews>
    <sheetView tabSelected="1" view="pageBreakPreview" topLeftCell="A166" zoomScaleNormal="100" zoomScaleSheetLayoutView="100" workbookViewId="0">
      <selection activeCell="D142" sqref="D142"/>
    </sheetView>
  </sheetViews>
  <sheetFormatPr baseColWidth="10" defaultColWidth="10.7109375" defaultRowHeight="15"/>
  <cols>
    <col min="1" max="1" width="4.28515625" style="198" customWidth="1"/>
    <col min="2" max="2" width="40.28515625" style="198" customWidth="1"/>
    <col min="3" max="3" width="19.28515625" style="198" customWidth="1"/>
    <col min="4" max="4" width="13.7109375" style="198" customWidth="1"/>
    <col min="5" max="5" width="14.28515625" style="477" customWidth="1"/>
    <col min="6" max="6" width="20.28515625" style="478" customWidth="1"/>
    <col min="7" max="7" width="17.85546875" style="479" customWidth="1"/>
    <col min="8" max="8" width="18.28515625" style="198" customWidth="1"/>
    <col min="9" max="10" width="10.7109375" style="198"/>
    <col min="11" max="11" width="12.28515625" style="198" bestFit="1" customWidth="1"/>
    <col min="12" max="16384" width="10.7109375" style="198"/>
  </cols>
  <sheetData>
    <row r="1" spans="1:9" ht="21" thickBot="1">
      <c r="A1" s="805" t="s">
        <v>15</v>
      </c>
      <c r="B1" s="806"/>
      <c r="C1" s="806"/>
      <c r="D1" s="806"/>
      <c r="E1" s="806"/>
      <c r="F1" s="806"/>
      <c r="G1" s="806"/>
      <c r="H1" s="807"/>
      <c r="I1" s="197"/>
    </row>
    <row r="2" spans="1:9" ht="18.75" thickBot="1">
      <c r="A2" s="199"/>
      <c r="B2" s="200"/>
      <c r="C2" s="201"/>
      <c r="D2" s="202"/>
      <c r="E2" s="203"/>
      <c r="F2" s="204"/>
      <c r="G2" s="205"/>
      <c r="H2" s="206"/>
    </row>
    <row r="3" spans="1:9">
      <c r="A3" s="199"/>
      <c r="B3" s="207" t="s">
        <v>16</v>
      </c>
      <c r="C3" s="808" t="s">
        <v>109</v>
      </c>
      <c r="D3" s="809"/>
      <c r="E3" s="809"/>
      <c r="F3" s="809"/>
      <c r="G3" s="809"/>
      <c r="H3" s="810"/>
    </row>
    <row r="4" spans="1:9">
      <c r="A4" s="199"/>
      <c r="B4" s="208" t="s">
        <v>17</v>
      </c>
      <c r="C4" s="811" t="str">
        <f>PRESUPUESTO!A1</f>
        <v>" MEJORAMIENTO, ADECUACIÓN MENOR Y MANTENIMIENTO DE LA INFRAESTRUCTURA DE LAS INSTITUCIONES EDUCATIVAS URBANAS Y RURALES DEL MUNICIPIO DE SAN JOSÉ DE CÚCUTA"</v>
      </c>
      <c r="D4" s="812"/>
      <c r="E4" s="812"/>
      <c r="F4" s="812"/>
      <c r="G4" s="812"/>
      <c r="H4" s="813"/>
    </row>
    <row r="5" spans="1:9">
      <c r="A5" s="199"/>
      <c r="B5" s="209" t="str">
        <f>PRESUPUESTO!G4</f>
        <v>FECHA: JULIO 2023</v>
      </c>
      <c r="C5" s="814"/>
      <c r="D5" s="815"/>
      <c r="E5" s="815"/>
      <c r="F5" s="815"/>
      <c r="G5" s="815"/>
      <c r="H5" s="816"/>
    </row>
    <row r="6" spans="1:9" ht="45" customHeight="1" thickBot="1">
      <c r="A6" s="199"/>
      <c r="B6" s="210" t="s">
        <v>18</v>
      </c>
      <c r="C6" s="211">
        <f>+PRESUPUESTO!A11</f>
        <v>1.1000000000000001</v>
      </c>
      <c r="D6" s="817" t="str">
        <f>+PRESUPUESTO!C11</f>
        <v>DESMONTE DE CIELORRASO EXISTENTE EN ESTRUCTURA DE MADERA O METALICA Y PANELES DE ICOPOR O FIBRA MINERAL.</v>
      </c>
      <c r="E6" s="818"/>
      <c r="F6" s="818"/>
      <c r="G6" s="818"/>
      <c r="H6" s="819"/>
    </row>
    <row r="7" spans="1:9" ht="16.5" thickBot="1">
      <c r="A7" s="199"/>
      <c r="B7" s="212" t="s">
        <v>19</v>
      </c>
      <c r="C7" s="213"/>
      <c r="D7" s="214"/>
      <c r="E7" s="214"/>
      <c r="F7" s="215"/>
      <c r="G7" s="216" t="s">
        <v>20</v>
      </c>
      <c r="H7" s="217" t="s">
        <v>42</v>
      </c>
    </row>
    <row r="8" spans="1:9" ht="15.75" thickBot="1">
      <c r="A8" s="199"/>
      <c r="B8" s="218" t="s">
        <v>22</v>
      </c>
      <c r="C8" s="219" t="s">
        <v>21</v>
      </c>
      <c r="D8" s="219" t="s">
        <v>23</v>
      </c>
      <c r="E8" s="219" t="s">
        <v>24</v>
      </c>
      <c r="F8" s="220" t="s">
        <v>25</v>
      </c>
      <c r="G8" s="221" t="s">
        <v>26</v>
      </c>
      <c r="H8" s="222"/>
    </row>
    <row r="9" spans="1:9">
      <c r="A9" s="199"/>
      <c r="B9" s="223" t="s">
        <v>27</v>
      </c>
      <c r="C9" s="224" t="s">
        <v>28</v>
      </c>
      <c r="D9" s="225">
        <f>H26</f>
        <v>10880.8</v>
      </c>
      <c r="E9" s="224">
        <v>0.08</v>
      </c>
      <c r="F9" s="226"/>
      <c r="G9" s="227">
        <f>E9*D9</f>
        <v>870.46399999999994</v>
      </c>
      <c r="H9" s="202"/>
    </row>
    <row r="10" spans="1:9" ht="15.75" thickBot="1">
      <c r="A10" s="199"/>
      <c r="B10" s="228"/>
      <c r="C10" s="229"/>
      <c r="D10" s="230"/>
      <c r="E10" s="229"/>
      <c r="F10" s="231"/>
      <c r="G10" s="232"/>
      <c r="H10" s="202"/>
    </row>
    <row r="11" spans="1:9" ht="15.75" thickBot="1">
      <c r="A11" s="199"/>
      <c r="B11" s="233"/>
      <c r="C11" s="234"/>
      <c r="D11" s="235"/>
      <c r="E11" s="235" t="s">
        <v>29</v>
      </c>
      <c r="F11" s="236"/>
      <c r="G11" s="237"/>
      <c r="H11" s="238">
        <f>SUM(G9:G10)</f>
        <v>870.46399999999994</v>
      </c>
    </row>
    <row r="12" spans="1:9" ht="16.5" thickBot="1">
      <c r="A12" s="199"/>
      <c r="B12" s="212" t="s">
        <v>30</v>
      </c>
      <c r="C12" s="201"/>
      <c r="D12" s="202"/>
      <c r="E12" s="202"/>
      <c r="F12" s="215"/>
      <c r="G12" s="205"/>
    </row>
    <row r="13" spans="1:9" ht="15.75" thickBot="1">
      <c r="A13" s="199"/>
      <c r="B13" s="239" t="s">
        <v>22</v>
      </c>
      <c r="C13" s="240" t="s">
        <v>20</v>
      </c>
      <c r="D13" s="240" t="s">
        <v>3</v>
      </c>
      <c r="E13" s="240" t="s">
        <v>31</v>
      </c>
      <c r="F13" s="241" t="s">
        <v>25</v>
      </c>
      <c r="G13" s="242" t="s">
        <v>26</v>
      </c>
      <c r="H13" s="202"/>
    </row>
    <row r="14" spans="1:9">
      <c r="A14" s="199"/>
      <c r="B14" s="243"/>
      <c r="C14" s="244"/>
      <c r="D14" s="244"/>
      <c r="E14" s="245"/>
      <c r="F14" s="246"/>
      <c r="G14" s="247"/>
      <c r="H14" s="202"/>
    </row>
    <row r="15" spans="1:9" ht="15.75" thickBot="1">
      <c r="A15" s="199"/>
      <c r="B15" s="248"/>
      <c r="C15" s="249"/>
      <c r="D15" s="250"/>
      <c r="E15" s="251"/>
      <c r="F15" s="252"/>
      <c r="G15" s="253"/>
      <c r="H15" s="202"/>
    </row>
    <row r="16" spans="1:9" ht="15.75" thickBot="1">
      <c r="A16" s="199"/>
      <c r="B16" s="233"/>
      <c r="C16" s="234"/>
      <c r="D16" s="235"/>
      <c r="E16" s="254" t="s">
        <v>32</v>
      </c>
      <c r="F16" s="255"/>
      <c r="G16" s="237"/>
      <c r="H16" s="238">
        <f>SUM(G14:G15)</f>
        <v>0</v>
      </c>
    </row>
    <row r="17" spans="1:9" ht="16.5" thickBot="1">
      <c r="A17" s="199"/>
      <c r="B17" s="212" t="s">
        <v>33</v>
      </c>
      <c r="C17" s="201"/>
      <c r="D17" s="202"/>
      <c r="E17" s="202"/>
      <c r="F17" s="215"/>
      <c r="G17" s="205"/>
    </row>
    <row r="18" spans="1:9" ht="15.75" thickBot="1">
      <c r="A18" s="199"/>
      <c r="B18" s="256" t="s">
        <v>22</v>
      </c>
      <c r="C18" s="257" t="s">
        <v>34</v>
      </c>
      <c r="D18" s="258" t="s">
        <v>35</v>
      </c>
      <c r="E18" s="259" t="s">
        <v>31</v>
      </c>
      <c r="F18" s="260" t="s">
        <v>36</v>
      </c>
      <c r="G18" s="261" t="s">
        <v>26</v>
      </c>
      <c r="H18" s="202"/>
    </row>
    <row r="19" spans="1:9">
      <c r="A19" s="199"/>
      <c r="B19" s="262" t="s">
        <v>121</v>
      </c>
      <c r="C19" s="224">
        <v>0.5</v>
      </c>
      <c r="D19" s="224">
        <v>1</v>
      </c>
      <c r="E19" s="263">
        <v>6780</v>
      </c>
      <c r="F19" s="264">
        <v>0.5</v>
      </c>
      <c r="G19" s="265">
        <f>E19*F19</f>
        <v>3390</v>
      </c>
      <c r="H19" s="202"/>
    </row>
    <row r="20" spans="1:9" ht="15.75" thickBot="1">
      <c r="A20" s="199"/>
      <c r="B20" s="266"/>
      <c r="C20" s="267"/>
      <c r="D20" s="268"/>
      <c r="E20" s="269"/>
      <c r="F20" s="270"/>
      <c r="G20" s="271"/>
      <c r="H20" s="202"/>
    </row>
    <row r="21" spans="1:9" ht="15.75" thickBot="1">
      <c r="A21" s="199"/>
      <c r="B21" s="233"/>
      <c r="C21" s="234"/>
      <c r="D21" s="235"/>
      <c r="E21" s="254" t="s">
        <v>37</v>
      </c>
      <c r="F21" s="255"/>
      <c r="G21" s="237"/>
      <c r="H21" s="238">
        <f>SUM(G19:G20)</f>
        <v>3390</v>
      </c>
    </row>
    <row r="22" spans="1:9" ht="16.5" thickBot="1">
      <c r="A22" s="199"/>
      <c r="B22" s="212" t="s">
        <v>38</v>
      </c>
      <c r="C22" s="201"/>
      <c r="D22" s="202"/>
      <c r="E22" s="202"/>
      <c r="F22" s="215"/>
      <c r="G22" s="205"/>
    </row>
    <row r="23" spans="1:9" ht="15.75" thickBot="1">
      <c r="A23" s="199"/>
      <c r="B23" s="256" t="s">
        <v>22</v>
      </c>
      <c r="C23" s="272" t="s">
        <v>20</v>
      </c>
      <c r="D23" s="272" t="s">
        <v>3</v>
      </c>
      <c r="E23" s="273" t="s">
        <v>31</v>
      </c>
      <c r="F23" s="220" t="s">
        <v>25</v>
      </c>
      <c r="G23" s="274" t="s">
        <v>26</v>
      </c>
      <c r="H23" s="202"/>
    </row>
    <row r="24" spans="1:9">
      <c r="A24" s="199"/>
      <c r="B24" s="275" t="s">
        <v>122</v>
      </c>
      <c r="C24" s="276" t="s">
        <v>40</v>
      </c>
      <c r="D24" s="276">
        <f>1/25</f>
        <v>0.04</v>
      </c>
      <c r="E24" s="277">
        <v>116579.99999999999</v>
      </c>
      <c r="F24" s="226"/>
      <c r="G24" s="265">
        <f>+D24*E24</f>
        <v>4663.2</v>
      </c>
      <c r="H24" s="202" t="s">
        <v>39</v>
      </c>
    </row>
    <row r="25" spans="1:9" ht="15.75" thickBot="1">
      <c r="A25" s="199"/>
      <c r="B25" s="278" t="s">
        <v>123</v>
      </c>
      <c r="C25" s="279" t="s">
        <v>40</v>
      </c>
      <c r="D25" s="279">
        <f>1/25</f>
        <v>0.04</v>
      </c>
      <c r="E25" s="280">
        <v>155439.99999999997</v>
      </c>
      <c r="F25" s="270"/>
      <c r="G25" s="271">
        <f>D25*E25</f>
        <v>6217.5999999999985</v>
      </c>
      <c r="H25" s="202"/>
    </row>
    <row r="26" spans="1:9" ht="15.75" thickBot="1">
      <c r="A26" s="199"/>
      <c r="B26" s="233"/>
      <c r="C26" s="234"/>
      <c r="D26" s="235"/>
      <c r="E26" s="254" t="s">
        <v>37</v>
      </c>
      <c r="F26" s="255"/>
      <c r="G26" s="237"/>
      <c r="H26" s="238">
        <f>SUM(G24:G25)</f>
        <v>10880.8</v>
      </c>
    </row>
    <row r="27" spans="1:9" ht="15.75" thickBot="1">
      <c r="A27" s="199"/>
      <c r="B27" s="233"/>
      <c r="C27" s="234"/>
      <c r="D27" s="235"/>
      <c r="E27" s="254"/>
      <c r="F27" s="255"/>
      <c r="G27" s="237"/>
    </row>
    <row r="28" spans="1:9" ht="18.75" thickBot="1">
      <c r="A28" s="199"/>
      <c r="B28" s="200"/>
      <c r="C28" s="201"/>
      <c r="D28" s="202"/>
      <c r="E28" s="203" t="s">
        <v>41</v>
      </c>
      <c r="F28" s="204"/>
      <c r="G28" s="205"/>
      <c r="H28" s="281">
        <f>SUM(H11,H16,H21,H26)</f>
        <v>15141.263999999999</v>
      </c>
    </row>
    <row r="29" spans="1:9" ht="18.75" thickBot="1">
      <c r="A29" s="199"/>
      <c r="B29" s="200"/>
      <c r="C29" s="201"/>
      <c r="D29" s="202"/>
      <c r="E29" s="203"/>
      <c r="F29" s="204"/>
      <c r="G29" s="205"/>
      <c r="H29" s="546"/>
    </row>
    <row r="30" spans="1:9">
      <c r="A30" s="283"/>
      <c r="B30" s="284" t="s">
        <v>16</v>
      </c>
      <c r="C30" s="808" t="str">
        <f>C3</f>
        <v>ALCALDIA DE CÚCUTA</v>
      </c>
      <c r="D30" s="809"/>
      <c r="E30" s="809"/>
      <c r="F30" s="809"/>
      <c r="G30" s="809"/>
      <c r="H30" s="810"/>
      <c r="I30" s="197"/>
    </row>
    <row r="31" spans="1:9">
      <c r="A31" s="283"/>
      <c r="B31" s="285" t="s">
        <v>17</v>
      </c>
      <c r="C31" s="820" t="str">
        <f>PRESUPUESTO!A1</f>
        <v>" MEJORAMIENTO, ADECUACIÓN MENOR Y MANTENIMIENTO DE LA INFRAESTRUCTURA DE LAS INSTITUCIONES EDUCATIVAS URBANAS Y RURALES DEL MUNICIPIO DE SAN JOSÉ DE CÚCUTA"</v>
      </c>
      <c r="D31" s="821"/>
      <c r="E31" s="821"/>
      <c r="F31" s="821"/>
      <c r="G31" s="821"/>
      <c r="H31" s="822"/>
      <c r="I31" s="197"/>
    </row>
    <row r="32" spans="1:9">
      <c r="A32" s="283"/>
      <c r="B32" s="209" t="str">
        <f>PRESUPUESTO!G4</f>
        <v>FECHA: JULIO 2023</v>
      </c>
      <c r="C32" s="823"/>
      <c r="D32" s="824"/>
      <c r="E32" s="824"/>
      <c r="F32" s="824"/>
      <c r="G32" s="824"/>
      <c r="H32" s="825"/>
      <c r="I32" s="197"/>
    </row>
    <row r="33" spans="1:9" ht="33" customHeight="1" thickBot="1">
      <c r="A33" s="286"/>
      <c r="B33" s="287" t="s">
        <v>18</v>
      </c>
      <c r="C33" s="503">
        <f>PRESUPUESTO!A12</f>
        <v>1.2</v>
      </c>
      <c r="D33" s="826" t="str">
        <f>PRESUPUESTO!C12</f>
        <v>DESMONTE, DEMOLICIONES Y RETIRO DE PISO EXISTENTE INCLUYE LIMPIEZA DEL ALISTADO NECESARIO PARA EL NUEVO ACABADO.</v>
      </c>
      <c r="E33" s="827"/>
      <c r="F33" s="827"/>
      <c r="G33" s="827"/>
      <c r="H33" s="828"/>
      <c r="I33" s="197"/>
    </row>
    <row r="34" spans="1:9" ht="15.75" thickBot="1">
      <c r="A34" s="286"/>
      <c r="B34" s="288" t="s">
        <v>19</v>
      </c>
      <c r="C34" s="289"/>
      <c r="D34" s="197"/>
      <c r="E34" s="197"/>
      <c r="F34" s="197"/>
      <c r="G34" s="290" t="s">
        <v>20</v>
      </c>
      <c r="H34" s="291" t="str">
        <f>PRESUPUESTO!D12</f>
        <v>M2</v>
      </c>
      <c r="I34" s="197"/>
    </row>
    <row r="35" spans="1:9" ht="15.75" thickBot="1">
      <c r="A35" s="286"/>
      <c r="B35" s="292" t="s">
        <v>22</v>
      </c>
      <c r="C35" s="293" t="s">
        <v>21</v>
      </c>
      <c r="D35" s="293" t="s">
        <v>24</v>
      </c>
      <c r="E35" s="293" t="s">
        <v>23</v>
      </c>
      <c r="F35" s="293" t="s">
        <v>25</v>
      </c>
      <c r="G35" s="294" t="s">
        <v>26</v>
      </c>
      <c r="H35" s="295"/>
      <c r="I35" s="197"/>
    </row>
    <row r="36" spans="1:9">
      <c r="A36" s="286"/>
      <c r="B36" s="296" t="s">
        <v>27</v>
      </c>
      <c r="C36" s="297" t="s">
        <v>28</v>
      </c>
      <c r="D36" s="298">
        <v>0.08</v>
      </c>
      <c r="E36" s="297">
        <v>15180</v>
      </c>
      <c r="F36" s="299"/>
      <c r="G36" s="300">
        <f>D36*E36</f>
        <v>1214.4000000000001</v>
      </c>
      <c r="H36" s="301"/>
      <c r="I36" s="197"/>
    </row>
    <row r="37" spans="1:9" ht="15.75" thickBot="1">
      <c r="A37" s="286"/>
      <c r="B37" s="302"/>
      <c r="C37" s="303"/>
      <c r="D37" s="304"/>
      <c r="E37" s="305" t="s">
        <v>29</v>
      </c>
      <c r="F37" s="304"/>
      <c r="G37" s="304"/>
      <c r="H37" s="306"/>
      <c r="I37" s="197"/>
    </row>
    <row r="38" spans="1:9" ht="15.75" thickBot="1">
      <c r="A38" s="286"/>
      <c r="B38" s="307"/>
      <c r="C38" s="303"/>
      <c r="D38" s="308"/>
      <c r="E38" s="308"/>
      <c r="F38" s="308"/>
      <c r="G38" s="304"/>
      <c r="H38" s="309">
        <f>SUM(G36:G36)</f>
        <v>1214.4000000000001</v>
      </c>
      <c r="I38" s="197"/>
    </row>
    <row r="39" spans="1:9" ht="15.75" thickBot="1">
      <c r="A39" s="286"/>
      <c r="B39" s="288" t="s">
        <v>124</v>
      </c>
      <c r="C39" s="310"/>
      <c r="D39" s="306"/>
      <c r="E39" s="306"/>
      <c r="F39" s="306"/>
      <c r="G39" s="306"/>
      <c r="H39" s="306"/>
      <c r="I39" s="197"/>
    </row>
    <row r="40" spans="1:9" ht="15.75" thickBot="1">
      <c r="A40" s="286"/>
      <c r="B40" s="311" t="s">
        <v>22</v>
      </c>
      <c r="C40" s="312" t="s">
        <v>20</v>
      </c>
      <c r="D40" s="313" t="s">
        <v>3</v>
      </c>
      <c r="E40" s="312" t="s">
        <v>31</v>
      </c>
      <c r="F40" s="313" t="s">
        <v>25</v>
      </c>
      <c r="G40" s="314" t="s">
        <v>26</v>
      </c>
      <c r="H40" s="306"/>
      <c r="I40" s="197"/>
    </row>
    <row r="41" spans="1:9">
      <c r="A41" s="315"/>
      <c r="B41" s="316"/>
      <c r="C41" s="245"/>
      <c r="D41" s="317"/>
      <c r="E41" s="318"/>
      <c r="F41" s="297"/>
      <c r="G41" s="319"/>
      <c r="H41" s="306"/>
      <c r="I41" s="197"/>
    </row>
    <row r="42" spans="1:9" ht="15.75" thickBot="1">
      <c r="A42" s="286"/>
      <c r="B42" s="248"/>
      <c r="C42" s="249"/>
      <c r="D42" s="320"/>
      <c r="E42" s="251"/>
      <c r="F42" s="321"/>
      <c r="G42" s="322"/>
      <c r="H42" s="306"/>
      <c r="I42" s="197"/>
    </row>
    <row r="43" spans="1:9" ht="15.75" thickBot="1">
      <c r="A43" s="286"/>
      <c r="B43" s="307"/>
      <c r="C43" s="303"/>
      <c r="D43" s="308"/>
      <c r="E43" s="323"/>
      <c r="F43" s="323"/>
      <c r="G43" s="304"/>
      <c r="H43" s="309">
        <f>SUM(G41:G42)</f>
        <v>0</v>
      </c>
      <c r="I43" s="197"/>
    </row>
    <row r="44" spans="1:9" ht="15.75" thickBot="1">
      <c r="A44" s="286"/>
      <c r="B44" s="288" t="s">
        <v>33</v>
      </c>
      <c r="C44" s="310"/>
      <c r="D44" s="306"/>
      <c r="E44" s="306"/>
      <c r="F44" s="306"/>
      <c r="G44" s="306"/>
      <c r="H44" s="306"/>
      <c r="I44" s="197"/>
    </row>
    <row r="45" spans="1:9" ht="15.75" thickBot="1">
      <c r="A45" s="286"/>
      <c r="B45" s="324" t="s">
        <v>22</v>
      </c>
      <c r="C45" s="325" t="s">
        <v>34</v>
      </c>
      <c r="D45" s="326" t="s">
        <v>35</v>
      </c>
      <c r="E45" s="327" t="s">
        <v>31</v>
      </c>
      <c r="F45" s="328" t="s">
        <v>36</v>
      </c>
      <c r="G45" s="329" t="s">
        <v>26</v>
      </c>
      <c r="H45" s="306"/>
      <c r="I45" s="197"/>
    </row>
    <row r="46" spans="1:9">
      <c r="A46" s="286"/>
      <c r="B46" s="330" t="s">
        <v>121</v>
      </c>
      <c r="C46" s="331">
        <v>0.2</v>
      </c>
      <c r="D46" s="331">
        <v>1</v>
      </c>
      <c r="E46" s="332">
        <v>6780</v>
      </c>
      <c r="F46" s="333">
        <v>0.2</v>
      </c>
      <c r="G46" s="334">
        <f>F46*E46</f>
        <v>1356</v>
      </c>
      <c r="H46" s="306"/>
      <c r="I46" s="197"/>
    </row>
    <row r="47" spans="1:9" ht="15.75" thickBot="1">
      <c r="A47" s="286"/>
      <c r="B47" s="335"/>
      <c r="C47" s="336"/>
      <c r="D47" s="337"/>
      <c r="E47" s="338"/>
      <c r="F47" s="339"/>
      <c r="G47" s="340"/>
      <c r="H47" s="306"/>
      <c r="I47" s="197"/>
    </row>
    <row r="48" spans="1:9" ht="15.75" thickBot="1">
      <c r="A48" s="286"/>
      <c r="B48" s="307"/>
      <c r="C48" s="303"/>
      <c r="D48" s="308"/>
      <c r="E48" s="323" t="s">
        <v>37</v>
      </c>
      <c r="F48" s="323"/>
      <c r="G48" s="304"/>
      <c r="H48" s="309">
        <f>SUM(G46:G47)</f>
        <v>1356</v>
      </c>
      <c r="I48" s="197"/>
    </row>
    <row r="49" spans="1:9" ht="15.75" thickBot="1">
      <c r="A49" s="286"/>
      <c r="B49" s="288" t="s">
        <v>38</v>
      </c>
      <c r="C49" s="310"/>
      <c r="D49" s="306"/>
      <c r="E49" s="306"/>
      <c r="F49" s="306"/>
      <c r="G49" s="306"/>
      <c r="H49" s="306" t="s">
        <v>39</v>
      </c>
      <c r="I49" s="197"/>
    </row>
    <row r="50" spans="1:9" ht="15.75" thickBot="1">
      <c r="A50" s="286"/>
      <c r="B50" s="324" t="s">
        <v>22</v>
      </c>
      <c r="C50" s="341" t="s">
        <v>20</v>
      </c>
      <c r="D50" s="341" t="s">
        <v>3</v>
      </c>
      <c r="E50" s="342" t="s">
        <v>31</v>
      </c>
      <c r="F50" s="343" t="s">
        <v>25</v>
      </c>
      <c r="G50" s="344" t="s">
        <v>26</v>
      </c>
      <c r="H50" s="306"/>
      <c r="I50" s="197"/>
    </row>
    <row r="51" spans="1:9">
      <c r="A51" s="286"/>
      <c r="B51" s="275" t="s">
        <v>122</v>
      </c>
      <c r="C51" s="276" t="s">
        <v>40</v>
      </c>
      <c r="D51" s="276">
        <f>1/17.9</f>
        <v>5.5865921787709501E-2</v>
      </c>
      <c r="E51" s="345">
        <v>116579.99999999999</v>
      </c>
      <c r="F51" s="226"/>
      <c r="G51" s="300">
        <f>D51*E51</f>
        <v>6512.8491620111727</v>
      </c>
      <c r="H51" s="306"/>
      <c r="I51" s="197"/>
    </row>
    <row r="52" spans="1:9" ht="15.75" thickBot="1">
      <c r="A52" s="286"/>
      <c r="B52" s="278" t="s">
        <v>123</v>
      </c>
      <c r="C52" s="279" t="s">
        <v>40</v>
      </c>
      <c r="D52" s="279">
        <f>1/17.9</f>
        <v>5.5865921787709501E-2</v>
      </c>
      <c r="E52" s="346">
        <v>155439.99999999997</v>
      </c>
      <c r="F52" s="270"/>
      <c r="G52" s="347">
        <f>D52*E52</f>
        <v>8683.7988826815636</v>
      </c>
      <c r="H52" s="306"/>
      <c r="I52" s="197"/>
    </row>
    <row r="53" spans="1:9" ht="15.75" thickBot="1">
      <c r="A53" s="286"/>
      <c r="B53" s="307"/>
      <c r="C53" s="303"/>
      <c r="D53" s="308"/>
      <c r="E53" s="323"/>
      <c r="F53" s="323"/>
      <c r="G53" s="304"/>
      <c r="H53" s="309">
        <f>G51+G52</f>
        <v>15196.648044692736</v>
      </c>
      <c r="I53" s="197"/>
    </row>
    <row r="54" spans="1:9" ht="15.75" thickBot="1">
      <c r="A54" s="286"/>
      <c r="B54" s="307"/>
      <c r="C54" s="303"/>
      <c r="D54" s="308"/>
      <c r="E54" s="323"/>
      <c r="F54" s="323"/>
      <c r="G54" s="304"/>
      <c r="H54" s="348"/>
      <c r="I54" s="197"/>
    </row>
    <row r="55" spans="1:9" ht="18.75" thickBot="1">
      <c r="A55" s="286"/>
      <c r="B55" s="349"/>
      <c r="C55" s="310"/>
      <c r="D55" s="306"/>
      <c r="E55" s="350" t="s">
        <v>41</v>
      </c>
      <c r="F55" s="350"/>
      <c r="G55" s="306"/>
      <c r="H55" s="351">
        <f>+SUM(H37:H53)</f>
        <v>17767.048044692736</v>
      </c>
      <c r="I55" s="197"/>
    </row>
    <row r="56" spans="1:9" ht="18">
      <c r="A56" s="199"/>
      <c r="B56" s="200"/>
      <c r="C56" s="201"/>
      <c r="D56" s="202"/>
      <c r="E56" s="203"/>
      <c r="F56" s="204"/>
      <c r="G56" s="205"/>
      <c r="H56" s="206"/>
    </row>
    <row r="57" spans="1:9" ht="18.75" thickBot="1">
      <c r="A57" s="286"/>
      <c r="B57" s="349"/>
      <c r="C57" s="310"/>
      <c r="D57" s="306"/>
      <c r="E57" s="350"/>
      <c r="F57" s="350"/>
      <c r="G57" s="306"/>
      <c r="H57" s="352"/>
      <c r="I57" s="197"/>
    </row>
    <row r="58" spans="1:9" ht="21" thickBot="1">
      <c r="A58" s="805" t="s">
        <v>15</v>
      </c>
      <c r="B58" s="806"/>
      <c r="C58" s="806"/>
      <c r="D58" s="806"/>
      <c r="E58" s="806"/>
      <c r="F58" s="806"/>
      <c r="G58" s="806"/>
      <c r="H58" s="807"/>
      <c r="I58" s="197"/>
    </row>
    <row r="59" spans="1:9" ht="21" thickBot="1">
      <c r="A59" s="506"/>
      <c r="B59" s="507"/>
      <c r="C59" s="502"/>
      <c r="D59" s="502"/>
      <c r="E59" s="502"/>
      <c r="F59" s="502"/>
      <c r="G59" s="502"/>
      <c r="H59" s="508"/>
      <c r="I59" s="197"/>
    </row>
    <row r="60" spans="1:9">
      <c r="A60" s="199"/>
      <c r="B60" s="207" t="s">
        <v>16</v>
      </c>
      <c r="C60" s="808" t="str">
        <f>C3</f>
        <v>ALCALDIA DE CÚCUTA</v>
      </c>
      <c r="D60" s="809"/>
      <c r="E60" s="809"/>
      <c r="F60" s="809"/>
      <c r="G60" s="809"/>
      <c r="H60" s="810"/>
      <c r="I60" s="197"/>
    </row>
    <row r="61" spans="1:9">
      <c r="A61" s="199"/>
      <c r="B61" s="208" t="s">
        <v>17</v>
      </c>
      <c r="C61" s="811" t="str">
        <f>PRESUPUESTO!A1</f>
        <v>" MEJORAMIENTO, ADECUACIÓN MENOR Y MANTENIMIENTO DE LA INFRAESTRUCTURA DE LAS INSTITUCIONES EDUCATIVAS URBANAS Y RURALES DEL MUNICIPIO DE SAN JOSÉ DE CÚCUTA"</v>
      </c>
      <c r="D61" s="812"/>
      <c r="E61" s="812"/>
      <c r="F61" s="812"/>
      <c r="G61" s="812"/>
      <c r="H61" s="813"/>
      <c r="I61" s="197"/>
    </row>
    <row r="62" spans="1:9">
      <c r="A62" s="199"/>
      <c r="B62" s="209" t="s">
        <v>145</v>
      </c>
      <c r="C62" s="814"/>
      <c r="D62" s="815"/>
      <c r="E62" s="815"/>
      <c r="F62" s="815"/>
      <c r="G62" s="815"/>
      <c r="H62" s="816"/>
      <c r="I62" s="197"/>
    </row>
    <row r="63" spans="1:9" ht="23.25" customHeight="1" thickBot="1">
      <c r="A63" s="199"/>
      <c r="B63" s="210" t="s">
        <v>18</v>
      </c>
      <c r="C63" s="211">
        <f>PRESUPUESTO!A15</f>
        <v>2.1</v>
      </c>
      <c r="D63" s="817" t="str">
        <f>PRESUPUESTO!C15</f>
        <v>Sum. e Inst. piso en ceramica 50x50 tipo 1a</v>
      </c>
      <c r="E63" s="818"/>
      <c r="F63" s="818"/>
      <c r="G63" s="818"/>
      <c r="H63" s="819"/>
      <c r="I63" s="197"/>
    </row>
    <row r="64" spans="1:9" ht="16.5" thickBot="1">
      <c r="A64" s="199"/>
      <c r="B64" s="212" t="s">
        <v>19</v>
      </c>
      <c r="C64" s="213"/>
      <c r="D64" s="214"/>
      <c r="E64" s="214"/>
      <c r="F64" s="215"/>
      <c r="G64" s="216" t="s">
        <v>20</v>
      </c>
      <c r="H64" s="509" t="str">
        <f>PRESUPUESTO!D15</f>
        <v>M2</v>
      </c>
      <c r="I64" s="197"/>
    </row>
    <row r="65" spans="1:9" ht="15.75" thickBot="1">
      <c r="A65" s="199"/>
      <c r="B65" s="218" t="s">
        <v>22</v>
      </c>
      <c r="C65" s="219" t="s">
        <v>21</v>
      </c>
      <c r="D65" s="219" t="s">
        <v>24</v>
      </c>
      <c r="E65" s="219" t="s">
        <v>23</v>
      </c>
      <c r="F65" s="220" t="s">
        <v>25</v>
      </c>
      <c r="G65" s="221" t="s">
        <v>26</v>
      </c>
      <c r="H65" s="222"/>
      <c r="I65" s="197"/>
    </row>
    <row r="66" spans="1:9">
      <c r="A66" s="199"/>
      <c r="B66" s="510" t="s">
        <v>27</v>
      </c>
      <c r="C66" s="511" t="s">
        <v>28</v>
      </c>
      <c r="D66" s="512">
        <v>0.08</v>
      </c>
      <c r="E66" s="511">
        <f>H83</f>
        <v>22858.902352941175</v>
      </c>
      <c r="F66" s="513"/>
      <c r="G66" s="514">
        <f>+E66*D66</f>
        <v>1828.712188235294</v>
      </c>
      <c r="H66" s="202"/>
      <c r="I66" s="197"/>
    </row>
    <row r="67" spans="1:9" ht="15.75" thickBot="1">
      <c r="A67" s="199"/>
      <c r="B67" s="515"/>
      <c r="C67" s="516"/>
      <c r="D67" s="517"/>
      <c r="E67" s="516"/>
      <c r="F67" s="518"/>
      <c r="G67" s="519"/>
      <c r="H67" s="202"/>
      <c r="I67" s="197"/>
    </row>
    <row r="68" spans="1:9" ht="15.75" thickBot="1">
      <c r="A68" s="199"/>
      <c r="B68" s="233"/>
      <c r="C68" s="234"/>
      <c r="D68" s="235"/>
      <c r="E68" s="235" t="s">
        <v>29</v>
      </c>
      <c r="F68" s="236"/>
      <c r="G68" s="237"/>
      <c r="H68" s="238">
        <f>+G66+G67</f>
        <v>1828.712188235294</v>
      </c>
      <c r="I68" s="197"/>
    </row>
    <row r="69" spans="1:9" ht="16.5" thickBot="1">
      <c r="A69" s="199"/>
      <c r="B69" s="212" t="s">
        <v>30</v>
      </c>
      <c r="C69" s="201"/>
      <c r="D69" s="202"/>
      <c r="E69" s="202"/>
      <c r="F69" s="215"/>
      <c r="G69" s="205"/>
      <c r="H69" s="202"/>
      <c r="I69" s="197"/>
    </row>
    <row r="70" spans="1:9" ht="15.75" thickBot="1">
      <c r="A70" s="199"/>
      <c r="B70" s="239" t="s">
        <v>22</v>
      </c>
      <c r="C70" s="240" t="s">
        <v>20</v>
      </c>
      <c r="D70" s="240" t="s">
        <v>3</v>
      </c>
      <c r="E70" s="240" t="s">
        <v>31</v>
      </c>
      <c r="F70" s="241" t="s">
        <v>25</v>
      </c>
      <c r="G70" s="242" t="s">
        <v>26</v>
      </c>
      <c r="H70" s="202"/>
      <c r="I70" s="197"/>
    </row>
    <row r="71" spans="1:9">
      <c r="A71" s="199"/>
      <c r="B71" s="316" t="s">
        <v>146</v>
      </c>
      <c r="C71" s="520" t="s">
        <v>147</v>
      </c>
      <c r="D71" s="244">
        <v>0.625</v>
      </c>
      <c r="E71" s="245">
        <v>14080.94</v>
      </c>
      <c r="F71" s="246"/>
      <c r="G71" s="247">
        <f>+E71*D71</f>
        <v>8800.5874999999996</v>
      </c>
      <c r="H71" s="202"/>
      <c r="I71" s="197"/>
    </row>
    <row r="72" spans="1:9">
      <c r="A72" s="199"/>
      <c r="B72" s="521" t="s">
        <v>148</v>
      </c>
      <c r="C72" s="522" t="s">
        <v>149</v>
      </c>
      <c r="D72" s="353">
        <v>0.3</v>
      </c>
      <c r="E72" s="354">
        <v>7870.4999999999991</v>
      </c>
      <c r="F72" s="355"/>
      <c r="G72" s="356">
        <f>+E72*D72</f>
        <v>2361.1499999999996</v>
      </c>
      <c r="H72" s="202"/>
      <c r="I72" s="197"/>
    </row>
    <row r="73" spans="1:9" ht="22.5">
      <c r="A73" s="199"/>
      <c r="B73" s="228" t="s">
        <v>150</v>
      </c>
      <c r="C73" s="523" t="s">
        <v>42</v>
      </c>
      <c r="D73" s="524">
        <v>1.05</v>
      </c>
      <c r="E73" s="525">
        <v>41440.805999999997</v>
      </c>
      <c r="F73" s="526"/>
      <c r="G73" s="356">
        <f>+E73*D73</f>
        <v>43512.846299999997</v>
      </c>
      <c r="H73" s="202"/>
      <c r="I73" s="197"/>
    </row>
    <row r="74" spans="1:9" ht="15.75" thickBot="1">
      <c r="A74" s="199"/>
      <c r="B74" s="527"/>
      <c r="C74" s="528"/>
      <c r="D74" s="529"/>
      <c r="E74" s="530"/>
      <c r="F74" s="531"/>
      <c r="G74" s="532"/>
      <c r="H74" s="202"/>
      <c r="I74" s="197"/>
    </row>
    <row r="75" spans="1:9" ht="15.75" thickBot="1">
      <c r="A75" s="199"/>
      <c r="B75" s="233"/>
      <c r="C75" s="234"/>
      <c r="D75" s="235"/>
      <c r="E75" s="254"/>
      <c r="F75" s="255"/>
      <c r="G75" s="237"/>
      <c r="H75" s="238">
        <f>+G71+G72+G73+G74</f>
        <v>54674.583799999993</v>
      </c>
      <c r="I75" s="197"/>
    </row>
    <row r="76" spans="1:9" ht="16.5" thickBot="1">
      <c r="A76" s="199"/>
      <c r="B76" s="212" t="s">
        <v>151</v>
      </c>
      <c r="C76" s="201"/>
      <c r="D76" s="202"/>
      <c r="E76" s="202" t="s">
        <v>32</v>
      </c>
      <c r="F76" s="215"/>
      <c r="G76" s="205"/>
      <c r="H76" s="202"/>
      <c r="I76" s="197"/>
    </row>
    <row r="77" spans="1:9" ht="16.5" thickBot="1">
      <c r="A77" s="199"/>
      <c r="B77" s="533" t="s">
        <v>22</v>
      </c>
      <c r="C77" s="534" t="s">
        <v>34</v>
      </c>
      <c r="D77" s="535" t="s">
        <v>35</v>
      </c>
      <c r="E77" s="535" t="s">
        <v>31</v>
      </c>
      <c r="F77" s="536" t="s">
        <v>36</v>
      </c>
      <c r="G77" s="537" t="s">
        <v>26</v>
      </c>
      <c r="H77" s="202"/>
      <c r="I77" s="197"/>
    </row>
    <row r="78" spans="1:9" ht="15.75" thickBot="1">
      <c r="A78" s="199"/>
      <c r="B78" s="538" t="s">
        <v>121</v>
      </c>
      <c r="C78" s="539">
        <v>0.2</v>
      </c>
      <c r="D78" s="540">
        <v>1</v>
      </c>
      <c r="E78" s="541">
        <v>6780</v>
      </c>
      <c r="F78" s="542">
        <v>0.2</v>
      </c>
      <c r="G78" s="543">
        <f>E78*F78</f>
        <v>1356</v>
      </c>
      <c r="H78" s="202"/>
      <c r="I78" s="197"/>
    </row>
    <row r="79" spans="1:9" ht="15.75" thickBot="1">
      <c r="A79" s="199"/>
      <c r="B79" s="233"/>
      <c r="C79" s="234"/>
      <c r="D79" s="235"/>
      <c r="E79" s="254"/>
      <c r="F79" s="255"/>
      <c r="G79" s="237"/>
      <c r="H79" s="238">
        <f>G78</f>
        <v>1356</v>
      </c>
      <c r="I79" s="197"/>
    </row>
    <row r="80" spans="1:9" ht="16.5" thickBot="1">
      <c r="A80" s="199"/>
      <c r="B80" s="212" t="s">
        <v>152</v>
      </c>
      <c r="C80" s="201"/>
      <c r="D80" s="202"/>
      <c r="E80" s="202" t="s">
        <v>37</v>
      </c>
      <c r="F80" s="215"/>
      <c r="G80" s="205"/>
      <c r="H80" s="202"/>
      <c r="I80" s="197"/>
    </row>
    <row r="81" spans="1:9" ht="15.75" thickBot="1">
      <c r="A81" s="199"/>
      <c r="B81" s="256" t="s">
        <v>38</v>
      </c>
      <c r="C81" s="272"/>
      <c r="D81" s="272"/>
      <c r="E81" s="273"/>
      <c r="F81" s="220"/>
      <c r="G81" s="274"/>
      <c r="H81" s="202"/>
      <c r="I81" s="197"/>
    </row>
    <row r="82" spans="1:9" ht="15.75" thickBot="1">
      <c r="A82" s="199"/>
      <c r="B82" s="266" t="s">
        <v>122</v>
      </c>
      <c r="C82" s="267" t="s">
        <v>40</v>
      </c>
      <c r="D82" s="268">
        <f>1/8.5</f>
        <v>0.11764705882352941</v>
      </c>
      <c r="E82" s="544">
        <v>194300.66999999998</v>
      </c>
      <c r="F82" s="270"/>
      <c r="G82" s="271">
        <f>+E82*D82</f>
        <v>22858.902352941175</v>
      </c>
      <c r="H82" s="202"/>
      <c r="I82" s="197"/>
    </row>
    <row r="83" spans="1:9" ht="15.75" thickBot="1">
      <c r="A83" s="199"/>
      <c r="B83" s="233"/>
      <c r="C83" s="234"/>
      <c r="D83" s="235"/>
      <c r="E83" s="254"/>
      <c r="F83" s="255"/>
      <c r="G83" s="237"/>
      <c r="H83" s="238">
        <f>+G82</f>
        <v>22858.902352941175</v>
      </c>
      <c r="I83" s="197"/>
    </row>
    <row r="84" spans="1:9" ht="16.5" thickBot="1">
      <c r="A84" s="199"/>
      <c r="B84" s="233"/>
      <c r="C84" s="234"/>
      <c r="D84" s="235"/>
      <c r="E84" s="254" t="s">
        <v>37</v>
      </c>
      <c r="F84" s="255"/>
      <c r="G84" s="237"/>
      <c r="H84" s="545"/>
      <c r="I84" s="197"/>
    </row>
    <row r="85" spans="1:9" ht="16.5" customHeight="1" thickBot="1">
      <c r="A85" s="199"/>
      <c r="B85" s="200"/>
      <c r="C85" s="201"/>
      <c r="D85" s="202"/>
      <c r="E85" s="203"/>
      <c r="F85" s="204"/>
      <c r="G85" s="205"/>
      <c r="H85" s="281">
        <f>+H68+H75+H83+H79</f>
        <v>80718.198341176467</v>
      </c>
      <c r="I85" s="197"/>
    </row>
    <row r="86" spans="1:9" ht="18">
      <c r="A86" s="199"/>
      <c r="B86" s="200"/>
      <c r="C86" s="201"/>
      <c r="D86" s="202"/>
      <c r="E86" s="203"/>
      <c r="F86" s="204"/>
      <c r="G86" s="205"/>
      <c r="H86" s="206"/>
      <c r="I86" s="197"/>
    </row>
    <row r="87" spans="1:9" ht="18.75" thickBot="1">
      <c r="A87" s="214"/>
      <c r="B87" s="200"/>
      <c r="C87" s="201"/>
      <c r="D87" s="202"/>
      <c r="E87" s="203"/>
      <c r="F87" s="204"/>
      <c r="G87" s="205"/>
      <c r="H87" s="206"/>
    </row>
    <row r="88" spans="1:9" ht="15.75">
      <c r="A88" s="214"/>
      <c r="B88" s="207" t="s">
        <v>16</v>
      </c>
      <c r="C88" s="830" t="str">
        <f>C3</f>
        <v>ALCALDIA DE CÚCUTA</v>
      </c>
      <c r="D88" s="831"/>
      <c r="E88" s="831"/>
      <c r="F88" s="831"/>
      <c r="G88" s="831"/>
      <c r="H88" s="832"/>
    </row>
    <row r="89" spans="1:9">
      <c r="A89" s="214"/>
      <c r="B89" s="208" t="s">
        <v>17</v>
      </c>
      <c r="C89" s="811" t="str">
        <f>PRESUPUESTO!A1</f>
        <v>" MEJORAMIENTO, ADECUACIÓN MENOR Y MANTENIMIENTO DE LA INFRAESTRUCTURA DE LAS INSTITUCIONES EDUCATIVAS URBANAS Y RURALES DEL MUNICIPIO DE SAN JOSÉ DE CÚCUTA"</v>
      </c>
      <c r="D89" s="812"/>
      <c r="E89" s="812"/>
      <c r="F89" s="812"/>
      <c r="G89" s="812"/>
      <c r="H89" s="813"/>
    </row>
    <row r="90" spans="1:9">
      <c r="A90" s="214"/>
      <c r="B90" s="209" t="s">
        <v>140</v>
      </c>
      <c r="C90" s="814"/>
      <c r="D90" s="815"/>
      <c r="E90" s="815"/>
      <c r="F90" s="815"/>
      <c r="G90" s="815"/>
      <c r="H90" s="816"/>
    </row>
    <row r="91" spans="1:9" ht="36.75" customHeight="1" thickBot="1">
      <c r="A91" s="214"/>
      <c r="B91" s="210" t="s">
        <v>18</v>
      </c>
      <c r="C91" s="211">
        <f>PRESUPUESTO!A18</f>
        <v>3.1</v>
      </c>
      <c r="D91" s="817" t="str">
        <f>PRESUPUESTO!C18</f>
        <v>Suministro e instalacion de cielo raso en PVC 10mm, incluye estructura en madera y/o metalica</v>
      </c>
      <c r="E91" s="818"/>
      <c r="F91" s="818"/>
      <c r="G91" s="818"/>
      <c r="H91" s="819"/>
    </row>
    <row r="92" spans="1:9" ht="16.5" thickBot="1">
      <c r="A92" s="214"/>
      <c r="B92" s="212" t="s">
        <v>19</v>
      </c>
      <c r="C92" s="213"/>
      <c r="D92" s="214"/>
      <c r="E92" s="214"/>
      <c r="F92" s="215"/>
      <c r="G92" s="216" t="s">
        <v>20</v>
      </c>
      <c r="H92" s="217" t="str">
        <f>PRESUPUESTO!D18</f>
        <v>M2</v>
      </c>
    </row>
    <row r="93" spans="1:9" ht="15.75" thickBot="1">
      <c r="A93" s="214"/>
      <c r="B93" s="218" t="s">
        <v>22</v>
      </c>
      <c r="C93" s="219" t="s">
        <v>21</v>
      </c>
      <c r="D93" s="219" t="s">
        <v>24</v>
      </c>
      <c r="E93" s="219" t="s">
        <v>23</v>
      </c>
      <c r="F93" s="220" t="s">
        <v>25</v>
      </c>
      <c r="G93" s="221" t="s">
        <v>26</v>
      </c>
      <c r="H93" s="222"/>
    </row>
    <row r="94" spans="1:9">
      <c r="A94" s="214"/>
      <c r="B94" s="223" t="s">
        <v>27</v>
      </c>
      <c r="C94" s="224" t="s">
        <v>28</v>
      </c>
      <c r="D94" s="357">
        <v>0.12</v>
      </c>
      <c r="E94" s="224">
        <f>H116</f>
        <v>30224.593333333327</v>
      </c>
      <c r="F94" s="361"/>
      <c r="G94" s="227">
        <f>E94*D94</f>
        <v>3626.9511999999991</v>
      </c>
      <c r="H94" s="202"/>
    </row>
    <row r="95" spans="1:9" ht="15.75" thickBot="1">
      <c r="A95" s="214"/>
      <c r="B95" s="248" t="s">
        <v>126</v>
      </c>
      <c r="C95" s="362" t="s">
        <v>93</v>
      </c>
      <c r="D95" s="363">
        <f>1/9</f>
        <v>0.1111111111111111</v>
      </c>
      <c r="E95" s="362">
        <v>27800</v>
      </c>
      <c r="F95" s="364"/>
      <c r="G95" s="365">
        <f>D95*E95</f>
        <v>3088.8888888888887</v>
      </c>
      <c r="H95" s="202"/>
    </row>
    <row r="96" spans="1:9" ht="15.75" thickBot="1">
      <c r="A96" s="214"/>
      <c r="B96" s="233"/>
      <c r="C96" s="234"/>
      <c r="D96" s="235"/>
      <c r="E96" s="235" t="s">
        <v>29</v>
      </c>
      <c r="F96" s="236"/>
      <c r="G96" s="237"/>
      <c r="H96" s="238">
        <f>SUM(G94:G95)</f>
        <v>6715.8400888888882</v>
      </c>
    </row>
    <row r="97" spans="1:8" ht="16.5" thickBot="1">
      <c r="A97" s="214"/>
      <c r="B97" s="212" t="s">
        <v>30</v>
      </c>
      <c r="C97" s="201"/>
      <c r="D97" s="202"/>
      <c r="E97" s="202"/>
      <c r="F97" s="215"/>
      <c r="G97" s="205"/>
    </row>
    <row r="98" spans="1:8" ht="15.75" thickBot="1">
      <c r="A98" s="214"/>
      <c r="B98" s="366" t="s">
        <v>22</v>
      </c>
      <c r="C98" s="272" t="s">
        <v>20</v>
      </c>
      <c r="D98" s="272" t="s">
        <v>3</v>
      </c>
      <c r="E98" s="272" t="s">
        <v>31</v>
      </c>
      <c r="F98" s="220" t="s">
        <v>25</v>
      </c>
      <c r="G98" s="274" t="s">
        <v>26</v>
      </c>
      <c r="H98" s="202"/>
    </row>
    <row r="99" spans="1:8" ht="14.25" customHeight="1">
      <c r="A99" s="214"/>
      <c r="B99" s="367" t="s">
        <v>128</v>
      </c>
      <c r="C99" s="368" t="s">
        <v>7</v>
      </c>
      <c r="D99" s="368">
        <v>1</v>
      </c>
      <c r="E99" s="371">
        <v>3300</v>
      </c>
      <c r="F99" s="369"/>
      <c r="G99" s="370">
        <f>E99*D99</f>
        <v>3300</v>
      </c>
      <c r="H99" s="202"/>
    </row>
    <row r="100" spans="1:8" ht="14.25" customHeight="1">
      <c r="A100" s="214"/>
      <c r="B100" s="359" t="s">
        <v>129</v>
      </c>
      <c r="C100" s="353" t="s">
        <v>7</v>
      </c>
      <c r="D100" s="353">
        <v>1</v>
      </c>
      <c r="E100" s="354">
        <v>5900</v>
      </c>
      <c r="F100" s="355"/>
      <c r="G100" s="356">
        <f>D100*E100</f>
        <v>5900</v>
      </c>
      <c r="H100" s="202"/>
    </row>
    <row r="101" spans="1:8" ht="14.25" customHeight="1">
      <c r="A101" s="214"/>
      <c r="B101" s="359" t="s">
        <v>130</v>
      </c>
      <c r="C101" s="353" t="s">
        <v>7</v>
      </c>
      <c r="D101" s="353">
        <v>1.1000000000000001</v>
      </c>
      <c r="E101" s="354">
        <v>3700</v>
      </c>
      <c r="F101" s="355"/>
      <c r="G101" s="356">
        <f t="shared" ref="G101:G104" si="0">D101*E101</f>
        <v>4070.0000000000005</v>
      </c>
      <c r="H101" s="202"/>
    </row>
    <row r="102" spans="1:8" ht="14.25" customHeight="1">
      <c r="A102" s="214"/>
      <c r="B102" s="359" t="s">
        <v>131</v>
      </c>
      <c r="C102" s="353" t="s">
        <v>133</v>
      </c>
      <c r="D102" s="353">
        <v>10</v>
      </c>
      <c r="E102" s="354">
        <v>80</v>
      </c>
      <c r="F102" s="355"/>
      <c r="G102" s="356">
        <f t="shared" si="0"/>
        <v>800</v>
      </c>
      <c r="H102" s="202"/>
    </row>
    <row r="103" spans="1:8" ht="14.25" customHeight="1">
      <c r="A103" s="214"/>
      <c r="B103" s="359" t="s">
        <v>132</v>
      </c>
      <c r="C103" s="353" t="s">
        <v>42</v>
      </c>
      <c r="D103" s="353">
        <v>10</v>
      </c>
      <c r="E103" s="354">
        <v>200</v>
      </c>
      <c r="F103" s="355"/>
      <c r="G103" s="356">
        <f t="shared" si="0"/>
        <v>2000</v>
      </c>
      <c r="H103" s="202"/>
    </row>
    <row r="104" spans="1:8" ht="14.25" customHeight="1">
      <c r="A104" s="214"/>
      <c r="B104" s="359" t="s">
        <v>135</v>
      </c>
      <c r="C104" s="353" t="s">
        <v>42</v>
      </c>
      <c r="D104" s="353">
        <v>1</v>
      </c>
      <c r="E104" s="354">
        <v>51328.89</v>
      </c>
      <c r="F104" s="355"/>
      <c r="G104" s="356">
        <f t="shared" si="0"/>
        <v>51328.89</v>
      </c>
      <c r="H104" s="202"/>
    </row>
    <row r="105" spans="1:8" ht="15.75" thickBot="1">
      <c r="A105" s="214"/>
      <c r="B105" s="248"/>
      <c r="C105" s="249"/>
      <c r="D105" s="250"/>
      <c r="E105" s="249"/>
      <c r="F105" s="252"/>
      <c r="G105" s="253"/>
      <c r="H105" s="202"/>
    </row>
    <row r="106" spans="1:8" ht="15.75" thickBot="1">
      <c r="A106" s="214"/>
      <c r="B106" s="233"/>
      <c r="C106" s="234"/>
      <c r="D106" s="235"/>
      <c r="E106" s="254" t="s">
        <v>32</v>
      </c>
      <c r="F106" s="255"/>
      <c r="G106" s="237"/>
      <c r="H106" s="238">
        <f>SUM(G99:G105)</f>
        <v>67398.89</v>
      </c>
    </row>
    <row r="107" spans="1:8" ht="16.5" thickBot="1">
      <c r="A107" s="214"/>
      <c r="B107" s="212" t="s">
        <v>33</v>
      </c>
      <c r="C107" s="201"/>
      <c r="D107" s="202"/>
      <c r="E107" s="202"/>
      <c r="F107" s="215"/>
      <c r="G107" s="205"/>
    </row>
    <row r="108" spans="1:8" ht="15.75" thickBot="1">
      <c r="A108" s="214"/>
      <c r="B108" s="256" t="s">
        <v>22</v>
      </c>
      <c r="C108" s="257" t="s">
        <v>34</v>
      </c>
      <c r="D108" s="258" t="s">
        <v>35</v>
      </c>
      <c r="E108" s="259" t="s">
        <v>31</v>
      </c>
      <c r="F108" s="260" t="s">
        <v>36</v>
      </c>
      <c r="G108" s="261" t="s">
        <v>26</v>
      </c>
      <c r="H108" s="202"/>
    </row>
    <row r="109" spans="1:8">
      <c r="A109" s="214"/>
      <c r="B109" s="262"/>
      <c r="C109" s="224"/>
      <c r="D109" s="224"/>
      <c r="E109" s="263"/>
      <c r="F109" s="360"/>
      <c r="G109" s="265"/>
      <c r="H109" s="202"/>
    </row>
    <row r="110" spans="1:8" ht="15.75" thickBot="1">
      <c r="A110" s="214"/>
      <c r="B110" s="266"/>
      <c r="C110" s="267"/>
      <c r="D110" s="268"/>
      <c r="E110" s="269"/>
      <c r="F110" s="270"/>
      <c r="G110" s="271"/>
      <c r="H110" s="202"/>
    </row>
    <row r="111" spans="1:8" ht="15.75" thickBot="1">
      <c r="A111" s="214"/>
      <c r="B111" s="233"/>
      <c r="C111" s="234"/>
      <c r="D111" s="235"/>
      <c r="E111" s="254" t="s">
        <v>37</v>
      </c>
      <c r="F111" s="255"/>
      <c r="G111" s="237"/>
      <c r="H111" s="238">
        <f>SUM(G109:G110)</f>
        <v>0</v>
      </c>
    </row>
    <row r="112" spans="1:8" ht="16.5" thickBot="1">
      <c r="A112" s="214"/>
      <c r="B112" s="212" t="s">
        <v>38</v>
      </c>
      <c r="C112" s="201"/>
      <c r="D112" s="202"/>
      <c r="E112" s="202"/>
      <c r="F112" s="215"/>
      <c r="G112" s="205"/>
    </row>
    <row r="113" spans="1:8" ht="15.75" thickBot="1">
      <c r="A113" s="214"/>
      <c r="B113" s="256" t="s">
        <v>22</v>
      </c>
      <c r="C113" s="272" t="s">
        <v>20</v>
      </c>
      <c r="D113" s="272" t="s">
        <v>3</v>
      </c>
      <c r="E113" s="273" t="s">
        <v>31</v>
      </c>
      <c r="F113" s="220" t="s">
        <v>25</v>
      </c>
      <c r="G113" s="274" t="s">
        <v>26</v>
      </c>
      <c r="H113" s="202"/>
    </row>
    <row r="114" spans="1:8">
      <c r="A114" s="214"/>
      <c r="B114" s="262" t="s">
        <v>125</v>
      </c>
      <c r="C114" s="224" t="s">
        <v>40</v>
      </c>
      <c r="D114" s="224">
        <f>1/9</f>
        <v>0.1111111111111111</v>
      </c>
      <c r="E114" s="358">
        <v>272021.33999999997</v>
      </c>
      <c r="F114" s="226"/>
      <c r="G114" s="265">
        <f>+D114*E114</f>
        <v>30224.593333333327</v>
      </c>
      <c r="H114" s="202" t="s">
        <v>39</v>
      </c>
    </row>
    <row r="115" spans="1:8" ht="15.75" thickBot="1">
      <c r="A115" s="214"/>
      <c r="B115" s="266"/>
      <c r="C115" s="267"/>
      <c r="D115" s="268"/>
      <c r="E115" s="269"/>
      <c r="F115" s="270"/>
      <c r="G115" s="271"/>
      <c r="H115" s="202"/>
    </row>
    <row r="116" spans="1:8" ht="15.75" thickBot="1">
      <c r="A116" s="214"/>
      <c r="B116" s="233"/>
      <c r="C116" s="234"/>
      <c r="D116" s="235"/>
      <c r="E116" s="254" t="s">
        <v>37</v>
      </c>
      <c r="F116" s="255"/>
      <c r="G116" s="237"/>
      <c r="H116" s="238">
        <f>SUM(G114:G115)</f>
        <v>30224.593333333327</v>
      </c>
    </row>
    <row r="117" spans="1:8" ht="15.75" thickBot="1">
      <c r="A117" s="214"/>
      <c r="B117" s="233"/>
      <c r="C117" s="234"/>
      <c r="D117" s="235"/>
      <c r="E117" s="254"/>
      <c r="F117" s="255"/>
      <c r="G117" s="237"/>
    </row>
    <row r="118" spans="1:8" ht="18.75" thickBot="1">
      <c r="A118" s="214"/>
      <c r="B118" s="200"/>
      <c r="C118" s="201"/>
      <c r="D118" s="202"/>
      <c r="E118" s="203" t="s">
        <v>41</v>
      </c>
      <c r="F118" s="204"/>
      <c r="G118" s="205"/>
      <c r="H118" s="281">
        <f>SUM(H96,H106,H111,H116)</f>
        <v>104339.32342222221</v>
      </c>
    </row>
    <row r="119" spans="1:8" ht="18.75" thickBot="1">
      <c r="A119" s="214"/>
      <c r="B119" s="200"/>
      <c r="C119" s="201"/>
      <c r="D119" s="202"/>
      <c r="E119" s="203"/>
      <c r="F119" s="204"/>
      <c r="G119" s="205"/>
      <c r="H119" s="206"/>
    </row>
    <row r="120" spans="1:8">
      <c r="A120" s="199"/>
      <c r="B120" s="284" t="s">
        <v>16</v>
      </c>
      <c r="C120" s="829" t="str">
        <f>C3</f>
        <v>ALCALDIA DE CÚCUTA</v>
      </c>
      <c r="D120" s="809"/>
      <c r="E120" s="809"/>
      <c r="F120" s="809"/>
      <c r="G120" s="809"/>
      <c r="H120" s="810"/>
    </row>
    <row r="121" spans="1:8">
      <c r="A121" s="199"/>
      <c r="B121" s="285" t="s">
        <v>17</v>
      </c>
      <c r="C121" s="820" t="str">
        <f>PRESUPUESTO!A1</f>
        <v>" MEJORAMIENTO, ADECUACIÓN MENOR Y MANTENIMIENTO DE LA INFRAESTRUCTURA DE LAS INSTITUCIONES EDUCATIVAS URBANAS Y RURALES DEL MUNICIPIO DE SAN JOSÉ DE CÚCUTA"</v>
      </c>
      <c r="D121" s="821"/>
      <c r="E121" s="821"/>
      <c r="F121" s="821"/>
      <c r="G121" s="821"/>
      <c r="H121" s="822"/>
    </row>
    <row r="122" spans="1:8">
      <c r="A122" s="199"/>
      <c r="B122" s="209" t="s">
        <v>140</v>
      </c>
      <c r="C122" s="823"/>
      <c r="D122" s="824"/>
      <c r="E122" s="824"/>
      <c r="F122" s="824"/>
      <c r="G122" s="824"/>
      <c r="H122" s="825"/>
    </row>
    <row r="123" spans="1:8" ht="40.5" customHeight="1" thickBot="1">
      <c r="A123" s="199"/>
      <c r="B123" s="287" t="s">
        <v>18</v>
      </c>
      <c r="C123" s="504">
        <f>PRESUPUESTO!A21</f>
        <v>4.0999999999999996</v>
      </c>
      <c r="D123" s="826" t="str">
        <f>PRESUPUESTO!C21</f>
        <v>Suministro y montaje de panel LED de 18 W, redonda, de incrustar, 6500 K.</v>
      </c>
      <c r="E123" s="827"/>
      <c r="F123" s="827"/>
      <c r="G123" s="827"/>
      <c r="H123" s="828"/>
    </row>
    <row r="124" spans="1:8" ht="15.75" thickBot="1">
      <c r="A124" s="199"/>
      <c r="B124" s="288" t="s">
        <v>19</v>
      </c>
      <c r="C124" s="289"/>
      <c r="D124" s="197"/>
      <c r="E124" s="197"/>
      <c r="F124" s="197"/>
      <c r="G124" s="290" t="s">
        <v>20</v>
      </c>
      <c r="H124" s="395" t="str">
        <f>PRESUPUESTO!D21</f>
        <v>UN</v>
      </c>
    </row>
    <row r="125" spans="1:8" ht="15.75" thickBot="1">
      <c r="A125" s="199"/>
      <c r="B125" s="396" t="s">
        <v>22</v>
      </c>
      <c r="C125" s="397" t="s">
        <v>21</v>
      </c>
      <c r="D125" s="398" t="s">
        <v>3</v>
      </c>
      <c r="E125" s="399" t="s">
        <v>96</v>
      </c>
      <c r="F125" s="400" t="s">
        <v>25</v>
      </c>
      <c r="G125" s="401" t="s">
        <v>26</v>
      </c>
      <c r="H125" s="402"/>
    </row>
    <row r="126" spans="1:8">
      <c r="A126" s="199"/>
      <c r="B126" s="403" t="s">
        <v>27</v>
      </c>
      <c r="C126" s="404" t="s">
        <v>28</v>
      </c>
      <c r="D126" s="405">
        <v>0.12</v>
      </c>
      <c r="E126" s="406">
        <f>H143</f>
        <v>18134.755999999998</v>
      </c>
      <c r="F126" s="407"/>
      <c r="G126" s="408">
        <f>D126*E126</f>
        <v>2176.1707199999996</v>
      </c>
      <c r="H126" s="409"/>
    </row>
    <row r="127" spans="1:8" ht="15.75" thickBot="1">
      <c r="A127" s="199"/>
      <c r="B127" s="410" t="s">
        <v>126</v>
      </c>
      <c r="C127" s="354"/>
      <c r="D127" s="353">
        <v>0.04</v>
      </c>
      <c r="E127" s="411">
        <v>27800</v>
      </c>
      <c r="F127" s="412"/>
      <c r="G127" s="413">
        <f>D127*E127</f>
        <v>1112</v>
      </c>
      <c r="H127" s="414"/>
    </row>
    <row r="128" spans="1:8" ht="15.75" thickBot="1">
      <c r="A128" s="199"/>
      <c r="B128" s="415"/>
      <c r="C128" s="416"/>
      <c r="D128" s="417"/>
      <c r="E128" s="418" t="s">
        <v>29</v>
      </c>
      <c r="F128" s="419"/>
      <c r="G128" s="420"/>
      <c r="H128" s="421">
        <f>SUM(G126:G127)</f>
        <v>3288.1707199999996</v>
      </c>
    </row>
    <row r="129" spans="1:8" ht="16.5" thickBot="1">
      <c r="A129" s="199"/>
      <c r="B129" s="422" t="s">
        <v>30</v>
      </c>
      <c r="C129" s="423"/>
      <c r="D129" s="424"/>
      <c r="E129" s="425"/>
      <c r="F129" s="426"/>
      <c r="G129" s="426"/>
      <c r="H129" s="414"/>
    </row>
    <row r="130" spans="1:8" ht="15.75" thickBot="1">
      <c r="A130" s="199"/>
      <c r="B130" s="427" t="s">
        <v>22</v>
      </c>
      <c r="C130" s="428" t="s">
        <v>20</v>
      </c>
      <c r="D130" s="398" t="s">
        <v>3</v>
      </c>
      <c r="E130" s="429" t="s">
        <v>31</v>
      </c>
      <c r="F130" s="430" t="s">
        <v>25</v>
      </c>
      <c r="G130" s="431" t="s">
        <v>26</v>
      </c>
      <c r="H130" s="414"/>
    </row>
    <row r="131" spans="1:8">
      <c r="A131" s="199"/>
      <c r="B131" s="432" t="s">
        <v>159</v>
      </c>
      <c r="C131" s="451" t="s">
        <v>14</v>
      </c>
      <c r="D131" s="368">
        <v>1</v>
      </c>
      <c r="E131" s="434">
        <v>43375</v>
      </c>
      <c r="F131" s="435"/>
      <c r="G131" s="436">
        <f t="shared" ref="G131" si="1">D131*E131*(1+F131)</f>
        <v>43375</v>
      </c>
      <c r="H131" s="414"/>
    </row>
    <row r="132" spans="1:8" ht="15.75" thickBot="1">
      <c r="A132" s="199"/>
      <c r="B132" s="437"/>
      <c r="C132" s="551"/>
      <c r="D132" s="439"/>
      <c r="E132" s="440"/>
      <c r="F132" s="441"/>
      <c r="G132" s="442"/>
      <c r="H132" s="414"/>
    </row>
    <row r="133" spans="1:8" ht="15.75" thickBot="1">
      <c r="A133" s="199"/>
      <c r="B133" s="415"/>
      <c r="C133" s="416"/>
      <c r="D133" s="417"/>
      <c r="E133" s="443" t="s">
        <v>32</v>
      </c>
      <c r="F133" s="444"/>
      <c r="G133" s="420"/>
      <c r="H133" s="421">
        <f>SUM(G131:G132)</f>
        <v>43375</v>
      </c>
    </row>
    <row r="134" spans="1:8" ht="16.5" thickBot="1">
      <c r="A134" s="199"/>
      <c r="B134" s="422" t="s">
        <v>33</v>
      </c>
      <c r="C134" s="423"/>
      <c r="D134" s="424"/>
      <c r="E134" s="425"/>
      <c r="F134" s="426"/>
      <c r="G134" s="426"/>
      <c r="H134" s="414"/>
    </row>
    <row r="135" spans="1:8" ht="15.75" thickBot="1">
      <c r="A135" s="199"/>
      <c r="B135" s="445" t="s">
        <v>22</v>
      </c>
      <c r="C135" s="257" t="s">
        <v>34</v>
      </c>
      <c r="D135" s="446" t="s">
        <v>35</v>
      </c>
      <c r="E135" s="447" t="s">
        <v>31</v>
      </c>
      <c r="F135" s="448" t="s">
        <v>36</v>
      </c>
      <c r="G135" s="449" t="s">
        <v>26</v>
      </c>
      <c r="H135" s="414"/>
    </row>
    <row r="136" spans="1:8">
      <c r="A136" s="199"/>
      <c r="B136" s="450"/>
      <c r="C136" s="451"/>
      <c r="D136" s="452"/>
      <c r="E136" s="453"/>
      <c r="F136" s="454"/>
      <c r="G136" s="455"/>
      <c r="H136" s="414"/>
    </row>
    <row r="137" spans="1:8" ht="15.75" thickBot="1">
      <c r="A137" s="199"/>
      <c r="B137" s="456"/>
      <c r="C137" s="457"/>
      <c r="D137" s="458"/>
      <c r="E137" s="440"/>
      <c r="F137" s="459"/>
      <c r="G137" s="460"/>
      <c r="H137" s="414"/>
    </row>
    <row r="138" spans="1:8" ht="15.75" thickBot="1">
      <c r="A138" s="199"/>
      <c r="B138" s="415"/>
      <c r="C138" s="416"/>
      <c r="D138" s="417"/>
      <c r="E138" s="443" t="s">
        <v>37</v>
      </c>
      <c r="F138" s="444"/>
      <c r="G138" s="420"/>
      <c r="H138" s="421">
        <f>G136+G137</f>
        <v>0</v>
      </c>
    </row>
    <row r="139" spans="1:8" ht="16.5" thickBot="1">
      <c r="A139" s="199"/>
      <c r="B139" s="422" t="s">
        <v>38</v>
      </c>
      <c r="C139" s="423"/>
      <c r="D139" s="424"/>
      <c r="E139" s="425"/>
      <c r="F139" s="426"/>
      <c r="G139" s="426"/>
      <c r="H139" s="414"/>
    </row>
    <row r="140" spans="1:8" ht="15.75" thickBot="1">
      <c r="A140" s="199"/>
      <c r="B140" s="445" t="s">
        <v>22</v>
      </c>
      <c r="C140" s="428" t="s">
        <v>20</v>
      </c>
      <c r="D140" s="398" t="s">
        <v>3</v>
      </c>
      <c r="E140" s="461" t="s">
        <v>31</v>
      </c>
      <c r="F140" s="462" t="s">
        <v>25</v>
      </c>
      <c r="G140" s="463" t="s">
        <v>26</v>
      </c>
      <c r="H140" s="414" t="s">
        <v>39</v>
      </c>
    </row>
    <row r="141" spans="1:8">
      <c r="A141" s="199"/>
      <c r="B141" s="464" t="s">
        <v>125</v>
      </c>
      <c r="C141" s="451"/>
      <c r="D141" s="452">
        <f>1/15</f>
        <v>6.6666666666666666E-2</v>
      </c>
      <c r="E141" s="465">
        <v>272021.33999999997</v>
      </c>
      <c r="F141" s="466"/>
      <c r="G141" s="455">
        <f>+D141*E141</f>
        <v>18134.755999999998</v>
      </c>
      <c r="H141" s="414"/>
    </row>
    <row r="142" spans="1:8" ht="15.75" thickBot="1">
      <c r="A142" s="199"/>
      <c r="B142" s="467"/>
      <c r="C142" s="457"/>
      <c r="D142" s="468"/>
      <c r="E142" s="469"/>
      <c r="F142" s="470"/>
      <c r="G142" s="471"/>
      <c r="H142" s="414"/>
    </row>
    <row r="143" spans="1:8" ht="15.75" thickBot="1">
      <c r="A143" s="199"/>
      <c r="B143" s="415"/>
      <c r="C143" s="416"/>
      <c r="D143" s="417"/>
      <c r="E143" s="443" t="s">
        <v>37</v>
      </c>
      <c r="F143" s="444"/>
      <c r="G143" s="420"/>
      <c r="H143" s="421">
        <f>SUM(G141:G142)</f>
        <v>18134.755999999998</v>
      </c>
    </row>
    <row r="144" spans="1:8" ht="16.5" thickBot="1">
      <c r="A144" s="199"/>
      <c r="B144" s="415"/>
      <c r="C144" s="416"/>
      <c r="D144" s="417"/>
      <c r="E144" s="443"/>
      <c r="F144" s="444"/>
      <c r="G144" s="420"/>
      <c r="H144" s="472"/>
    </row>
    <row r="145" spans="1:9" ht="18.75" thickBot="1">
      <c r="A145" s="199"/>
      <c r="B145" s="473"/>
      <c r="C145" s="423"/>
      <c r="D145" s="424"/>
      <c r="E145" s="474" t="s">
        <v>41</v>
      </c>
      <c r="F145" s="475"/>
      <c r="G145" s="426"/>
      <c r="H145" s="476">
        <f>H128+H133+H138+H143</f>
        <v>64797.926720000003</v>
      </c>
    </row>
    <row r="147" spans="1:9" ht="18">
      <c r="A147" s="197"/>
      <c r="B147" s="349"/>
      <c r="C147" s="310"/>
      <c r="D147" s="306"/>
      <c r="E147" s="350"/>
      <c r="F147" s="350"/>
      <c r="G147" s="306"/>
      <c r="H147" s="352"/>
      <c r="I147" s="197"/>
    </row>
    <row r="148" spans="1:9" ht="15.75" thickBot="1">
      <c r="A148" s="199"/>
      <c r="B148" s="391"/>
      <c r="C148" s="392"/>
      <c r="D148" s="393"/>
      <c r="E148" s="393"/>
      <c r="F148" s="393"/>
      <c r="G148" s="393"/>
      <c r="H148" s="394"/>
    </row>
    <row r="149" spans="1:9">
      <c r="A149" s="199"/>
      <c r="B149" s="284" t="s">
        <v>16</v>
      </c>
      <c r="C149" s="829" t="str">
        <f>C3</f>
        <v>ALCALDIA DE CÚCUTA</v>
      </c>
      <c r="D149" s="809"/>
      <c r="E149" s="809"/>
      <c r="F149" s="809"/>
      <c r="G149" s="809"/>
      <c r="H149" s="810"/>
    </row>
    <row r="150" spans="1:9">
      <c r="A150" s="199"/>
      <c r="B150" s="285" t="s">
        <v>17</v>
      </c>
      <c r="C150" s="820" t="str">
        <f>PRESUPUESTO!A1</f>
        <v>" MEJORAMIENTO, ADECUACIÓN MENOR Y MANTENIMIENTO DE LA INFRAESTRUCTURA DE LAS INSTITUCIONES EDUCATIVAS URBANAS Y RURALES DEL MUNICIPIO DE SAN JOSÉ DE CÚCUTA"</v>
      </c>
      <c r="D150" s="821"/>
      <c r="E150" s="821"/>
      <c r="F150" s="821"/>
      <c r="G150" s="821"/>
      <c r="H150" s="822"/>
    </row>
    <row r="151" spans="1:9">
      <c r="A151" s="199"/>
      <c r="B151" s="209" t="s">
        <v>140</v>
      </c>
      <c r="C151" s="823"/>
      <c r="D151" s="824"/>
      <c r="E151" s="824"/>
      <c r="F151" s="824"/>
      <c r="G151" s="824"/>
      <c r="H151" s="825"/>
    </row>
    <row r="152" spans="1:9" ht="40.5" customHeight="1" thickBot="1">
      <c r="A152" s="199"/>
      <c r="B152" s="287" t="s">
        <v>18</v>
      </c>
      <c r="C152" s="496">
        <f>PRESUPUESTO!A24</f>
        <v>5.0999999999999996</v>
      </c>
      <c r="D152" s="826" t="str">
        <f>PRESUPUESTO!C24</f>
        <v>ASEO GENERAL Y LIMPIEZA DE AREAS INTERVENIDAS Y SUS ALREDEDORES (Incluye muros y paredes de aulas y pasillos)</v>
      </c>
      <c r="E152" s="827"/>
      <c r="F152" s="827"/>
      <c r="G152" s="827"/>
      <c r="H152" s="828"/>
    </row>
    <row r="153" spans="1:9" ht="15.75" thickBot="1">
      <c r="A153" s="199"/>
      <c r="B153" s="288" t="s">
        <v>19</v>
      </c>
      <c r="C153" s="289"/>
      <c r="D153" s="197"/>
      <c r="E153" s="197"/>
      <c r="F153" s="197"/>
      <c r="G153" s="290" t="s">
        <v>20</v>
      </c>
      <c r="H153" s="395" t="str">
        <f>PRESUPUESTO!D24</f>
        <v>M2</v>
      </c>
    </row>
    <row r="154" spans="1:9" ht="15.75" thickBot="1">
      <c r="A154" s="199"/>
      <c r="B154" s="396" t="s">
        <v>22</v>
      </c>
      <c r="C154" s="397" t="s">
        <v>21</v>
      </c>
      <c r="D154" s="398" t="s">
        <v>3</v>
      </c>
      <c r="E154" s="399" t="s">
        <v>96</v>
      </c>
      <c r="F154" s="400" t="s">
        <v>25</v>
      </c>
      <c r="G154" s="401" t="s">
        <v>26</v>
      </c>
      <c r="H154" s="402"/>
    </row>
    <row r="155" spans="1:9">
      <c r="A155" s="199"/>
      <c r="B155" s="403" t="s">
        <v>27</v>
      </c>
      <c r="C155" s="404" t="s">
        <v>28</v>
      </c>
      <c r="D155" s="405">
        <v>0.12</v>
      </c>
      <c r="E155" s="406">
        <f>H172</f>
        <v>5333.7517647058812</v>
      </c>
      <c r="F155" s="407"/>
      <c r="G155" s="408">
        <f>D155*E155</f>
        <v>640.05021176470575</v>
      </c>
      <c r="H155" s="409"/>
    </row>
    <row r="156" spans="1:9" ht="15.75" thickBot="1">
      <c r="A156" s="199"/>
      <c r="B156" s="410" t="s">
        <v>126</v>
      </c>
      <c r="C156" s="354"/>
      <c r="D156" s="353">
        <v>0.05</v>
      </c>
      <c r="E156" s="411">
        <v>27800</v>
      </c>
      <c r="F156" s="412"/>
      <c r="G156" s="413">
        <f>D156*E156</f>
        <v>1390</v>
      </c>
      <c r="H156" s="414"/>
    </row>
    <row r="157" spans="1:9" ht="15.75" thickBot="1">
      <c r="A157" s="199"/>
      <c r="B157" s="415"/>
      <c r="C157" s="416"/>
      <c r="D157" s="417"/>
      <c r="E157" s="418" t="s">
        <v>29</v>
      </c>
      <c r="F157" s="419"/>
      <c r="G157" s="420"/>
      <c r="H157" s="421">
        <f>SUM(G155:G156)</f>
        <v>2030.0502117647056</v>
      </c>
    </row>
    <row r="158" spans="1:9" ht="16.5" thickBot="1">
      <c r="A158" s="199"/>
      <c r="B158" s="422" t="s">
        <v>30</v>
      </c>
      <c r="C158" s="423"/>
      <c r="D158" s="424"/>
      <c r="E158" s="425"/>
      <c r="F158" s="426"/>
      <c r="G158" s="426"/>
      <c r="H158" s="414"/>
    </row>
    <row r="159" spans="1:9" ht="15.75" thickBot="1">
      <c r="A159" s="199"/>
      <c r="B159" s="427" t="s">
        <v>22</v>
      </c>
      <c r="C159" s="428" t="s">
        <v>20</v>
      </c>
      <c r="D159" s="398" t="s">
        <v>3</v>
      </c>
      <c r="E159" s="429" t="s">
        <v>31</v>
      </c>
      <c r="F159" s="430" t="s">
        <v>25</v>
      </c>
      <c r="G159" s="431" t="s">
        <v>26</v>
      </c>
      <c r="H159" s="414"/>
    </row>
    <row r="160" spans="1:9">
      <c r="A160" s="199"/>
      <c r="B160" s="432" t="s">
        <v>127</v>
      </c>
      <c r="C160" s="433"/>
      <c r="D160" s="368">
        <v>1</v>
      </c>
      <c r="E160" s="434">
        <v>6671</v>
      </c>
      <c r="F160" s="435"/>
      <c r="G160" s="436">
        <f t="shared" ref="G160" si="2">D160*E160*(1+F160)</f>
        <v>6671</v>
      </c>
      <c r="H160" s="414"/>
    </row>
    <row r="161" spans="1:8" ht="15.75" thickBot="1">
      <c r="A161" s="199"/>
      <c r="B161" s="437"/>
      <c r="C161" s="438"/>
      <c r="D161" s="439"/>
      <c r="E161" s="440"/>
      <c r="F161" s="441"/>
      <c r="G161" s="442"/>
      <c r="H161" s="414"/>
    </row>
    <row r="162" spans="1:8" ht="15.75" thickBot="1">
      <c r="A162" s="199"/>
      <c r="B162" s="415"/>
      <c r="C162" s="416"/>
      <c r="D162" s="417"/>
      <c r="E162" s="443" t="s">
        <v>32</v>
      </c>
      <c r="F162" s="444"/>
      <c r="G162" s="420"/>
      <c r="H162" s="421">
        <f>SUM(G160:G161)</f>
        <v>6671</v>
      </c>
    </row>
    <row r="163" spans="1:8" ht="16.5" thickBot="1">
      <c r="A163" s="199"/>
      <c r="B163" s="422" t="s">
        <v>33</v>
      </c>
      <c r="C163" s="423"/>
      <c r="D163" s="424"/>
      <c r="E163" s="425"/>
      <c r="F163" s="426"/>
      <c r="G163" s="426"/>
      <c r="H163" s="414"/>
    </row>
    <row r="164" spans="1:8" ht="15.75" thickBot="1">
      <c r="A164" s="199"/>
      <c r="B164" s="445" t="s">
        <v>22</v>
      </c>
      <c r="C164" s="257" t="s">
        <v>34</v>
      </c>
      <c r="D164" s="446" t="s">
        <v>35</v>
      </c>
      <c r="E164" s="447" t="s">
        <v>31</v>
      </c>
      <c r="F164" s="448" t="s">
        <v>36</v>
      </c>
      <c r="G164" s="449" t="s">
        <v>26</v>
      </c>
      <c r="H164" s="414"/>
    </row>
    <row r="165" spans="1:8">
      <c r="A165" s="199"/>
      <c r="B165" s="450"/>
      <c r="C165" s="451"/>
      <c r="D165" s="452"/>
      <c r="E165" s="453"/>
      <c r="F165" s="454"/>
      <c r="G165" s="455"/>
      <c r="H165" s="414"/>
    </row>
    <row r="166" spans="1:8" ht="15.75" thickBot="1">
      <c r="A166" s="199"/>
      <c r="B166" s="456"/>
      <c r="C166" s="457"/>
      <c r="D166" s="458"/>
      <c r="E166" s="440"/>
      <c r="F166" s="459"/>
      <c r="G166" s="460"/>
      <c r="H166" s="414"/>
    </row>
    <row r="167" spans="1:8" ht="15.75" thickBot="1">
      <c r="A167" s="199"/>
      <c r="B167" s="415"/>
      <c r="C167" s="416"/>
      <c r="D167" s="417"/>
      <c r="E167" s="443" t="s">
        <v>37</v>
      </c>
      <c r="F167" s="444"/>
      <c r="G167" s="420"/>
      <c r="H167" s="421">
        <f>G165+G166</f>
        <v>0</v>
      </c>
    </row>
    <row r="168" spans="1:8" ht="16.5" thickBot="1">
      <c r="A168" s="199"/>
      <c r="B168" s="422" t="s">
        <v>38</v>
      </c>
      <c r="C168" s="423"/>
      <c r="D168" s="424"/>
      <c r="E168" s="425"/>
      <c r="F168" s="426"/>
      <c r="G168" s="426"/>
      <c r="H168" s="414"/>
    </row>
    <row r="169" spans="1:8" ht="15.75" thickBot="1">
      <c r="A169" s="199"/>
      <c r="B169" s="445" t="s">
        <v>22</v>
      </c>
      <c r="C169" s="428" t="s">
        <v>20</v>
      </c>
      <c r="D169" s="398" t="s">
        <v>3</v>
      </c>
      <c r="E169" s="461" t="s">
        <v>31</v>
      </c>
      <c r="F169" s="462" t="s">
        <v>25</v>
      </c>
      <c r="G169" s="463" t="s">
        <v>26</v>
      </c>
      <c r="H169" s="414" t="s">
        <v>39</v>
      </c>
    </row>
    <row r="170" spans="1:8">
      <c r="A170" s="199"/>
      <c r="B170" s="464" t="s">
        <v>125</v>
      </c>
      <c r="C170" s="451"/>
      <c r="D170" s="452">
        <f>1/51</f>
        <v>1.9607843137254902E-2</v>
      </c>
      <c r="E170" s="465">
        <v>272021.33999999997</v>
      </c>
      <c r="F170" s="466"/>
      <c r="G170" s="455">
        <f>+D170*E170</f>
        <v>5333.7517647058812</v>
      </c>
      <c r="H170" s="414"/>
    </row>
    <row r="171" spans="1:8" ht="15.75" thickBot="1">
      <c r="A171" s="199"/>
      <c r="B171" s="467"/>
      <c r="C171" s="457"/>
      <c r="D171" s="468"/>
      <c r="E171" s="469"/>
      <c r="F171" s="470"/>
      <c r="G171" s="471"/>
      <c r="H171" s="414"/>
    </row>
    <row r="172" spans="1:8" ht="15.75" thickBot="1">
      <c r="A172" s="199"/>
      <c r="B172" s="415"/>
      <c r="C172" s="416"/>
      <c r="D172" s="417"/>
      <c r="E172" s="443" t="s">
        <v>37</v>
      </c>
      <c r="F172" s="444"/>
      <c r="G172" s="420"/>
      <c r="H172" s="421">
        <f>SUM(G170:G171)</f>
        <v>5333.7517647058812</v>
      </c>
    </row>
    <row r="173" spans="1:8" ht="16.5" thickBot="1">
      <c r="A173" s="199"/>
      <c r="B173" s="415"/>
      <c r="C173" s="416"/>
      <c r="D173" s="417"/>
      <c r="E173" s="443"/>
      <c r="F173" s="444"/>
      <c r="G173" s="420"/>
      <c r="H173" s="472"/>
    </row>
    <row r="174" spans="1:8" ht="18.75" thickBot="1">
      <c r="A174" s="199"/>
      <c r="B174" s="473"/>
      <c r="C174" s="423"/>
      <c r="D174" s="424"/>
      <c r="E174" s="474" t="s">
        <v>41</v>
      </c>
      <c r="F174" s="475"/>
      <c r="G174" s="426"/>
      <c r="H174" s="476">
        <f>H157+H162+H167+H172</f>
        <v>14034.801976470586</v>
      </c>
    </row>
  </sheetData>
  <mergeCells count="20">
    <mergeCell ref="D91:H91"/>
    <mergeCell ref="C150:H151"/>
    <mergeCell ref="D152:H152"/>
    <mergeCell ref="C3:H3"/>
    <mergeCell ref="C4:H5"/>
    <mergeCell ref="D6:H6"/>
    <mergeCell ref="C149:H149"/>
    <mergeCell ref="C88:H88"/>
    <mergeCell ref="C89:H90"/>
    <mergeCell ref="C120:H120"/>
    <mergeCell ref="C121:H122"/>
    <mergeCell ref="D123:H123"/>
    <mergeCell ref="A1:H1"/>
    <mergeCell ref="A58:H58"/>
    <mergeCell ref="C60:H60"/>
    <mergeCell ref="C61:H62"/>
    <mergeCell ref="D63:H63"/>
    <mergeCell ref="C30:H30"/>
    <mergeCell ref="C31:H32"/>
    <mergeCell ref="D33:H33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60" fitToHeight="0" orientation="portrait" horizontalDpi="300" verticalDpi="300" r:id="rId1"/>
  <rowBreaks count="1" manualBreakCount="1">
    <brk id="14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PRESUPUESTO</vt:lpstr>
      <vt:lpstr>MEM CANTIDADES</vt:lpstr>
      <vt:lpstr>MEMORIAS DE CALCULOS </vt:lpstr>
      <vt:lpstr>MEMORIAS ELE-VARI-AGUA-MOB</vt:lpstr>
      <vt:lpstr>APUS </vt:lpstr>
      <vt:lpstr>'APUS '!Área_de_impresión</vt:lpstr>
      <vt:lpstr>'MEM CANTIDADES'!Área_de_impresión</vt:lpstr>
      <vt:lpstr>PRESUPUESTO!Área_de_impresión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</dc:creator>
  <cp:lastModifiedBy>hp i5</cp:lastModifiedBy>
  <cp:lastPrinted>2021-12-21T20:38:26Z</cp:lastPrinted>
  <dcterms:created xsi:type="dcterms:W3CDTF">2019-06-28T14:10:47Z</dcterms:created>
  <dcterms:modified xsi:type="dcterms:W3CDTF">2023-10-10T21:47:02Z</dcterms:modified>
</cp:coreProperties>
</file>