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uarios\USUARIO1\Desktop\"/>
    </mc:Choice>
  </mc:AlternateContent>
  <bookViews>
    <workbookView xWindow="0" yWindow="0" windowWidth="16170" windowHeight="6045"/>
  </bookViews>
  <sheets>
    <sheet name="PRESUPUESTO" sheetId="1" r:id="rId1"/>
    <sheet name="MEM CANTIDADES" sheetId="12" r:id="rId2"/>
    <sheet name="MEMORIAS DE CALCULOS " sheetId="5" state="hidden" r:id="rId3"/>
    <sheet name="MEMORIAS ELE-VARI-AGUA-MOB" sheetId="9" state="hidden" r:id="rId4"/>
    <sheet name="APUS 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ST90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4">'APUS '!$A$1:$H$406</definedName>
    <definedName name="_xlnm.Print_Area" localSheetId="1">'MEM CANTIDADES'!$A$1:$AP$61</definedName>
    <definedName name="_xlnm.Print_Area" localSheetId="0">PRESUPUESTO!$A$1:$G$57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 localSheetId="1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 localSheetId="1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 localSheetId="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 localSheetId="1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 localSheetId="1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 localSheetId="1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1" i="3" l="1"/>
  <c r="F25" i="1" l="1"/>
  <c r="H237" i="3"/>
  <c r="D236" i="3"/>
  <c r="C236" i="3"/>
  <c r="C234" i="3"/>
  <c r="C233" i="3"/>
  <c r="D255" i="3"/>
  <c r="G255" i="3" s="1"/>
  <c r="D254" i="3"/>
  <c r="G254" i="3" s="1"/>
  <c r="H256" i="3" s="1"/>
  <c r="E239" i="3" s="1"/>
  <c r="G239" i="3" s="1"/>
  <c r="H241" i="3" s="1"/>
  <c r="H258" i="3" s="1"/>
  <c r="G249" i="3"/>
  <c r="H251" i="3" s="1"/>
  <c r="G245" i="3"/>
  <c r="H246" i="3" s="1"/>
  <c r="G244" i="3"/>
  <c r="AO149" i="12"/>
  <c r="L151" i="12"/>
  <c r="J151" i="12"/>
  <c r="AM159" i="12" s="1"/>
  <c r="AO153" i="12"/>
  <c r="AO159" i="12" s="1"/>
  <c r="E25" i="1" s="1"/>
  <c r="J150" i="12"/>
  <c r="I147" i="12"/>
  <c r="G25" i="1" l="1"/>
  <c r="F24" i="1"/>
  <c r="H210" i="3"/>
  <c r="D209" i="3"/>
  <c r="C209" i="3"/>
  <c r="C207" i="3"/>
  <c r="C206" i="3"/>
  <c r="D227" i="3"/>
  <c r="G227" i="3" s="1"/>
  <c r="H228" i="3" s="1"/>
  <c r="E212" i="3" s="1"/>
  <c r="G212" i="3" s="1"/>
  <c r="H214" i="3" s="1"/>
  <c r="H230" i="3" s="1"/>
  <c r="G217" i="3"/>
  <c r="H220" i="3" s="1"/>
  <c r="AO137" i="12"/>
  <c r="AO133" i="12"/>
  <c r="L135" i="12"/>
  <c r="J135" i="12"/>
  <c r="AM143" i="12" s="1"/>
  <c r="AO143" i="12"/>
  <c r="E24" i="1" s="1"/>
  <c r="J134" i="12"/>
  <c r="I131" i="12"/>
  <c r="G24" i="1" l="1"/>
  <c r="AL231" i="12" l="1"/>
  <c r="AO231" i="12" s="1"/>
  <c r="AL230" i="12"/>
  <c r="AO230" i="12" s="1"/>
  <c r="AO226" i="12"/>
  <c r="L228" i="12"/>
  <c r="J228" i="12"/>
  <c r="AM241" i="12" s="1"/>
  <c r="J227" i="12"/>
  <c r="I224" i="12"/>
  <c r="F35" i="1"/>
  <c r="D372" i="3"/>
  <c r="G372" i="3" s="1"/>
  <c r="H374" i="3" s="1"/>
  <c r="D357" i="3" s="1"/>
  <c r="G357" i="3" s="1"/>
  <c r="H359" i="3" s="1"/>
  <c r="G363" i="3"/>
  <c r="H355" i="3"/>
  <c r="D354" i="3"/>
  <c r="C354" i="3"/>
  <c r="C352" i="3"/>
  <c r="C351" i="3"/>
  <c r="G362" i="3"/>
  <c r="H364" i="3" s="1"/>
  <c r="AO241" i="12" l="1"/>
  <c r="E35" i="1" s="1"/>
  <c r="H376" i="3"/>
  <c r="G35" i="1" l="1"/>
  <c r="G36" i="1" s="1"/>
  <c r="F23" i="1"/>
  <c r="H182" i="3"/>
  <c r="D181" i="3"/>
  <c r="C181" i="3"/>
  <c r="C179" i="3"/>
  <c r="C178" i="3"/>
  <c r="D199" i="3"/>
  <c r="G199" i="3" s="1"/>
  <c r="D198" i="3"/>
  <c r="G198" i="3" s="1"/>
  <c r="H200" i="3" s="1"/>
  <c r="E184" i="3" s="1"/>
  <c r="G184" i="3" s="1"/>
  <c r="H186" i="3" s="1"/>
  <c r="H202" i="3" s="1"/>
  <c r="G194" i="3"/>
  <c r="H195" i="3" s="1"/>
  <c r="G189" i="3"/>
  <c r="H191" i="3" s="1"/>
  <c r="AL121" i="12" l="1"/>
  <c r="AO121" i="12" s="1"/>
  <c r="AO117" i="12"/>
  <c r="L119" i="12"/>
  <c r="J119" i="12"/>
  <c r="AM127" i="12" s="1"/>
  <c r="J118" i="12"/>
  <c r="I115" i="12"/>
  <c r="AO127" i="12" l="1"/>
  <c r="E23" i="1" s="1"/>
  <c r="G23" i="1" s="1"/>
  <c r="D343" i="3"/>
  <c r="E329" i="3"/>
  <c r="G329" i="3" s="1"/>
  <c r="D283" i="3" l="1"/>
  <c r="G283" i="3" s="1"/>
  <c r="H267" i="3"/>
  <c r="D266" i="3"/>
  <c r="C266" i="3"/>
  <c r="C264" i="3"/>
  <c r="C263" i="3"/>
  <c r="H280" i="3"/>
  <c r="G274" i="3"/>
  <c r="H276" i="3" s="1"/>
  <c r="AO165" i="12"/>
  <c r="L167" i="12"/>
  <c r="J167" i="12"/>
  <c r="AM175" i="12" s="1"/>
  <c r="J166" i="12"/>
  <c r="AO169" i="12"/>
  <c r="AO175" i="12" s="1"/>
  <c r="E28" i="1" s="1"/>
  <c r="I163" i="12"/>
  <c r="H285" i="3" l="1"/>
  <c r="E269" i="3" s="1"/>
  <c r="G269" i="3" s="1"/>
  <c r="H271" i="3" s="1"/>
  <c r="H287" i="3" s="1"/>
  <c r="F28" i="1" s="1"/>
  <c r="G28" i="1" l="1"/>
  <c r="G29" i="1" s="1"/>
  <c r="D144" i="3" l="1"/>
  <c r="D143" i="3"/>
  <c r="G135" i="3"/>
  <c r="G134" i="3"/>
  <c r="AL188" i="12"/>
  <c r="AO188" i="12" s="1"/>
  <c r="AL189" i="12"/>
  <c r="AO189" i="12" s="1"/>
  <c r="AO87" i="12"/>
  <c r="H326" i="3"/>
  <c r="D325" i="3"/>
  <c r="C325" i="3"/>
  <c r="C323" i="3"/>
  <c r="C322" i="3"/>
  <c r="G343" i="3"/>
  <c r="H345" i="3" s="1"/>
  <c r="D328" i="3" s="1"/>
  <c r="G333" i="3"/>
  <c r="H335" i="3" s="1"/>
  <c r="AO205" i="12"/>
  <c r="L207" i="12"/>
  <c r="J207" i="12"/>
  <c r="AM220" i="12" s="1"/>
  <c r="J206" i="12"/>
  <c r="AL209" i="12"/>
  <c r="AO209" i="12" s="1"/>
  <c r="AO220" i="12" s="1"/>
  <c r="E32" i="1" s="1"/>
  <c r="I203" i="12"/>
  <c r="AO18" i="12"/>
  <c r="D25" i="3"/>
  <c r="D24" i="3"/>
  <c r="H7" i="3"/>
  <c r="G328" i="3" l="1"/>
  <c r="H330" i="3" s="1"/>
  <c r="H347" i="3" s="1"/>
  <c r="F32" i="1" s="1"/>
  <c r="G32" i="1" s="1"/>
  <c r="D172" i="3" l="1"/>
  <c r="G172" i="3" s="1"/>
  <c r="D171" i="3"/>
  <c r="G166" i="3"/>
  <c r="AO104" i="12" l="1"/>
  <c r="AO105" i="12"/>
  <c r="L102" i="12"/>
  <c r="H154" i="3" l="1"/>
  <c r="D153" i="3"/>
  <c r="C153" i="3"/>
  <c r="H127" i="3"/>
  <c r="D126" i="3"/>
  <c r="C126" i="3"/>
  <c r="C124" i="3"/>
  <c r="C151" i="3" s="1"/>
  <c r="C123" i="3"/>
  <c r="C150" i="3" s="1"/>
  <c r="G171" i="3"/>
  <c r="H173" i="3" s="1"/>
  <c r="E156" i="3" s="1"/>
  <c r="G156" i="3" s="1"/>
  <c r="H168" i="3"/>
  <c r="G161" i="3"/>
  <c r="G144" i="3"/>
  <c r="G143" i="3"/>
  <c r="G139" i="3"/>
  <c r="H140" i="3" s="1"/>
  <c r="H136" i="3"/>
  <c r="AO83" i="12"/>
  <c r="AO100" i="12"/>
  <c r="J102" i="12"/>
  <c r="AM110" i="12" s="1"/>
  <c r="J101" i="12"/>
  <c r="L85" i="12"/>
  <c r="J85" i="12"/>
  <c r="AM94" i="12" s="1"/>
  <c r="J84" i="12"/>
  <c r="I98" i="12"/>
  <c r="I81" i="12"/>
  <c r="AO110" i="12" l="1"/>
  <c r="E22" i="1" s="1"/>
  <c r="AO94" i="12"/>
  <c r="E21" i="1" s="1"/>
  <c r="H163" i="3"/>
  <c r="H145" i="3"/>
  <c r="E129" i="3" s="1"/>
  <c r="G129" i="3" s="1"/>
  <c r="H131" i="3" s="1"/>
  <c r="H158" i="3"/>
  <c r="H175" i="3" l="1"/>
  <c r="F22" i="1" s="1"/>
  <c r="H147" i="3"/>
  <c r="F21" i="1" s="1"/>
  <c r="G21" i="1" s="1"/>
  <c r="G22" i="1" l="1"/>
  <c r="G26" i="1" s="1"/>
  <c r="D82" i="3" l="1"/>
  <c r="G82" i="3" s="1"/>
  <c r="D83" i="3"/>
  <c r="AL187" i="12" l="1"/>
  <c r="AL54" i="12"/>
  <c r="AL55" i="12"/>
  <c r="D114" i="3" l="1"/>
  <c r="G101" i="3"/>
  <c r="G102" i="3"/>
  <c r="G103" i="3"/>
  <c r="G104" i="3"/>
  <c r="G100" i="3"/>
  <c r="D95" i="3"/>
  <c r="G95" i="3" s="1"/>
  <c r="G78" i="3"/>
  <c r="H79" i="3" s="1"/>
  <c r="D52" i="3"/>
  <c r="D51" i="3"/>
  <c r="G46" i="3"/>
  <c r="H48" i="3" s="1"/>
  <c r="H92" i="3" l="1"/>
  <c r="D91" i="3"/>
  <c r="C91" i="3"/>
  <c r="G114" i="3"/>
  <c r="H116" i="3" s="1"/>
  <c r="E94" i="3" s="1"/>
  <c r="G94" i="3" s="1"/>
  <c r="H96" i="3" s="1"/>
  <c r="H111" i="3"/>
  <c r="G99" i="3"/>
  <c r="H106" i="3" s="1"/>
  <c r="AO66" i="12"/>
  <c r="L68" i="12"/>
  <c r="J68" i="12"/>
  <c r="AM77" i="12" s="1"/>
  <c r="AL70" i="12"/>
  <c r="AO70" i="12" s="1"/>
  <c r="J67" i="12"/>
  <c r="I64" i="12"/>
  <c r="H118" i="3" l="1"/>
  <c r="F18" i="1" s="1"/>
  <c r="AO77" i="12"/>
  <c r="E18" i="1" s="1"/>
  <c r="C31" i="3"/>
  <c r="C4" i="3"/>
  <c r="J16" i="12"/>
  <c r="L16" i="12"/>
  <c r="AO14" i="12"/>
  <c r="J32" i="12"/>
  <c r="J33" i="12"/>
  <c r="L33" i="12"/>
  <c r="J50" i="12"/>
  <c r="J51" i="12"/>
  <c r="L51" i="12"/>
  <c r="G18" i="1" l="1"/>
  <c r="D399" i="3" l="1"/>
  <c r="H396" i="3"/>
  <c r="G385" i="3"/>
  <c r="C292" i="3"/>
  <c r="D314" i="3"/>
  <c r="G302" i="3"/>
  <c r="G303" i="3"/>
  <c r="G304" i="3"/>
  <c r="G298" i="3"/>
  <c r="H382" i="3" l="1"/>
  <c r="D381" i="3"/>
  <c r="H295" i="3"/>
  <c r="D294" i="3"/>
  <c r="C294" i="3"/>
  <c r="H64" i="3"/>
  <c r="D63" i="3"/>
  <c r="C63" i="3"/>
  <c r="G52" i="3" l="1"/>
  <c r="H34" i="3"/>
  <c r="D33" i="3"/>
  <c r="C33" i="3"/>
  <c r="G25" i="3"/>
  <c r="G24" i="3"/>
  <c r="AO248" i="12"/>
  <c r="AO252" i="12"/>
  <c r="L250" i="12"/>
  <c r="J249" i="12"/>
  <c r="J250" i="12"/>
  <c r="AO187" i="12" l="1"/>
  <c r="AO183" i="12"/>
  <c r="J184" i="12"/>
  <c r="L185" i="12"/>
  <c r="J185" i="12"/>
  <c r="AO35" i="12"/>
  <c r="AO31" i="12"/>
  <c r="B32" i="3" l="1"/>
  <c r="B5" i="3"/>
  <c r="AL53" i="12" l="1"/>
  <c r="AO53" i="12" s="1"/>
  <c r="J15" i="12" l="1"/>
  <c r="C291" i="3" l="1"/>
  <c r="C60" i="3"/>
  <c r="C88" i="3" s="1"/>
  <c r="C30" i="3"/>
  <c r="C61" i="3" l="1"/>
  <c r="C89" i="3" s="1"/>
  <c r="H43" i="3" l="1"/>
  <c r="AM25" i="12"/>
  <c r="AO25" i="12"/>
  <c r="I12" i="12"/>
  <c r="D6" i="3"/>
  <c r="C6" i="3"/>
  <c r="H26" i="3"/>
  <c r="H21" i="3"/>
  <c r="H16" i="3"/>
  <c r="D9" i="3" l="1"/>
  <c r="G9" i="3" s="1"/>
  <c r="H11" i="3" s="1"/>
  <c r="E11" i="1"/>
  <c r="H28" i="3" l="1"/>
  <c r="F11" i="1" s="1"/>
  <c r="G11" i="1" s="1"/>
  <c r="G51" i="3"/>
  <c r="H53" i="3" s="1"/>
  <c r="G36" i="3" l="1"/>
  <c r="H38" i="3" s="1"/>
  <c r="G389" i="3"/>
  <c r="G399" i="3"/>
  <c r="H55" i="3" l="1"/>
  <c r="F12" i="1" s="1"/>
  <c r="H391" i="3"/>
  <c r="H401" i="3"/>
  <c r="E384" i="3" s="1"/>
  <c r="G384" i="3" s="1"/>
  <c r="H386" i="3" s="1"/>
  <c r="H403" i="3" l="1"/>
  <c r="F38" i="1" s="1"/>
  <c r="C378" i="3" l="1"/>
  <c r="G83" i="3"/>
  <c r="G73" i="3"/>
  <c r="G72" i="3"/>
  <c r="G71" i="3"/>
  <c r="H84" i="3" l="1"/>
  <c r="E66" i="3" s="1"/>
  <c r="G66" i="3" s="1"/>
  <c r="H68" i="3" s="1"/>
  <c r="H75" i="3"/>
  <c r="H86" i="3" l="1"/>
  <c r="F15" i="1" s="1"/>
  <c r="I29" i="12" l="1"/>
  <c r="AM43" i="12"/>
  <c r="I47" i="12"/>
  <c r="AM60" i="12"/>
  <c r="AO60" i="12"/>
  <c r="E15" i="1" l="1"/>
  <c r="G15" i="1" s="1"/>
  <c r="G16" i="1" s="1"/>
  <c r="AO43" i="12"/>
  <c r="E12" i="1" s="1"/>
  <c r="G12" i="1" s="1"/>
  <c r="AR20" i="5" l="1"/>
  <c r="N13" i="5" l="1"/>
  <c r="J13" i="5"/>
  <c r="AM263" i="12"/>
  <c r="AO263" i="12"/>
  <c r="E38" i="1" s="1"/>
  <c r="I246" i="12"/>
  <c r="AM198" i="12"/>
  <c r="AO198" i="12"/>
  <c r="E31" i="1" s="1"/>
  <c r="I181" i="12"/>
  <c r="D27" i="5" l="1"/>
  <c r="AJ27" i="5" s="1"/>
  <c r="D26" i="5"/>
  <c r="BE26" i="5" s="1"/>
  <c r="BE60" i="5" s="1"/>
  <c r="D24" i="5"/>
  <c r="D60" i="5" s="1"/>
  <c r="D25" i="5"/>
  <c r="AK23" i="5"/>
  <c r="AS32" i="5"/>
  <c r="AT32" i="5" s="1"/>
  <c r="AS33" i="5"/>
  <c r="AT33" i="5" s="1"/>
  <c r="AS34" i="5"/>
  <c r="AT34" i="5" s="1"/>
  <c r="AS36" i="5"/>
  <c r="AT36" i="5" s="1"/>
  <c r="AS37" i="5"/>
  <c r="AT37" i="5" s="1"/>
  <c r="AS38" i="5"/>
  <c r="AT38" i="5" s="1"/>
  <c r="O40" i="5"/>
  <c r="O41" i="5"/>
  <c r="O60" i="5" s="1"/>
  <c r="O42" i="5"/>
  <c r="O43" i="5"/>
  <c r="O44" i="5"/>
  <c r="O45" i="5"/>
  <c r="O46" i="5"/>
  <c r="O47" i="5"/>
  <c r="O48" i="5"/>
  <c r="O49" i="5"/>
  <c r="O50" i="5"/>
  <c r="O51" i="5"/>
  <c r="P52" i="5"/>
  <c r="P53" i="5"/>
  <c r="P54" i="5"/>
  <c r="P55" i="5"/>
  <c r="T44" i="5"/>
  <c r="T43" i="5"/>
  <c r="M7" i="5"/>
  <c r="I7" i="5"/>
  <c r="I9" i="5"/>
  <c r="I11" i="5"/>
  <c r="I12" i="5"/>
  <c r="H7" i="5"/>
  <c r="H8" i="5"/>
  <c r="AX25" i="5"/>
  <c r="AX60" i="5" s="1"/>
  <c r="K13" i="5"/>
  <c r="BJ18" i="5" s="1"/>
  <c r="Q7" i="9"/>
  <c r="X40" i="5"/>
  <c r="N55" i="5"/>
  <c r="N58" i="5"/>
  <c r="N52" i="5"/>
  <c r="N18" i="5"/>
  <c r="N14" i="5"/>
  <c r="AB8" i="5"/>
  <c r="AB60" i="5" s="1"/>
  <c r="AB4" i="5"/>
  <c r="AB3" i="5"/>
  <c r="AA42" i="5"/>
  <c r="AA60" i="5" s="1"/>
  <c r="AA4" i="5"/>
  <c r="AA3" i="5"/>
  <c r="Z51" i="5"/>
  <c r="Z60" i="5" s="1"/>
  <c r="Y46" i="5"/>
  <c r="Y47" i="5"/>
  <c r="Y48" i="5"/>
  <c r="Y49" i="5"/>
  <c r="Y50" i="5"/>
  <c r="Y51" i="5"/>
  <c r="X45" i="5"/>
  <c r="X44" i="5"/>
  <c r="X60" i="5" s="1"/>
  <c r="X43" i="5"/>
  <c r="X41" i="5"/>
  <c r="W58" i="5"/>
  <c r="W57" i="5"/>
  <c r="W56" i="5"/>
  <c r="W52" i="5"/>
  <c r="W60" i="5" s="1"/>
  <c r="W4" i="5"/>
  <c r="W3" i="5"/>
  <c r="V4" i="5"/>
  <c r="V3" i="5"/>
  <c r="U41" i="5"/>
  <c r="U43" i="5"/>
  <c r="U44" i="5"/>
  <c r="U45" i="5"/>
  <c r="U40" i="5"/>
  <c r="U4" i="5"/>
  <c r="U3" i="5"/>
  <c r="T45" i="5"/>
  <c r="T41" i="5"/>
  <c r="T40" i="5"/>
  <c r="T4" i="5"/>
  <c r="T3" i="5"/>
  <c r="S47" i="5"/>
  <c r="S48" i="5"/>
  <c r="S49" i="5"/>
  <c r="S50" i="5"/>
  <c r="S46" i="5"/>
  <c r="S51" i="5"/>
  <c r="S4" i="5"/>
  <c r="S3" i="5"/>
  <c r="R47" i="5"/>
  <c r="R48" i="5"/>
  <c r="R49" i="5"/>
  <c r="R50" i="5"/>
  <c r="R51" i="5"/>
  <c r="R46" i="5"/>
  <c r="R41" i="5"/>
  <c r="R42" i="5"/>
  <c r="R43" i="5"/>
  <c r="R44" i="5"/>
  <c r="R45" i="5"/>
  <c r="R40" i="5"/>
  <c r="R60" i="5" s="1"/>
  <c r="Q49" i="5"/>
  <c r="Q50" i="5"/>
  <c r="Q51" i="5"/>
  <c r="Q44" i="5"/>
  <c r="Q45" i="5"/>
  <c r="Q43" i="5"/>
  <c r="Q40" i="5"/>
  <c r="Q41" i="5"/>
  <c r="Q42" i="5"/>
  <c r="Q48" i="5"/>
  <c r="Q47" i="5"/>
  <c r="Q46" i="5"/>
  <c r="P4" i="5"/>
  <c r="P3" i="5"/>
  <c r="AS31" i="5"/>
  <c r="AT31" i="5" s="1"/>
  <c r="AS35" i="5"/>
  <c r="AT35" i="5" s="1"/>
  <c r="AS30" i="5"/>
  <c r="AT30" i="5" s="1"/>
  <c r="AE10" i="5"/>
  <c r="AE60" i="5" s="1"/>
  <c r="AR60" i="5"/>
  <c r="AR4" i="5"/>
  <c r="AR3" i="5"/>
  <c r="AQ20" i="5"/>
  <c r="AQ60" i="5" s="1"/>
  <c r="AQ4" i="5"/>
  <c r="AQ3" i="5"/>
  <c r="AO20" i="5"/>
  <c r="AO60" i="5" s="1"/>
  <c r="AO3" i="5"/>
  <c r="AM18" i="5"/>
  <c r="AM60" i="5" s="1"/>
  <c r="AL18" i="5"/>
  <c r="AL60" i="5" s="1"/>
  <c r="AM4" i="5"/>
  <c r="AM3" i="5"/>
  <c r="AD38" i="5"/>
  <c r="AD37" i="5"/>
  <c r="AD35" i="5"/>
  <c r="AD34" i="5"/>
  <c r="AD33" i="5"/>
  <c r="AD31" i="5"/>
  <c r="AD60" i="5" s="1"/>
  <c r="AD32" i="5"/>
  <c r="AD36" i="5"/>
  <c r="AD30" i="5"/>
  <c r="AC38" i="5"/>
  <c r="AC37" i="5"/>
  <c r="AC35" i="5"/>
  <c r="AC34" i="5"/>
  <c r="AC31" i="5"/>
  <c r="AC32" i="5"/>
  <c r="AC33" i="5"/>
  <c r="AC36" i="5"/>
  <c r="AC30" i="5"/>
  <c r="AC60" i="5" s="1"/>
  <c r="AE4" i="5"/>
  <c r="AE3" i="5"/>
  <c r="AD4" i="5"/>
  <c r="AD3" i="5"/>
  <c r="AC4" i="5"/>
  <c r="AC3" i="5"/>
  <c r="BJ3" i="5"/>
  <c r="BJ4" i="5"/>
  <c r="AS39" i="9"/>
  <c r="AR39" i="9"/>
  <c r="AQ20" i="9"/>
  <c r="AQ39" i="9" s="1"/>
  <c r="AP20" i="9"/>
  <c r="AP39" i="9" s="1"/>
  <c r="AO19" i="9"/>
  <c r="AO39" i="9" s="1"/>
  <c r="AS4" i="9"/>
  <c r="AS3" i="9"/>
  <c r="AR4" i="9"/>
  <c r="AR3" i="9"/>
  <c r="AQ4" i="9"/>
  <c r="AQ3" i="9"/>
  <c r="AP4" i="9"/>
  <c r="AP3" i="9"/>
  <c r="AO4" i="9"/>
  <c r="AO3" i="9"/>
  <c r="AN39" i="9"/>
  <c r="AL19" i="9"/>
  <c r="AL39" i="9"/>
  <c r="AK19" i="9"/>
  <c r="AK39" i="9" s="1"/>
  <c r="AJ39" i="9"/>
  <c r="AI19" i="9"/>
  <c r="AI39" i="9" s="1"/>
  <c r="AH19" i="9"/>
  <c r="AH39" i="9" s="1"/>
  <c r="AG19" i="9"/>
  <c r="AG39" i="9"/>
  <c r="AF19" i="9"/>
  <c r="AF39" i="9"/>
  <c r="AE19" i="9"/>
  <c r="AE39" i="9" s="1"/>
  <c r="AD19" i="9"/>
  <c r="AD39" i="9" s="1"/>
  <c r="AC19" i="9"/>
  <c r="AB18" i="9"/>
  <c r="AB39" i="9" s="1"/>
  <c r="AA18" i="9"/>
  <c r="AA39" i="9"/>
  <c r="Z17" i="9"/>
  <c r="Y17" i="9"/>
  <c r="Y39" i="9"/>
  <c r="X16" i="9"/>
  <c r="X39" i="9" s="1"/>
  <c r="AN4" i="9"/>
  <c r="AN3" i="9"/>
  <c r="AL4" i="9"/>
  <c r="AL3" i="9"/>
  <c r="AK4" i="9"/>
  <c r="AK3" i="9"/>
  <c r="AJ4" i="9"/>
  <c r="AJ3" i="9"/>
  <c r="AI4" i="9"/>
  <c r="AI3" i="9"/>
  <c r="AH4" i="9"/>
  <c r="AH3" i="9"/>
  <c r="AG4" i="9"/>
  <c r="AG3" i="9"/>
  <c r="AF4" i="9"/>
  <c r="AF3" i="9"/>
  <c r="AE4" i="9"/>
  <c r="AE3" i="9"/>
  <c r="AD4" i="9"/>
  <c r="AD3" i="9"/>
  <c r="AC4" i="9"/>
  <c r="AC3" i="9"/>
  <c r="AB4" i="9"/>
  <c r="AB3" i="9"/>
  <c r="AA4" i="9"/>
  <c r="AA3" i="9"/>
  <c r="Z4" i="9"/>
  <c r="Z3" i="9"/>
  <c r="Y4" i="9"/>
  <c r="Y3" i="9"/>
  <c r="X4" i="9"/>
  <c r="X3" i="9"/>
  <c r="W13" i="9"/>
  <c r="W39" i="9"/>
  <c r="W3" i="9"/>
  <c r="V11" i="9"/>
  <c r="V39" i="9"/>
  <c r="V4" i="9"/>
  <c r="V3" i="9"/>
  <c r="U10" i="9"/>
  <c r="U39" i="9" s="1"/>
  <c r="U3" i="9"/>
  <c r="T10" i="9"/>
  <c r="T39" i="9" s="1"/>
  <c r="T3" i="9"/>
  <c r="S9" i="9"/>
  <c r="S39" i="9" s="1"/>
  <c r="S4" i="9"/>
  <c r="S3" i="9"/>
  <c r="R4" i="9"/>
  <c r="R3" i="9"/>
  <c r="R8" i="9"/>
  <c r="R39" i="9"/>
  <c r="Q39" i="9"/>
  <c r="Q4" i="9"/>
  <c r="Q3" i="9"/>
  <c r="P39" i="9"/>
  <c r="N39" i="9"/>
  <c r="M39" i="9"/>
  <c r="L39" i="9"/>
  <c r="I39" i="9"/>
  <c r="H7" i="9"/>
  <c r="H39" i="9" s="1"/>
  <c r="O39" i="9"/>
  <c r="K39" i="9"/>
  <c r="P4" i="9"/>
  <c r="P3" i="9"/>
  <c r="O4" i="9"/>
  <c r="O3" i="9"/>
  <c r="N4" i="9"/>
  <c r="N3" i="9"/>
  <c r="M4" i="9"/>
  <c r="M3" i="9"/>
  <c r="L4" i="9"/>
  <c r="L3" i="9"/>
  <c r="K4" i="9"/>
  <c r="K3" i="9"/>
  <c r="J4" i="9"/>
  <c r="J3" i="9"/>
  <c r="I4" i="9"/>
  <c r="I3" i="9"/>
  <c r="H4" i="9"/>
  <c r="H3" i="9"/>
  <c r="F39" i="9"/>
  <c r="E39" i="9"/>
  <c r="D39" i="9"/>
  <c r="B39" i="9"/>
  <c r="A7" i="9"/>
  <c r="A1" i="9"/>
  <c r="BI27" i="5"/>
  <c r="BI60" i="5" s="1"/>
  <c r="BI4" i="5"/>
  <c r="BI3" i="5"/>
  <c r="BH29" i="5"/>
  <c r="BH60" i="5"/>
  <c r="BH4" i="5"/>
  <c r="BH3" i="5"/>
  <c r="BG28" i="5"/>
  <c r="BG60" i="5" s="1"/>
  <c r="BG4" i="5"/>
  <c r="BG3" i="5"/>
  <c r="BF27" i="5"/>
  <c r="BF60" i="5" s="1"/>
  <c r="BF4" i="5"/>
  <c r="BF3" i="5"/>
  <c r="BE4" i="5"/>
  <c r="BE3" i="5"/>
  <c r="BD24" i="5"/>
  <c r="BD60" i="5" s="1"/>
  <c r="BD4" i="5"/>
  <c r="BD3" i="5"/>
  <c r="BC24" i="5"/>
  <c r="BC60" i="5" s="1"/>
  <c r="BC4" i="5"/>
  <c r="BC3" i="5"/>
  <c r="BB24" i="5"/>
  <c r="BB60" i="5" s="1"/>
  <c r="BB4" i="5"/>
  <c r="BB3" i="5"/>
  <c r="BA25" i="5"/>
  <c r="BA60" i="5" s="1"/>
  <c r="BA4" i="5"/>
  <c r="BA3" i="5"/>
  <c r="AZ24" i="5"/>
  <c r="AZ60" i="5"/>
  <c r="AY24" i="5"/>
  <c r="AY60" i="5" s="1"/>
  <c r="AZ4" i="5"/>
  <c r="AZ3" i="5"/>
  <c r="AY4" i="5"/>
  <c r="AY3" i="5"/>
  <c r="AX4" i="5"/>
  <c r="AX3" i="5"/>
  <c r="AW24" i="5"/>
  <c r="AW60" i="5"/>
  <c r="AV23" i="5"/>
  <c r="AV60" i="5"/>
  <c r="AU23" i="5"/>
  <c r="AU60" i="5" s="1"/>
  <c r="AW4" i="5"/>
  <c r="AW3" i="5"/>
  <c r="AV4" i="5"/>
  <c r="AV3" i="5"/>
  <c r="AU4" i="5"/>
  <c r="AU3" i="5"/>
  <c r="AT4" i="5"/>
  <c r="AT3" i="5"/>
  <c r="AS4" i="5"/>
  <c r="AS3" i="5"/>
  <c r="AN4" i="5"/>
  <c r="AN3" i="5"/>
  <c r="AL4" i="5"/>
  <c r="AL3" i="5"/>
  <c r="AK60" i="5"/>
  <c r="AK4" i="5"/>
  <c r="AK3" i="5"/>
  <c r="AJ22" i="5"/>
  <c r="AJ21" i="5"/>
  <c r="AJ20" i="5"/>
  <c r="AJ19" i="5"/>
  <c r="AJ60" i="5" s="1"/>
  <c r="AJ4" i="5"/>
  <c r="AJ3" i="5"/>
  <c r="AI21" i="5"/>
  <c r="AI22" i="5"/>
  <c r="AI20" i="5"/>
  <c r="AI19" i="5"/>
  <c r="AI4" i="5"/>
  <c r="AI3" i="5"/>
  <c r="AH19" i="5"/>
  <c r="AH22" i="5"/>
  <c r="AH21" i="5"/>
  <c r="AH20" i="5"/>
  <c r="AH60" i="5" s="1"/>
  <c r="AH4" i="5"/>
  <c r="AH3" i="5"/>
  <c r="AC39" i="9"/>
  <c r="Z39" i="9"/>
  <c r="J39" i="9"/>
  <c r="AG16" i="5"/>
  <c r="AG17" i="5"/>
  <c r="AG15" i="5"/>
  <c r="AG14" i="5"/>
  <c r="AG18" i="5"/>
  <c r="AG4" i="5"/>
  <c r="AG3" i="5"/>
  <c r="A7" i="5"/>
  <c r="AF14" i="5"/>
  <c r="AF60" i="5" s="1"/>
  <c r="AF15" i="5"/>
  <c r="AF16" i="5"/>
  <c r="AF17" i="5"/>
  <c r="AF3" i="5"/>
  <c r="N4" i="5"/>
  <c r="N3" i="5"/>
  <c r="L7" i="5"/>
  <c r="L60" i="5" s="1"/>
  <c r="L4" i="5"/>
  <c r="L3" i="5"/>
  <c r="K3" i="5"/>
  <c r="M3" i="5"/>
  <c r="K4" i="5"/>
  <c r="J4" i="5"/>
  <c r="J3" i="5"/>
  <c r="A1" i="5"/>
  <c r="F60" i="5"/>
  <c r="E60" i="5"/>
  <c r="B60" i="5"/>
  <c r="AI27" i="5"/>
  <c r="AJ26" i="5"/>
  <c r="AI26" i="5"/>
  <c r="AJ25" i="5"/>
  <c r="AI25" i="5"/>
  <c r="K7" i="5"/>
  <c r="G314" i="3"/>
  <c r="H316" i="3" s="1"/>
  <c r="E297" i="3" s="1"/>
  <c r="G297" i="3" s="1"/>
  <c r="H299" i="3" s="1"/>
  <c r="AG60" i="5" l="1"/>
  <c r="K60" i="5"/>
  <c r="AI60" i="5"/>
  <c r="Q60" i="5"/>
  <c r="N60" i="5"/>
  <c r="AT60" i="5"/>
  <c r="S60" i="5"/>
  <c r="T60" i="5"/>
  <c r="U60" i="5"/>
  <c r="I60" i="5"/>
  <c r="M8" i="5" s="1"/>
  <c r="Y60" i="5"/>
  <c r="H60" i="5"/>
  <c r="P60" i="5"/>
  <c r="C379" i="3"/>
  <c r="H306" i="3"/>
  <c r="H318" i="3" s="1"/>
  <c r="F31" i="1" s="1"/>
  <c r="G31" i="1" s="1"/>
  <c r="G33" i="1" s="1"/>
  <c r="G38" i="1"/>
  <c r="G39" i="1" s="1"/>
  <c r="M9" i="5"/>
  <c r="V60" i="5"/>
  <c r="AS60" i="5"/>
  <c r="J60" i="5"/>
  <c r="M60" i="5" l="1"/>
  <c r="G19" i="1" l="1"/>
  <c r="G13" i="1"/>
  <c r="G41" i="1" l="1"/>
  <c r="G45" i="1" s="1"/>
  <c r="G43" i="1" l="1"/>
  <c r="G44" i="1"/>
  <c r="G47" i="1" l="1"/>
  <c r="G50" i="1" s="1"/>
</calcChain>
</file>

<file path=xl/sharedStrings.xml><?xml version="1.0" encoding="utf-8"?>
<sst xmlns="http://schemas.openxmlformats.org/spreadsheetml/2006/main" count="1203" uniqueCount="198">
  <si>
    <t>ITEM</t>
  </si>
  <si>
    <t xml:space="preserve">DESCRIPCION </t>
  </si>
  <si>
    <t xml:space="preserve">UNIDAD </t>
  </si>
  <si>
    <t>CANTIDAD</t>
  </si>
  <si>
    <t>VALOR UNITARIO</t>
  </si>
  <si>
    <t>VALOR TOTAL</t>
  </si>
  <si>
    <t>SUB - TOTAL ACTIVIDAD</t>
  </si>
  <si>
    <t>ML</t>
  </si>
  <si>
    <t>SUB TOTAL ACTIVIDAD</t>
  </si>
  <si>
    <t xml:space="preserve">ADMINISTRACIÓN </t>
  </si>
  <si>
    <t>IMPREVISTOS</t>
  </si>
  <si>
    <t>UTILIDAD</t>
  </si>
  <si>
    <t>TOTAL COSTOS INDIRECTOS</t>
  </si>
  <si>
    <t>M3</t>
  </si>
  <si>
    <t>UN</t>
  </si>
  <si>
    <t>ANALISIS DE PRECIOS UNITARIOS</t>
  </si>
  <si>
    <t>PROPONENTE</t>
  </si>
  <si>
    <t>OBRA</t>
  </si>
  <si>
    <t xml:space="preserve">ITEM:  </t>
  </si>
  <si>
    <t>1 - EQUIPO</t>
  </si>
  <si>
    <t>UNIDAD</t>
  </si>
  <si>
    <t>UND</t>
  </si>
  <si>
    <t>DESCRIPCION</t>
  </si>
  <si>
    <t>VALOR</t>
  </si>
  <si>
    <t>RENDIMIENTO</t>
  </si>
  <si>
    <t>%</t>
  </si>
  <si>
    <t>VALOR PARCIAL</t>
  </si>
  <si>
    <t>HERRAMIENTAS MENORES</t>
  </si>
  <si>
    <t>%MO</t>
  </si>
  <si>
    <t>SUB - TOTAL EQUIPOS</t>
  </si>
  <si>
    <t>2 - MATERIALES</t>
  </si>
  <si>
    <t>VR. UNITARIO</t>
  </si>
  <si>
    <t>SUB - TOTAL MATERIALES</t>
  </si>
  <si>
    <t>3 - TRANSPORTE</t>
  </si>
  <si>
    <t>VOL. PESO o CANT.</t>
  </si>
  <si>
    <t>DISTANCIA</t>
  </si>
  <si>
    <t>M3-KM</t>
  </si>
  <si>
    <t>SUB - TOTAL MANO DE OBRA</t>
  </si>
  <si>
    <t>4 - MANO DE OBRA</t>
  </si>
  <si>
    <t xml:space="preserve"> </t>
  </si>
  <si>
    <t>hc</t>
  </si>
  <si>
    <t>VALOR COSTO DIRECTO</t>
  </si>
  <si>
    <t>M2</t>
  </si>
  <si>
    <t xml:space="preserve">PRELIMINARES </t>
  </si>
  <si>
    <t>3-TRANSPORTE</t>
  </si>
  <si>
    <t>4-MANO DE OBRA</t>
  </si>
  <si>
    <t xml:space="preserve">TOTAL COSTOS DIRECTOS </t>
  </si>
  <si>
    <t>ESP-TEC</t>
  </si>
  <si>
    <t>CÁLCULO DE CANTIDADES DE OBRA CASA DEL ABUELO</t>
  </si>
  <si>
    <t>UBICACIÓN</t>
  </si>
  <si>
    <t>MEDIDAS DE</t>
  </si>
  <si>
    <t>AFECTACIÓN (ML)</t>
  </si>
  <si>
    <t>AREAS SEGÚN PLANOS</t>
  </si>
  <si>
    <t>LARGO</t>
  </si>
  <si>
    <t>ANCHO</t>
  </si>
  <si>
    <t>ESPESOR ALTURA (H)</t>
  </si>
  <si>
    <t>(M2)</t>
  </si>
  <si>
    <t>(M3)</t>
  </si>
  <si>
    <t>(ML)</t>
  </si>
  <si>
    <t>SUMATORIA TOTAL</t>
  </si>
  <si>
    <t>MARIA DEL ROSARIO BERMUDEZ GAMEZ</t>
  </si>
  <si>
    <t>JESÚS NABOR HINCAPIE VERA</t>
  </si>
  <si>
    <t>Ing. Civil-Especialista en Diseño y Evaluación de Proyectos</t>
  </si>
  <si>
    <t>Secretario de Infraestructura Municipal</t>
  </si>
  <si>
    <t>M.P. N° 20202-354230 CES.</t>
  </si>
  <si>
    <t>Fecha revision:  Abril de 2021</t>
  </si>
  <si>
    <t>oficinas</t>
  </si>
  <si>
    <t>PUERTAS EN VIDRIO DE CRISTAL INCOLORO TEMPALADO DE 10MM CON PERFIL ZOCALO INFERIOR</t>
  </si>
  <si>
    <t>#UNIDADES</t>
  </si>
  <si>
    <t>ESCRITORIO GERENTE DE 1.80M*1.50M</t>
  </si>
  <si>
    <t>PUESTO DE TRABAJO 1.20X0.60 CON ARCHIVADOR SUPERFICIE 1 EN TABLEX DE 25MM EN LAMINADO DECORATIVO DE ALTA PRESION</t>
  </si>
  <si>
    <t>SILLA PRESIDENCIAL BASE CROMADA CON RESPALDO ALTO Y CABECERO REGULACION DE ALTURA</t>
  </si>
  <si>
    <t>MEMORIAS DE CANTIDADES DE OBRA</t>
  </si>
  <si>
    <t xml:space="preserve">CÓDIGO: </t>
  </si>
  <si>
    <t xml:space="preserve">VERSIÓN: </t>
  </si>
  <si>
    <t xml:space="preserve">FECHA: </t>
  </si>
  <si>
    <t xml:space="preserve">PROYECTO: </t>
  </si>
  <si>
    <t>FECHA:</t>
  </si>
  <si>
    <t>DD</t>
  </si>
  <si>
    <t>MM</t>
  </si>
  <si>
    <t>AAAA</t>
  </si>
  <si>
    <t>TIPO DE CONTRATO:</t>
  </si>
  <si>
    <t xml:space="preserve">CORTE Nº: </t>
  </si>
  <si>
    <t>NIT O C.C.</t>
  </si>
  <si>
    <t>CONTRATISTA</t>
  </si>
  <si>
    <t>CAPITULO:</t>
  </si>
  <si>
    <t xml:space="preserve">Nº </t>
  </si>
  <si>
    <t>DIMENSIONES</t>
  </si>
  <si>
    <t>AREA</t>
  </si>
  <si>
    <t>CANT</t>
  </si>
  <si>
    <t xml:space="preserve">UBICACIÓN / DESCRIPCIÓN </t>
  </si>
  <si>
    <t>TOTAL</t>
  </si>
  <si>
    <t>ITEM:</t>
  </si>
  <si>
    <t>ALTO</t>
  </si>
  <si>
    <t xml:space="preserve">OBSERVACIONES:  </t>
  </si>
  <si>
    <t>D</t>
  </si>
  <si>
    <t>1.0 PRELIMINARES</t>
  </si>
  <si>
    <t>TOTAL COSTO PROYECTO</t>
  </si>
  <si>
    <t>VR.UNITARIO</t>
  </si>
  <si>
    <t>DEMOLICIÓN DE PISO</t>
  </si>
  <si>
    <t>DEMOLICIÓN DE MURO SENCILLO</t>
  </si>
  <si>
    <t>RETIRO DE SOBRANTES</t>
  </si>
  <si>
    <t>EXCAVACIÓN MANUAL PARA CIMENTACIONES</t>
  </si>
  <si>
    <t>SOLADO EN CONCRETO 2500 PSI</t>
  </si>
  <si>
    <t>CONCRETO CICLOPEO (60% CONCRETO 3000 PSI Y 40% PIEDRA)</t>
  </si>
  <si>
    <t>COLUMNAS EN CONCRETO 3.000 PSI.</t>
  </si>
  <si>
    <t>VIGUETA DE CONFINAMIENTO EN CONCRETO DE 3000 PSI, SIN REFUERZO</t>
  </si>
  <si>
    <t>VIGA CINTA SOBRE MURO EN CONCRETO 3.000 PSI .15X.20</t>
  </si>
  <si>
    <t>CIELO RASO EN PVC</t>
  </si>
  <si>
    <t>" MEJORAMIENTO, ADECUACIÓN MENOR Y MANTENIMIENTO DE LA INFRAESTRUCTURA DE LAS INSTITUCIONES EDUCATIVAS URBANAS Y RURALES DEL MUNICIPIO DE SAN JOSÉ DE CÚCUTA"</t>
  </si>
  <si>
    <t xml:space="preserve">MUNICIPIO DE CÚCUTA </t>
  </si>
  <si>
    <t>ALCALDIA DE CÚCUTA</t>
  </si>
  <si>
    <t>FECHA: JULIO DE 2023</t>
  </si>
  <si>
    <t>SECRETARIA DE EDUCACION MUNICIPAL</t>
  </si>
  <si>
    <t>SUBSECRETARIA DE PLANEACIÓN Y DESARROLLO EDUCATIVO</t>
  </si>
  <si>
    <t xml:space="preserve">NOMBRE DE LA INSTUTUCION </t>
  </si>
  <si>
    <t>DIRECCION</t>
  </si>
  <si>
    <t xml:space="preserve">CODIGO DANE </t>
  </si>
  <si>
    <t>ZONA</t>
  </si>
  <si>
    <t xml:space="preserve">URBANA </t>
  </si>
  <si>
    <t xml:space="preserve">DESMONTE Y REINSTALACION DE LAMPARAS </t>
  </si>
  <si>
    <t>SUMINISTRO DE MATERIALES Y APLICACIÓN DE TRES (3) MANOS DE PINTURA VINILICA PARA MUROS TIPO 1(INCLUYE RESANES) COLOR A ESCOGER.</t>
  </si>
  <si>
    <t xml:space="preserve">PRESUPUESTO GENERAL DEL PROYECTO                                                                                                                 </t>
  </si>
  <si>
    <t>FECHA: JULIO 2023</t>
  </si>
  <si>
    <t>INSTALACIONES INTERVENIDAS</t>
  </si>
  <si>
    <t>CARGUE Y RETIRO Y ACOMODACION 5km</t>
  </si>
  <si>
    <t>Cuadrilla (1) oficial x (1) ayudante</t>
  </si>
  <si>
    <t xml:space="preserve">(1) Ayudante de construcción </t>
  </si>
  <si>
    <t>2- MATERIALES</t>
  </si>
  <si>
    <t xml:space="preserve">ANDAMIOS </t>
  </si>
  <si>
    <t>Cuadrilla (1) oficial x (2) ayudante</t>
  </si>
  <si>
    <t>PINTURA TIPO 1 3 MANOS</t>
  </si>
  <si>
    <t>CEMENTO</t>
  </si>
  <si>
    <t>ARENA</t>
  </si>
  <si>
    <t>CUÑETE</t>
  </si>
  <si>
    <t>BULTO</t>
  </si>
  <si>
    <t>ANDAMIOS</t>
  </si>
  <si>
    <t xml:space="preserve">OTROS </t>
  </si>
  <si>
    <t xml:space="preserve"> 2.0 CONCRETOS Y ACTIVIDADES COMPLEMENTARIAS</t>
  </si>
  <si>
    <t>Suministro e instalacion de cielo raso en PVC 7mm, incluye estructura en madera y/o metalica</t>
  </si>
  <si>
    <t>PEGACORD 8 KG</t>
  </si>
  <si>
    <t>KG</t>
  </si>
  <si>
    <t>ANGULO PERIMETRAL EN PVC</t>
  </si>
  <si>
    <t>UNION EN H PVC</t>
  </si>
  <si>
    <t>PERFIL</t>
  </si>
  <si>
    <t>CLAVOS 3/4 PARA CEMENTO</t>
  </si>
  <si>
    <t>TORINOLLO AUTOPERFORANTES 7X7/16 PUNTA FINA</t>
  </si>
  <si>
    <t>PLACA DE PVC 7MM</t>
  </si>
  <si>
    <t>GR</t>
  </si>
  <si>
    <t xml:space="preserve">SUMINISTRO E INSTALACION de pisos en tablon de gress de 30 x 30 o 33 x 33 incluye mortero de pega. </t>
  </si>
  <si>
    <t>ENCHAPE TABLON DE GRES</t>
  </si>
  <si>
    <t>PEGA PARA EMBOQUILLAR</t>
  </si>
  <si>
    <t xml:space="preserve">(1) Oficial de construcción </t>
  </si>
  <si>
    <t>4.0 ENCHAPES, APARATOS,  VIDRIOS Y ESPEJOS</t>
  </si>
  <si>
    <t xml:space="preserve">REPARACION Y MANTENIMIENTO general de lavamanos y sanitarios existentes </t>
  </si>
  <si>
    <t>3.0    CIELORAZOS</t>
  </si>
  <si>
    <t>BAÑO NIÑOS</t>
  </si>
  <si>
    <t>BAÑO NIÑAS</t>
  </si>
  <si>
    <t>MANTENIMIENTO ACCESORIOS</t>
  </si>
  <si>
    <t>GL</t>
  </si>
  <si>
    <t>CLL 22 NO 19-19 BARRIO SANTANDER</t>
  </si>
  <si>
    <t>DESMONTE DE  PUERTAS BAÑOS Y CAFETERIAS, INCLUYE ADEMAS MARCOS EN MADERA O METALICOS Y EL TRANSPORTE AL LUGAR INDICADO POR EL SUPERVISOR.</t>
  </si>
  <si>
    <t xml:space="preserve">BAÑOS NIÑOS </t>
  </si>
  <si>
    <t>SALÓN N°14</t>
  </si>
  <si>
    <t xml:space="preserve">ESCALERAS </t>
  </si>
  <si>
    <t>SALON N°14</t>
  </si>
  <si>
    <t xml:space="preserve">BAÑO NIÑAS </t>
  </si>
  <si>
    <t>FACHADA BAÑOS</t>
  </si>
  <si>
    <t>PUERTA BAÑO NIÑAS</t>
  </si>
  <si>
    <t>SUMINISTRO E INSTALACION DE LAVAMANOS DE INCRUSTAR (POR LA PARTE INFERIOR DEL MESON) PORCELANA BLANCA REDONDO U OVALADO CALIDAD 1a.</t>
  </si>
  <si>
    <t>LAVAMANOS DE INCRUSTAR (DESMONTE Y MONTAJE)</t>
  </si>
  <si>
    <t>SILICONA ANTIHONGO PEGA</t>
  </si>
  <si>
    <t>PINTURA ESMALTE</t>
  </si>
  <si>
    <t>GALON</t>
  </si>
  <si>
    <t>6.0 PINTURA</t>
  </si>
  <si>
    <t>5.0 CARPINTERIA DE MADERA, METALICA, PUERTAS Y CERRADURAS</t>
  </si>
  <si>
    <t>SUMINISTRO E INSTALACION de puerta en lámina cal. 18, Incluye marco</t>
  </si>
  <si>
    <t>PUETA METALICA Y MARCO</t>
  </si>
  <si>
    <t>PINTURA CON ESMALTE para marcos y hojas en madera y/o metalicas (dos caras)</t>
  </si>
  <si>
    <t>COMPRESOR</t>
  </si>
  <si>
    <t>TARIFA/HORA</t>
  </si>
  <si>
    <t>BAÑOS</t>
  </si>
  <si>
    <t>SUMINISTRO E INSTALACION DE ESPEJO CRISTAL REFILADO Y FLOTADO, FILOS BICELADOS DE 5 MM PARA LOS BAÑOS Y ESTRUCTURA DE SOPORTE</t>
  </si>
  <si>
    <t>ESPEJO BICELADO Y FLOTADO</t>
  </si>
  <si>
    <t>8.0 ASEO GENERAL</t>
  </si>
  <si>
    <t>IMPERMEABILIZACION con manto</t>
  </si>
  <si>
    <t>EMULSION - 2</t>
  </si>
  <si>
    <t>MANTO</t>
  </si>
  <si>
    <t>7.0 CUBIERTAS Y ESTRUCTURAS METALICAS</t>
  </si>
  <si>
    <t>MANTENIMIENTO DE TANQUES ELEVADOS plasticos o de asbesto cemento incluye limpieza interna y externa y el suministro de los elementos faltantes o en mal estado como flotador, acoples, cheques, valvulas, tapones, etc.</t>
  </si>
  <si>
    <t>MANTENIMIENTO TANQUE ELEVADO</t>
  </si>
  <si>
    <t xml:space="preserve"> SUMINISTRO E INSTALACION DE APARATO SANITARIO DE UNA PIEZA TIPO SAN GIORGO O SIMILAR EN PORCELANA SANITARIA ALONGADO, BAJO CONSUMO DE AGUA CONTROL AZUL, INCLUYE ASIENTO DE CIERRE SUAVE Y GRIFERIA ESTANDAR CON ACOPLES DE DESCARGA A PRESION , VALVULA ANTISIFON HIDROSTATICA COLOR A ESCOGER CALIDAD 1a.</t>
  </si>
  <si>
    <t>APARATO SANITARIO SAN GIORGIO</t>
  </si>
  <si>
    <t>MORTERO PEGA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</si>
  <si>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theme="1"/>
        <rFont val="Tahoma"/>
        <family val="2"/>
      </rPr>
      <t xml:space="preserve"> TREINTA Y SIETE MILLONES QUINIENTOS SETENTA Y TRES MIL PESOS M/CTE</t>
    </r>
    <r>
      <rPr>
        <sz val="11"/>
        <color theme="1"/>
        <rFont val="Tahoma"/>
        <family val="2"/>
      </rPr>
      <t xml:space="preserve">
</t>
    </r>
  </si>
  <si>
    <t>ASEO GENERAL Y LIMPIEZA EN AREAS INTERVENIDAS Y ALREDEDORES (Incluye muros y pisos de aulas y pasillos)</t>
  </si>
  <si>
    <t>COL JOSE AQUILINO DURAN SEDE ESC URB MIX  NO 24 LAS ANGUSTIAS</t>
  </si>
  <si>
    <t>FECHA:  JULIO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</si>
</sst>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(* #,##0_);_(* \(#,##0\);_(* &quot;-&quot;??_);_(@_)"/>
    <numFmt numFmtId="170" formatCode="_-* #,##0_-;\-* #,##0_-;_-* &quot;-&quot;??_-;_-@_-"/>
    <numFmt numFmtId="171" formatCode="0.0"/>
    <numFmt numFmtId="172" formatCode="[$$-240A]\ #,##0.00"/>
    <numFmt numFmtId="173" formatCode="#,##0.000"/>
    <numFmt numFmtId="174" formatCode="#,##0.0000"/>
    <numFmt numFmtId="175" formatCode="_-&quot;$&quot;\ * #,##0.00_-;\-&quot;$&quot;\ * #,##0.00_-;_-&quot;$&quot;\ * &quot;-&quot;_-;_-@_-"/>
    <numFmt numFmtId="176" formatCode="[$$-240A]\ #,##0"/>
    <numFmt numFmtId="177" formatCode="_ * #,##0.00_ ;_ * \-#,##0.00_ ;_ * &quot;-&quot;??_ ;_ @_ "/>
    <numFmt numFmtId="178" formatCode="_-* #,##0.0_-;\-* #,##0.0_-;_-* &quot;-&quot;??_-;_-@_-"/>
    <numFmt numFmtId="179" formatCode="\K0\+000"/>
    <numFmt numFmtId="180" formatCode="_ &quot;$&quot;\ * #,##0.00_ ;_ &quot;$&quot;\ * \-#,##0.00_ ;_ &quot;$&quot;\ * &quot;-&quot;??_ ;_ @_ "/>
    <numFmt numFmtId="181" formatCode="[$-F800]dddd\,\ mmmm\ dd\,\ yyyy"/>
    <numFmt numFmtId="182" formatCode="0.00\ &quot;M&quot;"/>
    <numFmt numFmtId="183" formatCode="0.00\ &quot;M3&quot;"/>
    <numFmt numFmtId="184" formatCode="0.00\ &quot;M2&quot;"/>
    <numFmt numFmtId="185" formatCode="0.00\ &quot;ML&quot;"/>
    <numFmt numFmtId="186" formatCode="0.00\ &quot;UN&quot;"/>
    <numFmt numFmtId="187" formatCode="&quot;$&quot;\ #,##0"/>
    <numFmt numFmtId="188" formatCode="&quot;$&quot;\ #,##0.00"/>
    <numFmt numFmtId="189" formatCode="_-* #,##0.00\ &quot;€&quot;_-;\-* #,##0.00\ &quot;€&quot;_-;_-* &quot;-&quot;??\ &quot;€&quot;_-;_-@_-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14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Tahoma"/>
      <family val="2"/>
    </font>
    <font>
      <b/>
      <sz val="14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10"/>
      <color indexed="8"/>
      <name val="MS Sans Serif"/>
    </font>
    <font>
      <sz val="7.9"/>
      <color indexed="8"/>
      <name val="Arial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6"/>
      <color theme="1"/>
      <name val="Arial"/>
      <family val="2"/>
    </font>
    <font>
      <sz val="10"/>
      <color theme="1"/>
      <name val="Open Sans"/>
      <family val="2"/>
    </font>
    <font>
      <b/>
      <sz val="10"/>
      <color theme="1"/>
      <name val="Arimo"/>
    </font>
    <font>
      <sz val="10"/>
      <color theme="1"/>
      <name val="Arimo"/>
    </font>
    <font>
      <b/>
      <sz val="14"/>
      <color theme="1"/>
      <name val="Arimo"/>
    </font>
    <font>
      <b/>
      <sz val="11"/>
      <color theme="1"/>
      <name val="Arimo"/>
    </font>
    <font>
      <b/>
      <sz val="12"/>
      <color theme="1"/>
      <name val="Arial"/>
      <family val="2"/>
    </font>
    <font>
      <sz val="16"/>
      <color theme="1"/>
      <name val="Arimo"/>
    </font>
    <font>
      <sz val="12"/>
      <color theme="1"/>
      <name val="Arimo"/>
    </font>
    <font>
      <b/>
      <sz val="12"/>
      <color theme="1"/>
      <name val="Arimo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mo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 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Calibri"/>
      <family val="2"/>
      <scheme val="minor"/>
    </font>
    <font>
      <b/>
      <sz val="16"/>
      <color theme="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0" tint="-0.34998626667073579"/>
        <bgColor rgb="FFC0C0C0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 style="medium">
        <color indexed="64"/>
      </top>
      <bottom style="thin">
        <color indexed="64"/>
      </bottom>
      <diagonal/>
    </border>
    <border>
      <left/>
      <right style="medium">
        <color rgb="FF0070C0"/>
      </right>
      <top style="thin">
        <color indexed="64"/>
      </top>
      <bottom/>
      <diagonal/>
    </border>
    <border>
      <left/>
      <right style="medium">
        <color rgb="FF0070C0"/>
      </right>
      <top/>
      <bottom style="thin">
        <color indexed="64"/>
      </bottom>
      <diagonal/>
    </border>
    <border>
      <left/>
      <right style="medium">
        <color rgb="FF0070C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70C0"/>
      </right>
      <top style="medium">
        <color indexed="64"/>
      </top>
      <bottom style="medium">
        <color indexed="64"/>
      </bottom>
      <diagonal/>
    </border>
    <border>
      <left/>
      <right style="medium">
        <color rgb="FF0070C0"/>
      </right>
      <top/>
      <bottom/>
      <diagonal/>
    </border>
    <border>
      <left style="medium">
        <color indexed="64"/>
      </left>
      <right style="medium">
        <color rgb="FF0070C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" fillId="0" borderId="0"/>
    <xf numFmtId="9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168" fontId="23" fillId="0" borderId="0" applyFont="0" applyFill="0" applyBorder="0" applyAlignment="0" applyProtection="0"/>
    <xf numFmtId="164" fontId="1" fillId="0" borderId="0" applyFont="0" applyFill="0" applyBorder="0" applyAlignment="0" applyProtection="0"/>
    <xf numFmtId="180" fontId="9" fillId="0" borderId="0" applyFont="0" applyFill="0" applyBorder="0" applyAlignment="0" applyProtection="0"/>
    <xf numFmtId="166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7" fillId="0" borderId="0"/>
    <xf numFmtId="0" fontId="26" fillId="0" borderId="0"/>
    <xf numFmtId="168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9" fillId="0" borderId="0"/>
    <xf numFmtId="189" fontId="9" fillId="0" borderId="0" applyFont="0" applyFill="0" applyBorder="0" applyAlignment="0" applyProtection="0"/>
    <xf numFmtId="0" fontId="33" fillId="0" borderId="0"/>
    <xf numFmtId="177" fontId="34" fillId="0" borderId="0" applyFont="0" applyFill="0" applyBorder="0" applyAlignment="0" applyProtection="0"/>
  </cellStyleXfs>
  <cellXfs count="99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43" fontId="2" fillId="0" borderId="0" xfId="1" applyFont="1" applyAlignment="1">
      <alignment vertical="center"/>
    </xf>
    <xf numFmtId="167" fontId="2" fillId="0" borderId="0" xfId="0" applyNumberFormat="1" applyFont="1" applyAlignment="1">
      <alignment vertic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5" borderId="5" xfId="0" applyFont="1" applyFill="1" applyBorder="1" applyAlignment="1">
      <alignment horizontal="center" vertical="center" wrapText="1"/>
    </xf>
    <xf numFmtId="167" fontId="11" fillId="5" borderId="11" xfId="15" applyFont="1" applyFill="1" applyBorder="1" applyAlignment="1">
      <alignment horizontal="center" vertical="center" wrapText="1"/>
    </xf>
    <xf numFmtId="178" fontId="11" fillId="5" borderId="11" xfId="15" applyNumberFormat="1" applyFont="1" applyFill="1" applyBorder="1" applyAlignment="1">
      <alignment horizontal="center" vertical="center" wrapText="1"/>
    </xf>
    <xf numFmtId="178" fontId="11" fillId="5" borderId="1" xfId="15" applyNumberFormat="1" applyFont="1" applyFill="1" applyBorder="1" applyAlignment="1">
      <alignment vertical="center" wrapText="1"/>
    </xf>
    <xf numFmtId="178" fontId="11" fillId="5" borderId="1" xfId="15" applyNumberFormat="1" applyFont="1" applyFill="1" applyBorder="1" applyAlignment="1">
      <alignment horizontal="center" vertical="center" wrapText="1"/>
    </xf>
    <xf numFmtId="167" fontId="11" fillId="5" borderId="21" xfId="15" applyFont="1" applyFill="1" applyBorder="1" applyAlignment="1">
      <alignment horizontal="center" vertical="center" wrapText="1"/>
    </xf>
    <xf numFmtId="167" fontId="11" fillId="5" borderId="2" xfId="15" applyFont="1" applyFill="1" applyBorder="1" applyAlignment="1">
      <alignment horizontal="center" vertical="center" wrapText="1"/>
    </xf>
    <xf numFmtId="167" fontId="20" fillId="5" borderId="35" xfId="15" applyFont="1" applyFill="1" applyBorder="1" applyAlignment="1">
      <alignment horizontal="center" vertical="center" wrapText="1"/>
    </xf>
    <xf numFmtId="167" fontId="13" fillId="5" borderId="35" xfId="15" applyFont="1" applyFill="1" applyBorder="1" applyAlignment="1">
      <alignment horizontal="center" vertical="center" wrapText="1"/>
    </xf>
    <xf numFmtId="167" fontId="20" fillId="5" borderId="45" xfId="15" applyFont="1" applyFill="1" applyBorder="1" applyAlignment="1">
      <alignment horizontal="center" vertical="center" wrapText="1"/>
    </xf>
    <xf numFmtId="43" fontId="12" fillId="0" borderId="1" xfId="17" applyFont="1" applyFill="1" applyBorder="1" applyAlignment="1">
      <alignment vertical="center" wrapText="1"/>
    </xf>
    <xf numFmtId="43" fontId="12" fillId="2" borderId="1" xfId="17" applyFont="1" applyFill="1" applyBorder="1" applyAlignment="1">
      <alignment vertical="center" wrapText="1"/>
    </xf>
    <xf numFmtId="43" fontId="12" fillId="2" borderId="48" xfId="17" applyFont="1" applyFill="1" applyBorder="1" applyAlignment="1">
      <alignment vertical="center" wrapText="1"/>
    </xf>
    <xf numFmtId="43" fontId="12" fillId="2" borderId="48" xfId="17" applyFont="1" applyFill="1" applyBorder="1" applyAlignment="1">
      <alignment horizontal="center" vertical="center" wrapText="1"/>
    </xf>
    <xf numFmtId="43" fontId="12" fillId="2" borderId="48" xfId="17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43" fontId="12" fillId="2" borderId="45" xfId="17" applyFont="1" applyFill="1" applyBorder="1" applyAlignment="1">
      <alignment horizontal="center" vertical="center" wrapText="1"/>
    </xf>
    <xf numFmtId="43" fontId="12" fillId="2" borderId="46" xfId="17" applyFont="1" applyFill="1" applyBorder="1" applyAlignment="1">
      <alignment horizontal="center" vertical="center" wrapText="1"/>
    </xf>
    <xf numFmtId="43" fontId="12" fillId="2" borderId="78" xfId="17" applyFont="1" applyFill="1" applyBorder="1" applyAlignment="1">
      <alignment horizontal="center" vertical="center" wrapText="1"/>
    </xf>
    <xf numFmtId="43" fontId="12" fillId="2" borderId="45" xfId="17" applyFont="1" applyFill="1" applyBorder="1" applyAlignment="1">
      <alignment vertical="center" wrapText="1"/>
    </xf>
    <xf numFmtId="43" fontId="12" fillId="0" borderId="1" xfId="17" applyFont="1" applyFill="1" applyBorder="1" applyAlignment="1">
      <alignment horizontal="center" vertical="center" wrapText="1"/>
    </xf>
    <xf numFmtId="165" fontId="16" fillId="2" borderId="30" xfId="16" applyFont="1" applyFill="1" applyBorder="1" applyAlignment="1">
      <alignment horizontal="center" vertical="center" wrapText="1"/>
    </xf>
    <xf numFmtId="43" fontId="11" fillId="2" borderId="41" xfId="17" applyFont="1" applyFill="1" applyBorder="1" applyAlignment="1">
      <alignment vertical="center" wrapText="1"/>
    </xf>
    <xf numFmtId="43" fontId="11" fillId="2" borderId="39" xfId="17" applyFont="1" applyFill="1" applyBorder="1" applyAlignment="1">
      <alignment vertical="center" wrapText="1"/>
    </xf>
    <xf numFmtId="43" fontId="11" fillId="2" borderId="31" xfId="17" applyFont="1" applyFill="1" applyBorder="1" applyAlignment="1">
      <alignment vertical="center" wrapText="1"/>
    </xf>
    <xf numFmtId="43" fontId="11" fillId="2" borderId="32" xfId="17" applyFont="1" applyFill="1" applyBorder="1" applyAlignment="1">
      <alignment vertical="center" wrapText="1"/>
    </xf>
    <xf numFmtId="43" fontId="11" fillId="2" borderId="29" xfId="17" applyFont="1" applyFill="1" applyBorder="1" applyAlignment="1">
      <alignment vertical="center" wrapText="1"/>
    </xf>
    <xf numFmtId="43" fontId="11" fillId="2" borderId="49" xfId="17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167" fontId="22" fillId="2" borderId="0" xfId="15" applyFont="1" applyFill="1" applyAlignment="1">
      <alignment vertical="center" wrapText="1"/>
    </xf>
    <xf numFmtId="167" fontId="22" fillId="2" borderId="14" xfId="15" applyFont="1" applyFill="1" applyBorder="1" applyAlignment="1">
      <alignment vertical="center" wrapText="1"/>
    </xf>
    <xf numFmtId="167" fontId="9" fillId="2" borderId="0" xfId="15" applyFont="1" applyFill="1" applyAlignment="1">
      <alignment vertical="center" wrapText="1"/>
    </xf>
    <xf numFmtId="167" fontId="9" fillId="2" borderId="14" xfId="15" applyFont="1" applyFill="1" applyBorder="1" applyAlignment="1">
      <alignment vertical="center" wrapText="1"/>
    </xf>
    <xf numFmtId="167" fontId="9" fillId="2" borderId="0" xfId="15" applyFont="1" applyFill="1" applyBorder="1" applyAlignment="1">
      <alignment vertical="center" wrapText="1"/>
    </xf>
    <xf numFmtId="43" fontId="12" fillId="2" borderId="48" xfId="17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178" fontId="11" fillId="0" borderId="11" xfId="15" applyNumberFormat="1" applyFont="1" applyFill="1" applyBorder="1" applyAlignment="1">
      <alignment horizontal="center" vertical="center" wrapText="1"/>
    </xf>
    <xf numFmtId="43" fontId="12" fillId="0" borderId="45" xfId="17" applyFont="1" applyFill="1" applyBorder="1" applyAlignment="1">
      <alignment vertical="center" wrapText="1"/>
    </xf>
    <xf numFmtId="43" fontId="11" fillId="0" borderId="31" xfId="17" applyFont="1" applyFill="1" applyBorder="1" applyAlignment="1">
      <alignment vertical="center" wrapText="1"/>
    </xf>
    <xf numFmtId="167" fontId="22" fillId="0" borderId="0" xfId="15" applyFont="1" applyFill="1" applyAlignment="1">
      <alignment vertical="center" wrapText="1"/>
    </xf>
    <xf numFmtId="167" fontId="13" fillId="0" borderId="0" xfId="15" applyFont="1" applyFill="1" applyAlignment="1">
      <alignment horizontal="left" vertical="center" wrapText="1"/>
    </xf>
    <xf numFmtId="167" fontId="16" fillId="0" borderId="0" xfId="15" applyFont="1" applyFill="1" applyAlignment="1">
      <alignment horizontal="center" vertical="center" wrapText="1"/>
    </xf>
    <xf numFmtId="0" fontId="0" fillId="0" borderId="0" xfId="0" applyFill="1"/>
    <xf numFmtId="167" fontId="11" fillId="5" borderId="11" xfId="15" applyFont="1" applyFill="1" applyBorder="1" applyAlignment="1">
      <alignment horizontal="center" vertical="center" wrapText="1"/>
    </xf>
    <xf numFmtId="167" fontId="20" fillId="5" borderId="35" xfId="15" applyFont="1" applyFill="1" applyBorder="1" applyAlignment="1">
      <alignment horizontal="center" vertical="center" wrapText="1"/>
    </xf>
    <xf numFmtId="167" fontId="13" fillId="5" borderId="35" xfId="15" applyFont="1" applyFill="1" applyBorder="1" applyAlignment="1">
      <alignment horizontal="center" vertical="center" wrapText="1"/>
    </xf>
    <xf numFmtId="43" fontId="12" fillId="2" borderId="46" xfId="17" applyFont="1" applyFill="1" applyBorder="1" applyAlignment="1">
      <alignment horizontal="center" vertical="center" wrapText="1"/>
    </xf>
    <xf numFmtId="43" fontId="12" fillId="2" borderId="78" xfId="17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167" fontId="11" fillId="5" borderId="2" xfId="15" applyFont="1" applyFill="1" applyBorder="1" applyAlignment="1">
      <alignment horizontal="center" vertical="center" wrapText="1"/>
    </xf>
    <xf numFmtId="167" fontId="11" fillId="5" borderId="21" xfId="15" applyFont="1" applyFill="1" applyBorder="1" applyAlignment="1">
      <alignment horizontal="center" vertical="center" wrapText="1"/>
    </xf>
    <xf numFmtId="43" fontId="12" fillId="0" borderId="48" xfId="17" applyFont="1" applyFill="1" applyBorder="1" applyAlignment="1">
      <alignment vertical="center" wrapText="1"/>
    </xf>
    <xf numFmtId="43" fontId="12" fillId="2" borderId="1" xfId="17" applyFont="1" applyFill="1" applyBorder="1" applyAlignment="1">
      <alignment horizontal="center" vertical="center" wrapText="1"/>
    </xf>
    <xf numFmtId="167" fontId="20" fillId="5" borderId="78" xfId="15" applyFont="1" applyFill="1" applyBorder="1" applyAlignment="1">
      <alignment horizontal="center" vertical="center" wrapText="1"/>
    </xf>
    <xf numFmtId="43" fontId="12" fillId="2" borderId="11" xfId="17" applyFont="1" applyFill="1" applyBorder="1" applyAlignment="1">
      <alignment horizontal="center" vertical="center" wrapText="1"/>
    </xf>
    <xf numFmtId="43" fontId="12" fillId="2" borderId="75" xfId="17" applyFont="1" applyFill="1" applyBorder="1" applyAlignment="1">
      <alignment horizontal="center" vertical="center" wrapText="1"/>
    </xf>
    <xf numFmtId="167" fontId="11" fillId="5" borderId="11" xfId="15" applyNumberFormat="1" applyFont="1" applyFill="1" applyBorder="1" applyAlignment="1">
      <alignment horizontal="center" vertical="center" wrapText="1"/>
    </xf>
    <xf numFmtId="43" fontId="12" fillId="2" borderId="7" xfId="17" applyFont="1" applyFill="1" applyBorder="1" applyAlignment="1">
      <alignment horizontal="center" vertical="center" wrapText="1"/>
    </xf>
    <xf numFmtId="167" fontId="11" fillId="5" borderId="1" xfId="15" applyNumberFormat="1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43" fontId="12" fillId="2" borderId="7" xfId="17" applyFont="1" applyFill="1" applyBorder="1" applyAlignment="1">
      <alignment horizontal="center" vertical="center" wrapText="1"/>
    </xf>
    <xf numFmtId="43" fontId="12" fillId="2" borderId="11" xfId="17" applyFont="1" applyFill="1" applyBorder="1" applyAlignment="1">
      <alignment horizontal="center" vertical="center" wrapText="1"/>
    </xf>
    <xf numFmtId="43" fontId="12" fillId="2" borderId="78" xfId="17" applyFont="1" applyFill="1" applyBorder="1" applyAlignment="1">
      <alignment horizontal="center" vertical="center" wrapText="1"/>
    </xf>
    <xf numFmtId="167" fontId="20" fillId="5" borderId="35" xfId="15" applyFont="1" applyFill="1" applyBorder="1" applyAlignment="1">
      <alignment horizontal="center" vertical="center" wrapText="1"/>
    </xf>
    <xf numFmtId="167" fontId="21" fillId="5" borderId="1" xfId="15" applyFont="1" applyFill="1" applyBorder="1" applyAlignment="1">
      <alignment horizontal="center" vertical="center" wrapText="1"/>
    </xf>
    <xf numFmtId="178" fontId="11" fillId="5" borderId="11" xfId="15" applyNumberFormat="1" applyFont="1" applyFill="1" applyBorder="1" applyAlignment="1">
      <alignment horizontal="center" vertical="center" wrapText="1"/>
    </xf>
    <xf numFmtId="43" fontId="12" fillId="2" borderId="11" xfId="17" applyFont="1" applyFill="1" applyBorder="1" applyAlignment="1">
      <alignment horizontal="center" vertical="center" wrapText="1"/>
    </xf>
    <xf numFmtId="167" fontId="20" fillId="5" borderId="35" xfId="15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43" fontId="11" fillId="2" borderId="79" xfId="17" applyFont="1" applyFill="1" applyBorder="1" applyAlignment="1">
      <alignment vertical="center" wrapText="1"/>
    </xf>
    <xf numFmtId="43" fontId="11" fillId="2" borderId="50" xfId="17" applyFont="1" applyFill="1" applyBorder="1" applyAlignment="1">
      <alignment vertical="center" wrapText="1"/>
    </xf>
    <xf numFmtId="43" fontId="11" fillId="2" borderId="33" xfId="17" applyFont="1" applyFill="1" applyBorder="1" applyAlignment="1">
      <alignment vertical="center" wrapText="1"/>
    </xf>
    <xf numFmtId="43" fontId="20" fillId="0" borderId="1" xfId="17" applyFont="1" applyFill="1" applyBorder="1" applyAlignment="1">
      <alignment vertical="center" wrapText="1"/>
    </xf>
    <xf numFmtId="43" fontId="12" fillId="2" borderId="20" xfId="17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43" fontId="11" fillId="2" borderId="42" xfId="17" applyFont="1" applyFill="1" applyBorder="1" applyAlignment="1">
      <alignment vertical="center" wrapText="1"/>
    </xf>
    <xf numFmtId="178" fontId="11" fillId="0" borderId="1" xfId="15" applyNumberFormat="1" applyFont="1" applyFill="1" applyBorder="1" applyAlignment="1">
      <alignment horizontal="center" vertical="center" wrapText="1"/>
    </xf>
    <xf numFmtId="167" fontId="20" fillId="0" borderId="35" xfId="15" applyFont="1" applyFill="1" applyBorder="1" applyAlignment="1">
      <alignment horizontal="center" vertical="center" wrapText="1"/>
    </xf>
    <xf numFmtId="43" fontId="12" fillId="0" borderId="45" xfId="17" applyFont="1" applyFill="1" applyBorder="1" applyAlignment="1">
      <alignment horizontal="center" vertical="center" wrapText="1"/>
    </xf>
    <xf numFmtId="43" fontId="11" fillId="0" borderId="33" xfId="17" applyFont="1" applyFill="1" applyBorder="1" applyAlignment="1">
      <alignment vertical="center" wrapText="1"/>
    </xf>
    <xf numFmtId="167" fontId="9" fillId="0" borderId="0" xfId="15" applyFont="1" applyFill="1" applyBorder="1" applyAlignment="1">
      <alignment vertical="center" wrapText="1"/>
    </xf>
    <xf numFmtId="167" fontId="9" fillId="0" borderId="0" xfId="15" applyFont="1" applyFill="1" applyAlignment="1">
      <alignment vertical="center" wrapText="1"/>
    </xf>
    <xf numFmtId="43" fontId="11" fillId="0" borderId="79" xfId="17" applyFont="1" applyFill="1" applyBorder="1" applyAlignment="1">
      <alignment vertical="center" wrapText="1"/>
    </xf>
    <xf numFmtId="43" fontId="12" fillId="2" borderId="11" xfId="17" applyFont="1" applyFill="1" applyBorder="1" applyAlignment="1">
      <alignment horizontal="center" vertical="center" wrapText="1"/>
    </xf>
    <xf numFmtId="167" fontId="20" fillId="0" borderId="45" xfId="15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9" fillId="6" borderId="82" xfId="26" applyFont="1" applyFill="1" applyBorder="1" applyAlignment="1">
      <alignment vertical="center"/>
    </xf>
    <xf numFmtId="0" fontId="29" fillId="6" borderId="85" xfId="26" applyFont="1" applyFill="1" applyBorder="1" applyAlignment="1">
      <alignment vertical="center"/>
    </xf>
    <xf numFmtId="0" fontId="30" fillId="2" borderId="65" xfId="26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3" fontId="7" fillId="4" borderId="1" xfId="1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37" fillId="3" borderId="3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9" fontId="5" fillId="0" borderId="1" xfId="2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3" fillId="2" borderId="0" xfId="26" applyFont="1" applyFill="1"/>
    <xf numFmtId="0" fontId="43" fillId="0" borderId="0" xfId="26" applyFont="1"/>
    <xf numFmtId="0" fontId="26" fillId="0" borderId="0" xfId="26" applyFont="1"/>
    <xf numFmtId="0" fontId="45" fillId="0" borderId="94" xfId="26" applyFont="1" applyBorder="1" applyAlignment="1">
      <alignment horizontal="center" vertical="center" wrapText="1"/>
    </xf>
    <xf numFmtId="181" fontId="46" fillId="0" borderId="94" xfId="26" applyNumberFormat="1" applyFont="1" applyBorder="1" applyAlignment="1">
      <alignment horizontal="center" vertical="center" wrapText="1"/>
    </xf>
    <xf numFmtId="0" fontId="52" fillId="9" borderId="94" xfId="26" applyFont="1" applyFill="1" applyBorder="1" applyAlignment="1">
      <alignment horizontal="center" vertical="center" wrapText="1"/>
    </xf>
    <xf numFmtId="0" fontId="45" fillId="0" borderId="90" xfId="26" applyFont="1" applyBorder="1" applyAlignment="1">
      <alignment vertical="center"/>
    </xf>
    <xf numFmtId="0" fontId="45" fillId="0" borderId="91" xfId="26" applyFont="1" applyBorder="1" applyAlignment="1">
      <alignment vertical="center"/>
    </xf>
    <xf numFmtId="2" fontId="45" fillId="0" borderId="91" xfId="26" applyNumberFormat="1" applyFont="1" applyBorder="1" applyAlignment="1">
      <alignment horizontal="center" vertical="center" textRotation="90"/>
    </xf>
    <xf numFmtId="0" fontId="44" fillId="0" borderId="91" xfId="26" applyFont="1" applyBorder="1" applyAlignment="1">
      <alignment horizontal="center" vertical="center" textRotation="90"/>
    </xf>
    <xf numFmtId="0" fontId="50" fillId="0" borderId="91" xfId="26" applyFont="1" applyBorder="1" applyAlignment="1">
      <alignment horizontal="center" vertical="center"/>
    </xf>
    <xf numFmtId="0" fontId="45" fillId="0" borderId="91" xfId="26" applyFont="1" applyBorder="1" applyAlignment="1">
      <alignment horizontal="center" vertical="center" textRotation="90"/>
    </xf>
    <xf numFmtId="0" fontId="45" fillId="0" borderId="91" xfId="26" applyFont="1" applyBorder="1" applyAlignment="1">
      <alignment horizontal="center" vertical="center"/>
    </xf>
    <xf numFmtId="2" fontId="54" fillId="0" borderId="91" xfId="26" applyNumberFormat="1" applyFont="1" applyBorder="1" applyAlignment="1">
      <alignment horizontal="left" vertical="center" textRotation="180"/>
    </xf>
    <xf numFmtId="2" fontId="45" fillId="0" borderId="91" xfId="26" applyNumberFormat="1" applyFont="1" applyBorder="1" applyAlignment="1">
      <alignment horizontal="center" vertical="center" textRotation="180"/>
    </xf>
    <xf numFmtId="0" fontId="46" fillId="0" borderId="92" xfId="26" applyFont="1" applyBorder="1" applyAlignment="1">
      <alignment vertical="center"/>
    </xf>
    <xf numFmtId="0" fontId="44" fillId="0" borderId="94" xfId="26" applyFont="1" applyBorder="1" applyAlignment="1">
      <alignment horizontal="center" vertical="center"/>
    </xf>
    <xf numFmtId="4" fontId="50" fillId="0" borderId="115" xfId="26" applyNumberFormat="1" applyFont="1" applyBorder="1" applyAlignment="1">
      <alignment horizontal="center" vertical="center"/>
    </xf>
    <xf numFmtId="4" fontId="50" fillId="0" borderId="94" xfId="26" applyNumberFormat="1" applyFont="1" applyBorder="1" applyAlignment="1">
      <alignment horizontal="center" vertical="center"/>
    </xf>
    <xf numFmtId="0" fontId="50" fillId="0" borderId="94" xfId="26" applyFont="1" applyBorder="1" applyAlignment="1">
      <alignment vertical="center"/>
    </xf>
    <xf numFmtId="177" fontId="50" fillId="0" borderId="85" xfId="26" applyNumberFormat="1" applyFont="1" applyBorder="1" applyAlignment="1">
      <alignment vertical="center"/>
    </xf>
    <xf numFmtId="0" fontId="45" fillId="0" borderId="15" xfId="26" applyFont="1" applyBorder="1" applyAlignment="1">
      <alignment vertical="center"/>
    </xf>
    <xf numFmtId="182" fontId="50" fillId="0" borderId="104" xfId="26" applyNumberFormat="1" applyFont="1" applyBorder="1" applyAlignment="1">
      <alignment horizontal="center" vertical="center"/>
    </xf>
    <xf numFmtId="4" fontId="50" fillId="0" borderId="1" xfId="26" applyNumberFormat="1" applyFont="1" applyBorder="1" applyAlignment="1">
      <alignment vertical="center"/>
    </xf>
    <xf numFmtId="0" fontId="44" fillId="0" borderId="83" xfId="26" applyFont="1" applyBorder="1" applyAlignment="1">
      <alignment vertical="center"/>
    </xf>
    <xf numFmtId="182" fontId="50" fillId="0" borderId="94" xfId="26" applyNumberFormat="1" applyFont="1" applyBorder="1" applyAlignment="1">
      <alignment horizontal="center" vertical="center"/>
    </xf>
    <xf numFmtId="4" fontId="50" fillId="0" borderId="94" xfId="26" applyNumberFormat="1" applyFont="1" applyBorder="1" applyAlignment="1">
      <alignment vertical="center"/>
    </xf>
    <xf numFmtId="177" fontId="50" fillId="0" borderId="94" xfId="26" applyNumberFormat="1" applyFont="1" applyBorder="1" applyAlignment="1">
      <alignment horizontal="center" vertical="center"/>
    </xf>
    <xf numFmtId="177" fontId="50" fillId="0" borderId="94" xfId="26" applyNumberFormat="1" applyFont="1" applyBorder="1" applyAlignment="1">
      <alignment horizontal="right" vertical="center"/>
    </xf>
    <xf numFmtId="177" fontId="50" fillId="0" borderId="94" xfId="26" applyNumberFormat="1" applyFont="1" applyBorder="1" applyAlignment="1">
      <alignment vertical="center"/>
    </xf>
    <xf numFmtId="43" fontId="50" fillId="0" borderId="94" xfId="26" applyNumberFormat="1" applyFont="1" applyBorder="1" applyAlignment="1">
      <alignment vertical="center"/>
    </xf>
    <xf numFmtId="3" fontId="50" fillId="0" borderId="94" xfId="26" applyNumberFormat="1" applyFont="1" applyBorder="1" applyAlignment="1">
      <alignment vertical="center"/>
    </xf>
    <xf numFmtId="3" fontId="50" fillId="0" borderId="85" xfId="26" applyNumberFormat="1" applyFont="1" applyBorder="1" applyAlignment="1">
      <alignment vertical="center"/>
    </xf>
    <xf numFmtId="0" fontId="44" fillId="0" borderId="108" xfId="26" applyFont="1" applyBorder="1" applyAlignment="1">
      <alignment horizontal="center" vertical="center"/>
    </xf>
    <xf numFmtId="0" fontId="50" fillId="0" borderId="108" xfId="26" applyFont="1" applyBorder="1" applyAlignment="1">
      <alignment vertical="center"/>
    </xf>
    <xf numFmtId="4" fontId="50" fillId="0" borderId="108" xfId="26" applyNumberFormat="1" applyFont="1" applyBorder="1" applyAlignment="1">
      <alignment vertical="center"/>
    </xf>
    <xf numFmtId="3" fontId="50" fillId="0" borderId="108" xfId="26" applyNumberFormat="1" applyFont="1" applyBorder="1" applyAlignment="1">
      <alignment vertical="center"/>
    </xf>
    <xf numFmtId="0" fontId="51" fillId="3" borderId="108" xfId="26" applyFont="1" applyFill="1" applyBorder="1" applyAlignment="1">
      <alignment horizontal="right" vertical="center"/>
    </xf>
    <xf numFmtId="184" fontId="46" fillId="3" borderId="109" xfId="26" applyNumberFormat="1" applyFont="1" applyFill="1" applyBorder="1" applyAlignment="1">
      <alignment vertical="center"/>
    </xf>
    <xf numFmtId="177" fontId="50" fillId="0" borderId="85" xfId="26" applyNumberFormat="1" applyFont="1" applyFill="1" applyBorder="1" applyAlignment="1">
      <alignment vertical="center"/>
    </xf>
    <xf numFmtId="186" fontId="46" fillId="3" borderId="109" xfId="26" applyNumberFormat="1" applyFont="1" applyFill="1" applyBorder="1" applyAlignment="1">
      <alignment vertical="center"/>
    </xf>
    <xf numFmtId="0" fontId="44" fillId="0" borderId="1" xfId="26" applyFont="1" applyBorder="1" applyAlignment="1">
      <alignment vertical="center"/>
    </xf>
    <xf numFmtId="182" fontId="50" fillId="0" borderId="1" xfId="26" applyNumberFormat="1" applyFont="1" applyBorder="1" applyAlignment="1">
      <alignment horizontal="center" vertical="center"/>
    </xf>
    <xf numFmtId="184" fontId="50" fillId="0" borderId="85" xfId="26" applyNumberFormat="1" applyFont="1" applyBorder="1" applyAlignment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0" fontId="45" fillId="0" borderId="110" xfId="26" applyFont="1" applyBorder="1" applyAlignment="1">
      <alignment horizontal="center" vertical="center" wrapText="1"/>
    </xf>
    <xf numFmtId="182" fontId="50" fillId="0" borderId="1" xfId="26" applyNumberFormat="1" applyFont="1" applyBorder="1" applyAlignment="1">
      <alignment vertical="center"/>
    </xf>
    <xf numFmtId="0" fontId="50" fillId="0" borderId="1" xfId="26" applyFont="1" applyBorder="1" applyAlignment="1">
      <alignment vertical="center"/>
    </xf>
    <xf numFmtId="0" fontId="50" fillId="0" borderId="1" xfId="26" applyFont="1" applyBorder="1" applyAlignment="1">
      <alignment vertical="center" wrapText="1"/>
    </xf>
    <xf numFmtId="0" fontId="44" fillId="0" borderId="104" xfId="26" applyFont="1" applyBorder="1" applyAlignment="1">
      <alignment horizontal="center" vertical="center"/>
    </xf>
    <xf numFmtId="0" fontId="50" fillId="0" borderId="104" xfId="26" applyFont="1" applyBorder="1" applyAlignment="1">
      <alignment vertical="center"/>
    </xf>
    <xf numFmtId="4" fontId="50" fillId="0" borderId="104" xfId="26" applyNumberFormat="1" applyFont="1" applyBorder="1" applyAlignment="1">
      <alignment horizontal="center" vertical="center"/>
    </xf>
    <xf numFmtId="185" fontId="50" fillId="0" borderId="101" xfId="26" applyNumberFormat="1" applyFont="1" applyBorder="1" applyAlignment="1">
      <alignment vertical="center"/>
    </xf>
    <xf numFmtId="0" fontId="26" fillId="2" borderId="0" xfId="26" applyFont="1" applyFill="1"/>
    <xf numFmtId="183" fontId="50" fillId="0" borderId="85" xfId="26" applyNumberFormat="1" applyFont="1" applyBorder="1" applyAlignment="1">
      <alignment vertical="center"/>
    </xf>
    <xf numFmtId="181" fontId="46" fillId="0" borderId="94" xfId="26" applyNumberFormat="1" applyFont="1" applyFill="1" applyBorder="1" applyAlignment="1">
      <alignment horizontal="center" vertical="center" wrapText="1"/>
    </xf>
    <xf numFmtId="4" fontId="50" fillId="0" borderId="102" xfId="26" applyNumberFormat="1" applyFont="1" applyFill="1" applyBorder="1" applyAlignment="1">
      <alignment horizontal="center" vertical="center"/>
    </xf>
    <xf numFmtId="0" fontId="51" fillId="0" borderId="102" xfId="26" applyFont="1" applyFill="1" applyBorder="1" applyAlignment="1">
      <alignment vertical="center"/>
    </xf>
    <xf numFmtId="184" fontId="50" fillId="0" borderId="100" xfId="26" applyNumberFormat="1" applyFont="1" applyFill="1" applyBorder="1" applyAlignment="1">
      <alignment vertical="center"/>
    </xf>
    <xf numFmtId="0" fontId="44" fillId="0" borderId="1" xfId="26" applyFont="1" applyFill="1" applyBorder="1" applyAlignment="1">
      <alignment vertical="center"/>
    </xf>
    <xf numFmtId="182" fontId="50" fillId="0" borderId="119" xfId="26" applyNumberFormat="1" applyFont="1" applyBorder="1" applyAlignment="1">
      <alignment horizontal="center" vertical="center"/>
    </xf>
    <xf numFmtId="0" fontId="50" fillId="0" borderId="119" xfId="26" applyFont="1" applyBorder="1" applyAlignment="1">
      <alignment vertical="center"/>
    </xf>
    <xf numFmtId="4" fontId="50" fillId="0" borderId="119" xfId="26" applyNumberFormat="1" applyFont="1" applyBorder="1" applyAlignment="1">
      <alignment horizontal="center" vertical="center"/>
    </xf>
    <xf numFmtId="184" fontId="50" fillId="0" borderId="118" xfId="26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0" fontId="1" fillId="0" borderId="0" xfId="0" applyFont="1"/>
    <xf numFmtId="0" fontId="30" fillId="0" borderId="15" xfId="5" applyFont="1" applyFill="1" applyBorder="1" applyAlignment="1">
      <alignment vertical="center"/>
    </xf>
    <xf numFmtId="0" fontId="25" fillId="0" borderId="0" xfId="5" applyFont="1" applyFill="1" applyBorder="1" applyAlignment="1">
      <alignment vertical="center"/>
    </xf>
    <xf numFmtId="4" fontId="30" fillId="0" borderId="0" xfId="5" applyNumberFormat="1" applyFont="1" applyFill="1" applyBorder="1" applyAlignment="1">
      <alignment horizontal="center" vertical="center"/>
    </xf>
    <xf numFmtId="4" fontId="30" fillId="0" borderId="0" xfId="5" applyNumberFormat="1" applyFont="1" applyFill="1" applyBorder="1" applyAlignment="1">
      <alignment vertical="center"/>
    </xf>
    <xf numFmtId="4" fontId="55" fillId="0" borderId="0" xfId="5" applyNumberFormat="1" applyFont="1" applyFill="1" applyBorder="1" applyAlignment="1">
      <alignment vertical="center"/>
    </xf>
    <xf numFmtId="10" fontId="55" fillId="0" borderId="0" xfId="5" applyNumberFormat="1" applyFont="1" applyFill="1" applyBorder="1" applyAlignment="1">
      <alignment vertical="center"/>
    </xf>
    <xf numFmtId="172" fontId="30" fillId="0" borderId="0" xfId="5" applyNumberFormat="1" applyFont="1" applyFill="1" applyBorder="1" applyAlignment="1">
      <alignment vertical="center"/>
    </xf>
    <xf numFmtId="3" fontId="48" fillId="0" borderId="0" xfId="5" applyNumberFormat="1" applyFont="1" applyFill="1" applyBorder="1" applyAlignment="1">
      <alignment vertical="center"/>
    </xf>
    <xf numFmtId="0" fontId="56" fillId="0" borderId="16" xfId="6" applyFont="1" applyFill="1" applyBorder="1" applyAlignment="1">
      <alignment vertical="center"/>
    </xf>
    <xf numFmtId="0" fontId="56" fillId="0" borderId="5" xfId="6" applyFont="1" applyFill="1" applyBorder="1" applyAlignment="1">
      <alignment vertical="center"/>
    </xf>
    <xf numFmtId="17" fontId="56" fillId="0" borderId="5" xfId="6" applyNumberFormat="1" applyFont="1" applyFill="1" applyBorder="1" applyAlignment="1">
      <alignment horizontal="left" vertical="center"/>
    </xf>
    <xf numFmtId="0" fontId="56" fillId="0" borderId="8" xfId="5" applyFont="1" applyFill="1" applyBorder="1" applyAlignment="1">
      <alignment horizontal="left" vertical="center"/>
    </xf>
    <xf numFmtId="171" fontId="29" fillId="0" borderId="9" xfId="5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45" fillId="0" borderId="0" xfId="26" applyFont="1" applyBorder="1" applyAlignment="1">
      <alignment vertical="center"/>
    </xf>
    <xf numFmtId="2" fontId="45" fillId="0" borderId="0" xfId="26" applyNumberFormat="1" applyFont="1" applyBorder="1" applyAlignment="1">
      <alignment horizontal="center" vertical="center" textRotation="90"/>
    </xf>
    <xf numFmtId="0" fontId="44" fillId="0" borderId="0" xfId="26" applyFont="1" applyBorder="1" applyAlignment="1">
      <alignment horizontal="center" vertical="center" textRotation="90"/>
    </xf>
    <xf numFmtId="0" fontId="50" fillId="0" borderId="0" xfId="26" applyFont="1" applyBorder="1" applyAlignment="1">
      <alignment horizontal="center" vertical="center"/>
    </xf>
    <xf numFmtId="0" fontId="45" fillId="0" borderId="0" xfId="26" applyFont="1" applyBorder="1" applyAlignment="1">
      <alignment horizontal="center" vertical="center" textRotation="90"/>
    </xf>
    <xf numFmtId="0" fontId="45" fillId="0" borderId="0" xfId="26" applyFont="1" applyBorder="1" applyAlignment="1">
      <alignment horizontal="center" vertical="center"/>
    </xf>
    <xf numFmtId="2" fontId="54" fillId="0" borderId="0" xfId="26" applyNumberFormat="1" applyFont="1" applyBorder="1" applyAlignment="1">
      <alignment horizontal="left" vertical="center" textRotation="180"/>
    </xf>
    <xf numFmtId="2" fontId="45" fillId="0" borderId="0" xfId="26" applyNumberFormat="1" applyFont="1" applyBorder="1" applyAlignment="1">
      <alignment horizontal="center" vertical="center" textRotation="180"/>
    </xf>
    <xf numFmtId="0" fontId="46" fillId="0" borderId="83" xfId="26" applyFont="1" applyBorder="1" applyAlignment="1">
      <alignment vertical="center"/>
    </xf>
    <xf numFmtId="0" fontId="44" fillId="0" borderId="93" xfId="26" applyFont="1" applyBorder="1" applyAlignment="1">
      <alignment horizontal="center" vertical="center"/>
    </xf>
    <xf numFmtId="4" fontId="50" fillId="0" borderId="102" xfId="26" applyNumberFormat="1" applyFont="1" applyBorder="1" applyAlignment="1">
      <alignment horizontal="center" vertical="center"/>
    </xf>
    <xf numFmtId="0" fontId="51" fillId="0" borderId="102" xfId="26" applyFont="1" applyBorder="1" applyAlignment="1">
      <alignment vertical="center"/>
    </xf>
    <xf numFmtId="184" fontId="50" fillId="0" borderId="100" xfId="26" applyNumberFormat="1" applyFont="1" applyBorder="1" applyAlignment="1">
      <alignment vertical="center"/>
    </xf>
    <xf numFmtId="4" fontId="50" fillId="0" borderId="1" xfId="26" applyNumberFormat="1" applyFont="1" applyBorder="1" applyAlignment="1">
      <alignment horizontal="center"/>
    </xf>
    <xf numFmtId="186" fontId="50" fillId="0" borderId="100" xfId="26" applyNumberFormat="1" applyFont="1" applyFill="1" applyBorder="1" applyAlignment="1">
      <alignment vertical="center"/>
    </xf>
    <xf numFmtId="0" fontId="44" fillId="0" borderId="102" xfId="26" applyFont="1" applyBorder="1" applyAlignment="1">
      <alignment horizontal="center" vertical="center"/>
    </xf>
    <xf numFmtId="0" fontId="51" fillId="0" borderId="94" xfId="26" applyFont="1" applyBorder="1" applyAlignment="1">
      <alignment vertical="center"/>
    </xf>
    <xf numFmtId="0" fontId="44" fillId="0" borderId="0" xfId="26" applyFont="1" applyBorder="1" applyAlignment="1">
      <alignment vertical="center"/>
    </xf>
    <xf numFmtId="0" fontId="50" fillId="0" borderId="0" xfId="26" applyFont="1" applyBorder="1" applyAlignment="1">
      <alignment horizontal="center" vertical="center" textRotation="180"/>
    </xf>
    <xf numFmtId="182" fontId="50" fillId="0" borderId="94" xfId="26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48" fillId="0" borderId="0" xfId="5" applyFont="1" applyFill="1" applyBorder="1" applyAlignment="1">
      <alignment vertical="center"/>
    </xf>
    <xf numFmtId="0" fontId="30" fillId="0" borderId="0" xfId="5" applyFont="1" applyFill="1" applyBorder="1" applyAlignment="1">
      <alignment horizontal="center" vertical="center"/>
    </xf>
    <xf numFmtId="0" fontId="30" fillId="0" borderId="0" xfId="5" applyFont="1" applyFill="1" applyBorder="1" applyAlignment="1">
      <alignment vertical="center"/>
    </xf>
    <xf numFmtId="10" fontId="30" fillId="0" borderId="0" xfId="5" applyNumberFormat="1" applyFont="1" applyFill="1" applyBorder="1" applyAlignment="1">
      <alignment vertical="center"/>
    </xf>
    <xf numFmtId="172" fontId="48" fillId="0" borderId="28" xfId="5" applyNumberFormat="1" applyFont="1" applyFill="1" applyBorder="1" applyAlignment="1">
      <alignment horizontal="center" vertical="center"/>
    </xf>
    <xf numFmtId="0" fontId="31" fillId="0" borderId="29" xfId="5" applyFont="1" applyFill="1" applyBorder="1" applyAlignment="1">
      <alignment horizontal="center" vertical="center"/>
    </xf>
    <xf numFmtId="0" fontId="57" fillId="0" borderId="30" xfId="5" applyFont="1" applyFill="1" applyBorder="1" applyAlignment="1">
      <alignment horizontal="centerContinuous" vertical="center"/>
    </xf>
    <xf numFmtId="0" fontId="57" fillId="0" borderId="31" xfId="5" applyFont="1" applyFill="1" applyBorder="1" applyAlignment="1">
      <alignment horizontal="center" vertical="center"/>
    </xf>
    <xf numFmtId="10" fontId="57" fillId="0" borderId="32" xfId="5" applyNumberFormat="1" applyFont="1" applyFill="1" applyBorder="1" applyAlignment="1">
      <alignment horizontal="center" vertical="center"/>
    </xf>
    <xf numFmtId="172" fontId="57" fillId="0" borderId="33" xfId="5" applyNumberFormat="1" applyFont="1" applyFill="1" applyBorder="1" applyAlignment="1">
      <alignment horizontal="center" vertical="center"/>
    </xf>
    <xf numFmtId="0" fontId="55" fillId="0" borderId="0" xfId="5" applyFont="1" applyFill="1" applyBorder="1" applyAlignment="1">
      <alignment horizontal="center" vertical="center"/>
    </xf>
    <xf numFmtId="0" fontId="56" fillId="0" borderId="16" xfId="5" applyFont="1" applyFill="1" applyBorder="1" applyAlignment="1">
      <alignment horizontal="left" vertical="center" wrapText="1"/>
    </xf>
    <xf numFmtId="4" fontId="56" fillId="0" borderId="36" xfId="5" applyNumberFormat="1" applyFont="1" applyFill="1" applyBorder="1" applyAlignment="1">
      <alignment horizontal="center" vertical="center"/>
    </xf>
    <xf numFmtId="175" fontId="56" fillId="0" borderId="36" xfId="8" applyNumberFormat="1" applyFont="1" applyFill="1" applyBorder="1" applyAlignment="1">
      <alignment vertical="center"/>
    </xf>
    <xf numFmtId="10" fontId="56" fillId="0" borderId="17" xfId="5" applyNumberFormat="1" applyFont="1" applyFill="1" applyBorder="1" applyAlignment="1">
      <alignment vertical="center"/>
    </xf>
    <xf numFmtId="172" fontId="56" fillId="0" borderId="40" xfId="8" applyNumberFormat="1" applyFont="1" applyFill="1" applyBorder="1" applyAlignment="1">
      <alignment vertical="center"/>
    </xf>
    <xf numFmtId="0" fontId="56" fillId="0" borderId="5" xfId="5" applyFont="1" applyFill="1" applyBorder="1" applyAlignment="1">
      <alignment horizontal="left" vertical="center" wrapText="1"/>
    </xf>
    <xf numFmtId="4" fontId="56" fillId="0" borderId="11" xfId="5" applyNumberFormat="1" applyFont="1" applyFill="1" applyBorder="1" applyAlignment="1">
      <alignment horizontal="center" vertical="center"/>
    </xf>
    <xf numFmtId="175" fontId="56" fillId="0" borderId="1" xfId="8" applyNumberFormat="1" applyFont="1" applyFill="1" applyBorder="1" applyAlignment="1">
      <alignment vertical="center"/>
    </xf>
    <xf numFmtId="10" fontId="56" fillId="0" borderId="1" xfId="5" applyNumberFormat="1" applyFont="1" applyFill="1" applyBorder="1" applyAlignment="1">
      <alignment vertical="center"/>
    </xf>
    <xf numFmtId="172" fontId="56" fillId="0" borderId="4" xfId="8" applyNumberFormat="1" applyFont="1" applyFill="1" applyBorder="1" applyAlignment="1">
      <alignment vertical="center"/>
    </xf>
    <xf numFmtId="0" fontId="56" fillId="0" borderId="0" xfId="5" applyFont="1" applyFill="1" applyBorder="1" applyAlignment="1">
      <alignment vertical="center"/>
    </xf>
    <xf numFmtId="4" fontId="56" fillId="0" borderId="0" xfId="5" applyNumberFormat="1" applyFont="1" applyFill="1" applyBorder="1" applyAlignment="1">
      <alignment horizontal="center" vertical="center"/>
    </xf>
    <xf numFmtId="4" fontId="57" fillId="0" borderId="0" xfId="5" applyNumberFormat="1" applyFont="1" applyFill="1" applyBorder="1" applyAlignment="1">
      <alignment vertical="center"/>
    </xf>
    <xf numFmtId="10" fontId="57" fillId="0" borderId="0" xfId="5" applyNumberFormat="1" applyFont="1" applyFill="1" applyBorder="1" applyAlignment="1">
      <alignment vertical="center"/>
    </xf>
    <xf numFmtId="172" fontId="56" fillId="0" borderId="0" xfId="5" applyNumberFormat="1" applyFont="1" applyFill="1" applyBorder="1" applyAlignment="1">
      <alignment vertical="center"/>
    </xf>
    <xf numFmtId="4" fontId="55" fillId="0" borderId="33" xfId="5" applyNumberFormat="1" applyFont="1" applyFill="1" applyBorder="1" applyAlignment="1">
      <alignment vertical="center"/>
    </xf>
    <xf numFmtId="0" fontId="57" fillId="0" borderId="13" xfId="5" applyFont="1" applyFill="1" applyBorder="1" applyAlignment="1">
      <alignment horizontal="centerContinuous" vertical="center"/>
    </xf>
    <xf numFmtId="4" fontId="57" fillId="0" borderId="41" xfId="5" applyNumberFormat="1" applyFont="1" applyFill="1" applyBorder="1" applyAlignment="1">
      <alignment horizontal="center" vertical="center"/>
    </xf>
    <xf numFmtId="10" fontId="57" fillId="0" borderId="42" xfId="5" applyNumberFormat="1" applyFont="1" applyFill="1" applyBorder="1" applyAlignment="1">
      <alignment horizontal="center" vertical="center"/>
    </xf>
    <xf numFmtId="172" fontId="57" fillId="0" borderId="43" xfId="5" applyNumberFormat="1" applyFont="1" applyFill="1" applyBorder="1" applyAlignment="1">
      <alignment horizontal="center" vertical="center"/>
    </xf>
    <xf numFmtId="4" fontId="56" fillId="0" borderId="16" xfId="7" applyNumberFormat="1" applyFont="1" applyFill="1" applyBorder="1" applyAlignment="1">
      <alignment horizontal="left" vertical="center" wrapText="1"/>
    </xf>
    <xf numFmtId="2" fontId="56" fillId="0" borderId="36" xfId="7" applyNumberFormat="1" applyFont="1" applyFill="1" applyBorder="1" applyAlignment="1">
      <alignment horizontal="center" vertical="center"/>
    </xf>
    <xf numFmtId="4" fontId="56" fillId="0" borderId="36" xfId="7" applyNumberFormat="1" applyFont="1" applyFill="1" applyBorder="1" applyAlignment="1">
      <alignment horizontal="center" vertical="center"/>
    </xf>
    <xf numFmtId="10" fontId="56" fillId="0" borderId="36" xfId="7" applyNumberFormat="1" applyFont="1" applyFill="1" applyBorder="1" applyAlignment="1">
      <alignment horizontal="center" vertical="center"/>
    </xf>
    <xf numFmtId="172" fontId="56" fillId="0" borderId="40" xfId="7" applyNumberFormat="1" applyFont="1" applyFill="1" applyBorder="1" applyAlignment="1">
      <alignment vertical="center"/>
    </xf>
    <xf numFmtId="0" fontId="56" fillId="0" borderId="8" xfId="5" applyFont="1" applyFill="1" applyBorder="1" applyAlignment="1">
      <alignment horizontal="left" vertical="center" wrapText="1"/>
    </xf>
    <xf numFmtId="4" fontId="56" fillId="0" borderId="9" xfId="5" applyNumberFormat="1" applyFont="1" applyFill="1" applyBorder="1" applyAlignment="1">
      <alignment horizontal="center" vertical="center"/>
    </xf>
    <xf numFmtId="2" fontId="56" fillId="0" borderId="9" xfId="5" applyNumberFormat="1" applyFont="1" applyFill="1" applyBorder="1" applyAlignment="1">
      <alignment horizontal="center" vertical="center"/>
    </xf>
    <xf numFmtId="4" fontId="56" fillId="0" borderId="9" xfId="5" applyNumberFormat="1" applyFont="1" applyFill="1" applyBorder="1" applyAlignment="1">
      <alignment vertical="center"/>
    </xf>
    <xf numFmtId="10" fontId="56" fillId="0" borderId="9" xfId="7" applyNumberFormat="1" applyFont="1" applyFill="1" applyBorder="1" applyAlignment="1">
      <alignment horizontal="center" vertical="center"/>
    </xf>
    <xf numFmtId="172" fontId="1" fillId="0" borderId="10" xfId="0" applyNumberFormat="1" applyFont="1" applyBorder="1"/>
    <xf numFmtId="4" fontId="57" fillId="0" borderId="0" xfId="5" quotePrefix="1" applyNumberFormat="1" applyFont="1" applyFill="1" applyBorder="1" applyAlignment="1">
      <alignment horizontal="left" vertical="center"/>
    </xf>
    <xf numFmtId="10" fontId="57" fillId="0" borderId="0" xfId="5" quotePrefix="1" applyNumberFormat="1" applyFont="1" applyFill="1" applyBorder="1" applyAlignment="1">
      <alignment horizontal="left" vertical="center"/>
    </xf>
    <xf numFmtId="0" fontId="57" fillId="0" borderId="28" xfId="5" applyFont="1" applyFill="1" applyBorder="1" applyAlignment="1">
      <alignment horizontal="center" vertical="center"/>
    </xf>
    <xf numFmtId="0" fontId="57" fillId="0" borderId="31" xfId="9" applyFont="1" applyFill="1" applyBorder="1" applyAlignment="1">
      <alignment horizontal="center" vertical="center"/>
    </xf>
    <xf numFmtId="4" fontId="57" fillId="0" borderId="31" xfId="9" applyNumberFormat="1" applyFont="1" applyFill="1" applyBorder="1" applyAlignment="1">
      <alignment horizontal="center" vertical="center"/>
    </xf>
    <xf numFmtId="4" fontId="57" fillId="0" borderId="31" xfId="9" quotePrefix="1" applyNumberFormat="1" applyFont="1" applyFill="1" applyBorder="1" applyAlignment="1">
      <alignment horizontal="center" vertical="center"/>
    </xf>
    <xf numFmtId="10" fontId="57" fillId="0" borderId="32" xfId="9" applyNumberFormat="1" applyFont="1" applyFill="1" applyBorder="1" applyAlignment="1">
      <alignment horizontal="center" vertical="center"/>
    </xf>
    <xf numFmtId="172" fontId="57" fillId="0" borderId="29" xfId="9" applyNumberFormat="1" applyFont="1" applyFill="1" applyBorder="1" applyAlignment="1">
      <alignment horizontal="center" vertical="center"/>
    </xf>
    <xf numFmtId="0" fontId="56" fillId="0" borderId="16" xfId="5" applyFont="1" applyFill="1" applyBorder="1" applyAlignment="1">
      <alignment horizontal="left" vertical="center"/>
    </xf>
    <xf numFmtId="4" fontId="56" fillId="0" borderId="36" xfId="5" applyNumberFormat="1" applyFont="1" applyFill="1" applyBorder="1" applyAlignment="1">
      <alignment vertical="center"/>
    </xf>
    <xf numFmtId="2" fontId="56" fillId="0" borderId="17" xfId="2" applyNumberFormat="1" applyFont="1" applyFill="1" applyBorder="1" applyAlignment="1">
      <alignment vertical="center"/>
    </xf>
    <xf numFmtId="172" fontId="56" fillId="0" borderId="40" xfId="5" applyNumberFormat="1" applyFont="1" applyFill="1" applyBorder="1" applyAlignment="1">
      <alignment vertical="center"/>
    </xf>
    <xf numFmtId="0" fontId="30" fillId="0" borderId="8" xfId="5" applyFont="1" applyFill="1" applyBorder="1" applyAlignment="1">
      <alignment horizontal="left" vertical="center"/>
    </xf>
    <xf numFmtId="4" fontId="30" fillId="0" borderId="9" xfId="5" applyNumberFormat="1" applyFont="1" applyFill="1" applyBorder="1" applyAlignment="1">
      <alignment horizontal="center" vertical="center"/>
    </xf>
    <xf numFmtId="4" fontId="30" fillId="0" borderId="9" xfId="5" applyNumberFormat="1" applyFont="1" applyFill="1" applyBorder="1" applyAlignment="1">
      <alignment horizontal="right" vertical="center"/>
    </xf>
    <xf numFmtId="174" fontId="30" fillId="0" borderId="9" xfId="5" applyNumberFormat="1" applyFont="1" applyFill="1" applyBorder="1" applyAlignment="1">
      <alignment vertical="center"/>
    </xf>
    <xf numFmtId="10" fontId="30" fillId="0" borderId="25" xfId="5" applyNumberFormat="1" applyFont="1" applyFill="1" applyBorder="1" applyAlignment="1">
      <alignment vertical="center"/>
    </xf>
    <xf numFmtId="172" fontId="30" fillId="0" borderId="10" xfId="5" applyNumberFormat="1" applyFont="1" applyFill="1" applyBorder="1" applyAlignment="1">
      <alignment vertical="center"/>
    </xf>
    <xf numFmtId="4" fontId="57" fillId="0" borderId="31" xfId="5" applyNumberFormat="1" applyFont="1" applyFill="1" applyBorder="1" applyAlignment="1">
      <alignment horizontal="center" vertical="center"/>
    </xf>
    <xf numFmtId="4" fontId="57" fillId="0" borderId="31" xfId="5" quotePrefix="1" applyNumberFormat="1" applyFont="1" applyFill="1" applyBorder="1" applyAlignment="1">
      <alignment horizontal="center" vertical="center"/>
    </xf>
    <xf numFmtId="172" fontId="57" fillId="0" borderId="29" xfId="5" applyNumberFormat="1" applyFont="1" applyFill="1" applyBorder="1" applyAlignment="1">
      <alignment horizontal="center" vertical="center"/>
    </xf>
    <xf numFmtId="0" fontId="58" fillId="0" borderId="16" xfId="5" applyFont="1" applyFill="1" applyBorder="1" applyAlignment="1">
      <alignment horizontal="left" vertical="center"/>
    </xf>
    <xf numFmtId="4" fontId="58" fillId="0" borderId="36" xfId="5" applyNumberFormat="1" applyFont="1" applyFill="1" applyBorder="1" applyAlignment="1">
      <alignment horizontal="center" vertical="center"/>
    </xf>
    <xf numFmtId="4" fontId="58" fillId="0" borderId="36" xfId="9" applyNumberFormat="1" applyFont="1" applyFill="1" applyBorder="1" applyAlignment="1">
      <alignment vertical="center"/>
    </xf>
    <xf numFmtId="0" fontId="58" fillId="0" borderId="8" xfId="5" applyFont="1" applyFill="1" applyBorder="1" applyAlignment="1">
      <alignment horizontal="left" vertical="center"/>
    </xf>
    <xf numFmtId="4" fontId="58" fillId="0" borderId="9" xfId="5" applyNumberFormat="1" applyFont="1" applyFill="1" applyBorder="1" applyAlignment="1">
      <alignment horizontal="center" vertical="center"/>
    </xf>
    <xf numFmtId="174" fontId="58" fillId="0" borderId="9" xfId="5" applyNumberFormat="1" applyFont="1" applyFill="1" applyBorder="1" applyAlignment="1">
      <alignment vertical="center"/>
    </xf>
    <xf numFmtId="3" fontId="48" fillId="0" borderId="33" xfId="5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186" fontId="50" fillId="0" borderId="1" xfId="26" applyNumberFormat="1" applyFont="1" applyBorder="1" applyAlignment="1">
      <alignment vertical="center"/>
    </xf>
    <xf numFmtId="186" fontId="50" fillId="0" borderId="100" xfId="26" applyNumberFormat="1" applyFont="1" applyBorder="1" applyAlignment="1">
      <alignment vertical="center"/>
    </xf>
    <xf numFmtId="186" fontId="50" fillId="0" borderId="102" xfId="26" applyNumberFormat="1" applyFont="1" applyBorder="1" applyAlignment="1">
      <alignment horizontal="center" vertical="center"/>
    </xf>
    <xf numFmtId="43" fontId="2" fillId="0" borderId="0" xfId="1" applyFont="1" applyFill="1" applyBorder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0" fontId="2" fillId="0" borderId="15" xfId="13" applyFont="1" applyFill="1" applyBorder="1" applyAlignment="1">
      <alignment vertical="center"/>
    </xf>
    <xf numFmtId="0" fontId="59" fillId="0" borderId="16" xfId="13" applyFont="1" applyFill="1" applyBorder="1" applyAlignment="1">
      <alignment vertical="center"/>
    </xf>
    <xf numFmtId="0" fontId="59" fillId="0" borderId="5" xfId="13" applyFont="1" applyFill="1" applyBorder="1" applyAlignment="1">
      <alignment vertical="center"/>
    </xf>
    <xf numFmtId="0" fontId="2" fillId="0" borderId="15" xfId="7" applyFont="1" applyFill="1" applyBorder="1" applyAlignment="1">
      <alignment vertical="center"/>
    </xf>
    <xf numFmtId="0" fontId="59" fillId="0" borderId="8" xfId="7" applyFont="1" applyFill="1" applyBorder="1" applyAlignment="1">
      <alignment horizontal="left" vertical="center"/>
    </xf>
    <xf numFmtId="0" fontId="40" fillId="0" borderId="0" xfId="7" applyFont="1" applyFill="1" applyBorder="1" applyAlignment="1">
      <alignment vertical="center"/>
    </xf>
    <xf numFmtId="0" fontId="2" fillId="0" borderId="0" xfId="7" applyFont="1" applyFill="1" applyBorder="1" applyAlignment="1">
      <alignment horizontal="center" vertical="center"/>
    </xf>
    <xf numFmtId="0" fontId="40" fillId="0" borderId="28" xfId="7" applyFont="1" applyFill="1" applyBorder="1" applyAlignment="1">
      <alignment horizontal="center" vertical="center"/>
    </xf>
    <xf numFmtId="0" fontId="40" fillId="0" borderId="29" xfId="7" applyFont="1" applyFill="1" applyBorder="1" applyAlignment="1">
      <alignment horizontal="center" vertical="center"/>
    </xf>
    <xf numFmtId="0" fontId="61" fillId="0" borderId="30" xfId="7" applyFont="1" applyFill="1" applyBorder="1" applyAlignment="1">
      <alignment horizontal="centerContinuous" vertical="center"/>
    </xf>
    <xf numFmtId="0" fontId="61" fillId="0" borderId="31" xfId="7" applyFont="1" applyFill="1" applyBorder="1" applyAlignment="1">
      <alignment horizontal="center" vertical="center"/>
    </xf>
    <xf numFmtId="0" fontId="61" fillId="0" borderId="66" xfId="7" applyFont="1" applyFill="1" applyBorder="1" applyAlignment="1">
      <alignment horizontal="center" vertical="center"/>
    </xf>
    <xf numFmtId="0" fontId="7" fillId="0" borderId="0" xfId="7" applyFont="1" applyFill="1" applyBorder="1" applyAlignment="1">
      <alignment horizontal="center" vertical="center"/>
    </xf>
    <xf numFmtId="0" fontId="59" fillId="0" borderId="117" xfId="7" applyFont="1" applyFill="1" applyBorder="1" applyAlignment="1">
      <alignment horizontal="left" vertical="center"/>
    </xf>
    <xf numFmtId="4" fontId="59" fillId="0" borderId="36" xfId="7" applyNumberFormat="1" applyFont="1" applyFill="1" applyBorder="1" applyAlignment="1">
      <alignment horizontal="center" vertical="center"/>
    </xf>
    <xf numFmtId="4" fontId="59" fillId="0" borderId="36" xfId="7" applyNumberFormat="1" applyFont="1" applyFill="1" applyBorder="1" applyAlignment="1">
      <alignment vertical="center"/>
    </xf>
    <xf numFmtId="4" fontId="59" fillId="0" borderId="17" xfId="7" applyNumberFormat="1" applyFont="1" applyFill="1" applyBorder="1" applyAlignment="1">
      <alignment vertical="center"/>
    </xf>
    <xf numFmtId="4" fontId="59" fillId="0" borderId="40" xfId="7" applyNumberFormat="1" applyFont="1" applyFill="1" applyBorder="1" applyAlignment="1">
      <alignment vertical="center"/>
    </xf>
    <xf numFmtId="4" fontId="7" fillId="0" borderId="0" xfId="7" applyNumberFormat="1" applyFont="1" applyFill="1" applyBorder="1" applyAlignment="1">
      <alignment horizontal="center" vertical="center"/>
    </xf>
    <xf numFmtId="0" fontId="59" fillId="0" borderId="0" xfId="7" applyFont="1" applyFill="1" applyBorder="1" applyAlignment="1">
      <alignment horizontal="left" vertical="center"/>
    </xf>
    <xf numFmtId="4" fontId="59" fillId="0" borderId="0" xfId="7" applyNumberFormat="1" applyFont="1" applyFill="1" applyBorder="1" applyAlignment="1">
      <alignment horizontal="center" vertical="center"/>
    </xf>
    <xf numFmtId="4" fontId="59" fillId="0" borderId="0" xfId="7" applyNumberFormat="1" applyFont="1" applyFill="1" applyBorder="1" applyAlignment="1">
      <alignment vertical="center"/>
    </xf>
    <xf numFmtId="4" fontId="61" fillId="0" borderId="0" xfId="7" applyNumberFormat="1" applyFont="1" applyFill="1" applyBorder="1" applyAlignment="1">
      <alignment horizontal="center" vertical="center"/>
    </xf>
    <xf numFmtId="4" fontId="2" fillId="0" borderId="0" xfId="7" applyNumberFormat="1" applyFont="1" applyFill="1" applyBorder="1" applyAlignment="1">
      <alignment vertical="center"/>
    </xf>
    <xf numFmtId="0" fontId="59" fillId="0" borderId="0" xfId="7" applyFont="1" applyFill="1" applyBorder="1" applyAlignment="1">
      <alignment vertical="center"/>
    </xf>
    <xf numFmtId="4" fontId="61" fillId="0" borderId="0" xfId="7" applyNumberFormat="1" applyFont="1" applyFill="1" applyBorder="1" applyAlignment="1">
      <alignment vertical="center"/>
    </xf>
    <xf numFmtId="4" fontId="7" fillId="0" borderId="33" xfId="7" applyNumberFormat="1" applyFont="1" applyFill="1" applyBorder="1" applyAlignment="1">
      <alignment vertical="center"/>
    </xf>
    <xf numFmtId="4" fontId="2" fillId="0" borderId="0" xfId="7" applyNumberFormat="1" applyFont="1" applyFill="1" applyBorder="1" applyAlignment="1">
      <alignment horizontal="center" vertical="center"/>
    </xf>
    <xf numFmtId="0" fontId="61" fillId="0" borderId="28" xfId="7" applyFont="1" applyFill="1" applyBorder="1" applyAlignment="1">
      <alignment horizontal="centerContinuous" vertical="center"/>
    </xf>
    <xf numFmtId="4" fontId="61" fillId="0" borderId="33" xfId="7" applyNumberFormat="1" applyFont="1" applyFill="1" applyBorder="1" applyAlignment="1">
      <alignment horizontal="center" vertical="center"/>
    </xf>
    <xf numFmtId="4" fontId="61" fillId="0" borderId="50" xfId="7" applyNumberFormat="1" applyFont="1" applyFill="1" applyBorder="1" applyAlignment="1">
      <alignment horizontal="center" vertical="center"/>
    </xf>
    <xf numFmtId="0" fontId="61" fillId="0" borderId="33" xfId="7" applyFont="1" applyFill="1" applyBorder="1" applyAlignment="1">
      <alignment horizontal="center" vertical="center"/>
    </xf>
    <xf numFmtId="0" fontId="2" fillId="0" borderId="53" xfId="7" applyFont="1" applyFill="1" applyBorder="1" applyAlignment="1">
      <alignment vertical="center"/>
    </xf>
    <xf numFmtId="0" fontId="56" fillId="0" borderId="16" xfId="7" applyFont="1" applyFill="1" applyBorder="1" applyAlignment="1">
      <alignment horizontal="left" vertical="center" wrapText="1"/>
    </xf>
    <xf numFmtId="173" fontId="56" fillId="0" borderId="36" xfId="7" applyNumberFormat="1" applyFont="1" applyFill="1" applyBorder="1" applyAlignment="1">
      <alignment horizontal="center" vertical="center"/>
    </xf>
    <xf numFmtId="4" fontId="56" fillId="0" borderId="36" xfId="7" applyNumberFormat="1" applyFont="1" applyFill="1" applyBorder="1" applyAlignment="1">
      <alignment vertical="center"/>
    </xf>
    <xf numFmtId="0" fontId="59" fillId="0" borderId="40" xfId="7" applyFont="1" applyFill="1" applyBorder="1" applyAlignment="1">
      <alignment horizontal="right" vertical="center"/>
    </xf>
    <xf numFmtId="173" fontId="56" fillId="0" borderId="9" xfId="5" applyNumberFormat="1" applyFont="1" applyFill="1" applyBorder="1" applyAlignment="1">
      <alignment horizontal="center" vertical="center"/>
    </xf>
    <xf numFmtId="4" fontId="59" fillId="0" borderId="68" xfId="7" applyNumberFormat="1" applyFont="1" applyFill="1" applyBorder="1" applyAlignment="1">
      <alignment vertical="center"/>
    </xf>
    <xf numFmtId="4" fontId="59" fillId="0" borderId="66" xfId="7" applyNumberFormat="1" applyFont="1" applyFill="1" applyBorder="1" applyAlignment="1">
      <alignment vertical="center"/>
    </xf>
    <xf numFmtId="4" fontId="61" fillId="0" borderId="0" xfId="7" quotePrefix="1" applyNumberFormat="1" applyFont="1" applyFill="1" applyBorder="1" applyAlignment="1">
      <alignment horizontal="left" vertical="center"/>
    </xf>
    <xf numFmtId="0" fontId="61" fillId="0" borderId="28" xfId="7" applyFont="1" applyFill="1" applyBorder="1" applyAlignment="1">
      <alignment horizontal="center" vertical="center"/>
    </xf>
    <xf numFmtId="0" fontId="37" fillId="0" borderId="31" xfId="9" applyFont="1" applyFill="1" applyBorder="1" applyAlignment="1">
      <alignment horizontal="center" vertical="center"/>
    </xf>
    <xf numFmtId="4" fontId="37" fillId="0" borderId="31" xfId="9" applyNumberFormat="1" applyFont="1" applyFill="1" applyBorder="1" applyAlignment="1">
      <alignment horizontal="center" vertical="center"/>
    </xf>
    <xf numFmtId="4" fontId="37" fillId="0" borderId="31" xfId="9" quotePrefix="1" applyNumberFormat="1" applyFont="1" applyFill="1" applyBorder="1" applyAlignment="1">
      <alignment horizontal="center" vertical="center"/>
    </xf>
    <xf numFmtId="4" fontId="37" fillId="0" borderId="32" xfId="9" applyNumberFormat="1" applyFont="1" applyFill="1" applyBorder="1" applyAlignment="1">
      <alignment horizontal="center" vertical="center"/>
    </xf>
    <xf numFmtId="0" fontId="37" fillId="0" borderId="29" xfId="9" applyFont="1" applyFill="1" applyBorder="1" applyAlignment="1">
      <alignment horizontal="center" vertical="center"/>
    </xf>
    <xf numFmtId="0" fontId="2" fillId="0" borderId="16" xfId="7" applyFont="1" applyFill="1" applyBorder="1" applyAlignment="1">
      <alignment horizontal="left" vertical="center"/>
    </xf>
    <xf numFmtId="4" fontId="2" fillId="0" borderId="36" xfId="7" applyNumberFormat="1" applyFont="1" applyFill="1" applyBorder="1" applyAlignment="1">
      <alignment horizontal="center" vertical="center"/>
    </xf>
    <xf numFmtId="3" fontId="2" fillId="0" borderId="36" xfId="7" applyNumberFormat="1" applyFont="1" applyFill="1" applyBorder="1" applyAlignment="1">
      <alignment vertical="center"/>
    </xf>
    <xf numFmtId="4" fontId="2" fillId="0" borderId="17" xfId="7" applyNumberFormat="1" applyFont="1" applyFill="1" applyBorder="1" applyAlignment="1">
      <alignment vertical="center"/>
    </xf>
    <xf numFmtId="4" fontId="2" fillId="0" borderId="40" xfId="7" applyNumberFormat="1" applyFont="1" applyFill="1" applyBorder="1" applyAlignment="1">
      <alignment vertical="center"/>
    </xf>
    <xf numFmtId="0" fontId="2" fillId="0" borderId="8" xfId="7" applyFont="1" applyFill="1" applyBorder="1" applyAlignment="1">
      <alignment horizontal="left" vertical="center"/>
    </xf>
    <xf numFmtId="4" fontId="2" fillId="0" borderId="9" xfId="7" applyNumberFormat="1" applyFont="1" applyFill="1" applyBorder="1" applyAlignment="1">
      <alignment horizontal="center" vertical="center"/>
    </xf>
    <xf numFmtId="4" fontId="2" fillId="0" borderId="9" xfId="7" applyNumberFormat="1" applyFont="1" applyFill="1" applyBorder="1" applyAlignment="1">
      <alignment horizontal="right" vertical="center"/>
    </xf>
    <xf numFmtId="174" fontId="2" fillId="0" borderId="9" xfId="7" applyNumberFormat="1" applyFont="1" applyFill="1" applyBorder="1" applyAlignment="1">
      <alignment vertical="center"/>
    </xf>
    <xf numFmtId="174" fontId="2" fillId="0" borderId="25" xfId="7" applyNumberFormat="1" applyFont="1" applyFill="1" applyBorder="1" applyAlignment="1">
      <alignment vertical="center"/>
    </xf>
    <xf numFmtId="4" fontId="2" fillId="0" borderId="10" xfId="7" applyNumberFormat="1" applyFont="1" applyFill="1" applyBorder="1" applyAlignment="1">
      <alignment vertical="center"/>
    </xf>
    <xf numFmtId="4" fontId="61" fillId="0" borderId="31" xfId="7" applyNumberFormat="1" applyFont="1" applyFill="1" applyBorder="1" applyAlignment="1">
      <alignment horizontal="center" vertical="center"/>
    </xf>
    <xf numFmtId="4" fontId="61" fillId="0" borderId="31" xfId="7" quotePrefix="1" applyNumberFormat="1" applyFont="1" applyFill="1" applyBorder="1" applyAlignment="1">
      <alignment horizontal="center" vertical="center"/>
    </xf>
    <xf numFmtId="4" fontId="61" fillId="0" borderId="32" xfId="7" applyNumberFormat="1" applyFont="1" applyFill="1" applyBorder="1" applyAlignment="1">
      <alignment horizontal="center" vertical="center"/>
    </xf>
    <xf numFmtId="0" fontId="61" fillId="0" borderId="29" xfId="7" applyFont="1" applyFill="1" applyBorder="1" applyAlignment="1">
      <alignment horizontal="center" vertical="center"/>
    </xf>
    <xf numFmtId="3" fontId="58" fillId="0" borderId="36" xfId="9" applyNumberFormat="1" applyFont="1" applyFill="1" applyBorder="1" applyAlignment="1">
      <alignment vertical="center"/>
    </xf>
    <xf numFmtId="3" fontId="58" fillId="0" borderId="9" xfId="5" applyNumberFormat="1" applyFont="1" applyFill="1" applyBorder="1" applyAlignment="1">
      <alignment vertical="center"/>
    </xf>
    <xf numFmtId="4" fontId="56" fillId="0" borderId="66" xfId="7" applyNumberFormat="1" applyFont="1" applyFill="1" applyBorder="1" applyAlignment="1">
      <alignment vertical="center"/>
    </xf>
    <xf numFmtId="4" fontId="40" fillId="0" borderId="0" xfId="7" applyNumberFormat="1" applyFont="1" applyFill="1" applyBorder="1" applyAlignment="1">
      <alignment vertical="center"/>
    </xf>
    <xf numFmtId="0" fontId="8" fillId="0" borderId="0" xfId="7" applyFont="1" applyFill="1" applyBorder="1" applyAlignment="1">
      <alignment vertical="center"/>
    </xf>
    <xf numFmtId="4" fontId="7" fillId="0" borderId="0" xfId="7" applyNumberFormat="1" applyFont="1" applyFill="1" applyBorder="1" applyAlignment="1">
      <alignment vertical="center"/>
    </xf>
    <xf numFmtId="3" fontId="40" fillId="0" borderId="33" xfId="7" applyNumberFormat="1" applyFont="1" applyFill="1" applyBorder="1" applyAlignment="1">
      <alignment vertical="center"/>
    </xf>
    <xf numFmtId="3" fontId="40" fillId="0" borderId="0" xfId="7" applyNumberFormat="1" applyFont="1" applyFill="1" applyBorder="1" applyAlignment="1">
      <alignment vertical="center"/>
    </xf>
    <xf numFmtId="0" fontId="42" fillId="0" borderId="15" xfId="5" applyFont="1" applyFill="1" applyBorder="1" applyAlignment="1">
      <alignment horizontal="center" vertical="center"/>
    </xf>
    <xf numFmtId="0" fontId="42" fillId="0" borderId="0" xfId="5" applyFont="1" applyFill="1" applyBorder="1" applyAlignment="1">
      <alignment horizontal="center" vertical="center"/>
    </xf>
    <xf numFmtId="0" fontId="42" fillId="0" borderId="14" xfId="5" applyFont="1" applyFill="1" applyBorder="1" applyAlignment="1">
      <alignment horizontal="center" vertical="center"/>
    </xf>
    <xf numFmtId="0" fontId="42" fillId="0" borderId="49" xfId="5" applyFont="1" applyFill="1" applyBorder="1" applyAlignment="1">
      <alignment horizontal="center" vertical="center"/>
    </xf>
    <xf numFmtId="0" fontId="31" fillId="0" borderId="33" xfId="5" applyFont="1" applyFill="1" applyBorder="1" applyAlignment="1">
      <alignment horizontal="center" vertical="center"/>
    </xf>
    <xf numFmtId="0" fontId="59" fillId="0" borderId="3" xfId="7" applyFont="1" applyFill="1" applyBorder="1" applyAlignment="1">
      <alignment horizontal="left" vertical="center"/>
    </xf>
    <xf numFmtId="4" fontId="59" fillId="0" borderId="1" xfId="7" applyNumberFormat="1" applyFont="1" applyFill="1" applyBorder="1" applyAlignment="1">
      <alignment horizontal="center" vertical="center"/>
    </xf>
    <xf numFmtId="4" fontId="59" fillId="0" borderId="1" xfId="7" applyNumberFormat="1" applyFont="1" applyFill="1" applyBorder="1" applyAlignment="1">
      <alignment vertical="center"/>
    </xf>
    <xf numFmtId="10" fontId="56" fillId="0" borderId="7" xfId="7" applyNumberFormat="1" applyFont="1" applyFill="1" applyBorder="1" applyAlignment="1">
      <alignment vertical="center"/>
    </xf>
    <xf numFmtId="172" fontId="56" fillId="0" borderId="6" xfId="8" applyNumberFormat="1" applyFont="1" applyFill="1" applyBorder="1" applyAlignment="1">
      <alignment vertical="center"/>
    </xf>
    <xf numFmtId="0" fontId="59" fillId="0" borderId="38" xfId="7" applyFont="1" applyFill="1" applyBorder="1" applyAlignment="1">
      <alignment horizontal="left" vertical="center"/>
    </xf>
    <xf numFmtId="4" fontId="59" fillId="0" borderId="9" xfId="7" applyNumberFormat="1" applyFont="1" applyFill="1" applyBorder="1" applyAlignment="1">
      <alignment horizontal="center" vertical="center"/>
    </xf>
    <xf numFmtId="4" fontId="59" fillId="0" borderId="9" xfId="7" applyNumberFormat="1" applyFont="1" applyFill="1" applyBorder="1" applyAlignment="1">
      <alignment vertical="center"/>
    </xf>
    <xf numFmtId="10" fontId="56" fillId="0" borderId="25" xfId="5" applyNumberFormat="1" applyFont="1" applyFill="1" applyBorder="1" applyAlignment="1">
      <alignment vertical="center"/>
    </xf>
    <xf numFmtId="172" fontId="56" fillId="0" borderId="10" xfId="8" applyNumberFormat="1" applyFont="1" applyFill="1" applyBorder="1" applyAlignment="1">
      <alignment vertical="center"/>
    </xf>
    <xf numFmtId="0" fontId="1" fillId="0" borderId="36" xfId="0" applyFont="1" applyBorder="1" applyAlignment="1">
      <alignment horizontal="center" vertical="center"/>
    </xf>
    <xf numFmtId="4" fontId="56" fillId="0" borderId="5" xfId="7" applyNumberFormat="1" applyFont="1" applyFill="1" applyBorder="1" applyAlignment="1">
      <alignment horizontal="left" vertical="center"/>
    </xf>
    <xf numFmtId="173" fontId="56" fillId="0" borderId="1" xfId="7" applyNumberFormat="1" applyFont="1" applyFill="1" applyBorder="1" applyAlignment="1">
      <alignment horizontal="center" vertical="center"/>
    </xf>
    <xf numFmtId="2" fontId="56" fillId="0" borderId="1" xfId="7" applyNumberFormat="1" applyFont="1" applyFill="1" applyBorder="1" applyAlignment="1">
      <alignment horizontal="center" vertical="center"/>
    </xf>
    <xf numFmtId="4" fontId="56" fillId="0" borderId="1" xfId="7" applyNumberFormat="1" applyFont="1" applyFill="1" applyBorder="1" applyAlignment="1">
      <alignment horizontal="center" vertical="center"/>
    </xf>
    <xf numFmtId="10" fontId="56" fillId="0" borderId="1" xfId="7" applyNumberFormat="1" applyFont="1" applyFill="1" applyBorder="1" applyAlignment="1">
      <alignment horizontal="center" vertical="center"/>
    </xf>
    <xf numFmtId="172" fontId="56" fillId="0" borderId="6" xfId="7" applyNumberFormat="1" applyFont="1" applyFill="1" applyBorder="1" applyAlignment="1">
      <alignment vertical="center"/>
    </xf>
    <xf numFmtId="4" fontId="56" fillId="0" borderId="1" xfId="5" applyNumberFormat="1" applyFont="1" applyFill="1" applyBorder="1" applyAlignment="1">
      <alignment horizontal="center" vertical="center"/>
    </xf>
    <xf numFmtId="2" fontId="56" fillId="0" borderId="1" xfId="5" applyNumberFormat="1" applyFont="1" applyFill="1" applyBorder="1" applyAlignment="1">
      <alignment horizontal="center" vertical="center"/>
    </xf>
    <xf numFmtId="4" fontId="56" fillId="0" borderId="1" xfId="5" applyNumberFormat="1" applyFont="1" applyFill="1" applyBorder="1" applyAlignment="1">
      <alignment vertical="center"/>
    </xf>
    <xf numFmtId="10" fontId="56" fillId="0" borderId="1" xfId="5" applyNumberFormat="1" applyFont="1" applyFill="1" applyBorder="1" applyAlignment="1">
      <alignment horizontal="center" vertical="center"/>
    </xf>
    <xf numFmtId="0" fontId="56" fillId="0" borderId="52" xfId="5" applyFont="1" applyFill="1" applyBorder="1" applyAlignment="1">
      <alignment horizontal="left" vertical="center" wrapText="1"/>
    </xf>
    <xf numFmtId="4" fontId="56" fillId="0" borderId="39" xfId="5" applyNumberFormat="1" applyFont="1" applyFill="1" applyBorder="1" applyAlignment="1">
      <alignment horizontal="center" vertical="center"/>
    </xf>
    <xf numFmtId="2" fontId="56" fillId="0" borderId="39" xfId="5" applyNumberFormat="1" applyFont="1" applyFill="1" applyBorder="1" applyAlignment="1">
      <alignment horizontal="center" vertical="center"/>
    </xf>
    <xf numFmtId="4" fontId="56" fillId="0" borderId="39" xfId="5" applyNumberFormat="1" applyFont="1" applyFill="1" applyBorder="1" applyAlignment="1">
      <alignment vertical="center"/>
    </xf>
    <xf numFmtId="10" fontId="56" fillId="0" borderId="39" xfId="5" applyNumberFormat="1" applyFont="1" applyFill="1" applyBorder="1" applyAlignment="1">
      <alignment horizontal="center" vertical="center"/>
    </xf>
    <xf numFmtId="172" fontId="56" fillId="0" borderId="10" xfId="7" applyNumberFormat="1" applyFont="1" applyFill="1" applyBorder="1" applyAlignment="1">
      <alignment vertical="center"/>
    </xf>
    <xf numFmtId="0" fontId="24" fillId="0" borderId="33" xfId="0" applyNumberFormat="1" applyFont="1" applyFill="1" applyBorder="1" applyAlignment="1" applyProtection="1">
      <alignment horizontal="left" vertical="top" wrapText="1"/>
    </xf>
    <xf numFmtId="0" fontId="1" fillId="0" borderId="33" xfId="0" applyFont="1" applyFill="1" applyBorder="1" applyAlignment="1">
      <alignment horizontal="left" vertical="center"/>
    </xf>
    <xf numFmtId="43" fontId="62" fillId="0" borderId="33" xfId="1" applyFont="1" applyFill="1" applyBorder="1" applyAlignment="1">
      <alignment horizontal="right" vertical="center"/>
    </xf>
    <xf numFmtId="10" fontId="56" fillId="0" borderId="33" xfId="2" applyNumberFormat="1" applyFont="1" applyFill="1" applyBorder="1" applyAlignment="1">
      <alignment vertical="center"/>
    </xf>
    <xf numFmtId="172" fontId="56" fillId="0" borderId="33" xfId="5" applyNumberFormat="1" applyFont="1" applyFill="1" applyBorder="1" applyAlignment="1">
      <alignment vertical="center"/>
    </xf>
    <xf numFmtId="0" fontId="30" fillId="0" borderId="74" xfId="5" applyFont="1" applyFill="1" applyBorder="1" applyAlignment="1">
      <alignment horizontal="left" vertical="center"/>
    </xf>
    <xf numFmtId="4" fontId="30" fillId="0" borderId="73" xfId="5" applyNumberFormat="1" applyFont="1" applyFill="1" applyBorder="1" applyAlignment="1">
      <alignment horizontal="center" vertical="center"/>
    </xf>
    <xf numFmtId="4" fontId="30" fillId="0" borderId="39" xfId="5" applyNumberFormat="1" applyFont="1" applyFill="1" applyBorder="1" applyAlignment="1">
      <alignment horizontal="right" vertical="center"/>
    </xf>
    <xf numFmtId="3" fontId="30" fillId="0" borderId="39" xfId="5" applyNumberFormat="1" applyFont="1" applyFill="1" applyBorder="1" applyAlignment="1">
      <alignment vertical="center"/>
    </xf>
    <xf numFmtId="43" fontId="30" fillId="0" borderId="68" xfId="1" applyFont="1" applyFill="1" applyBorder="1" applyAlignment="1">
      <alignment vertical="center"/>
    </xf>
    <xf numFmtId="176" fontId="30" fillId="0" borderId="66" xfId="5" applyNumberFormat="1" applyFont="1" applyFill="1" applyBorder="1" applyAlignment="1">
      <alignment vertical="center"/>
    </xf>
    <xf numFmtId="0" fontId="30" fillId="0" borderId="69" xfId="5" applyFont="1" applyFill="1" applyBorder="1" applyAlignment="1">
      <alignment horizontal="left" vertical="center"/>
    </xf>
    <xf numFmtId="4" fontId="30" fillId="0" borderId="39" xfId="5" applyNumberFormat="1" applyFont="1" applyFill="1" applyBorder="1" applyAlignment="1">
      <alignment horizontal="center" vertical="center"/>
    </xf>
    <xf numFmtId="4" fontId="30" fillId="0" borderId="39" xfId="5" quotePrefix="1" applyNumberFormat="1" applyFont="1" applyFill="1" applyBorder="1" applyAlignment="1">
      <alignment horizontal="right" vertical="center"/>
    </xf>
    <xf numFmtId="10" fontId="30" fillId="0" borderId="68" xfId="5" applyNumberFormat="1" applyFont="1" applyFill="1" applyBorder="1" applyAlignment="1">
      <alignment horizontal="center" vertical="center"/>
    </xf>
    <xf numFmtId="0" fontId="62" fillId="0" borderId="0" xfId="0" applyFont="1"/>
    <xf numFmtId="4" fontId="56" fillId="0" borderId="9" xfId="9" applyNumberFormat="1" applyFont="1" applyFill="1" applyBorder="1" applyAlignment="1">
      <alignment vertical="center"/>
    </xf>
    <xf numFmtId="4" fontId="48" fillId="0" borderId="0" xfId="5" applyNumberFormat="1" applyFont="1" applyFill="1" applyBorder="1" applyAlignment="1">
      <alignment vertical="center"/>
    </xf>
    <xf numFmtId="43" fontId="56" fillId="0" borderId="36" xfId="1" applyFont="1" applyFill="1" applyBorder="1" applyAlignment="1">
      <alignment vertical="center"/>
    </xf>
    <xf numFmtId="10" fontId="56" fillId="0" borderId="76" xfId="5" applyNumberFormat="1" applyFont="1" applyFill="1" applyBorder="1" applyAlignment="1">
      <alignment vertical="center"/>
    </xf>
    <xf numFmtId="4" fontId="56" fillId="0" borderId="44" xfId="5" applyNumberFormat="1" applyFont="1" applyFill="1" applyBorder="1" applyAlignment="1">
      <alignment horizontal="center" vertical="center"/>
    </xf>
    <xf numFmtId="43" fontId="56" fillId="0" borderId="9" xfId="1" applyFont="1" applyFill="1" applyBorder="1" applyAlignment="1">
      <alignment vertical="center"/>
    </xf>
    <xf numFmtId="10" fontId="56" fillId="0" borderId="9" xfId="5" applyNumberFormat="1" applyFont="1" applyFill="1" applyBorder="1" applyAlignment="1">
      <alignment vertical="center"/>
    </xf>
    <xf numFmtId="172" fontId="56" fillId="0" borderId="27" xfId="8" applyNumberFormat="1" applyFont="1" applyFill="1" applyBorder="1" applyAlignment="1">
      <alignment vertical="center"/>
    </xf>
    <xf numFmtId="0" fontId="57" fillId="0" borderId="28" xfId="5" applyFont="1" applyFill="1" applyBorder="1" applyAlignment="1">
      <alignment horizontal="centerContinuous" vertical="center"/>
    </xf>
    <xf numFmtId="4" fontId="56" fillId="0" borderId="34" xfId="7" applyNumberFormat="1" applyFont="1" applyFill="1" applyBorder="1" applyAlignment="1">
      <alignment horizontal="left" vertical="center" wrapText="1"/>
    </xf>
    <xf numFmtId="2" fontId="56" fillId="0" borderId="35" xfId="7" applyNumberFormat="1" applyFont="1" applyFill="1" applyBorder="1" applyAlignment="1">
      <alignment horizontal="center" vertical="center"/>
    </xf>
    <xf numFmtId="4" fontId="56" fillId="0" borderId="35" xfId="7" applyNumberFormat="1" applyFont="1" applyFill="1" applyBorder="1" applyAlignment="1">
      <alignment horizontal="center" vertical="center"/>
    </xf>
    <xf numFmtId="10" fontId="56" fillId="0" borderId="35" xfId="7" applyNumberFormat="1" applyFont="1" applyFill="1" applyBorder="1" applyAlignment="1">
      <alignment horizontal="center" vertical="center"/>
    </xf>
    <xf numFmtId="172" fontId="56" fillId="0" borderId="37" xfId="7" applyNumberFormat="1" applyFont="1" applyFill="1" applyBorder="1" applyAlignment="1">
      <alignment vertical="center"/>
    </xf>
    <xf numFmtId="4" fontId="56" fillId="0" borderId="5" xfId="7" applyNumberFormat="1" applyFont="1" applyFill="1" applyBorder="1" applyAlignment="1">
      <alignment horizontal="left" vertical="center" wrapText="1"/>
    </xf>
    <xf numFmtId="10" fontId="56" fillId="0" borderId="17" xfId="2" applyNumberFormat="1" applyFont="1" applyFill="1" applyBorder="1" applyAlignment="1">
      <alignment vertical="center"/>
    </xf>
    <xf numFmtId="4" fontId="56" fillId="0" borderId="36" xfId="9" applyNumberFormat="1" applyFont="1" applyFill="1" applyBorder="1" applyAlignment="1">
      <alignment vertical="center"/>
    </xf>
    <xf numFmtId="0" fontId="57" fillId="0" borderId="15" xfId="5" applyFont="1" applyFill="1" applyBorder="1" applyAlignment="1">
      <alignment horizontal="center" vertical="center"/>
    </xf>
    <xf numFmtId="0" fontId="57" fillId="0" borderId="33" xfId="0" applyNumberFormat="1" applyFont="1" applyFill="1" applyBorder="1" applyAlignment="1" applyProtection="1">
      <alignment horizontal="center" vertical="center" wrapText="1"/>
    </xf>
    <xf numFmtId="0" fontId="57" fillId="0" borderId="33" xfId="0" applyFont="1" applyFill="1" applyBorder="1" applyAlignment="1">
      <alignment horizontal="center" vertical="center"/>
    </xf>
    <xf numFmtId="43" fontId="57" fillId="0" borderId="33" xfId="1" applyFont="1" applyFill="1" applyBorder="1" applyAlignment="1">
      <alignment horizontal="center" vertical="center"/>
    </xf>
    <xf numFmtId="10" fontId="57" fillId="0" borderId="33" xfId="2" applyNumberFormat="1" applyFont="1" applyFill="1" applyBorder="1" applyAlignment="1">
      <alignment horizontal="center" vertical="center"/>
    </xf>
    <xf numFmtId="4" fontId="57" fillId="0" borderId="0" xfId="5" applyNumberFormat="1" applyFont="1" applyFill="1" applyBorder="1" applyAlignment="1">
      <alignment horizontal="center" vertical="center"/>
    </xf>
    <xf numFmtId="0" fontId="57" fillId="0" borderId="0" xfId="7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6" fillId="0" borderId="17" xfId="1" applyFont="1" applyFill="1" applyBorder="1" applyAlignment="1">
      <alignment vertical="center"/>
    </xf>
    <xf numFmtId="0" fontId="42" fillId="0" borderId="57" xfId="5" applyFont="1" applyFill="1" applyBorder="1" applyAlignment="1">
      <alignment horizontal="center" vertical="center"/>
    </xf>
    <xf numFmtId="0" fontId="42" fillId="0" borderId="63" xfId="5" applyFont="1" applyFill="1" applyBorder="1" applyAlignment="1">
      <alignment horizontal="center" vertical="center"/>
    </xf>
    <xf numFmtId="0" fontId="30" fillId="0" borderId="57" xfId="5" applyFont="1" applyFill="1" applyBorder="1" applyAlignment="1">
      <alignment vertical="center"/>
    </xf>
    <xf numFmtId="3" fontId="30" fillId="0" borderId="0" xfId="5" applyNumberFormat="1" applyFont="1" applyFill="1" applyBorder="1" applyAlignment="1">
      <alignment vertical="center"/>
    </xf>
    <xf numFmtId="176" fontId="48" fillId="0" borderId="28" xfId="5" applyNumberFormat="1" applyFont="1" applyFill="1" applyBorder="1" applyAlignment="1">
      <alignment horizontal="center" vertical="center"/>
    </xf>
    <xf numFmtId="3" fontId="31" fillId="0" borderId="62" xfId="5" applyNumberFormat="1" applyFont="1" applyFill="1" applyBorder="1" applyAlignment="1">
      <alignment horizontal="center" vertical="center"/>
    </xf>
    <xf numFmtId="3" fontId="57" fillId="0" borderId="31" xfId="5" applyNumberFormat="1" applyFont="1" applyFill="1" applyBorder="1" applyAlignment="1">
      <alignment horizontal="center" vertical="center"/>
    </xf>
    <xf numFmtId="176" fontId="57" fillId="0" borderId="33" xfId="5" applyNumberFormat="1" applyFont="1" applyFill="1" applyBorder="1" applyAlignment="1">
      <alignment horizontal="center" vertical="center"/>
    </xf>
    <xf numFmtId="3" fontId="55" fillId="0" borderId="63" xfId="5" applyNumberFormat="1" applyFont="1" applyFill="1" applyBorder="1" applyAlignment="1">
      <alignment horizontal="center" vertical="center"/>
    </xf>
    <xf numFmtId="0" fontId="56" fillId="0" borderId="3" xfId="7" applyFont="1" applyFill="1" applyBorder="1" applyAlignment="1">
      <alignment horizontal="left" vertical="center"/>
    </xf>
    <xf numFmtId="3" fontId="56" fillId="0" borderId="1" xfId="7" applyNumberFormat="1" applyFont="1" applyFill="1" applyBorder="1" applyAlignment="1">
      <alignment horizontal="center" vertical="center"/>
    </xf>
    <xf numFmtId="176" fontId="56" fillId="0" borderId="6" xfId="8" applyNumberFormat="1" applyFont="1" applyFill="1" applyBorder="1" applyAlignment="1">
      <alignment vertical="center"/>
    </xf>
    <xf numFmtId="3" fontId="30" fillId="0" borderId="63" xfId="5" applyNumberFormat="1" applyFont="1" applyFill="1" applyBorder="1" applyAlignment="1">
      <alignment vertical="center"/>
    </xf>
    <xf numFmtId="175" fontId="56" fillId="0" borderId="9" xfId="8" applyNumberFormat="1" applyFont="1" applyFill="1" applyBorder="1" applyAlignment="1">
      <alignment vertical="center"/>
    </xf>
    <xf numFmtId="3" fontId="56" fillId="0" borderId="9" xfId="5" applyNumberFormat="1" applyFont="1" applyFill="1" applyBorder="1" applyAlignment="1">
      <alignment horizontal="center" vertical="center"/>
    </xf>
    <xf numFmtId="176" fontId="56" fillId="0" borderId="10" xfId="8" applyNumberFormat="1" applyFont="1" applyFill="1" applyBorder="1" applyAlignment="1">
      <alignment vertical="center"/>
    </xf>
    <xf numFmtId="3" fontId="57" fillId="0" borderId="0" xfId="5" applyNumberFormat="1" applyFont="1" applyFill="1" applyBorder="1" applyAlignment="1">
      <alignment vertical="center"/>
    </xf>
    <xf numFmtId="176" fontId="56" fillId="0" borderId="0" xfId="5" applyNumberFormat="1" applyFont="1" applyFill="1" applyBorder="1" applyAlignment="1">
      <alignment vertical="center"/>
    </xf>
    <xf numFmtId="3" fontId="55" fillId="0" borderId="64" xfId="5" applyNumberFormat="1" applyFont="1" applyFill="1" applyBorder="1" applyAlignment="1">
      <alignment vertical="center"/>
    </xf>
    <xf numFmtId="176" fontId="30" fillId="0" borderId="0" xfId="5" applyNumberFormat="1" applyFont="1" applyFill="1" applyBorder="1" applyAlignment="1">
      <alignment vertical="center"/>
    </xf>
    <xf numFmtId="176" fontId="57" fillId="0" borderId="29" xfId="5" applyNumberFormat="1" applyFont="1" applyFill="1" applyBorder="1" applyAlignment="1">
      <alignment horizontal="center" vertical="center"/>
    </xf>
    <xf numFmtId="0" fontId="56" fillId="0" borderId="34" xfId="7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/>
    </xf>
    <xf numFmtId="3" fontId="56" fillId="0" borderId="35" xfId="7" applyNumberFormat="1" applyFont="1" applyFill="1" applyBorder="1" applyAlignment="1">
      <alignment horizontal="center" vertical="center"/>
    </xf>
    <xf numFmtId="176" fontId="56" fillId="0" borderId="37" xfId="7" applyNumberFormat="1" applyFont="1" applyFill="1" applyBorder="1" applyAlignment="1">
      <alignment vertical="center"/>
    </xf>
    <xf numFmtId="4" fontId="56" fillId="0" borderId="8" xfId="7" applyNumberFormat="1" applyFont="1" applyFill="1" applyBorder="1" applyAlignment="1">
      <alignment horizontal="left" vertical="center"/>
    </xf>
    <xf numFmtId="173" fontId="56" fillId="0" borderId="9" xfId="7" applyNumberFormat="1" applyFont="1" applyFill="1" applyBorder="1" applyAlignment="1">
      <alignment horizontal="center" vertical="center"/>
    </xf>
    <xf numFmtId="2" fontId="56" fillId="0" borderId="9" xfId="7" applyNumberFormat="1" applyFont="1" applyFill="1" applyBorder="1" applyAlignment="1">
      <alignment horizontal="center" vertical="center"/>
    </xf>
    <xf numFmtId="3" fontId="56" fillId="0" borderId="9" xfId="7" applyNumberFormat="1" applyFont="1" applyFill="1" applyBorder="1" applyAlignment="1">
      <alignment horizontal="center" vertical="center"/>
    </xf>
    <xf numFmtId="176" fontId="56" fillId="0" borderId="10" xfId="7" applyNumberFormat="1" applyFont="1" applyFill="1" applyBorder="1" applyAlignment="1">
      <alignment vertical="center"/>
    </xf>
    <xf numFmtId="3" fontId="57" fillId="0" borderId="0" xfId="5" quotePrefix="1" applyNumberFormat="1" applyFont="1" applyFill="1" applyBorder="1" applyAlignment="1">
      <alignment horizontal="left" vertical="center"/>
    </xf>
    <xf numFmtId="3" fontId="30" fillId="0" borderId="33" xfId="5" applyNumberFormat="1" applyFont="1" applyFill="1" applyBorder="1" applyAlignment="1">
      <alignment vertical="center"/>
    </xf>
    <xf numFmtId="3" fontId="57" fillId="0" borderId="31" xfId="9" quotePrefix="1" applyNumberFormat="1" applyFont="1" applyFill="1" applyBorder="1" applyAlignment="1">
      <alignment horizontal="center" vertical="center"/>
    </xf>
    <xf numFmtId="176" fontId="57" fillId="0" borderId="29" xfId="9" applyNumberFormat="1" applyFont="1" applyFill="1" applyBorder="1" applyAlignment="1">
      <alignment horizontal="center" vertical="center"/>
    </xf>
    <xf numFmtId="3" fontId="56" fillId="0" borderId="36" xfId="5" applyNumberFormat="1" applyFont="1" applyFill="1" applyBorder="1" applyAlignment="1">
      <alignment vertical="center"/>
    </xf>
    <xf numFmtId="176" fontId="56" fillId="0" borderId="40" xfId="5" applyNumberFormat="1" applyFont="1" applyFill="1" applyBorder="1" applyAlignment="1">
      <alignment vertical="center"/>
    </xf>
    <xf numFmtId="3" fontId="30" fillId="0" borderId="9" xfId="5" applyNumberFormat="1" applyFont="1" applyFill="1" applyBorder="1" applyAlignment="1">
      <alignment vertical="center"/>
    </xf>
    <xf numFmtId="176" fontId="30" fillId="0" borderId="10" xfId="5" applyNumberFormat="1" applyFont="1" applyFill="1" applyBorder="1" applyAlignment="1">
      <alignment vertical="center"/>
    </xf>
    <xf numFmtId="3" fontId="55" fillId="0" borderId="0" xfId="5" applyNumberFormat="1" applyFont="1" applyFill="1" applyBorder="1" applyAlignment="1">
      <alignment vertical="center"/>
    </xf>
    <xf numFmtId="3" fontId="57" fillId="0" borderId="31" xfId="5" quotePrefix="1" applyNumberFormat="1" applyFont="1" applyFill="1" applyBorder="1" applyAlignment="1">
      <alignment horizontal="center" vertical="center"/>
    </xf>
    <xf numFmtId="0" fontId="40" fillId="0" borderId="70" xfId="7" applyFont="1" applyFill="1" applyBorder="1" applyAlignment="1">
      <alignment vertical="center"/>
    </xf>
    <xf numFmtId="4" fontId="2" fillId="0" borderId="70" xfId="7" applyNumberFormat="1" applyFont="1" applyFill="1" applyBorder="1" applyAlignment="1">
      <alignment horizontal="center" vertical="center"/>
    </xf>
    <xf numFmtId="4" fontId="2" fillId="0" borderId="70" xfId="7" applyNumberFormat="1" applyFont="1" applyFill="1" applyBorder="1" applyAlignment="1">
      <alignment vertical="center"/>
    </xf>
    <xf numFmtId="3" fontId="2" fillId="0" borderId="70" xfId="7" applyNumberFormat="1" applyFont="1" applyFill="1" applyBorder="1" applyAlignment="1">
      <alignment vertical="center"/>
    </xf>
    <xf numFmtId="3" fontId="40" fillId="0" borderId="29" xfId="7" applyNumberFormat="1" applyFont="1" applyFill="1" applyBorder="1" applyAlignment="1">
      <alignment horizontal="center" vertical="center"/>
    </xf>
    <xf numFmtId="0" fontId="57" fillId="0" borderId="30" xfId="11" applyFont="1" applyFill="1" applyBorder="1" applyAlignment="1">
      <alignment horizontal="centerContinuous" vertical="center"/>
    </xf>
    <xf numFmtId="0" fontId="57" fillId="0" borderId="31" xfId="11" applyFont="1" applyFill="1" applyBorder="1" applyAlignment="1">
      <alignment horizontal="center" vertical="center"/>
    </xf>
    <xf numFmtId="2" fontId="57" fillId="0" borderId="31" xfId="11" applyNumberFormat="1" applyFont="1" applyFill="1" applyBorder="1" applyAlignment="1">
      <alignment horizontal="center" vertical="center"/>
    </xf>
    <xf numFmtId="188" fontId="57" fillId="0" borderId="31" xfId="11" applyNumberFormat="1" applyFont="1" applyFill="1" applyBorder="1" applyAlignment="1">
      <alignment horizontal="center" vertical="center"/>
    </xf>
    <xf numFmtId="0" fontId="57" fillId="0" borderId="32" xfId="11" applyFont="1" applyFill="1" applyBorder="1" applyAlignment="1">
      <alignment horizontal="center" vertical="center"/>
    </xf>
    <xf numFmtId="0" fontId="57" fillId="0" borderId="33" xfId="11" applyFont="1" applyFill="1" applyBorder="1" applyAlignment="1">
      <alignment horizontal="center" vertical="center"/>
    </xf>
    <xf numFmtId="187" fontId="55" fillId="0" borderId="0" xfId="11" applyNumberFormat="1" applyFont="1" applyFill="1" applyBorder="1" applyAlignment="1">
      <alignment horizontal="center" vertical="center"/>
    </xf>
    <xf numFmtId="0" fontId="56" fillId="0" borderId="15" xfId="11" applyFont="1" applyFill="1" applyBorder="1" applyAlignment="1">
      <alignment horizontal="left" vertical="center"/>
    </xf>
    <xf numFmtId="0" fontId="56" fillId="0" borderId="45" xfId="11" applyFont="1" applyFill="1" applyBorder="1" applyAlignment="1">
      <alignment horizontal="center" vertical="center"/>
    </xf>
    <xf numFmtId="2" fontId="56" fillId="0" borderId="45" xfId="11" applyNumberFormat="1" applyFont="1" applyFill="1" applyBorder="1" applyAlignment="1">
      <alignment horizontal="center" vertical="center"/>
    </xf>
    <xf numFmtId="188" fontId="56" fillId="0" borderId="45" xfId="11" applyNumberFormat="1" applyFont="1" applyFill="1" applyBorder="1" applyAlignment="1">
      <alignment horizontal="center" vertical="center"/>
    </xf>
    <xf numFmtId="0" fontId="56" fillId="0" borderId="46" xfId="11" applyFont="1" applyFill="1" applyBorder="1" applyAlignment="1">
      <alignment horizontal="center" vertical="center"/>
    </xf>
    <xf numFmtId="188" fontId="56" fillId="0" borderId="65" xfId="11" applyNumberFormat="1" applyFont="1" applyFill="1" applyBorder="1" applyAlignment="1">
      <alignment horizontal="center" vertical="center"/>
    </xf>
    <xf numFmtId="187" fontId="30" fillId="0" borderId="0" xfId="11" applyNumberFormat="1" applyFont="1" applyFill="1" applyBorder="1" applyAlignment="1">
      <alignment horizontal="center" vertical="center"/>
    </xf>
    <xf numFmtId="188" fontId="56" fillId="0" borderId="1" xfId="7" applyNumberFormat="1" applyFont="1" applyFill="1" applyBorder="1" applyAlignment="1">
      <alignment horizontal="center" vertical="center"/>
    </xf>
    <xf numFmtId="4" fontId="56" fillId="0" borderId="7" xfId="7" applyNumberFormat="1" applyFont="1" applyFill="1" applyBorder="1" applyAlignment="1">
      <alignment vertical="center"/>
    </xf>
    <xf numFmtId="188" fontId="56" fillId="0" borderId="6" xfId="4" applyNumberFormat="1" applyFont="1" applyFill="1" applyBorder="1" applyAlignment="1">
      <alignment horizontal="center" vertical="center"/>
    </xf>
    <xf numFmtId="187" fontId="30" fillId="0" borderId="0" xfId="11" applyNumberFormat="1" applyFont="1" applyFill="1" applyBorder="1" applyAlignment="1">
      <alignment vertical="center"/>
    </xf>
    <xf numFmtId="0" fontId="56" fillId="0" borderId="0" xfId="11" applyFont="1" applyFill="1" applyBorder="1" applyAlignment="1">
      <alignment vertical="center"/>
    </xf>
    <xf numFmtId="4" fontId="56" fillId="0" borderId="0" xfId="11" applyNumberFormat="1" applyFont="1" applyFill="1" applyBorder="1" applyAlignment="1">
      <alignment horizontal="center" vertical="center"/>
    </xf>
    <xf numFmtId="2" fontId="57" fillId="0" borderId="0" xfId="11" applyNumberFormat="1" applyFont="1" applyFill="1" applyBorder="1" applyAlignment="1">
      <alignment vertical="center"/>
    </xf>
    <xf numFmtId="188" fontId="57" fillId="0" borderId="0" xfId="11" applyNumberFormat="1" applyFont="1" applyFill="1" applyBorder="1" applyAlignment="1">
      <alignment horizontal="center" vertical="center"/>
    </xf>
    <xf numFmtId="4" fontId="57" fillId="0" borderId="0" xfId="11" applyNumberFormat="1" applyFont="1" applyFill="1" applyBorder="1" applyAlignment="1">
      <alignment vertical="center"/>
    </xf>
    <xf numFmtId="4" fontId="56" fillId="0" borderId="0" xfId="11" applyNumberFormat="1" applyFont="1" applyFill="1" applyBorder="1" applyAlignment="1">
      <alignment vertical="center"/>
    </xf>
    <xf numFmtId="187" fontId="55" fillId="0" borderId="33" xfId="11" applyNumberFormat="1" applyFont="1" applyFill="1" applyBorder="1" applyAlignment="1">
      <alignment vertical="center"/>
    </xf>
    <xf numFmtId="0" fontId="48" fillId="0" borderId="0" xfId="11" applyFont="1" applyFill="1" applyBorder="1" applyAlignment="1">
      <alignment vertical="center"/>
    </xf>
    <xf numFmtId="4" fontId="30" fillId="0" borderId="0" xfId="11" applyNumberFormat="1" applyFont="1" applyFill="1" applyBorder="1" applyAlignment="1">
      <alignment horizontal="center" vertical="center"/>
    </xf>
    <xf numFmtId="2" fontId="30" fillId="0" borderId="0" xfId="11" applyNumberFormat="1" applyFont="1" applyFill="1" applyBorder="1" applyAlignment="1">
      <alignment vertical="center"/>
    </xf>
    <xf numFmtId="188" fontId="30" fillId="0" borderId="0" xfId="11" applyNumberFormat="1" applyFont="1" applyFill="1" applyBorder="1" applyAlignment="1">
      <alignment horizontal="center" vertical="center"/>
    </xf>
    <xf numFmtId="4" fontId="30" fillId="0" borderId="0" xfId="11" applyNumberFormat="1" applyFont="1" applyFill="1" applyBorder="1" applyAlignment="1">
      <alignment vertical="center"/>
    </xf>
    <xf numFmtId="0" fontId="57" fillId="0" borderId="28" xfId="11" applyFont="1" applyFill="1" applyBorder="1" applyAlignment="1">
      <alignment horizontal="centerContinuous" vertical="center"/>
    </xf>
    <xf numFmtId="4" fontId="57" fillId="0" borderId="31" xfId="11" applyNumberFormat="1" applyFont="1" applyFill="1" applyBorder="1" applyAlignment="1">
      <alignment horizontal="center" vertical="center"/>
    </xf>
    <xf numFmtId="188" fontId="57" fillId="0" borderId="32" xfId="11" applyNumberFormat="1" applyFont="1" applyFill="1" applyBorder="1" applyAlignment="1">
      <alignment horizontal="center" vertical="center"/>
    </xf>
    <xf numFmtId="4" fontId="57" fillId="0" borderId="33" xfId="11" applyNumberFormat="1" applyFont="1" applyFill="1" applyBorder="1" applyAlignment="1">
      <alignment horizontal="center" vertical="center"/>
    </xf>
    <xf numFmtId="0" fontId="57" fillId="0" borderId="51" xfId="11" applyFont="1" applyFill="1" applyBorder="1" applyAlignment="1">
      <alignment horizontal="center" vertical="center"/>
    </xf>
    <xf numFmtId="4" fontId="56" fillId="0" borderId="45" xfId="11" applyNumberFormat="1" applyFont="1" applyFill="1" applyBorder="1" applyAlignment="1">
      <alignment horizontal="center" vertical="center"/>
    </xf>
    <xf numFmtId="188" fontId="56" fillId="0" borderId="35" xfId="7" applyNumberFormat="1" applyFont="1" applyFill="1" applyBorder="1" applyAlignment="1">
      <alignment horizontal="center" vertical="center"/>
    </xf>
    <xf numFmtId="10" fontId="56" fillId="0" borderId="35" xfId="12" applyNumberFormat="1" applyFont="1" applyFill="1" applyBorder="1" applyAlignment="1">
      <alignment horizontal="center" vertical="center"/>
    </xf>
    <xf numFmtId="4" fontId="56" fillId="0" borderId="37" xfId="7" applyNumberFormat="1" applyFont="1" applyFill="1" applyBorder="1" applyAlignment="1">
      <alignment vertical="center"/>
    </xf>
    <xf numFmtId="0" fontId="56" fillId="0" borderId="69" xfId="11" applyFont="1" applyFill="1" applyBorder="1" applyAlignment="1">
      <alignment horizontal="left" vertical="center"/>
    </xf>
    <xf numFmtId="4" fontId="56" fillId="0" borderId="39" xfId="11" applyNumberFormat="1" applyFont="1" applyFill="1" applyBorder="1" applyAlignment="1">
      <alignment horizontal="center" vertical="center"/>
    </xf>
    <xf numFmtId="2" fontId="56" fillId="0" borderId="39" xfId="11" applyNumberFormat="1" applyFont="1" applyFill="1" applyBorder="1" applyAlignment="1">
      <alignment horizontal="center" vertical="center"/>
    </xf>
    <xf numFmtId="188" fontId="56" fillId="0" borderId="39" xfId="11" applyNumberFormat="1" applyFont="1" applyFill="1" applyBorder="1" applyAlignment="1">
      <alignment horizontal="center" vertical="center"/>
    </xf>
    <xf numFmtId="4" fontId="56" fillId="0" borderId="68" xfId="11" applyNumberFormat="1" applyFont="1" applyFill="1" applyBorder="1" applyAlignment="1">
      <alignment vertical="center"/>
    </xf>
    <xf numFmtId="4" fontId="56" fillId="0" borderId="10" xfId="7" applyNumberFormat="1" applyFont="1" applyFill="1" applyBorder="1" applyAlignment="1">
      <alignment vertical="center"/>
    </xf>
    <xf numFmtId="188" fontId="57" fillId="0" borderId="0" xfId="11" quotePrefix="1" applyNumberFormat="1" applyFont="1" applyFill="1" applyBorder="1" applyAlignment="1">
      <alignment horizontal="center" vertical="center"/>
    </xf>
    <xf numFmtId="4" fontId="57" fillId="0" borderId="0" xfId="11" quotePrefix="1" applyNumberFormat="1" applyFont="1" applyFill="1" applyBorder="1" applyAlignment="1">
      <alignment horizontal="left" vertical="center"/>
    </xf>
    <xf numFmtId="0" fontId="57" fillId="0" borderId="28" xfId="11" applyFont="1" applyFill="1" applyBorder="1" applyAlignment="1">
      <alignment horizontal="center" vertical="center"/>
    </xf>
    <xf numFmtId="2" fontId="57" fillId="0" borderId="31" xfId="9" applyNumberFormat="1" applyFont="1" applyFill="1" applyBorder="1" applyAlignment="1">
      <alignment horizontal="center" vertical="center"/>
    </xf>
    <xf numFmtId="188" fontId="57" fillId="0" borderId="31" xfId="9" quotePrefix="1" applyNumberFormat="1" applyFont="1" applyFill="1" applyBorder="1" applyAlignment="1">
      <alignment horizontal="center" vertical="center"/>
    </xf>
    <xf numFmtId="4" fontId="57" fillId="0" borderId="32" xfId="9" applyNumberFormat="1" applyFont="1" applyFill="1" applyBorder="1" applyAlignment="1">
      <alignment horizontal="center" vertical="center"/>
    </xf>
    <xf numFmtId="0" fontId="57" fillId="0" borderId="29" xfId="9" applyFont="1" applyFill="1" applyBorder="1" applyAlignment="1">
      <alignment horizontal="center" vertical="center"/>
    </xf>
    <xf numFmtId="0" fontId="56" fillId="0" borderId="16" xfId="11" applyFont="1" applyFill="1" applyBorder="1" applyAlignment="1">
      <alignment horizontal="left" vertical="center" wrapText="1"/>
    </xf>
    <xf numFmtId="4" fontId="56" fillId="0" borderId="36" xfId="11" applyNumberFormat="1" applyFont="1" applyFill="1" applyBorder="1" applyAlignment="1">
      <alignment horizontal="center" vertical="center"/>
    </xf>
    <xf numFmtId="2" fontId="56" fillId="0" borderId="36" xfId="11" applyNumberFormat="1" applyFont="1" applyFill="1" applyBorder="1" applyAlignment="1">
      <alignment horizontal="center" vertical="center"/>
    </xf>
    <xf numFmtId="188" fontId="56" fillId="0" borderId="36" xfId="11" applyNumberFormat="1" applyFont="1" applyFill="1" applyBorder="1" applyAlignment="1">
      <alignment horizontal="center" vertical="center"/>
    </xf>
    <xf numFmtId="9" fontId="56" fillId="0" borderId="17" xfId="2" applyFont="1" applyFill="1" applyBorder="1" applyAlignment="1">
      <alignment vertical="center"/>
    </xf>
    <xf numFmtId="4" fontId="56" fillId="0" borderId="40" xfId="11" applyNumberFormat="1" applyFont="1" applyFill="1" applyBorder="1" applyAlignment="1">
      <alignment vertical="center"/>
    </xf>
    <xf numFmtId="0" fontId="56" fillId="0" borderId="8" xfId="11" applyFont="1" applyFill="1" applyBorder="1" applyAlignment="1">
      <alignment horizontal="left" vertical="center" wrapText="1"/>
    </xf>
    <xf numFmtId="4" fontId="30" fillId="0" borderId="9" xfId="11" applyNumberFormat="1" applyFont="1" applyFill="1" applyBorder="1" applyAlignment="1">
      <alignment horizontal="center" vertical="center"/>
    </xf>
    <xf numFmtId="2" fontId="30" fillId="0" borderId="39" xfId="11" applyNumberFormat="1" applyFont="1" applyFill="1" applyBorder="1" applyAlignment="1">
      <alignment horizontal="right" vertical="center"/>
    </xf>
    <xf numFmtId="9" fontId="56" fillId="0" borderId="68" xfId="2" applyFont="1" applyFill="1" applyBorder="1" applyAlignment="1">
      <alignment vertical="center"/>
    </xf>
    <xf numFmtId="4" fontId="56" fillId="0" borderId="66" xfId="11" applyNumberFormat="1" applyFont="1" applyFill="1" applyBorder="1" applyAlignment="1">
      <alignment vertical="center"/>
    </xf>
    <xf numFmtId="188" fontId="57" fillId="0" borderId="31" xfId="11" quotePrefix="1" applyNumberFormat="1" applyFont="1" applyFill="1" applyBorder="1" applyAlignment="1">
      <alignment horizontal="center" vertical="center"/>
    </xf>
    <xf numFmtId="4" fontId="57" fillId="0" borderId="32" xfId="11" applyNumberFormat="1" applyFont="1" applyFill="1" applyBorder="1" applyAlignment="1">
      <alignment horizontal="center" vertical="center"/>
    </xf>
    <xf numFmtId="0" fontId="57" fillId="0" borderId="29" xfId="11" applyFont="1" applyFill="1" applyBorder="1" applyAlignment="1">
      <alignment horizontal="center" vertical="center"/>
    </xf>
    <xf numFmtId="0" fontId="56" fillId="0" borderId="16" xfId="11" applyFont="1" applyFill="1" applyBorder="1" applyAlignment="1">
      <alignment horizontal="left" vertical="center"/>
    </xf>
    <xf numFmtId="188" fontId="56" fillId="0" borderId="36" xfId="9" applyNumberFormat="1" applyFont="1" applyFill="1" applyBorder="1" applyAlignment="1">
      <alignment horizontal="center" vertical="center"/>
    </xf>
    <xf numFmtId="4" fontId="56" fillId="0" borderId="17" xfId="11" applyNumberFormat="1" applyFont="1" applyFill="1" applyBorder="1" applyAlignment="1">
      <alignment vertical="center"/>
    </xf>
    <xf numFmtId="0" fontId="30" fillId="0" borderId="8" xfId="11" applyFont="1" applyFill="1" applyBorder="1" applyAlignment="1">
      <alignment horizontal="left" vertical="center"/>
    </xf>
    <xf numFmtId="2" fontId="30" fillId="0" borderId="9" xfId="11" applyNumberFormat="1" applyFont="1" applyFill="1" applyBorder="1" applyAlignment="1">
      <alignment horizontal="right" vertical="center"/>
    </xf>
    <xf numFmtId="188" fontId="30" fillId="0" borderId="9" xfId="11" applyNumberFormat="1" applyFont="1" applyFill="1" applyBorder="1" applyAlignment="1">
      <alignment horizontal="center" vertical="center"/>
    </xf>
    <xf numFmtId="174" fontId="30" fillId="0" borderId="25" xfId="11" applyNumberFormat="1" applyFont="1" applyFill="1" applyBorder="1" applyAlignment="1">
      <alignment vertical="center"/>
    </xf>
    <xf numFmtId="4" fontId="30" fillId="0" borderId="10" xfId="11" applyNumberFormat="1" applyFont="1" applyFill="1" applyBorder="1" applyAlignment="1">
      <alignment vertical="center"/>
    </xf>
    <xf numFmtId="187" fontId="48" fillId="0" borderId="0" xfId="11" applyNumberFormat="1" applyFont="1" applyFill="1" applyBorder="1" applyAlignment="1">
      <alignment vertical="center"/>
    </xf>
    <xf numFmtId="0" fontId="25" fillId="0" borderId="0" xfId="11" applyFont="1" applyFill="1" applyBorder="1" applyAlignment="1">
      <alignment vertical="center"/>
    </xf>
    <xf numFmtId="188" fontId="55" fillId="0" borderId="0" xfId="11" applyNumberFormat="1" applyFont="1" applyFill="1" applyBorder="1" applyAlignment="1">
      <alignment horizontal="center" vertical="center"/>
    </xf>
    <xf numFmtId="4" fontId="55" fillId="0" borderId="0" xfId="11" applyNumberFormat="1" applyFont="1" applyFill="1" applyBorder="1" applyAlignment="1">
      <alignment vertical="center"/>
    </xf>
    <xf numFmtId="187" fontId="48" fillId="0" borderId="33" xfId="11" applyNumberFormat="1" applyFont="1" applyFill="1" applyBorder="1" applyAlignment="1">
      <alignment vertical="center"/>
    </xf>
    <xf numFmtId="0" fontId="1" fillId="0" borderId="0" xfId="0" applyFont="1" applyFill="1"/>
    <xf numFmtId="10" fontId="1" fillId="0" borderId="0" xfId="0" applyNumberFormat="1" applyFont="1"/>
    <xf numFmtId="172" fontId="1" fillId="0" borderId="0" xfId="0" applyNumberFormat="1" applyFont="1"/>
    <xf numFmtId="3" fontId="48" fillId="0" borderId="51" xfId="5" applyNumberFormat="1" applyFont="1" applyFill="1" applyBorder="1" applyAlignment="1">
      <alignment vertical="center"/>
    </xf>
    <xf numFmtId="0" fontId="51" fillId="0" borderId="1" xfId="26" applyFont="1" applyBorder="1" applyAlignment="1">
      <alignment vertical="center" wrapText="1"/>
    </xf>
    <xf numFmtId="184" fontId="50" fillId="0" borderId="121" xfId="26" applyNumberFormat="1" applyFont="1" applyBorder="1" applyAlignment="1">
      <alignment vertical="center"/>
    </xf>
    <xf numFmtId="4" fontId="50" fillId="0" borderId="1" xfId="26" applyNumberFormat="1" applyFont="1" applyBorder="1" applyAlignment="1">
      <alignment horizontal="center" vertical="center"/>
    </xf>
    <xf numFmtId="174" fontId="30" fillId="0" borderId="39" xfId="5" applyNumberFormat="1" applyFont="1" applyFill="1" applyBorder="1" applyAlignment="1">
      <alignment vertical="center"/>
    </xf>
    <xf numFmtId="10" fontId="30" fillId="0" borderId="68" xfId="5" applyNumberFormat="1" applyFont="1" applyFill="1" applyBorder="1" applyAlignment="1">
      <alignment vertical="center"/>
    </xf>
    <xf numFmtId="172" fontId="30" fillId="0" borderId="66" xfId="5" applyNumberFormat="1" applyFont="1" applyFill="1" applyBorder="1" applyAlignment="1">
      <alignment vertical="center"/>
    </xf>
    <xf numFmtId="43" fontId="56" fillId="0" borderId="76" xfId="1" applyFont="1" applyFill="1" applyBorder="1" applyAlignment="1">
      <alignment vertical="center"/>
    </xf>
    <xf numFmtId="0" fontId="49" fillId="0" borderId="100" xfId="26" applyFont="1" applyBorder="1" applyAlignment="1">
      <alignment horizontal="center" vertical="center"/>
    </xf>
    <xf numFmtId="0" fontId="49" fillId="0" borderId="100" xfId="26" applyFont="1" applyFill="1" applyBorder="1" applyAlignment="1">
      <alignment horizontal="center" vertical="center"/>
    </xf>
    <xf numFmtId="0" fontId="52" fillId="14" borderId="94" xfId="26" applyFont="1" applyFill="1" applyBorder="1" applyAlignment="1">
      <alignment horizontal="center" vertical="center" wrapText="1"/>
    </xf>
    <xf numFmtId="186" fontId="50" fillId="0" borderId="118" xfId="26" applyNumberFormat="1" applyFont="1" applyBorder="1" applyAlignment="1">
      <alignment vertical="center"/>
    </xf>
    <xf numFmtId="186" fontId="50" fillId="0" borderId="85" xfId="26" applyNumberFormat="1" applyFont="1" applyBorder="1" applyAlignment="1">
      <alignment vertical="center"/>
    </xf>
    <xf numFmtId="0" fontId="43" fillId="0" borderId="0" xfId="26" applyFont="1" applyFill="1"/>
    <xf numFmtId="0" fontId="45" fillId="0" borderId="0" xfId="26" applyFont="1" applyFill="1" applyBorder="1" applyAlignment="1">
      <alignment horizontal="left" vertical="center" wrapText="1"/>
    </xf>
    <xf numFmtId="0" fontId="45" fillId="0" borderId="0" xfId="26" applyFont="1" applyFill="1" applyBorder="1" applyAlignment="1">
      <alignment horizontal="center" vertical="center" wrapText="1"/>
    </xf>
    <xf numFmtId="0" fontId="51" fillId="0" borderId="0" xfId="26" applyFont="1" applyFill="1" applyBorder="1" applyAlignment="1">
      <alignment horizontal="center" vertical="center" textRotation="90"/>
    </xf>
    <xf numFmtId="0" fontId="44" fillId="0" borderId="0" xfId="26" applyFont="1" applyFill="1" applyBorder="1" applyAlignment="1">
      <alignment horizontal="center" vertical="center"/>
    </xf>
    <xf numFmtId="0" fontId="50" fillId="0" borderId="0" xfId="26" applyFont="1" applyFill="1" applyBorder="1" applyAlignment="1">
      <alignment vertical="center"/>
    </xf>
    <xf numFmtId="4" fontId="50" fillId="0" borderId="0" xfId="26" applyNumberFormat="1" applyFont="1" applyFill="1" applyBorder="1" applyAlignment="1">
      <alignment vertical="center"/>
    </xf>
    <xf numFmtId="3" fontId="50" fillId="0" borderId="0" xfId="26" applyNumberFormat="1" applyFont="1" applyFill="1" applyBorder="1" applyAlignment="1">
      <alignment vertical="center"/>
    </xf>
    <xf numFmtId="0" fontId="51" fillId="0" borderId="0" xfId="26" applyFont="1" applyFill="1" applyBorder="1" applyAlignment="1">
      <alignment horizontal="right" vertical="center"/>
    </xf>
    <xf numFmtId="186" fontId="46" fillId="0" borderId="0" xfId="26" applyNumberFormat="1" applyFont="1" applyFill="1" applyBorder="1" applyAlignment="1">
      <alignment vertical="center"/>
    </xf>
    <xf numFmtId="0" fontId="26" fillId="0" borderId="0" xfId="26" applyFont="1" applyFill="1"/>
    <xf numFmtId="184" fontId="50" fillId="0" borderId="122" xfId="26" applyNumberFormat="1" applyFont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44" fontId="5" fillId="0" borderId="11" xfId="4" applyFont="1" applyBorder="1" applyAlignment="1">
      <alignment vertical="center"/>
    </xf>
    <xf numFmtId="0" fontId="17" fillId="0" borderId="14" xfId="0" applyFont="1" applyBorder="1" applyAlignment="1">
      <alignment vertical="center" wrapText="1"/>
    </xf>
    <xf numFmtId="0" fontId="17" fillId="0" borderId="14" xfId="0" applyFont="1" applyFill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35" fillId="12" borderId="37" xfId="0" applyFont="1" applyFill="1" applyBorder="1" applyAlignment="1">
      <alignment vertical="center" wrapText="1"/>
    </xf>
    <xf numFmtId="1" fontId="38" fillId="0" borderId="37" xfId="1" applyNumberFormat="1" applyFont="1" applyFill="1" applyBorder="1" applyAlignment="1">
      <alignment horizontal="left" vertical="center" wrapText="1"/>
    </xf>
    <xf numFmtId="0" fontId="38" fillId="0" borderId="37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/>
    </xf>
    <xf numFmtId="43" fontId="7" fillId="4" borderId="6" xfId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9" fontId="2" fillId="0" borderId="6" xfId="1" applyNumberFormat="1" applyFont="1" applyFill="1" applyBorder="1" applyAlignment="1">
      <alignment horizontal="center" vertical="center"/>
    </xf>
    <xf numFmtId="43" fontId="39" fillId="0" borderId="6" xfId="1" applyFont="1" applyBorder="1" applyAlignment="1">
      <alignment horizontal="center" vertical="center"/>
    </xf>
    <xf numFmtId="43" fontId="6" fillId="0" borderId="6" xfId="1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43" fontId="7" fillId="0" borderId="6" xfId="1" applyFont="1" applyFill="1" applyBorder="1" applyAlignment="1">
      <alignment horizontal="center" vertical="center"/>
    </xf>
    <xf numFmtId="169" fontId="40" fillId="0" borderId="6" xfId="1" applyNumberFormat="1" applyFont="1" applyBorder="1" applyAlignment="1">
      <alignment vertical="center"/>
    </xf>
    <xf numFmtId="170" fontId="40" fillId="0" borderId="6" xfId="1" applyNumberFormat="1" applyFont="1" applyBorder="1" applyAlignment="1">
      <alignment vertical="center"/>
    </xf>
    <xf numFmtId="169" fontId="40" fillId="0" borderId="10" xfId="1" applyNumberFormat="1" applyFont="1" applyBorder="1" applyAlignment="1">
      <alignment vertical="center"/>
    </xf>
    <xf numFmtId="0" fontId="60" fillId="0" borderId="25" xfId="7" applyFont="1" applyFill="1" applyBorder="1" applyAlignment="1">
      <alignment horizontal="center" vertical="center" wrapText="1"/>
    </xf>
    <xf numFmtId="0" fontId="43" fillId="2" borderId="14" xfId="26" applyFont="1" applyFill="1" applyBorder="1" applyAlignment="1"/>
    <xf numFmtId="0" fontId="43" fillId="2" borderId="0" xfId="26" applyFont="1" applyFill="1" applyBorder="1" applyAlignment="1"/>
    <xf numFmtId="0" fontId="44" fillId="0" borderId="7" xfId="26" applyFont="1" applyBorder="1" applyAlignment="1">
      <alignment vertical="center"/>
    </xf>
    <xf numFmtId="184" fontId="46" fillId="0" borderId="0" xfId="26" applyNumberFormat="1" applyFont="1" applyFill="1" applyBorder="1" applyAlignment="1">
      <alignment vertical="center"/>
    </xf>
    <xf numFmtId="0" fontId="30" fillId="2" borderId="0" xfId="26" applyFont="1" applyFill="1" applyBorder="1" applyAlignment="1">
      <alignment vertical="center"/>
    </xf>
    <xf numFmtId="0" fontId="26" fillId="0" borderId="15" xfId="26" applyFont="1" applyBorder="1"/>
    <xf numFmtId="0" fontId="26" fillId="0" borderId="0" xfId="26" applyFont="1" applyBorder="1"/>
    <xf numFmtId="0" fontId="45" fillId="0" borderId="110" xfId="26" applyFont="1" applyFill="1" applyBorder="1" applyAlignment="1">
      <alignment horizontal="center" vertical="center" wrapText="1"/>
    </xf>
    <xf numFmtId="0" fontId="43" fillId="0" borderId="0" xfId="26" applyFont="1" applyBorder="1" applyAlignment="1">
      <alignment vertical="center"/>
    </xf>
    <xf numFmtId="0" fontId="37" fillId="3" borderId="3" xfId="0" applyFont="1" applyFill="1" applyBorder="1" applyAlignment="1">
      <alignment horizontal="left" vertical="center" wrapText="1"/>
    </xf>
    <xf numFmtId="0" fontId="37" fillId="3" borderId="11" xfId="0" applyFont="1" applyFill="1" applyBorder="1" applyAlignment="1">
      <alignment horizontal="left" vertical="center" wrapText="1"/>
    </xf>
    <xf numFmtId="0" fontId="41" fillId="3" borderId="67" xfId="0" applyFont="1" applyFill="1" applyBorder="1" applyAlignment="1">
      <alignment horizontal="center" vertical="center"/>
    </xf>
    <xf numFmtId="0" fontId="41" fillId="3" borderId="2" xfId="0" applyFont="1" applyFill="1" applyBorder="1" applyAlignment="1">
      <alignment horizontal="center" vertical="center"/>
    </xf>
    <xf numFmtId="0" fontId="41" fillId="3" borderId="2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16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6" fillId="0" borderId="3" xfId="0" applyFont="1" applyFill="1" applyBorder="1" applyAlignment="1">
      <alignment horizontal="left" vertical="center" wrapText="1"/>
    </xf>
    <xf numFmtId="0" fontId="36" fillId="0" borderId="77" xfId="0" applyFont="1" applyFill="1" applyBorder="1" applyAlignment="1">
      <alignment horizontal="left" vertical="center" wrapText="1"/>
    </xf>
    <xf numFmtId="0" fontId="36" fillId="0" borderId="4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8" fillId="11" borderId="67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2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7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8" fillId="11" borderId="71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0" fontId="18" fillId="11" borderId="22" xfId="0" applyFont="1" applyFill="1" applyBorder="1" applyAlignment="1">
      <alignment horizontal="center" vertical="center" wrapText="1"/>
    </xf>
    <xf numFmtId="0" fontId="35" fillId="12" borderId="3" xfId="0" applyFont="1" applyFill="1" applyBorder="1" applyAlignment="1">
      <alignment horizontal="left" vertical="center" wrapText="1"/>
    </xf>
    <xf numFmtId="0" fontId="35" fillId="12" borderId="77" xfId="0" applyFont="1" applyFill="1" applyBorder="1" applyAlignment="1">
      <alignment horizontal="left" vertical="center" wrapText="1"/>
    </xf>
    <xf numFmtId="0" fontId="35" fillId="12" borderId="11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horizontal="left" vertical="center" wrapText="1"/>
    </xf>
    <xf numFmtId="0" fontId="38" fillId="0" borderId="77" xfId="0" applyFont="1" applyFill="1" applyBorder="1" applyAlignment="1">
      <alignment horizontal="left" vertical="center" wrapText="1"/>
    </xf>
    <xf numFmtId="0" fontId="38" fillId="0" borderId="1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124" xfId="0" applyFont="1" applyBorder="1" applyAlignment="1">
      <alignment horizontal="center" vertical="center"/>
    </xf>
    <xf numFmtId="0" fontId="31" fillId="3" borderId="3" xfId="0" applyFont="1" applyFill="1" applyBorder="1" applyAlignment="1">
      <alignment horizontal="center" vertical="center"/>
    </xf>
    <xf numFmtId="0" fontId="31" fillId="3" borderId="77" xfId="0" applyFont="1" applyFill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/>
    </xf>
    <xf numFmtId="0" fontId="40" fillId="3" borderId="5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40" fillId="3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47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/>
    </xf>
    <xf numFmtId="0" fontId="6" fillId="0" borderId="123" xfId="0" applyFont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7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1" fillId="3" borderId="5" xfId="0" applyFont="1" applyFill="1" applyBorder="1" applyAlignment="1">
      <alignment horizontal="center" vertical="center"/>
    </xf>
    <xf numFmtId="0" fontId="41" fillId="3" borderId="11" xfId="0" applyFont="1" applyFill="1" applyBorder="1" applyAlignment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0" fontId="41" fillId="3" borderId="6" xfId="0" applyFont="1" applyFill="1" applyBorder="1" applyAlignment="1">
      <alignment horizontal="center" vertical="center"/>
    </xf>
    <xf numFmtId="0" fontId="41" fillId="0" borderId="5" xfId="0" applyFont="1" applyBorder="1" applyAlignment="1">
      <alignment horizontal="right" vertical="center"/>
    </xf>
    <xf numFmtId="0" fontId="41" fillId="0" borderId="1" xfId="0" applyFont="1" applyBorder="1" applyAlignment="1">
      <alignment horizontal="right" vertical="center"/>
    </xf>
    <xf numFmtId="0" fontId="40" fillId="0" borderId="11" xfId="0" applyFont="1" applyBorder="1" applyAlignment="1">
      <alignment horizontal="center" vertical="center"/>
    </xf>
    <xf numFmtId="0" fontId="51" fillId="10" borderId="99" xfId="26" applyFont="1" applyFill="1" applyBorder="1" applyAlignment="1">
      <alignment horizontal="left" vertical="center"/>
    </xf>
    <xf numFmtId="0" fontId="51" fillId="10" borderId="97" xfId="26" applyFont="1" applyFill="1" applyBorder="1" applyAlignment="1">
      <alignment horizontal="left" vertical="center"/>
    </xf>
    <xf numFmtId="0" fontId="51" fillId="10" borderId="96" xfId="26" applyFont="1" applyFill="1" applyBorder="1" applyAlignment="1">
      <alignment horizontal="left" vertical="center"/>
    </xf>
    <xf numFmtId="171" fontId="44" fillId="0" borderId="95" xfId="26" applyNumberFormat="1" applyFont="1" applyBorder="1" applyAlignment="1">
      <alignment horizontal="center" vertical="center"/>
    </xf>
    <xf numFmtId="171" fontId="44" fillId="0" borderId="97" xfId="26" applyNumberFormat="1" applyFont="1" applyBorder="1" applyAlignment="1">
      <alignment horizontal="center" vertical="center"/>
    </xf>
    <xf numFmtId="171" fontId="44" fillId="0" borderId="96" xfId="26" applyNumberFormat="1" applyFont="1" applyBorder="1" applyAlignment="1">
      <alignment horizontal="center" vertical="center"/>
    </xf>
    <xf numFmtId="0" fontId="51" fillId="9" borderId="102" xfId="26" applyFont="1" applyFill="1" applyBorder="1" applyAlignment="1">
      <alignment horizontal="center" vertical="center" textRotation="90"/>
    </xf>
    <xf numFmtId="0" fontId="51" fillId="9" borderId="103" xfId="26" applyFont="1" applyFill="1" applyBorder="1" applyAlignment="1">
      <alignment horizontal="center" vertical="center" textRotation="90"/>
    </xf>
    <xf numFmtId="0" fontId="51" fillId="9" borderId="84" xfId="26" applyFont="1" applyFill="1" applyBorder="1" applyAlignment="1">
      <alignment horizontal="center" vertical="center" textRotation="90"/>
    </xf>
    <xf numFmtId="0" fontId="51" fillId="9" borderId="107" xfId="26" applyFont="1" applyFill="1" applyBorder="1" applyAlignment="1">
      <alignment horizontal="center" vertical="center" textRotation="90"/>
    </xf>
    <xf numFmtId="0" fontId="52" fillId="9" borderId="102" xfId="26" applyFont="1" applyFill="1" applyBorder="1" applyAlignment="1">
      <alignment horizontal="center" vertical="center"/>
    </xf>
    <xf numFmtId="0" fontId="52" fillId="9" borderId="104" xfId="26" applyFont="1" applyFill="1" applyBorder="1" applyAlignment="1">
      <alignment horizontal="center" vertical="center"/>
    </xf>
    <xf numFmtId="0" fontId="52" fillId="9" borderId="95" xfId="26" applyFont="1" applyFill="1" applyBorder="1" applyAlignment="1">
      <alignment horizontal="center" vertical="center"/>
    </xf>
    <xf numFmtId="0" fontId="52" fillId="9" borderId="97" xfId="26" applyFont="1" applyFill="1" applyBorder="1" applyAlignment="1">
      <alignment horizontal="center" vertical="center"/>
    </xf>
    <xf numFmtId="0" fontId="52" fillId="9" borderId="96" xfId="26" applyFont="1" applyFill="1" applyBorder="1" applyAlignment="1">
      <alignment horizontal="center" vertical="center"/>
    </xf>
    <xf numFmtId="0" fontId="52" fillId="9" borderId="102" xfId="26" applyFont="1" applyFill="1" applyBorder="1" applyAlignment="1">
      <alignment horizontal="center" vertical="center" wrapText="1"/>
    </xf>
    <xf numFmtId="0" fontId="52" fillId="9" borderId="104" xfId="26" applyFont="1" applyFill="1" applyBorder="1" applyAlignment="1">
      <alignment horizontal="center" vertical="center" wrapText="1"/>
    </xf>
    <xf numFmtId="0" fontId="53" fillId="9" borderId="102" xfId="26" applyFont="1" applyFill="1" applyBorder="1" applyAlignment="1">
      <alignment horizontal="center" vertical="center" wrapText="1"/>
    </xf>
    <xf numFmtId="0" fontId="53" fillId="9" borderId="104" xfId="26" applyFont="1" applyFill="1" applyBorder="1" applyAlignment="1">
      <alignment horizontal="center" vertical="center" wrapText="1"/>
    </xf>
    <xf numFmtId="4" fontId="52" fillId="9" borderId="100" xfId="26" applyNumberFormat="1" applyFont="1" applyFill="1" applyBorder="1" applyAlignment="1">
      <alignment horizontal="center" vertical="center" wrapText="1"/>
    </xf>
    <xf numFmtId="4" fontId="52" fillId="9" borderId="101" xfId="26" applyNumberFormat="1" applyFont="1" applyFill="1" applyBorder="1" applyAlignment="1">
      <alignment horizontal="center" vertical="center" wrapText="1"/>
    </xf>
    <xf numFmtId="0" fontId="51" fillId="10" borderId="99" xfId="26" applyFont="1" applyFill="1" applyBorder="1" applyAlignment="1">
      <alignment horizontal="left" vertical="center" wrapText="1"/>
    </xf>
    <xf numFmtId="0" fontId="51" fillId="10" borderId="97" xfId="26" applyFont="1" applyFill="1" applyBorder="1" applyAlignment="1">
      <alignment horizontal="left" vertical="center" wrapText="1"/>
    </xf>
    <xf numFmtId="0" fontId="51" fillId="10" borderId="96" xfId="26" applyFont="1" applyFill="1" applyBorder="1" applyAlignment="1">
      <alignment horizontal="left" vertical="center" wrapText="1"/>
    </xf>
    <xf numFmtId="171" fontId="45" fillId="0" borderId="95" xfId="26" applyNumberFormat="1" applyFont="1" applyBorder="1" applyAlignment="1">
      <alignment horizontal="center" vertical="center" wrapText="1"/>
    </xf>
    <xf numFmtId="171" fontId="45" fillId="0" borderId="96" xfId="26" applyNumberFormat="1" applyFont="1" applyBorder="1" applyAlignment="1">
      <alignment horizontal="center" vertical="center" wrapText="1"/>
    </xf>
    <xf numFmtId="0" fontId="45" fillId="0" borderId="95" xfId="26" applyFont="1" applyBorder="1" applyAlignment="1">
      <alignment horizontal="left" vertical="center" wrapText="1"/>
    </xf>
    <xf numFmtId="0" fontId="45" fillId="0" borderId="97" xfId="26" applyFont="1" applyBorder="1" applyAlignment="1">
      <alignment horizontal="left" vertical="center" wrapText="1"/>
    </xf>
    <xf numFmtId="0" fontId="45" fillId="0" borderId="96" xfId="26" applyFont="1" applyBorder="1" applyAlignment="1">
      <alignment horizontal="left" vertical="center" wrapText="1"/>
    </xf>
    <xf numFmtId="0" fontId="50" fillId="0" borderId="71" xfId="26" applyFont="1" applyBorder="1" applyAlignment="1">
      <alignment horizontal="left" vertical="top" wrapText="1"/>
    </xf>
    <xf numFmtId="0" fontId="50" fillId="0" borderId="21" xfId="26" applyFont="1" applyBorder="1" applyAlignment="1">
      <alignment horizontal="left" vertical="top" wrapText="1"/>
    </xf>
    <xf numFmtId="0" fontId="50" fillId="0" borderId="105" xfId="26" applyFont="1" applyBorder="1" applyAlignment="1">
      <alignment horizontal="left" vertical="top" wrapText="1"/>
    </xf>
    <xf numFmtId="0" fontId="50" fillId="0" borderId="69" xfId="26" applyFont="1" applyBorder="1" applyAlignment="1">
      <alignment horizontal="left" vertical="top" wrapText="1"/>
    </xf>
    <xf numFmtId="0" fontId="50" fillId="0" borderId="70" xfId="26" applyFont="1" applyBorder="1" applyAlignment="1">
      <alignment horizontal="left" vertical="top" wrapText="1"/>
    </xf>
    <xf numFmtId="0" fontId="50" fillId="0" borderId="106" xfId="26" applyFont="1" applyBorder="1" applyAlignment="1">
      <alignment horizontal="left" vertical="top" wrapText="1"/>
    </xf>
    <xf numFmtId="0" fontId="44" fillId="0" borderId="13" xfId="26" applyFont="1" applyBorder="1" applyAlignment="1">
      <alignment horizontal="center" vertical="center" wrapText="1"/>
    </xf>
    <xf numFmtId="0" fontId="44" fillId="0" borderId="14" xfId="26" applyFont="1" applyBorder="1" applyAlignment="1">
      <alignment horizontal="center" vertical="center" wrapText="1"/>
    </xf>
    <xf numFmtId="0" fontId="44" fillId="0" borderId="80" xfId="26" applyFont="1" applyBorder="1" applyAlignment="1">
      <alignment horizontal="center" vertical="center" wrapText="1"/>
    </xf>
    <xf numFmtId="0" fontId="44" fillId="0" borderId="86" xfId="26" applyFont="1" applyBorder="1" applyAlignment="1">
      <alignment horizontal="center" vertical="center" wrapText="1"/>
    </xf>
    <xf numFmtId="0" fontId="44" fillId="0" borderId="87" xfId="26" applyFont="1" applyBorder="1" applyAlignment="1">
      <alignment horizontal="center" vertical="center" wrapText="1"/>
    </xf>
    <xf numFmtId="0" fontId="44" fillId="0" borderId="88" xfId="26" applyFont="1" applyBorder="1" applyAlignment="1">
      <alignment horizontal="center" vertical="center" wrapText="1"/>
    </xf>
    <xf numFmtId="0" fontId="44" fillId="0" borderId="81" xfId="26" applyFont="1" applyBorder="1" applyAlignment="1">
      <alignment horizontal="center" vertical="center" wrapText="1"/>
    </xf>
    <xf numFmtId="0" fontId="26" fillId="0" borderId="14" xfId="26" applyFont="1" applyBorder="1" applyAlignment="1">
      <alignment vertical="center"/>
    </xf>
    <xf numFmtId="0" fontId="26" fillId="0" borderId="80" xfId="26" applyFont="1" applyBorder="1" applyAlignment="1">
      <alignment vertical="center"/>
    </xf>
    <xf numFmtId="0" fontId="26" fillId="0" borderId="89" xfId="26" applyFont="1" applyBorder="1" applyAlignment="1">
      <alignment vertical="center"/>
    </xf>
    <xf numFmtId="0" fontId="26" fillId="0" borderId="87" xfId="26" applyFont="1" applyBorder="1" applyAlignment="1">
      <alignment vertical="center"/>
    </xf>
    <xf numFmtId="0" fontId="26" fillId="0" borderId="88" xfId="26" applyFont="1" applyBorder="1" applyAlignment="1">
      <alignment vertical="center"/>
    </xf>
    <xf numFmtId="0" fontId="31" fillId="7" borderId="81" xfId="26" applyFont="1" applyFill="1" applyBorder="1" applyAlignment="1">
      <alignment horizontal="center" vertical="center" wrapText="1"/>
    </xf>
    <xf numFmtId="0" fontId="31" fillId="7" borderId="14" xfId="26" applyFont="1" applyFill="1" applyBorder="1" applyAlignment="1">
      <alignment horizontal="center" vertical="center" wrapText="1"/>
    </xf>
    <xf numFmtId="0" fontId="31" fillId="7" borderId="80" xfId="26" applyFont="1" applyFill="1" applyBorder="1" applyAlignment="1">
      <alignment horizontal="center" vertical="center" wrapText="1"/>
    </xf>
    <xf numFmtId="0" fontId="31" fillId="7" borderId="89" xfId="26" applyFont="1" applyFill="1" applyBorder="1" applyAlignment="1">
      <alignment horizontal="center" vertical="center" wrapText="1"/>
    </xf>
    <xf numFmtId="0" fontId="31" fillId="7" borderId="87" xfId="26" applyFont="1" applyFill="1" applyBorder="1" applyAlignment="1">
      <alignment horizontal="center" vertical="center" wrapText="1"/>
    </xf>
    <xf numFmtId="0" fontId="31" fillId="7" borderId="88" xfId="26" applyFont="1" applyFill="1" applyBorder="1" applyAlignment="1">
      <alignment horizontal="center" vertical="center" wrapText="1"/>
    </xf>
    <xf numFmtId="0" fontId="45" fillId="0" borderId="111" xfId="26" applyFont="1" applyBorder="1" applyAlignment="1">
      <alignment horizontal="center" vertical="center" wrapText="1"/>
    </xf>
    <xf numFmtId="0" fontId="45" fillId="0" borderId="112" xfId="26" applyFont="1" applyBorder="1" applyAlignment="1">
      <alignment horizontal="center" vertical="center" wrapText="1"/>
    </xf>
    <xf numFmtId="0" fontId="44" fillId="0" borderId="111" xfId="26" applyFont="1" applyBorder="1" applyAlignment="1">
      <alignment horizontal="left" vertical="center"/>
    </xf>
    <xf numFmtId="0" fontId="44" fillId="0" borderId="113" xfId="26" applyFont="1" applyBorder="1" applyAlignment="1">
      <alignment horizontal="left" vertical="center"/>
    </xf>
    <xf numFmtId="0" fontId="44" fillId="0" borderId="114" xfId="26" applyFont="1" applyBorder="1" applyAlignment="1">
      <alignment horizontal="left" vertical="center"/>
    </xf>
    <xf numFmtId="0" fontId="46" fillId="0" borderId="95" xfId="26" applyFont="1" applyBorder="1" applyAlignment="1">
      <alignment horizontal="center" vertical="center" wrapText="1"/>
    </xf>
    <xf numFmtId="0" fontId="46" fillId="0" borderId="96" xfId="26" applyFont="1" applyBorder="1" applyAlignment="1">
      <alignment horizontal="center" vertical="center" wrapText="1"/>
    </xf>
    <xf numFmtId="0" fontId="47" fillId="8" borderId="95" xfId="26" applyFont="1" applyFill="1" applyBorder="1" applyAlignment="1">
      <alignment horizontal="left" vertical="center"/>
    </xf>
    <xf numFmtId="0" fontId="47" fillId="8" borderId="97" xfId="26" applyFont="1" applyFill="1" applyBorder="1" applyAlignment="1">
      <alignment horizontal="left" vertical="center"/>
    </xf>
    <xf numFmtId="0" fontId="47" fillId="8" borderId="98" xfId="26" applyFont="1" applyFill="1" applyBorder="1" applyAlignment="1">
      <alignment horizontal="left" vertical="center"/>
    </xf>
    <xf numFmtId="0" fontId="48" fillId="9" borderId="99" xfId="26" applyFont="1" applyFill="1" applyBorder="1" applyAlignment="1">
      <alignment horizontal="center" vertical="center"/>
    </xf>
    <xf numFmtId="0" fontId="48" fillId="9" borderId="97" xfId="26" applyFont="1" applyFill="1" applyBorder="1" applyAlignment="1">
      <alignment horizontal="center" vertical="center"/>
    </xf>
    <xf numFmtId="0" fontId="48" fillId="9" borderId="96" xfId="26" applyFont="1" applyFill="1" applyBorder="1" applyAlignment="1">
      <alignment horizontal="center" vertical="center"/>
    </xf>
    <xf numFmtId="0" fontId="49" fillId="0" borderId="95" xfId="26" applyFont="1" applyBorder="1" applyAlignment="1">
      <alignment horizontal="center" vertical="center"/>
    </xf>
    <xf numFmtId="0" fontId="49" fillId="0" borderId="97" xfId="26" applyFont="1" applyBorder="1" applyAlignment="1">
      <alignment horizontal="center" vertical="center"/>
    </xf>
    <xf numFmtId="0" fontId="49" fillId="0" borderId="96" xfId="26" applyFont="1" applyBorder="1" applyAlignment="1">
      <alignment horizontal="center" vertical="center"/>
    </xf>
    <xf numFmtId="0" fontId="48" fillId="9" borderId="95" xfId="26" applyFont="1" applyFill="1" applyBorder="1" applyAlignment="1">
      <alignment horizontal="center" vertical="center"/>
    </xf>
    <xf numFmtId="0" fontId="50" fillId="0" borderId="95" xfId="26" applyFont="1" applyBorder="1" applyAlignment="1">
      <alignment horizontal="center" vertical="center"/>
    </xf>
    <xf numFmtId="0" fontId="50" fillId="0" borderId="97" xfId="26" applyFont="1" applyBorder="1" applyAlignment="1">
      <alignment horizontal="center" vertical="center"/>
    </xf>
    <xf numFmtId="0" fontId="50" fillId="0" borderId="96" xfId="26" applyFont="1" applyBorder="1" applyAlignment="1">
      <alignment horizontal="center" vertical="center"/>
    </xf>
    <xf numFmtId="0" fontId="51" fillId="9" borderId="93" xfId="26" applyFont="1" applyFill="1" applyBorder="1" applyAlignment="1">
      <alignment horizontal="center" vertical="center"/>
    </xf>
    <xf numFmtId="0" fontId="51" fillId="9" borderId="92" xfId="26" applyFont="1" applyFill="1" applyBorder="1" applyAlignment="1">
      <alignment horizontal="center" vertical="center"/>
    </xf>
    <xf numFmtId="2" fontId="45" fillId="0" borderId="95" xfId="26" applyNumberFormat="1" applyFont="1" applyBorder="1" applyAlignment="1">
      <alignment horizontal="center" vertical="center" wrapText="1"/>
    </xf>
    <xf numFmtId="2" fontId="45" fillId="0" borderId="96" xfId="26" applyNumberFormat="1" applyFont="1" applyBorder="1" applyAlignment="1">
      <alignment horizontal="center" vertical="center" wrapText="1"/>
    </xf>
    <xf numFmtId="0" fontId="51" fillId="13" borderId="99" xfId="26" applyFont="1" applyFill="1" applyBorder="1" applyAlignment="1">
      <alignment horizontal="left" vertical="center"/>
    </xf>
    <xf numFmtId="0" fontId="51" fillId="13" borderId="97" xfId="26" applyFont="1" applyFill="1" applyBorder="1" applyAlignment="1">
      <alignment horizontal="left" vertical="center"/>
    </xf>
    <xf numFmtId="0" fontId="51" fillId="13" borderId="96" xfId="26" applyFont="1" applyFill="1" applyBorder="1" applyAlignment="1">
      <alignment horizontal="left" vertical="center"/>
    </xf>
    <xf numFmtId="0" fontId="51" fillId="14" borderId="102" xfId="26" applyFont="1" applyFill="1" applyBorder="1" applyAlignment="1">
      <alignment horizontal="center" vertical="center" textRotation="90"/>
    </xf>
    <xf numFmtId="0" fontId="51" fillId="14" borderId="103" xfId="26" applyFont="1" applyFill="1" applyBorder="1" applyAlignment="1">
      <alignment horizontal="center" vertical="center" textRotation="90"/>
    </xf>
    <xf numFmtId="0" fontId="51" fillId="14" borderId="84" xfId="26" applyFont="1" applyFill="1" applyBorder="1" applyAlignment="1">
      <alignment horizontal="center" vertical="center" textRotation="90"/>
    </xf>
    <xf numFmtId="0" fontId="51" fillId="14" borderId="107" xfId="26" applyFont="1" applyFill="1" applyBorder="1" applyAlignment="1">
      <alignment horizontal="center" vertical="center" textRotation="90"/>
    </xf>
    <xf numFmtId="0" fontId="52" fillId="14" borderId="102" xfId="26" applyFont="1" applyFill="1" applyBorder="1" applyAlignment="1">
      <alignment horizontal="center" vertical="center"/>
    </xf>
    <xf numFmtId="0" fontId="52" fillId="14" borderId="104" xfId="26" applyFont="1" applyFill="1" applyBorder="1" applyAlignment="1">
      <alignment horizontal="center" vertical="center"/>
    </xf>
    <xf numFmtId="0" fontId="52" fillId="14" borderId="95" xfId="26" applyFont="1" applyFill="1" applyBorder="1" applyAlignment="1">
      <alignment horizontal="center" vertical="center"/>
    </xf>
    <xf numFmtId="0" fontId="52" fillId="14" borderId="97" xfId="26" applyFont="1" applyFill="1" applyBorder="1" applyAlignment="1">
      <alignment horizontal="center" vertical="center"/>
    </xf>
    <xf numFmtId="0" fontId="52" fillId="14" borderId="96" xfId="26" applyFont="1" applyFill="1" applyBorder="1" applyAlignment="1">
      <alignment horizontal="center" vertical="center"/>
    </xf>
    <xf numFmtId="0" fontId="52" fillId="14" borderId="102" xfId="26" applyFont="1" applyFill="1" applyBorder="1" applyAlignment="1">
      <alignment horizontal="center" vertical="center" wrapText="1"/>
    </xf>
    <xf numFmtId="0" fontId="52" fillId="14" borderId="104" xfId="26" applyFont="1" applyFill="1" applyBorder="1" applyAlignment="1">
      <alignment horizontal="center" vertical="center" wrapText="1"/>
    </xf>
    <xf numFmtId="0" fontId="53" fillId="14" borderId="102" xfId="26" applyFont="1" applyFill="1" applyBorder="1" applyAlignment="1">
      <alignment horizontal="center" vertical="center" wrapText="1"/>
    </xf>
    <xf numFmtId="0" fontId="53" fillId="14" borderId="104" xfId="26" applyFont="1" applyFill="1" applyBorder="1" applyAlignment="1">
      <alignment horizontal="center" vertical="center" wrapText="1"/>
    </xf>
    <xf numFmtId="4" fontId="52" fillId="14" borderId="100" xfId="26" applyNumberFormat="1" applyFont="1" applyFill="1" applyBorder="1" applyAlignment="1">
      <alignment horizontal="center" vertical="center" wrapText="1"/>
    </xf>
    <xf numFmtId="4" fontId="52" fillId="14" borderId="101" xfId="26" applyNumberFormat="1" applyFont="1" applyFill="1" applyBorder="1" applyAlignment="1">
      <alignment horizontal="center" vertical="center" wrapText="1"/>
    </xf>
    <xf numFmtId="0" fontId="51" fillId="13" borderId="99" xfId="26" applyFont="1" applyFill="1" applyBorder="1" applyAlignment="1">
      <alignment horizontal="left" vertical="center" wrapText="1"/>
    </xf>
    <xf numFmtId="0" fontId="51" fillId="13" borderId="97" xfId="26" applyFont="1" applyFill="1" applyBorder="1" applyAlignment="1">
      <alignment horizontal="left" vertical="center" wrapText="1"/>
    </xf>
    <xf numFmtId="0" fontId="51" fillId="13" borderId="96" xfId="26" applyFont="1" applyFill="1" applyBorder="1" applyAlignment="1">
      <alignment horizontal="left" vertical="center" wrapText="1"/>
    </xf>
    <xf numFmtId="0" fontId="44" fillId="0" borderId="13" xfId="26" applyFont="1" applyFill="1" applyBorder="1" applyAlignment="1">
      <alignment horizontal="center" vertical="center" wrapText="1"/>
    </xf>
    <xf numFmtId="0" fontId="44" fillId="0" borderId="14" xfId="26" applyFont="1" applyFill="1" applyBorder="1" applyAlignment="1">
      <alignment horizontal="center" vertical="center" wrapText="1"/>
    </xf>
    <xf numFmtId="0" fontId="44" fillId="0" borderId="80" xfId="26" applyFont="1" applyFill="1" applyBorder="1" applyAlignment="1">
      <alignment horizontal="center" vertical="center" wrapText="1"/>
    </xf>
    <xf numFmtId="0" fontId="44" fillId="0" borderId="86" xfId="26" applyFont="1" applyFill="1" applyBorder="1" applyAlignment="1">
      <alignment horizontal="center" vertical="center" wrapText="1"/>
    </xf>
    <xf numFmtId="0" fontId="44" fillId="0" borderId="87" xfId="26" applyFont="1" applyFill="1" applyBorder="1" applyAlignment="1">
      <alignment horizontal="center" vertical="center" wrapText="1"/>
    </xf>
    <xf numFmtId="0" fontId="44" fillId="0" borderId="88" xfId="26" applyFont="1" applyFill="1" applyBorder="1" applyAlignment="1">
      <alignment horizontal="center" vertical="center" wrapText="1"/>
    </xf>
    <xf numFmtId="0" fontId="44" fillId="0" borderId="81" xfId="26" applyFont="1" applyFill="1" applyBorder="1" applyAlignment="1">
      <alignment horizontal="center" vertical="center" wrapText="1"/>
    </xf>
    <xf numFmtId="0" fontId="26" fillId="0" borderId="14" xfId="26" applyFont="1" applyFill="1" applyBorder="1" applyAlignment="1">
      <alignment vertical="center"/>
    </xf>
    <xf numFmtId="0" fontId="26" fillId="0" borderId="80" xfId="26" applyFont="1" applyFill="1" applyBorder="1" applyAlignment="1">
      <alignment vertical="center"/>
    </xf>
    <xf numFmtId="0" fontId="26" fillId="0" borderId="89" xfId="26" applyFont="1" applyFill="1" applyBorder="1" applyAlignment="1">
      <alignment vertical="center"/>
    </xf>
    <xf numFmtId="0" fontId="26" fillId="0" borderId="87" xfId="26" applyFont="1" applyFill="1" applyBorder="1" applyAlignment="1">
      <alignment vertical="center"/>
    </xf>
    <xf numFmtId="0" fontId="26" fillId="0" borderId="88" xfId="26" applyFont="1" applyFill="1" applyBorder="1" applyAlignment="1">
      <alignment vertical="center"/>
    </xf>
    <xf numFmtId="0" fontId="31" fillId="12" borderId="81" xfId="26" applyFont="1" applyFill="1" applyBorder="1" applyAlignment="1">
      <alignment horizontal="center" vertical="center" wrapText="1"/>
    </xf>
    <xf numFmtId="0" fontId="31" fillId="12" borderId="14" xfId="26" applyFont="1" applyFill="1" applyBorder="1" applyAlignment="1">
      <alignment horizontal="center" vertical="center" wrapText="1"/>
    </xf>
    <xf numFmtId="0" fontId="31" fillId="12" borderId="80" xfId="26" applyFont="1" applyFill="1" applyBorder="1" applyAlignment="1">
      <alignment horizontal="center" vertical="center" wrapText="1"/>
    </xf>
    <xf numFmtId="0" fontId="31" fillId="12" borderId="89" xfId="26" applyFont="1" applyFill="1" applyBorder="1" applyAlignment="1">
      <alignment horizontal="center" vertical="center" wrapText="1"/>
    </xf>
    <xf numFmtId="0" fontId="31" fillId="12" borderId="87" xfId="26" applyFont="1" applyFill="1" applyBorder="1" applyAlignment="1">
      <alignment horizontal="center" vertical="center" wrapText="1"/>
    </xf>
    <xf numFmtId="0" fontId="31" fillId="12" borderId="88" xfId="26" applyFont="1" applyFill="1" applyBorder="1" applyAlignment="1">
      <alignment horizontal="center" vertical="center" wrapText="1"/>
    </xf>
    <xf numFmtId="0" fontId="45" fillId="0" borderId="111" xfId="26" applyFont="1" applyFill="1" applyBorder="1" applyAlignment="1">
      <alignment horizontal="center" vertical="center" wrapText="1"/>
    </xf>
    <xf numFmtId="0" fontId="45" fillId="0" borderId="112" xfId="26" applyFont="1" applyFill="1" applyBorder="1" applyAlignment="1">
      <alignment horizontal="center" vertical="center" wrapText="1"/>
    </xf>
    <xf numFmtId="0" fontId="44" fillId="0" borderId="111" xfId="26" applyFont="1" applyFill="1" applyBorder="1" applyAlignment="1">
      <alignment horizontal="left" vertical="center"/>
    </xf>
    <xf numFmtId="0" fontId="44" fillId="0" borderId="113" xfId="26" applyFont="1" applyFill="1" applyBorder="1" applyAlignment="1">
      <alignment horizontal="left" vertical="center"/>
    </xf>
    <xf numFmtId="0" fontId="44" fillId="0" borderId="114" xfId="26" applyFont="1" applyFill="1" applyBorder="1" applyAlignment="1">
      <alignment horizontal="left" vertical="center"/>
    </xf>
    <xf numFmtId="0" fontId="46" fillId="0" borderId="95" xfId="26" applyFont="1" applyFill="1" applyBorder="1" applyAlignment="1">
      <alignment horizontal="center" vertical="center" wrapText="1"/>
    </xf>
    <xf numFmtId="0" fontId="46" fillId="0" borderId="96" xfId="26" applyFont="1" applyFill="1" applyBorder="1" applyAlignment="1">
      <alignment horizontal="center" vertical="center" wrapText="1"/>
    </xf>
    <xf numFmtId="0" fontId="47" fillId="0" borderId="95" xfId="26" applyFont="1" applyFill="1" applyBorder="1" applyAlignment="1">
      <alignment horizontal="left" vertical="center"/>
    </xf>
    <xf numFmtId="0" fontId="47" fillId="0" borderId="97" xfId="26" applyFont="1" applyFill="1" applyBorder="1" applyAlignment="1">
      <alignment horizontal="left" vertical="center"/>
    </xf>
    <xf numFmtId="0" fontId="47" fillId="0" borderId="98" xfId="26" applyFont="1" applyFill="1" applyBorder="1" applyAlignment="1">
      <alignment horizontal="left" vertical="center"/>
    </xf>
    <xf numFmtId="0" fontId="48" fillId="12" borderId="99" xfId="26" applyFont="1" applyFill="1" applyBorder="1" applyAlignment="1">
      <alignment horizontal="center" vertical="center"/>
    </xf>
    <xf numFmtId="0" fontId="48" fillId="12" borderId="97" xfId="26" applyFont="1" applyFill="1" applyBorder="1" applyAlignment="1">
      <alignment horizontal="center" vertical="center"/>
    </xf>
    <xf numFmtId="0" fontId="48" fillId="12" borderId="96" xfId="26" applyFont="1" applyFill="1" applyBorder="1" applyAlignment="1">
      <alignment horizontal="center" vertical="center"/>
    </xf>
    <xf numFmtId="0" fontId="49" fillId="0" borderId="95" xfId="26" applyFont="1" applyFill="1" applyBorder="1" applyAlignment="1">
      <alignment horizontal="center" vertical="center"/>
    </xf>
    <xf numFmtId="0" fontId="49" fillId="0" borderId="97" xfId="26" applyFont="1" applyFill="1" applyBorder="1" applyAlignment="1">
      <alignment horizontal="center" vertical="center"/>
    </xf>
    <xf numFmtId="0" fontId="49" fillId="0" borderId="96" xfId="26" applyFont="1" applyFill="1" applyBorder="1" applyAlignment="1">
      <alignment horizontal="center" vertical="center"/>
    </xf>
    <xf numFmtId="0" fontId="48" fillId="12" borderId="95" xfId="26" applyFont="1" applyFill="1" applyBorder="1" applyAlignment="1">
      <alignment horizontal="center" vertical="center"/>
    </xf>
    <xf numFmtId="0" fontId="50" fillId="0" borderId="95" xfId="26" applyFont="1" applyFill="1" applyBorder="1" applyAlignment="1">
      <alignment horizontal="center" vertical="center"/>
    </xf>
    <xf numFmtId="0" fontId="50" fillId="0" borderId="97" xfId="26" applyFont="1" applyFill="1" applyBorder="1" applyAlignment="1">
      <alignment horizontal="center" vertical="center"/>
    </xf>
    <xf numFmtId="0" fontId="50" fillId="0" borderId="96" xfId="26" applyFont="1" applyFill="1" applyBorder="1" applyAlignment="1">
      <alignment horizontal="center" vertical="center"/>
    </xf>
    <xf numFmtId="0" fontId="51" fillId="0" borderId="93" xfId="26" applyFont="1" applyFill="1" applyBorder="1" applyAlignment="1">
      <alignment horizontal="center" vertical="center"/>
    </xf>
    <xf numFmtId="0" fontId="51" fillId="0" borderId="92" xfId="26" applyFont="1" applyFill="1" applyBorder="1" applyAlignment="1">
      <alignment horizontal="center" vertical="center"/>
    </xf>
    <xf numFmtId="0" fontId="51" fillId="0" borderId="102" xfId="26" applyFont="1" applyBorder="1" applyAlignment="1">
      <alignment horizontal="center" vertical="center"/>
    </xf>
    <xf numFmtId="0" fontId="51" fillId="0" borderId="103" xfId="26" applyFont="1" applyBorder="1" applyAlignment="1">
      <alignment horizontal="center" vertical="center"/>
    </xf>
    <xf numFmtId="0" fontId="51" fillId="0" borderId="104" xfId="26" applyFont="1" applyBorder="1" applyAlignment="1">
      <alignment horizontal="center" vertical="center"/>
    </xf>
    <xf numFmtId="184" fontId="50" fillId="0" borderId="100" xfId="26" applyNumberFormat="1" applyFont="1" applyBorder="1" applyAlignment="1">
      <alignment horizontal="center" vertical="center"/>
    </xf>
    <xf numFmtId="184" fontId="50" fillId="0" borderId="120" xfId="26" applyNumberFormat="1" applyFont="1" applyBorder="1" applyAlignment="1">
      <alignment horizontal="center" vertical="center"/>
    </xf>
    <xf numFmtId="184" fontId="50" fillId="0" borderId="101" xfId="26" applyNumberFormat="1" applyFont="1" applyBorder="1" applyAlignment="1">
      <alignment horizontal="center" vertical="center"/>
    </xf>
    <xf numFmtId="0" fontId="63" fillId="2" borderId="13" xfId="26" applyFont="1" applyFill="1" applyBorder="1" applyAlignment="1">
      <alignment horizontal="center" vertical="center" wrapText="1"/>
    </xf>
    <xf numFmtId="0" fontId="63" fillId="2" borderId="14" xfId="26" applyFont="1" applyFill="1" applyBorder="1" applyAlignment="1">
      <alignment horizontal="center" vertical="center" wrapText="1"/>
    </xf>
    <xf numFmtId="0" fontId="63" fillId="2" borderId="116" xfId="26" applyFont="1" applyFill="1" applyBorder="1" applyAlignment="1">
      <alignment horizontal="center" vertical="center" wrapText="1"/>
    </xf>
    <xf numFmtId="0" fontId="63" fillId="2" borderId="15" xfId="26" applyFont="1" applyFill="1" applyBorder="1" applyAlignment="1">
      <alignment horizontal="center" vertical="center" wrapText="1"/>
    </xf>
    <xf numFmtId="0" fontId="63" fillId="2" borderId="0" xfId="26" applyFont="1" applyFill="1" applyBorder="1" applyAlignment="1">
      <alignment horizontal="center" vertical="center" wrapText="1"/>
    </xf>
    <xf numFmtId="0" fontId="63" fillId="2" borderId="78" xfId="26" applyFont="1" applyFill="1" applyBorder="1" applyAlignment="1">
      <alignment horizontal="center" vertical="center" wrapText="1"/>
    </xf>
    <xf numFmtId="0" fontId="63" fillId="2" borderId="67" xfId="26" applyFont="1" applyFill="1" applyBorder="1" applyAlignment="1">
      <alignment horizontal="center" vertical="center" wrapText="1"/>
    </xf>
    <xf numFmtId="0" fontId="63" fillId="2" borderId="2" xfId="26" applyFont="1" applyFill="1" applyBorder="1" applyAlignment="1">
      <alignment horizontal="center" vertical="center" wrapText="1"/>
    </xf>
    <xf numFmtId="0" fontId="63" fillId="2" borderId="12" xfId="26" applyFont="1" applyFill="1" applyBorder="1" applyAlignment="1">
      <alignment horizontal="center" vertical="center" wrapText="1"/>
    </xf>
    <xf numFmtId="0" fontId="44" fillId="0" borderId="90" xfId="26" applyFont="1" applyBorder="1" applyAlignment="1">
      <alignment horizontal="center" vertical="center" wrapText="1"/>
    </xf>
    <xf numFmtId="0" fontId="44" fillId="0" borderId="91" xfId="26" applyFont="1" applyBorder="1" applyAlignment="1">
      <alignment horizontal="center" vertical="center" wrapText="1"/>
    </xf>
    <xf numFmtId="0" fontId="44" fillId="0" borderId="92" xfId="26" applyFont="1" applyBorder="1" applyAlignment="1">
      <alignment horizontal="center" vertical="center" wrapText="1"/>
    </xf>
    <xf numFmtId="0" fontId="44" fillId="0" borderId="93" xfId="26" applyFont="1" applyBorder="1" applyAlignment="1">
      <alignment horizontal="center" vertical="center" wrapText="1"/>
    </xf>
    <xf numFmtId="0" fontId="26" fillId="0" borderId="91" xfId="26" applyFont="1" applyBorder="1" applyAlignment="1">
      <alignment vertical="center"/>
    </xf>
    <xf numFmtId="0" fontId="26" fillId="0" borderId="92" xfId="26" applyFont="1" applyBorder="1" applyAlignment="1">
      <alignment vertical="center"/>
    </xf>
    <xf numFmtId="0" fontId="31" fillId="7" borderId="93" xfId="26" applyFont="1" applyFill="1" applyBorder="1" applyAlignment="1">
      <alignment horizontal="center" vertical="center" wrapText="1"/>
    </xf>
    <xf numFmtId="0" fontId="31" fillId="7" borderId="91" xfId="26" applyFont="1" applyFill="1" applyBorder="1" applyAlignment="1">
      <alignment horizontal="center" vertical="center" wrapText="1"/>
    </xf>
    <xf numFmtId="0" fontId="31" fillId="7" borderId="92" xfId="26" applyFont="1" applyFill="1" applyBorder="1" applyAlignment="1">
      <alignment horizontal="center" vertical="center" wrapText="1"/>
    </xf>
    <xf numFmtId="0" fontId="45" fillId="0" borderId="95" xfId="26" applyFont="1" applyBorder="1" applyAlignment="1">
      <alignment horizontal="center" vertical="center" wrapText="1"/>
    </xf>
    <xf numFmtId="0" fontId="45" fillId="0" borderId="96" xfId="26" applyFont="1" applyBorder="1" applyAlignment="1">
      <alignment horizontal="center" vertical="center" wrapText="1"/>
    </xf>
    <xf numFmtId="0" fontId="44" fillId="0" borderId="95" xfId="26" applyFont="1" applyBorder="1" applyAlignment="1">
      <alignment horizontal="left" vertical="center"/>
    </xf>
    <xf numFmtId="0" fontId="44" fillId="0" borderId="97" xfId="26" applyFont="1" applyBorder="1" applyAlignment="1">
      <alignment horizontal="left" vertical="center"/>
    </xf>
    <xf numFmtId="0" fontId="44" fillId="0" borderId="98" xfId="26" applyFont="1" applyBorder="1" applyAlignment="1">
      <alignment horizontal="left" vertical="center"/>
    </xf>
    <xf numFmtId="0" fontId="43" fillId="2" borderId="14" xfId="26" applyFont="1" applyFill="1" applyBorder="1" applyAlignment="1">
      <alignment horizontal="center"/>
    </xf>
    <xf numFmtId="0" fontId="43" fillId="2" borderId="49" xfId="26" applyFont="1" applyFill="1" applyBorder="1" applyAlignment="1">
      <alignment horizontal="center"/>
    </xf>
    <xf numFmtId="0" fontId="43" fillId="2" borderId="0" xfId="26" applyFont="1" applyFill="1" applyBorder="1" applyAlignment="1">
      <alignment horizontal="center"/>
    </xf>
    <xf numFmtId="0" fontId="43" fillId="2" borderId="65" xfId="26" applyFont="1" applyFill="1" applyBorder="1" applyAlignment="1">
      <alignment horizontal="center"/>
    </xf>
    <xf numFmtId="0" fontId="63" fillId="2" borderId="38" xfId="26" applyFont="1" applyFill="1" applyBorder="1" applyAlignment="1">
      <alignment horizontal="center" vertical="center" wrapText="1"/>
    </xf>
    <xf numFmtId="0" fontId="63" fillId="2" borderId="26" xfId="26" applyFont="1" applyFill="1" applyBorder="1" applyAlignment="1">
      <alignment horizontal="center" vertical="center" wrapText="1"/>
    </xf>
    <xf numFmtId="0" fontId="63" fillId="2" borderId="44" xfId="26" applyFont="1" applyFill="1" applyBorder="1" applyAlignment="1">
      <alignment horizontal="center" vertical="center" wrapText="1"/>
    </xf>
    <xf numFmtId="0" fontId="63" fillId="2" borderId="25" xfId="26" applyFont="1" applyFill="1" applyBorder="1" applyAlignment="1">
      <alignment horizontal="center" vertical="center" wrapText="1"/>
    </xf>
    <xf numFmtId="0" fontId="63" fillId="2" borderId="27" xfId="26" applyFont="1" applyFill="1" applyBorder="1" applyAlignment="1">
      <alignment horizontal="center" vertical="center" wrapText="1"/>
    </xf>
    <xf numFmtId="0" fontId="28" fillId="0" borderId="13" xfId="26" applyFont="1" applyBorder="1" applyAlignment="1">
      <alignment horizontal="center" vertical="center" wrapText="1"/>
    </xf>
    <xf numFmtId="0" fontId="28" fillId="0" borderId="14" xfId="26" applyFont="1" applyBorder="1" applyAlignment="1">
      <alignment horizontal="center" vertical="center" wrapText="1"/>
    </xf>
    <xf numFmtId="0" fontId="28" fillId="0" borderId="80" xfId="26" applyFont="1" applyBorder="1" applyAlignment="1">
      <alignment horizontal="center" vertical="center" wrapText="1"/>
    </xf>
    <xf numFmtId="0" fontId="28" fillId="0" borderId="15" xfId="26" applyFont="1" applyBorder="1" applyAlignment="1">
      <alignment horizontal="center" vertical="center" wrapText="1"/>
    </xf>
    <xf numFmtId="0" fontId="28" fillId="0" borderId="0" xfId="26" applyFont="1" applyBorder="1" applyAlignment="1">
      <alignment horizontal="center" vertical="center" wrapText="1"/>
    </xf>
    <xf numFmtId="0" fontId="28" fillId="0" borderId="83" xfId="26" applyFont="1" applyBorder="1" applyAlignment="1">
      <alignment horizontal="center" vertical="center" wrapText="1"/>
    </xf>
    <xf numFmtId="0" fontId="28" fillId="0" borderId="86" xfId="26" applyFont="1" applyBorder="1" applyAlignment="1">
      <alignment horizontal="center" vertical="center" wrapText="1"/>
    </xf>
    <xf numFmtId="0" fontId="28" fillId="0" borderId="87" xfId="26" applyFont="1" applyBorder="1" applyAlignment="1">
      <alignment horizontal="center" vertical="center" wrapText="1"/>
    </xf>
    <xf numFmtId="0" fontId="28" fillId="0" borderId="88" xfId="26" applyFont="1" applyBorder="1" applyAlignment="1">
      <alignment horizontal="center" vertical="center" wrapText="1"/>
    </xf>
    <xf numFmtId="49" fontId="25" fillId="6" borderId="81" xfId="26" applyNumberFormat="1" applyFont="1" applyFill="1" applyBorder="1" applyAlignment="1">
      <alignment horizontal="center" vertical="center"/>
    </xf>
    <xf numFmtId="49" fontId="25" fillId="6" borderId="14" xfId="26" applyNumberFormat="1" applyFont="1" applyFill="1" applyBorder="1" applyAlignment="1">
      <alignment horizontal="center" vertical="center"/>
    </xf>
    <xf numFmtId="49" fontId="25" fillId="6" borderId="80" xfId="26" applyNumberFormat="1" applyFont="1" applyFill="1" applyBorder="1" applyAlignment="1">
      <alignment horizontal="center" vertical="center"/>
    </xf>
    <xf numFmtId="49" fontId="25" fillId="6" borderId="84" xfId="26" applyNumberFormat="1" applyFont="1" applyFill="1" applyBorder="1" applyAlignment="1">
      <alignment horizontal="center" vertical="center"/>
    </xf>
    <xf numFmtId="49" fontId="25" fillId="6" borderId="0" xfId="26" applyNumberFormat="1" applyFont="1" applyFill="1" applyBorder="1" applyAlignment="1">
      <alignment horizontal="center" vertical="center"/>
    </xf>
    <xf numFmtId="49" fontId="25" fillId="6" borderId="83" xfId="26" applyNumberFormat="1" applyFont="1" applyFill="1" applyBorder="1" applyAlignment="1">
      <alignment horizontal="center" vertical="center"/>
    </xf>
    <xf numFmtId="49" fontId="25" fillId="6" borderId="89" xfId="26" applyNumberFormat="1" applyFont="1" applyFill="1" applyBorder="1" applyAlignment="1">
      <alignment horizontal="center" vertical="center"/>
    </xf>
    <xf numFmtId="49" fontId="25" fillId="6" borderId="87" xfId="26" applyNumberFormat="1" applyFont="1" applyFill="1" applyBorder="1" applyAlignment="1">
      <alignment horizontal="center" vertical="center"/>
    </xf>
    <xf numFmtId="49" fontId="25" fillId="6" borderId="88" xfId="26" applyNumberFormat="1" applyFont="1" applyFill="1" applyBorder="1" applyAlignment="1">
      <alignment horizontal="center" vertical="center"/>
    </xf>
    <xf numFmtId="0" fontId="30" fillId="2" borderId="99" xfId="26" applyFont="1" applyFill="1" applyBorder="1" applyAlignment="1">
      <alignment horizontal="center" vertical="center"/>
    </xf>
    <xf numFmtId="0" fontId="30" fillId="2" borderId="97" xfId="26" applyFont="1" applyFill="1" applyBorder="1" applyAlignment="1">
      <alignment horizontal="center" vertical="center"/>
    </xf>
    <xf numFmtId="167" fontId="19" fillId="5" borderId="48" xfId="15" applyFont="1" applyFill="1" applyBorder="1" applyAlignment="1">
      <alignment horizontal="center" vertical="center" wrapText="1"/>
    </xf>
    <xf numFmtId="167" fontId="19" fillId="5" borderId="35" xfId="15" applyFont="1" applyFill="1" applyBorder="1" applyAlignment="1">
      <alignment horizontal="center" vertical="center" wrapText="1"/>
    </xf>
    <xf numFmtId="43" fontId="12" fillId="2" borderId="7" xfId="17" applyFont="1" applyFill="1" applyBorder="1" applyAlignment="1">
      <alignment horizontal="center" vertical="center" wrapText="1"/>
    </xf>
    <xf numFmtId="43" fontId="12" fillId="2" borderId="11" xfId="17" applyFont="1" applyFill="1" applyBorder="1" applyAlignment="1">
      <alignment horizontal="center" vertical="center" wrapText="1"/>
    </xf>
    <xf numFmtId="178" fontId="11" fillId="5" borderId="7" xfId="15" applyNumberFormat="1" applyFont="1" applyFill="1" applyBorder="1" applyAlignment="1">
      <alignment horizontal="center" vertical="center" wrapText="1"/>
    </xf>
    <xf numFmtId="178" fontId="11" fillId="5" borderId="11" xfId="15" applyNumberFormat="1" applyFont="1" applyFill="1" applyBorder="1" applyAlignment="1">
      <alignment horizontal="center" vertical="center" wrapText="1"/>
    </xf>
    <xf numFmtId="167" fontId="20" fillId="5" borderId="7" xfId="15" applyFont="1" applyFill="1" applyBorder="1" applyAlignment="1">
      <alignment horizontal="center" vertical="center" wrapText="1"/>
    </xf>
    <xf numFmtId="167" fontId="20" fillId="5" borderId="11" xfId="15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167" fontId="11" fillId="5" borderId="7" xfId="15" applyFont="1" applyFill="1" applyBorder="1" applyAlignment="1">
      <alignment horizontal="center" vertical="center" wrapText="1"/>
    </xf>
    <xf numFmtId="167" fontId="11" fillId="5" borderId="77" xfId="15" applyFont="1" applyFill="1" applyBorder="1" applyAlignment="1">
      <alignment horizontal="center" vertical="center" wrapText="1"/>
    </xf>
    <xf numFmtId="167" fontId="11" fillId="5" borderId="11" xfId="15" applyFont="1" applyFill="1" applyBorder="1" applyAlignment="1">
      <alignment horizontal="center" vertical="center" wrapText="1"/>
    </xf>
    <xf numFmtId="0" fontId="11" fillId="5" borderId="47" xfId="0" applyFont="1" applyFill="1" applyBorder="1" applyAlignment="1">
      <alignment horizontal="center" vertical="center" wrapText="1"/>
    </xf>
    <xf numFmtId="0" fontId="11" fillId="5" borderId="72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167" fontId="20" fillId="5" borderId="20" xfId="15" applyFont="1" applyFill="1" applyBorder="1" applyAlignment="1">
      <alignment horizontal="center" vertical="center" wrapText="1"/>
    </xf>
    <xf numFmtId="167" fontId="20" fillId="5" borderId="21" xfId="15" applyFont="1" applyFill="1" applyBorder="1" applyAlignment="1">
      <alignment horizontal="center" vertical="center" wrapText="1"/>
    </xf>
    <xf numFmtId="167" fontId="21" fillId="5" borderId="1" xfId="15" applyFont="1" applyFill="1" applyBorder="1" applyAlignment="1">
      <alignment horizontal="center" vertical="center" wrapText="1"/>
    </xf>
    <xf numFmtId="167" fontId="20" fillId="5" borderId="48" xfId="15" applyFont="1" applyFill="1" applyBorder="1" applyAlignment="1">
      <alignment horizontal="center" vertical="center" wrapText="1"/>
    </xf>
    <xf numFmtId="167" fontId="20" fillId="5" borderId="35" xfId="15" applyFont="1" applyFill="1" applyBorder="1" applyAlignment="1">
      <alignment horizontal="center" vertical="center" wrapText="1"/>
    </xf>
    <xf numFmtId="167" fontId="13" fillId="5" borderId="48" xfId="15" applyFont="1" applyFill="1" applyBorder="1" applyAlignment="1">
      <alignment horizontal="center" vertical="center" wrapText="1"/>
    </xf>
    <xf numFmtId="167" fontId="13" fillId="5" borderId="35" xfId="15" applyFont="1" applyFill="1" applyBorder="1" applyAlignment="1">
      <alignment horizontal="center" vertical="center" wrapText="1"/>
    </xf>
    <xf numFmtId="167" fontId="20" fillId="5" borderId="23" xfId="15" applyFont="1" applyFill="1" applyBorder="1" applyAlignment="1">
      <alignment horizontal="center" vertical="center" wrapText="1"/>
    </xf>
    <xf numFmtId="167" fontId="20" fillId="5" borderId="2" xfId="15" applyFont="1" applyFill="1" applyBorder="1" applyAlignment="1">
      <alignment horizontal="center" vertical="center" wrapText="1"/>
    </xf>
    <xf numFmtId="167" fontId="13" fillId="0" borderId="48" xfId="15" applyFont="1" applyFill="1" applyBorder="1" applyAlignment="1">
      <alignment horizontal="center" vertical="center" wrapText="1"/>
    </xf>
    <xf numFmtId="167" fontId="13" fillId="0" borderId="35" xfId="15" applyFont="1" applyFill="1" applyBorder="1" applyAlignment="1">
      <alignment horizontal="center" vertical="center" wrapText="1"/>
    </xf>
    <xf numFmtId="165" fontId="12" fillId="0" borderId="47" xfId="16" applyFont="1" applyFill="1" applyBorder="1" applyAlignment="1">
      <alignment horizontal="center" vertical="center" wrapText="1"/>
    </xf>
    <xf numFmtId="165" fontId="12" fillId="0" borderId="72" xfId="16" applyFont="1" applyFill="1" applyBorder="1" applyAlignment="1">
      <alignment horizontal="center" vertical="center" wrapText="1"/>
    </xf>
    <xf numFmtId="43" fontId="12" fillId="2" borderId="1" xfId="17" applyFont="1" applyFill="1" applyBorder="1" applyAlignment="1">
      <alignment horizontal="center" vertical="center" wrapText="1"/>
    </xf>
    <xf numFmtId="167" fontId="16" fillId="2" borderId="0" xfId="15" applyFont="1" applyFill="1" applyAlignment="1">
      <alignment horizontal="center" vertical="center" wrapText="1"/>
    </xf>
    <xf numFmtId="167" fontId="9" fillId="2" borderId="0" xfId="15" applyFont="1" applyFill="1" applyAlignment="1">
      <alignment horizontal="left" vertical="center" wrapText="1"/>
    </xf>
    <xf numFmtId="167" fontId="13" fillId="2" borderId="0" xfId="15" applyFont="1" applyFill="1" applyAlignment="1">
      <alignment horizontal="left" vertical="center" wrapText="1"/>
    </xf>
    <xf numFmtId="43" fontId="11" fillId="2" borderId="32" xfId="17" applyFont="1" applyFill="1" applyBorder="1" applyAlignment="1">
      <alignment horizontal="center" vertical="center" wrapText="1"/>
    </xf>
    <xf numFmtId="43" fontId="11" fillId="2" borderId="79" xfId="17" applyFont="1" applyFill="1" applyBorder="1" applyAlignment="1">
      <alignment horizontal="center" vertical="center" wrapText="1"/>
    </xf>
    <xf numFmtId="179" fontId="12" fillId="0" borderId="7" xfId="18" applyNumberFormat="1" applyFont="1" applyFill="1" applyBorder="1" applyAlignment="1">
      <alignment horizontal="center" vertical="center" wrapText="1"/>
    </xf>
    <xf numFmtId="179" fontId="12" fillId="0" borderId="11" xfId="18" applyNumberFormat="1" applyFont="1" applyFill="1" applyBorder="1" applyAlignment="1">
      <alignment horizontal="center" vertical="center" wrapText="1"/>
    </xf>
    <xf numFmtId="167" fontId="19" fillId="5" borderId="20" xfId="15" applyFont="1" applyFill="1" applyBorder="1" applyAlignment="1">
      <alignment horizontal="center" vertical="center" wrapText="1"/>
    </xf>
    <xf numFmtId="167" fontId="19" fillId="5" borderId="75" xfId="15" applyFont="1" applyFill="1" applyBorder="1" applyAlignment="1">
      <alignment horizontal="center" vertical="center" wrapText="1"/>
    </xf>
    <xf numFmtId="167" fontId="19" fillId="5" borderId="23" xfId="15" applyFont="1" applyFill="1" applyBorder="1" applyAlignment="1">
      <alignment horizontal="center" vertical="center" wrapText="1"/>
    </xf>
    <xf numFmtId="167" fontId="19" fillId="5" borderId="12" xfId="15" applyFont="1" applyFill="1" applyBorder="1" applyAlignment="1">
      <alignment horizontal="center" vertical="center" wrapText="1"/>
    </xf>
    <xf numFmtId="43" fontId="12" fillId="2" borderId="25" xfId="17" applyFont="1" applyFill="1" applyBorder="1" applyAlignment="1">
      <alignment horizontal="center" vertical="center" wrapText="1"/>
    </xf>
    <xf numFmtId="43" fontId="12" fillId="2" borderId="44" xfId="17" applyFont="1" applyFill="1" applyBorder="1" applyAlignment="1">
      <alignment horizontal="center" vertical="center" wrapText="1"/>
    </xf>
    <xf numFmtId="179" fontId="12" fillId="0" borderId="1" xfId="18" applyNumberFormat="1" applyFont="1" applyFill="1" applyBorder="1" applyAlignment="1">
      <alignment horizontal="center" vertical="center" wrapText="1"/>
    </xf>
    <xf numFmtId="167" fontId="11" fillId="5" borderId="7" xfId="15" applyNumberFormat="1" applyFont="1" applyFill="1" applyBorder="1" applyAlignment="1">
      <alignment horizontal="center" vertical="center" wrapText="1"/>
    </xf>
    <xf numFmtId="167" fontId="11" fillId="5" borderId="11" xfId="15" applyNumberFormat="1" applyFont="1" applyFill="1" applyBorder="1" applyAlignment="1">
      <alignment horizontal="center" vertical="center" wrapText="1"/>
    </xf>
    <xf numFmtId="0" fontId="57" fillId="0" borderId="20" xfId="6" applyFont="1" applyFill="1" applyBorder="1" applyAlignment="1">
      <alignment horizontal="center" vertical="center" wrapText="1"/>
    </xf>
    <xf numFmtId="0" fontId="57" fillId="0" borderId="21" xfId="6" applyFont="1" applyFill="1" applyBorder="1" applyAlignment="1">
      <alignment horizontal="center" vertical="center" wrapText="1"/>
    </xf>
    <xf numFmtId="0" fontId="57" fillId="0" borderId="59" xfId="6" applyFont="1" applyFill="1" applyBorder="1" applyAlignment="1">
      <alignment horizontal="center" vertical="center" wrapText="1"/>
    </xf>
    <xf numFmtId="0" fontId="57" fillId="0" borderId="23" xfId="6" applyFont="1" applyFill="1" applyBorder="1" applyAlignment="1">
      <alignment horizontal="center" vertical="center" wrapText="1"/>
    </xf>
    <xf numFmtId="0" fontId="57" fillId="0" borderId="2" xfId="6" applyFont="1" applyFill="1" applyBorder="1" applyAlignment="1">
      <alignment horizontal="center" vertical="center" wrapText="1"/>
    </xf>
    <xf numFmtId="0" fontId="57" fillId="0" borderId="60" xfId="6" applyFont="1" applyFill="1" applyBorder="1" applyAlignment="1">
      <alignment horizontal="center" vertical="center" wrapText="1"/>
    </xf>
    <xf numFmtId="4" fontId="29" fillId="0" borderId="25" xfId="6" applyNumberFormat="1" applyFont="1" applyFill="1" applyBorder="1" applyAlignment="1">
      <alignment horizontal="center" vertical="center" wrapText="1"/>
    </xf>
    <xf numFmtId="0" fontId="26" fillId="0" borderId="26" xfId="6" applyFont="1" applyFill="1" applyBorder="1" applyAlignment="1">
      <alignment horizontal="center"/>
    </xf>
    <xf numFmtId="0" fontId="26" fillId="0" borderId="61" xfId="6" applyFont="1" applyFill="1" applyBorder="1" applyAlignment="1">
      <alignment horizontal="center"/>
    </xf>
    <xf numFmtId="0" fontId="42" fillId="0" borderId="28" xfId="5" applyFont="1" applyFill="1" applyBorder="1" applyAlignment="1">
      <alignment horizontal="center" vertical="center"/>
    </xf>
    <xf numFmtId="0" fontId="42" fillId="0" borderId="50" xfId="5" applyFont="1" applyFill="1" applyBorder="1" applyAlignment="1">
      <alignment horizontal="center" vertical="center"/>
    </xf>
    <xf numFmtId="0" fontId="42" fillId="0" borderId="51" xfId="5" applyFont="1" applyFill="1" applyBorder="1" applyAlignment="1">
      <alignment horizontal="center" vertical="center"/>
    </xf>
    <xf numFmtId="0" fontId="40" fillId="0" borderId="76" xfId="13" applyFont="1" applyFill="1" applyBorder="1" applyAlignment="1">
      <alignment horizontal="center" vertical="center"/>
    </xf>
    <xf numFmtId="0" fontId="40" fillId="0" borderId="18" xfId="13" applyFont="1" applyFill="1" applyBorder="1" applyAlignment="1">
      <alignment horizontal="center" vertical="center"/>
    </xf>
    <xf numFmtId="0" fontId="40" fillId="0" borderId="19" xfId="13" applyFont="1" applyFill="1" applyBorder="1" applyAlignment="1">
      <alignment horizontal="center" vertical="center"/>
    </xf>
    <xf numFmtId="0" fontId="57" fillId="0" borderId="22" xfId="6" applyFont="1" applyFill="1" applyBorder="1" applyAlignment="1">
      <alignment horizontal="center" vertical="center" wrapText="1"/>
    </xf>
    <xf numFmtId="0" fontId="57" fillId="0" borderId="24" xfId="6" applyFont="1" applyFill="1" applyBorder="1" applyAlignment="1">
      <alignment horizontal="center" vertical="center" wrapText="1"/>
    </xf>
    <xf numFmtId="0" fontId="26" fillId="0" borderId="27" xfId="6" applyFont="1" applyFill="1" applyBorder="1" applyAlignment="1">
      <alignment horizontal="center"/>
    </xf>
    <xf numFmtId="0" fontId="48" fillId="0" borderId="76" xfId="6" applyFont="1" applyFill="1" applyBorder="1" applyAlignment="1">
      <alignment horizontal="center" vertical="center"/>
    </xf>
    <xf numFmtId="0" fontId="48" fillId="0" borderId="18" xfId="6" applyFont="1" applyFill="1" applyBorder="1" applyAlignment="1">
      <alignment horizontal="center" vertical="center"/>
    </xf>
    <xf numFmtId="0" fontId="48" fillId="0" borderId="19" xfId="6" applyFont="1" applyFill="1" applyBorder="1" applyAlignment="1">
      <alignment horizontal="center" vertical="center"/>
    </xf>
    <xf numFmtId="4" fontId="29" fillId="0" borderId="25" xfId="6" applyNumberFormat="1" applyFont="1" applyFill="1" applyBorder="1" applyAlignment="1">
      <alignment horizontal="left" vertical="center" wrapText="1"/>
    </xf>
    <xf numFmtId="0" fontId="26" fillId="0" borderId="26" xfId="6" applyFont="1" applyFill="1" applyBorder="1" applyAlignment="1">
      <alignment horizontal="left"/>
    </xf>
    <xf numFmtId="0" fontId="26" fillId="0" borderId="27" xfId="6" applyFont="1" applyFill="1" applyBorder="1" applyAlignment="1">
      <alignment horizontal="left"/>
    </xf>
    <xf numFmtId="0" fontId="42" fillId="0" borderId="54" xfId="5" applyFont="1" applyFill="1" applyBorder="1" applyAlignment="1">
      <alignment horizontal="center" vertical="center"/>
    </xf>
    <xf numFmtId="0" fontId="42" fillId="0" borderId="55" xfId="5" applyFont="1" applyFill="1" applyBorder="1" applyAlignment="1">
      <alignment horizontal="center" vertical="center"/>
    </xf>
    <xf numFmtId="0" fontId="42" fillId="0" borderId="56" xfId="5" applyFont="1" applyFill="1" applyBorder="1" applyAlignment="1">
      <alignment horizontal="center" vertical="center"/>
    </xf>
    <xf numFmtId="0" fontId="48" fillId="0" borderId="17" xfId="13" applyFont="1" applyFill="1" applyBorder="1" applyAlignment="1">
      <alignment horizontal="center" vertical="center"/>
    </xf>
    <xf numFmtId="0" fontId="48" fillId="0" borderId="18" xfId="13" applyFont="1" applyFill="1" applyBorder="1" applyAlignment="1">
      <alignment horizontal="center" vertical="center"/>
    </xf>
    <xf numFmtId="0" fontId="48" fillId="0" borderId="58" xfId="13" applyFont="1" applyFill="1" applyBorder="1" applyAlignment="1">
      <alignment horizontal="center" vertical="center"/>
    </xf>
    <xf numFmtId="0" fontId="40" fillId="0" borderId="17" xfId="13" applyFont="1" applyFill="1" applyBorder="1" applyAlignment="1">
      <alignment horizontal="center" vertical="center"/>
    </xf>
    <xf numFmtId="0" fontId="48" fillId="0" borderId="17" xfId="6" applyFont="1" applyFill="1" applyBorder="1" applyAlignment="1">
      <alignment horizontal="center" vertical="center"/>
    </xf>
    <xf numFmtId="0" fontId="59" fillId="0" borderId="20" xfId="13" applyFont="1" applyFill="1" applyBorder="1" applyAlignment="1">
      <alignment horizontal="center" vertical="center" wrapText="1"/>
    </xf>
    <xf numFmtId="0" fontId="59" fillId="0" borderId="21" xfId="13" applyFont="1" applyFill="1" applyBorder="1" applyAlignment="1">
      <alignment horizontal="center" vertical="center" wrapText="1"/>
    </xf>
    <xf numFmtId="0" fontId="59" fillId="0" borderId="22" xfId="13" applyFont="1" applyFill="1" applyBorder="1" applyAlignment="1">
      <alignment horizontal="center" vertical="center" wrapText="1"/>
    </xf>
    <xf numFmtId="0" fontId="59" fillId="0" borderId="23" xfId="13" applyFont="1" applyFill="1" applyBorder="1" applyAlignment="1">
      <alignment horizontal="center" vertical="center" wrapText="1"/>
    </xf>
    <xf numFmtId="0" fontId="59" fillId="0" borderId="2" xfId="13" applyFont="1" applyFill="1" applyBorder="1" applyAlignment="1">
      <alignment horizontal="center" vertical="center" wrapText="1"/>
    </xf>
    <xf numFmtId="0" fontId="59" fillId="0" borderId="24" xfId="13" applyFont="1" applyFill="1" applyBorder="1" applyAlignment="1">
      <alignment horizontal="center" vertical="center" wrapText="1"/>
    </xf>
    <xf numFmtId="0" fontId="60" fillId="0" borderId="25" xfId="7" applyFont="1" applyFill="1" applyBorder="1" applyAlignment="1">
      <alignment horizontal="center" vertical="center" wrapText="1"/>
    </xf>
    <xf numFmtId="0" fontId="60" fillId="0" borderId="26" xfId="7" applyFont="1" applyFill="1" applyBorder="1" applyAlignment="1">
      <alignment horizontal="center" vertical="center" wrapText="1"/>
    </xf>
    <xf numFmtId="0" fontId="60" fillId="0" borderId="27" xfId="7" applyFont="1" applyFill="1" applyBorder="1" applyAlignment="1">
      <alignment horizontal="center" vertical="center" wrapText="1"/>
    </xf>
  </cellXfs>
  <cellStyles count="34">
    <cellStyle name="Millares" xfId="1" builtinId="3"/>
    <cellStyle name="Millares [0] 4" xfId="16"/>
    <cellStyle name="Millares 3" xfId="33"/>
    <cellStyle name="Millares 4" xfId="15"/>
    <cellStyle name="Millares 6" xfId="17"/>
    <cellStyle name="Moneda" xfId="4" builtinId="4"/>
    <cellStyle name="Moneda [0] 2" xfId="8"/>
    <cellStyle name="Moneda [0] 2 3" xfId="25"/>
    <cellStyle name="Moneda [0] 3" xfId="28"/>
    <cellStyle name="Moneda [0] 4" xfId="21"/>
    <cellStyle name="Moneda [0] 5" xfId="22"/>
    <cellStyle name="Moneda 3" xfId="24"/>
    <cellStyle name="Moneda 3 5" xfId="31"/>
    <cellStyle name="Moneda 6" xfId="23"/>
    <cellStyle name="Normal" xfId="0" builtinId="0"/>
    <cellStyle name="Normal 10 2" xfId="7"/>
    <cellStyle name="Normal 18" xfId="3"/>
    <cellStyle name="Normal 2" xfId="26"/>
    <cellStyle name="Normal 2 2" xfId="32"/>
    <cellStyle name="Normal 2 2 2 2 2" xfId="20"/>
    <cellStyle name="Normal 2 2 3" xfId="6"/>
    <cellStyle name="Normal 2 3" xfId="13"/>
    <cellStyle name="Normal 20" xfId="19"/>
    <cellStyle name="Normal 3" xfId="11"/>
    <cellStyle name="Normal 3 2" xfId="30"/>
    <cellStyle name="Normal 3 2 2" xfId="5"/>
    <cellStyle name="Normal 4" xfId="27"/>
    <cellStyle name="Normal_FORMATOS AGUAS" xfId="18"/>
    <cellStyle name="Normal_Modelo APU para proyectos Chiriguana_Ppto Urbanismo y APUs_Ok" xfId="9"/>
    <cellStyle name="Porcentaje" xfId="2" builtinId="5"/>
    <cellStyle name="Porcentaje 2" xfId="12"/>
    <cellStyle name="Porcentaje 2 2 2" xfId="10"/>
    <cellStyle name="Porcentaje 3" xfId="14"/>
    <cellStyle name="Porcentaje 4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55" Type="http://schemas.microsoft.com/office/2017/10/relationships/person" Target="persons/person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46AFE51-2718-47E3-9B94-F0222DED2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7966364" y="69274"/>
          <a:ext cx="2043547" cy="1826700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E8F8E20-CF75-448B-84DB-A0ED1755FE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316679" y="34636"/>
          <a:ext cx="2580410" cy="1705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380998</xdr:colOff>
      <xdr:row>1</xdr:row>
      <xdr:rowOff>1</xdr:rowOff>
    </xdr:from>
    <xdr:to>
      <xdr:col>39</xdr:col>
      <xdr:colOff>797872</xdr:colOff>
      <xdr:row>4</xdr:row>
      <xdr:rowOff>394607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B5E68F-B362-4640-9027-87EDC4523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913"/>
        <a:stretch/>
      </xdr:blipFill>
      <xdr:spPr>
        <a:xfrm>
          <a:off x="10572748" y="299358"/>
          <a:ext cx="2580410" cy="1700892"/>
        </a:xfrm>
        <a:prstGeom prst="rect">
          <a:avLst/>
        </a:prstGeom>
      </xdr:spPr>
    </xdr:pic>
    <xdr:clientData/>
  </xdr:twoCellAnchor>
  <xdr:twoCellAnchor editAs="oneCell">
    <xdr:from>
      <xdr:col>39</xdr:col>
      <xdr:colOff>1170214</xdr:colOff>
      <xdr:row>1</xdr:row>
      <xdr:rowOff>27214</xdr:rowOff>
    </xdr:from>
    <xdr:to>
      <xdr:col>40</xdr:col>
      <xdr:colOff>846118</xdr:colOff>
      <xdr:row>5</xdr:row>
      <xdr:rowOff>112200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C8885D-562B-44F2-B48D-89A89DFC1D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13525500" y="326571"/>
          <a:ext cx="2043547" cy="1826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61</xdr:row>
      <xdr:rowOff>142876</xdr:rowOff>
    </xdr:from>
    <xdr:to>
      <xdr:col>6</xdr:col>
      <xdr:colOff>688975</xdr:colOff>
      <xdr:row>65</xdr:row>
      <xdr:rowOff>163365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3591" y="1468755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14</xdr:col>
      <xdr:colOff>79374</xdr:colOff>
      <xdr:row>61</xdr:row>
      <xdr:rowOff>184232</xdr:rowOff>
    </xdr:from>
    <xdr:to>
      <xdr:col>15</xdr:col>
      <xdr:colOff>441959</xdr:colOff>
      <xdr:row>65</xdr:row>
      <xdr:rowOff>16281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9924" y="14728907"/>
          <a:ext cx="1641475" cy="5978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40</xdr:row>
      <xdr:rowOff>142876</xdr:rowOff>
    </xdr:from>
    <xdr:to>
      <xdr:col>6</xdr:col>
      <xdr:colOff>688975</xdr:colOff>
      <xdr:row>44</xdr:row>
      <xdr:rowOff>161460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0991" y="1082040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11</xdr:col>
      <xdr:colOff>79374</xdr:colOff>
      <xdr:row>40</xdr:row>
      <xdr:rowOff>184232</xdr:rowOff>
    </xdr:from>
    <xdr:to>
      <xdr:col>13</xdr:col>
      <xdr:colOff>196849</xdr:colOff>
      <xdr:row>44</xdr:row>
      <xdr:rowOff>20091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10861757"/>
          <a:ext cx="1641475" cy="5978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ALACIO-ALCALDIA/PROYECTOS/ESTRUCTURAS/SALONES%20COMUNALES/LA%20PESQUERA/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IS/AppData/Roaming/Microsoft/Excel/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AppData/Local/Temp/a%20%20aaInformaci&#243;n%20GRUPO%204/A%20MInformes%20Mensuales/Informe%20de%20estado%20vial%20ene/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EL%20TORO/VILLA%20DEPORTIVA/08%20ESTRUCTURAL/INFORMES/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jairo79/Desktop/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B2">
            <v>100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B2">
            <v>100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/>
      <sheetData sheetId="944"/>
      <sheetData sheetId="945"/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ristian Fabian Viana Suarez" id="{1BAA4C57-B54F-4107-83B3-B19DE8EDB71E}" userId="Cristian Fabian Viana Suarez" providerId="None"/>
  <person displayName="Diana Marcela Espejero Castaneda" id="{E238290F-C110-480E-9087-E46356A150AC}" userId="diespejero@estudiantes.areandina.edu.co" providerId="PeoplePicker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0" dT="2021-08-09T06:21:35.53" personId="{1BAA4C57-B54F-4107-83B3-B19DE8EDB71E}" id="{7800FA48-B204-4338-B03C-2C8EC3625C86}">
    <text>VERIFICAR CANTIDAD
@Diana Marcela Espejero Castaneda</text>
    <mentions>
      <mention mentionpersonId="{E238290F-C110-480E-9087-E46356A150AC}" mentionId="{00B8411C-1A42-4B66-8D59-746AD03216A1}" startIndex="19" length="33"/>
    </mentions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M67"/>
  <sheetViews>
    <sheetView showGridLines="0" tabSelected="1" view="pageBreakPreview" zoomScale="90" zoomScaleNormal="110" zoomScaleSheetLayoutView="90" workbookViewId="0">
      <selection activeCell="C6" sqref="C6:E6"/>
    </sheetView>
  </sheetViews>
  <sheetFormatPr baseColWidth="10" defaultColWidth="11.42578125" defaultRowHeight="12.75"/>
  <cols>
    <col min="1" max="1" width="7.85546875" style="115" customWidth="1"/>
    <col min="2" max="2" width="9.28515625" style="10" customWidth="1"/>
    <col min="3" max="3" width="62.28515625" style="1" customWidth="1"/>
    <col min="4" max="4" width="12.85546875" style="1" customWidth="1"/>
    <col min="5" max="5" width="13.7109375" style="298" customWidth="1"/>
    <col min="6" max="6" width="19.28515625" style="7" customWidth="1"/>
    <col min="7" max="7" width="29.28515625" style="7" customWidth="1"/>
    <col min="8" max="8" width="26.28515625" style="1" customWidth="1"/>
    <col min="9" max="9" width="15.42578125" style="1" bestFit="1" customWidth="1"/>
    <col min="10" max="10" width="13.28515625" style="1" bestFit="1" customWidth="1"/>
    <col min="11" max="12" width="11.42578125" style="1"/>
    <col min="13" max="13" width="14.140625" style="1" customWidth="1"/>
    <col min="14" max="14" width="12" style="1" bestFit="1" customWidth="1"/>
    <col min="15" max="16384" width="11.42578125" style="1"/>
  </cols>
  <sheetData>
    <row r="1" spans="1:13" ht="138.75" customHeight="1">
      <c r="A1" s="642" t="s">
        <v>109</v>
      </c>
      <c r="B1" s="643"/>
      <c r="C1" s="644"/>
      <c r="D1" s="605"/>
      <c r="E1" s="606"/>
      <c r="F1" s="605"/>
      <c r="G1" s="607"/>
      <c r="H1" s="108"/>
      <c r="I1" s="12"/>
      <c r="J1" s="12"/>
      <c r="K1" s="12"/>
      <c r="L1" s="12"/>
      <c r="M1" s="12"/>
    </row>
    <row r="2" spans="1:13" ht="25.5" customHeight="1">
      <c r="A2" s="666" t="s">
        <v>113</v>
      </c>
      <c r="B2" s="667"/>
      <c r="C2" s="667"/>
      <c r="D2" s="667"/>
      <c r="E2" s="667"/>
      <c r="F2" s="667"/>
      <c r="G2" s="668"/>
      <c r="H2" s="108"/>
      <c r="I2" s="12"/>
      <c r="J2" s="12"/>
      <c r="K2" s="12"/>
      <c r="L2" s="12"/>
      <c r="M2" s="12"/>
    </row>
    <row r="3" spans="1:13" ht="16.5" customHeight="1">
      <c r="A3" s="657" t="s">
        <v>114</v>
      </c>
      <c r="B3" s="658"/>
      <c r="C3" s="658"/>
      <c r="D3" s="658"/>
      <c r="E3" s="658"/>
      <c r="F3" s="658"/>
      <c r="G3" s="659"/>
      <c r="H3" s="108"/>
      <c r="I3" s="12"/>
      <c r="J3" s="12"/>
      <c r="K3" s="12"/>
      <c r="L3" s="12"/>
      <c r="M3" s="12"/>
    </row>
    <row r="4" spans="1:13" ht="16.5" customHeight="1">
      <c r="A4" s="669" t="s">
        <v>122</v>
      </c>
      <c r="B4" s="670"/>
      <c r="C4" s="670"/>
      <c r="D4" s="670"/>
      <c r="E4" s="670"/>
      <c r="F4" s="671"/>
      <c r="G4" s="608" t="s">
        <v>123</v>
      </c>
      <c r="H4" s="108"/>
      <c r="I4" s="12"/>
      <c r="J4" s="12"/>
      <c r="K4" s="12"/>
      <c r="L4" s="12"/>
      <c r="M4" s="12"/>
    </row>
    <row r="5" spans="1:13" ht="25.5" customHeight="1">
      <c r="A5" s="632" t="s">
        <v>115</v>
      </c>
      <c r="B5" s="633"/>
      <c r="C5" s="672" t="s">
        <v>196</v>
      </c>
      <c r="D5" s="673"/>
      <c r="E5" s="674"/>
      <c r="F5" s="109" t="s">
        <v>117</v>
      </c>
      <c r="G5" s="609">
        <v>154001002292</v>
      </c>
      <c r="H5" s="108"/>
      <c r="I5" s="12"/>
      <c r="J5" s="12"/>
      <c r="K5" s="12"/>
      <c r="L5" s="12"/>
      <c r="M5" s="12"/>
    </row>
    <row r="6" spans="1:13" ht="16.5" customHeight="1">
      <c r="A6" s="632" t="s">
        <v>116</v>
      </c>
      <c r="B6" s="633"/>
      <c r="C6" s="672" t="s">
        <v>160</v>
      </c>
      <c r="D6" s="673"/>
      <c r="E6" s="674"/>
      <c r="F6" s="109" t="s">
        <v>118</v>
      </c>
      <c r="G6" s="610" t="s">
        <v>119</v>
      </c>
      <c r="H6" s="108"/>
      <c r="I6" s="12"/>
      <c r="J6" s="12"/>
      <c r="K6" s="12"/>
      <c r="L6" s="12"/>
      <c r="M6" s="12"/>
    </row>
    <row r="7" spans="1:13" ht="12" customHeight="1">
      <c r="A7" s="653"/>
      <c r="B7" s="654"/>
      <c r="C7" s="654"/>
      <c r="D7" s="654"/>
      <c r="E7" s="654"/>
      <c r="F7" s="654"/>
      <c r="G7" s="655"/>
      <c r="H7" s="108"/>
      <c r="I7" s="12"/>
      <c r="J7" s="12"/>
      <c r="K7" s="12"/>
      <c r="L7" s="12"/>
      <c r="M7" s="12"/>
    </row>
    <row r="8" spans="1:13" s="293" customFormat="1" ht="33.75" customHeight="1">
      <c r="A8" s="611" t="s">
        <v>0</v>
      </c>
      <c r="B8" s="106" t="s">
        <v>47</v>
      </c>
      <c r="C8" s="106" t="s">
        <v>1</v>
      </c>
      <c r="D8" s="106" t="s">
        <v>2</v>
      </c>
      <c r="E8" s="107" t="s">
        <v>3</v>
      </c>
      <c r="F8" s="107" t="s">
        <v>4</v>
      </c>
      <c r="G8" s="612" t="s">
        <v>5</v>
      </c>
      <c r="H8" s="595"/>
      <c r="I8" s="292"/>
      <c r="J8" s="292"/>
      <c r="K8" s="292"/>
      <c r="L8" s="292"/>
      <c r="M8" s="292"/>
    </row>
    <row r="9" spans="1:13" s="2" customFormat="1" ht="17.649999999999999" customHeight="1">
      <c r="A9" s="639" t="s">
        <v>43</v>
      </c>
      <c r="B9" s="640"/>
      <c r="C9" s="640"/>
      <c r="D9" s="640"/>
      <c r="E9" s="640"/>
      <c r="F9" s="640"/>
      <c r="G9" s="641"/>
      <c r="H9" s="596"/>
      <c r="I9" s="13"/>
      <c r="J9" s="13"/>
      <c r="K9" s="13"/>
      <c r="L9" s="13"/>
      <c r="M9" s="13"/>
    </row>
    <row r="10" spans="1:13" s="2" customFormat="1" ht="21" customHeight="1">
      <c r="A10" s="637" t="s">
        <v>96</v>
      </c>
      <c r="B10" s="638"/>
      <c r="C10" s="638"/>
      <c r="D10" s="638"/>
      <c r="E10" s="638"/>
      <c r="F10" s="638"/>
      <c r="G10" s="656"/>
      <c r="H10" s="596"/>
      <c r="I10" s="13"/>
      <c r="J10" s="13"/>
      <c r="K10" s="13"/>
      <c r="L10" s="13"/>
      <c r="M10" s="13"/>
    </row>
    <row r="11" spans="1:13" s="99" customFormat="1" ht="45.75" customHeight="1">
      <c r="A11" s="613">
        <v>1.1000000000000001</v>
      </c>
      <c r="B11" s="110"/>
      <c r="C11" s="116" t="s">
        <v>161</v>
      </c>
      <c r="D11" s="110" t="s">
        <v>14</v>
      </c>
      <c r="E11" s="162">
        <f>+'MEM CANTIDADES'!AO25</f>
        <v>6</v>
      </c>
      <c r="F11" s="220">
        <f>+'APUS '!H28</f>
        <v>48161</v>
      </c>
      <c r="G11" s="614">
        <f t="shared" ref="G11" si="0">F11*E11</f>
        <v>288966</v>
      </c>
      <c r="H11" s="597"/>
      <c r="I11" s="197"/>
      <c r="J11" s="197"/>
      <c r="K11" s="197"/>
      <c r="L11" s="197"/>
      <c r="M11" s="197"/>
    </row>
    <row r="12" spans="1:13" s="99" customFormat="1" ht="27.75" customHeight="1">
      <c r="A12" s="613">
        <v>1.2</v>
      </c>
      <c r="B12" s="110"/>
      <c r="C12" s="116" t="s">
        <v>120</v>
      </c>
      <c r="D12" s="110" t="s">
        <v>14</v>
      </c>
      <c r="E12" s="162">
        <f>'MEM CANTIDADES'!AO43</f>
        <v>3</v>
      </c>
      <c r="F12" s="220">
        <f>'APUS '!H55</f>
        <v>17411.087499999998</v>
      </c>
      <c r="G12" s="614">
        <f>E12*F12</f>
        <v>52233.262499999997</v>
      </c>
      <c r="H12" s="597"/>
      <c r="I12" s="197"/>
      <c r="J12" s="197"/>
      <c r="K12" s="197"/>
      <c r="L12" s="197"/>
      <c r="M12" s="197"/>
    </row>
    <row r="13" spans="1:13" ht="22.5" customHeight="1">
      <c r="A13" s="637" t="s">
        <v>6</v>
      </c>
      <c r="B13" s="638"/>
      <c r="C13" s="638"/>
      <c r="D13" s="638"/>
      <c r="E13" s="638"/>
      <c r="F13" s="638"/>
      <c r="G13" s="615">
        <f>SUM(G11:G12)</f>
        <v>341199.26250000001</v>
      </c>
      <c r="H13" s="108"/>
      <c r="I13" s="12"/>
      <c r="J13" s="12"/>
      <c r="K13" s="12"/>
      <c r="L13" s="12"/>
      <c r="M13" s="12"/>
    </row>
    <row r="14" spans="1:13" s="2" customFormat="1" ht="26.25" customHeight="1">
      <c r="A14" s="660" t="s">
        <v>138</v>
      </c>
      <c r="B14" s="661"/>
      <c r="C14" s="661"/>
      <c r="D14" s="661"/>
      <c r="E14" s="661"/>
      <c r="F14" s="661"/>
      <c r="G14" s="662"/>
      <c r="H14" s="596"/>
      <c r="I14" s="13"/>
      <c r="J14" s="13"/>
      <c r="K14" s="13"/>
      <c r="L14" s="13"/>
      <c r="M14" s="13"/>
    </row>
    <row r="15" spans="1:13" s="99" customFormat="1" ht="39.75" customHeight="1">
      <c r="A15" s="613">
        <v>2.1</v>
      </c>
      <c r="B15" s="110"/>
      <c r="C15" s="117" t="s">
        <v>149</v>
      </c>
      <c r="D15" s="110" t="s">
        <v>42</v>
      </c>
      <c r="E15" s="162">
        <f>'MEM CANTIDADES'!AO60</f>
        <v>17.513999999999999</v>
      </c>
      <c r="F15" s="220">
        <f>'APUS '!H86</f>
        <v>70029.20624</v>
      </c>
      <c r="G15" s="616">
        <f>+F15*E15</f>
        <v>1226491.5180873598</v>
      </c>
      <c r="H15" s="597"/>
      <c r="I15" s="197"/>
      <c r="J15" s="197"/>
      <c r="K15" s="197"/>
      <c r="L15" s="197"/>
      <c r="M15" s="197"/>
    </row>
    <row r="16" spans="1:13" ht="26.25" customHeight="1">
      <c r="A16" s="663" t="s">
        <v>6</v>
      </c>
      <c r="B16" s="664"/>
      <c r="C16" s="664"/>
      <c r="D16" s="664"/>
      <c r="E16" s="664"/>
      <c r="F16" s="665"/>
      <c r="G16" s="615">
        <f>SUM(G15:G15)</f>
        <v>1226491.5180873598</v>
      </c>
      <c r="H16" s="108"/>
      <c r="I16" s="12"/>
      <c r="J16" s="12"/>
      <c r="K16" s="12"/>
      <c r="L16" s="12"/>
      <c r="M16" s="12"/>
    </row>
    <row r="17" spans="1:13" s="104" customFormat="1" ht="22.5" customHeight="1">
      <c r="A17" s="639" t="s">
        <v>155</v>
      </c>
      <c r="B17" s="640"/>
      <c r="C17" s="640"/>
      <c r="D17" s="640"/>
      <c r="E17" s="640"/>
      <c r="F17" s="640"/>
      <c r="G17" s="641"/>
      <c r="H17" s="598"/>
      <c r="I17" s="103"/>
      <c r="J17" s="103"/>
      <c r="K17" s="103"/>
      <c r="L17" s="103"/>
      <c r="M17" s="103"/>
    </row>
    <row r="18" spans="1:13" s="99" customFormat="1" ht="71.25" customHeight="1">
      <c r="A18" s="613">
        <v>3.1</v>
      </c>
      <c r="B18" s="110"/>
      <c r="C18" s="116" t="s">
        <v>139</v>
      </c>
      <c r="D18" s="110" t="s">
        <v>42</v>
      </c>
      <c r="E18" s="162">
        <f>'MEM CANTIDADES'!AO77</f>
        <v>38.884999999999998</v>
      </c>
      <c r="F18" s="220">
        <f>'APUS '!H118</f>
        <v>82010.43342222221</v>
      </c>
      <c r="G18" s="617">
        <f>E18*F18</f>
        <v>3188975.7036231104</v>
      </c>
      <c r="H18" s="597"/>
      <c r="I18" s="197"/>
      <c r="J18" s="197"/>
      <c r="K18" s="197"/>
      <c r="L18" s="197"/>
      <c r="M18" s="197"/>
    </row>
    <row r="19" spans="1:13" ht="22.5" customHeight="1">
      <c r="A19" s="637" t="s">
        <v>8</v>
      </c>
      <c r="B19" s="638"/>
      <c r="C19" s="638"/>
      <c r="D19" s="638"/>
      <c r="E19" s="638"/>
      <c r="F19" s="638"/>
      <c r="G19" s="615">
        <f>SUM(G18:G18)</f>
        <v>3188975.7036231104</v>
      </c>
      <c r="H19" s="108"/>
      <c r="I19" s="12"/>
      <c r="J19" s="12"/>
      <c r="K19" s="12"/>
      <c r="L19" s="12"/>
      <c r="M19" s="12"/>
    </row>
    <row r="20" spans="1:13" s="99" customFormat="1" ht="22.5" customHeight="1">
      <c r="A20" s="639" t="s">
        <v>153</v>
      </c>
      <c r="B20" s="640"/>
      <c r="C20" s="640"/>
      <c r="D20" s="640"/>
      <c r="E20" s="640"/>
      <c r="F20" s="640"/>
      <c r="G20" s="641"/>
      <c r="H20" s="597"/>
      <c r="I20" s="197"/>
      <c r="J20" s="197"/>
      <c r="K20" s="197"/>
      <c r="L20" s="197"/>
      <c r="M20" s="197"/>
    </row>
    <row r="21" spans="1:13" s="199" customFormat="1" ht="39.75" customHeight="1">
      <c r="A21" s="613">
        <v>4.0999999999999996</v>
      </c>
      <c r="B21" s="198"/>
      <c r="C21" s="117" t="s">
        <v>169</v>
      </c>
      <c r="D21" s="110" t="s">
        <v>14</v>
      </c>
      <c r="E21" s="110">
        <f>'MEM CANTIDADES'!AO94</f>
        <v>12</v>
      </c>
      <c r="F21" s="220">
        <f>'APUS '!H147</f>
        <v>307424.40248695656</v>
      </c>
      <c r="G21" s="617">
        <f>E21*F21</f>
        <v>3689092.8298434787</v>
      </c>
      <c r="H21" s="599"/>
      <c r="I21" s="198"/>
      <c r="J21" s="198"/>
      <c r="K21" s="198"/>
      <c r="L21" s="198"/>
      <c r="M21" s="198"/>
    </row>
    <row r="22" spans="1:13" s="99" customFormat="1" ht="40.5" customHeight="1">
      <c r="A22" s="613">
        <v>4.2</v>
      </c>
      <c r="B22" s="110"/>
      <c r="C22" s="116" t="s">
        <v>154</v>
      </c>
      <c r="D22" s="110" t="s">
        <v>14</v>
      </c>
      <c r="E22" s="110">
        <f>'MEM CANTIDADES'!AO110</f>
        <v>15</v>
      </c>
      <c r="F22" s="220">
        <f>'APUS '!H175</f>
        <v>74294.249999999985</v>
      </c>
      <c r="G22" s="617">
        <f>+F22*E22</f>
        <v>1114413.7499999998</v>
      </c>
      <c r="H22" s="597"/>
      <c r="I22" s="197"/>
      <c r="J22" s="197"/>
      <c r="K22" s="197"/>
      <c r="L22" s="197"/>
      <c r="M22" s="197"/>
    </row>
    <row r="23" spans="1:13" s="99" customFormat="1" ht="40.5" customHeight="1">
      <c r="A23" s="613">
        <v>4.3</v>
      </c>
      <c r="B23" s="110"/>
      <c r="C23" s="116" t="s">
        <v>182</v>
      </c>
      <c r="D23" s="110" t="s">
        <v>42</v>
      </c>
      <c r="E23" s="110">
        <f>'MEM CANTIDADES'!AO127</f>
        <v>5.44</v>
      </c>
      <c r="F23" s="220">
        <f>'APUS '!H202</f>
        <v>133733.62462311558</v>
      </c>
      <c r="G23" s="617">
        <f>+F23*E23</f>
        <v>727510.91794974881</v>
      </c>
      <c r="H23" s="597"/>
      <c r="I23" s="197"/>
      <c r="J23" s="197"/>
      <c r="K23" s="197"/>
      <c r="L23" s="197"/>
      <c r="M23" s="197"/>
    </row>
    <row r="24" spans="1:13" s="99" customFormat="1" ht="54" customHeight="1">
      <c r="A24" s="613">
        <v>4.4000000000000004</v>
      </c>
      <c r="B24" s="110"/>
      <c r="C24" s="116" t="s">
        <v>189</v>
      </c>
      <c r="D24" s="110" t="s">
        <v>14</v>
      </c>
      <c r="E24" s="110">
        <f>'MEM CANTIDADES'!AO143</f>
        <v>6</v>
      </c>
      <c r="F24" s="220">
        <f>'APUS '!H230</f>
        <v>437905.78022000002</v>
      </c>
      <c r="G24" s="617">
        <f>+F24*E24</f>
        <v>2627434.68132</v>
      </c>
      <c r="H24" s="597"/>
      <c r="I24" s="197"/>
      <c r="J24" s="197"/>
      <c r="K24" s="197"/>
      <c r="L24" s="197"/>
      <c r="M24" s="197"/>
    </row>
    <row r="25" spans="1:13" s="99" customFormat="1" ht="83.25" customHeight="1">
      <c r="A25" s="613">
        <v>4.5</v>
      </c>
      <c r="B25" s="110"/>
      <c r="C25" s="116" t="s">
        <v>191</v>
      </c>
      <c r="D25" s="110" t="s">
        <v>14</v>
      </c>
      <c r="E25" s="110">
        <f>'MEM CANTIDADES'!AO159</f>
        <v>12</v>
      </c>
      <c r="F25" s="220">
        <f>'APUS '!H258</f>
        <v>542208.26052631577</v>
      </c>
      <c r="G25" s="617">
        <f>+F25*E25</f>
        <v>6506499.1263157893</v>
      </c>
      <c r="H25" s="597"/>
      <c r="I25" s="197"/>
      <c r="J25" s="197"/>
      <c r="K25" s="197"/>
      <c r="L25" s="197"/>
      <c r="M25" s="197"/>
    </row>
    <row r="26" spans="1:13" s="99" customFormat="1" ht="22.5" customHeight="1">
      <c r="A26" s="639" t="s">
        <v>6</v>
      </c>
      <c r="B26" s="640"/>
      <c r="C26" s="640"/>
      <c r="D26" s="640"/>
      <c r="E26" s="640"/>
      <c r="F26" s="640"/>
      <c r="G26" s="618">
        <f>SUM(G21:G25)</f>
        <v>14664951.305429017</v>
      </c>
      <c r="H26" s="597"/>
      <c r="I26" s="197"/>
      <c r="J26" s="197"/>
      <c r="K26" s="197"/>
      <c r="L26" s="197"/>
      <c r="M26" s="197"/>
    </row>
    <row r="27" spans="1:13" s="99" customFormat="1" ht="22.5" customHeight="1">
      <c r="A27" s="639" t="s">
        <v>175</v>
      </c>
      <c r="B27" s="640"/>
      <c r="C27" s="640"/>
      <c r="D27" s="640"/>
      <c r="E27" s="640"/>
      <c r="F27" s="640"/>
      <c r="G27" s="641"/>
      <c r="H27" s="597"/>
      <c r="I27" s="197"/>
      <c r="J27" s="197"/>
      <c r="K27" s="197"/>
      <c r="L27" s="197"/>
      <c r="M27" s="197"/>
    </row>
    <row r="28" spans="1:13" s="99" customFormat="1" ht="40.5" customHeight="1">
      <c r="A28" s="613">
        <v>5.0999999999999996</v>
      </c>
      <c r="B28" s="110"/>
      <c r="C28" s="116" t="s">
        <v>176</v>
      </c>
      <c r="D28" s="110" t="s">
        <v>14</v>
      </c>
      <c r="E28" s="110">
        <f>'MEM CANTIDADES'!AO175</f>
        <v>6</v>
      </c>
      <c r="F28" s="220">
        <f>'APUS '!H287</f>
        <v>572569.70983538462</v>
      </c>
      <c r="G28" s="617">
        <f>+F28*E28</f>
        <v>3435418.259012308</v>
      </c>
      <c r="H28" s="597"/>
      <c r="I28" s="197"/>
      <c r="J28" s="197"/>
      <c r="K28" s="197"/>
      <c r="L28" s="197"/>
      <c r="M28" s="197"/>
    </row>
    <row r="29" spans="1:13" s="99" customFormat="1" ht="22.5" customHeight="1">
      <c r="A29" s="639" t="s">
        <v>6</v>
      </c>
      <c r="B29" s="640"/>
      <c r="C29" s="640"/>
      <c r="D29" s="640"/>
      <c r="E29" s="640"/>
      <c r="F29" s="640"/>
      <c r="G29" s="618">
        <f>SUM(G28:G28)</f>
        <v>3435418.259012308</v>
      </c>
      <c r="H29" s="597"/>
      <c r="I29" s="197"/>
      <c r="J29" s="197"/>
      <c r="K29" s="197"/>
      <c r="L29" s="197"/>
      <c r="M29" s="197"/>
    </row>
    <row r="30" spans="1:13" s="99" customFormat="1" ht="22.5" customHeight="1">
      <c r="A30" s="639" t="s">
        <v>174</v>
      </c>
      <c r="B30" s="640"/>
      <c r="C30" s="640"/>
      <c r="D30" s="640"/>
      <c r="E30" s="640"/>
      <c r="F30" s="640"/>
      <c r="G30" s="641"/>
      <c r="H30" s="597"/>
      <c r="I30" s="197"/>
      <c r="J30" s="197"/>
      <c r="K30" s="197"/>
      <c r="L30" s="197"/>
      <c r="M30" s="197"/>
    </row>
    <row r="31" spans="1:13" s="99" customFormat="1" ht="40.5" customHeight="1">
      <c r="A31" s="613">
        <v>6.1</v>
      </c>
      <c r="B31" s="110"/>
      <c r="C31" s="116" t="s">
        <v>121</v>
      </c>
      <c r="D31" s="110" t="s">
        <v>42</v>
      </c>
      <c r="E31" s="110">
        <f>'MEM CANTIDADES'!AO198</f>
        <v>79.5</v>
      </c>
      <c r="F31" s="220">
        <f>'APUS '!H318</f>
        <v>15915.392099999997</v>
      </c>
      <c r="G31" s="617">
        <f>+F31*E31</f>
        <v>1265273.6719499999</v>
      </c>
      <c r="H31" s="597"/>
      <c r="I31" s="197"/>
      <c r="J31" s="197"/>
      <c r="K31" s="197"/>
      <c r="L31" s="197"/>
      <c r="M31" s="197"/>
    </row>
    <row r="32" spans="1:13" s="99" customFormat="1" ht="40.5" customHeight="1">
      <c r="A32" s="613">
        <v>6.2</v>
      </c>
      <c r="B32" s="110"/>
      <c r="C32" s="116" t="s">
        <v>178</v>
      </c>
      <c r="D32" s="110" t="s">
        <v>14</v>
      </c>
      <c r="E32" s="110">
        <f>'MEM CANTIDADES'!AO220</f>
        <v>17.056000000000001</v>
      </c>
      <c r="F32" s="220">
        <f>'APUS '!H347</f>
        <v>126173.44611679998</v>
      </c>
      <c r="G32" s="617">
        <f>+F32*E32</f>
        <v>2152014.2969681406</v>
      </c>
      <c r="H32" s="597"/>
      <c r="I32" s="197"/>
      <c r="J32" s="197"/>
      <c r="K32" s="197"/>
      <c r="L32" s="197"/>
      <c r="M32" s="197"/>
    </row>
    <row r="33" spans="1:13" s="99" customFormat="1" ht="22.5" customHeight="1">
      <c r="A33" s="639" t="s">
        <v>6</v>
      </c>
      <c r="B33" s="640"/>
      <c r="C33" s="640"/>
      <c r="D33" s="640"/>
      <c r="E33" s="640"/>
      <c r="F33" s="640"/>
      <c r="G33" s="618">
        <f>SUM(G31:G32)</f>
        <v>3417287.9689181405</v>
      </c>
      <c r="H33" s="597"/>
      <c r="I33" s="197"/>
      <c r="J33" s="197"/>
      <c r="K33" s="197"/>
      <c r="L33" s="197"/>
      <c r="M33" s="197"/>
    </row>
    <row r="34" spans="1:13" s="99" customFormat="1" ht="22.5" customHeight="1">
      <c r="A34" s="639" t="s">
        <v>188</v>
      </c>
      <c r="B34" s="640"/>
      <c r="C34" s="640"/>
      <c r="D34" s="640"/>
      <c r="E34" s="640"/>
      <c r="F34" s="640"/>
      <c r="G34" s="641"/>
      <c r="H34" s="597"/>
      <c r="I34" s="197"/>
      <c r="J34" s="197"/>
      <c r="K34" s="197"/>
      <c r="L34" s="197"/>
      <c r="M34" s="197"/>
    </row>
    <row r="35" spans="1:13" s="111" customFormat="1" ht="27" customHeight="1">
      <c r="A35" s="613">
        <v>7.1</v>
      </c>
      <c r="B35" s="110"/>
      <c r="C35" s="117" t="s">
        <v>185</v>
      </c>
      <c r="D35" s="110" t="s">
        <v>42</v>
      </c>
      <c r="E35" s="110">
        <f>'MEM CANTIDADES'!AO241</f>
        <v>15.450000000000001</v>
      </c>
      <c r="F35" s="220">
        <f>'APUS '!H376</f>
        <v>88323.320666666667</v>
      </c>
      <c r="G35" s="617">
        <f>+F35*E35</f>
        <v>1364595.3043000002</v>
      </c>
      <c r="H35" s="600"/>
      <c r="I35" s="291"/>
      <c r="J35" s="291"/>
      <c r="K35" s="291"/>
      <c r="L35" s="291"/>
      <c r="M35" s="291"/>
    </row>
    <row r="36" spans="1:13" s="111" customFormat="1" ht="18.75" customHeight="1">
      <c r="A36" s="639" t="s">
        <v>6</v>
      </c>
      <c r="B36" s="640"/>
      <c r="C36" s="640"/>
      <c r="D36" s="640"/>
      <c r="E36" s="640"/>
      <c r="F36" s="640"/>
      <c r="G36" s="618">
        <f>SUM(G35:G35)</f>
        <v>1364595.3043000002</v>
      </c>
      <c r="H36" s="601"/>
      <c r="I36" s="110"/>
      <c r="J36" s="110"/>
      <c r="K36" s="110"/>
      <c r="L36" s="110"/>
      <c r="M36" s="110"/>
    </row>
    <row r="37" spans="1:13" s="99" customFormat="1" ht="22.5" customHeight="1">
      <c r="A37" s="639" t="s">
        <v>184</v>
      </c>
      <c r="B37" s="640"/>
      <c r="C37" s="640"/>
      <c r="D37" s="640"/>
      <c r="E37" s="640"/>
      <c r="F37" s="640"/>
      <c r="G37" s="641"/>
      <c r="H37" s="597"/>
      <c r="I37" s="197"/>
      <c r="J37" s="197"/>
      <c r="K37" s="197"/>
      <c r="L37" s="197"/>
      <c r="M37" s="197"/>
    </row>
    <row r="38" spans="1:13" s="111" customFormat="1" ht="31.5" customHeight="1">
      <c r="A38" s="613">
        <v>8.1</v>
      </c>
      <c r="B38" s="110"/>
      <c r="C38" s="117" t="s">
        <v>195</v>
      </c>
      <c r="D38" s="110" t="s">
        <v>42</v>
      </c>
      <c r="E38" s="110">
        <f>'MEM CANTIDADES'!AO263</f>
        <v>90</v>
      </c>
      <c r="F38" s="220">
        <f>'APUS '!H403</f>
        <v>14034.801976470586</v>
      </c>
      <c r="G38" s="617">
        <f>+F38*E38</f>
        <v>1263132.1778823528</v>
      </c>
      <c r="H38" s="600"/>
      <c r="I38" s="291"/>
      <c r="J38" s="291"/>
      <c r="K38" s="291"/>
      <c r="L38" s="291"/>
      <c r="M38" s="291"/>
    </row>
    <row r="39" spans="1:13" s="111" customFormat="1" ht="18.75" customHeight="1">
      <c r="A39" s="639" t="s">
        <v>6</v>
      </c>
      <c r="B39" s="640"/>
      <c r="C39" s="640"/>
      <c r="D39" s="640"/>
      <c r="E39" s="640"/>
      <c r="F39" s="640"/>
      <c r="G39" s="618">
        <f>SUM(G38:G38)</f>
        <v>1263132.1778823528</v>
      </c>
      <c r="H39" s="601"/>
      <c r="I39" s="110"/>
      <c r="J39" s="110"/>
      <c r="K39" s="110"/>
      <c r="L39" s="110"/>
      <c r="M39" s="110"/>
    </row>
    <row r="40" spans="1:13" s="3" customFormat="1" ht="6" customHeight="1">
      <c r="A40" s="650"/>
      <c r="B40" s="651"/>
      <c r="C40" s="651"/>
      <c r="D40" s="651"/>
      <c r="E40" s="651"/>
      <c r="F40" s="651"/>
      <c r="G40" s="652"/>
      <c r="H40" s="602"/>
      <c r="I40" s="105"/>
      <c r="J40" s="105"/>
      <c r="K40" s="105"/>
      <c r="L40" s="105"/>
      <c r="M40" s="105"/>
    </row>
    <row r="41" spans="1:13" s="3" customFormat="1" ht="19.5" customHeight="1">
      <c r="A41" s="648" t="s">
        <v>46</v>
      </c>
      <c r="B41" s="649"/>
      <c r="C41" s="649"/>
      <c r="D41" s="649"/>
      <c r="E41" s="649"/>
      <c r="F41" s="649"/>
      <c r="G41" s="619">
        <f>ROUND(G13+G16+G19+G39+G33+G26+G29+G36,-3)</f>
        <v>28902000</v>
      </c>
      <c r="H41" s="603"/>
      <c r="I41" s="11"/>
      <c r="J41" s="11"/>
      <c r="K41" s="11"/>
      <c r="L41" s="11"/>
      <c r="M41" s="11"/>
    </row>
    <row r="42" spans="1:13" s="3" customFormat="1" ht="4.5" customHeight="1">
      <c r="A42" s="645"/>
      <c r="B42" s="646"/>
      <c r="C42" s="646"/>
      <c r="D42" s="646"/>
      <c r="E42" s="646"/>
      <c r="F42" s="646"/>
      <c r="G42" s="647"/>
      <c r="H42" s="703"/>
      <c r="I42" s="646"/>
      <c r="J42" s="646"/>
      <c r="K42" s="646"/>
      <c r="L42" s="646"/>
      <c r="M42" s="646"/>
    </row>
    <row r="43" spans="1:13" s="3" customFormat="1" ht="18">
      <c r="A43" s="712" t="s">
        <v>9</v>
      </c>
      <c r="B43" s="713"/>
      <c r="C43" s="713"/>
      <c r="D43" s="713"/>
      <c r="E43" s="713"/>
      <c r="F43" s="112">
        <v>0.24</v>
      </c>
      <c r="G43" s="620">
        <f>+G41*F43</f>
        <v>6936480</v>
      </c>
      <c r="H43" s="603"/>
      <c r="I43" s="11"/>
      <c r="J43" s="11"/>
      <c r="K43" s="11"/>
      <c r="L43" s="11"/>
      <c r="M43" s="11"/>
    </row>
    <row r="44" spans="1:13" s="3" customFormat="1" ht="18">
      <c r="A44" s="712" t="s">
        <v>10</v>
      </c>
      <c r="B44" s="713"/>
      <c r="C44" s="713"/>
      <c r="D44" s="713"/>
      <c r="E44" s="713"/>
      <c r="F44" s="112">
        <v>0.01</v>
      </c>
      <c r="G44" s="620">
        <f>+G41*F44</f>
        <v>289020</v>
      </c>
      <c r="H44" s="604"/>
      <c r="I44" s="11"/>
      <c r="J44" s="11"/>
      <c r="K44" s="11"/>
      <c r="L44" s="11"/>
      <c r="M44" s="11"/>
    </row>
    <row r="45" spans="1:13" ht="13.15" customHeight="1">
      <c r="A45" s="712" t="s">
        <v>11</v>
      </c>
      <c r="B45" s="713"/>
      <c r="C45" s="713"/>
      <c r="D45" s="713"/>
      <c r="E45" s="713"/>
      <c r="F45" s="112">
        <v>0.05</v>
      </c>
      <c r="G45" s="620">
        <f>+G41*F45</f>
        <v>1445100</v>
      </c>
      <c r="H45" s="108"/>
      <c r="I45" s="12"/>
      <c r="J45" s="12"/>
      <c r="K45" s="12"/>
      <c r="L45" s="12"/>
      <c r="M45" s="12"/>
    </row>
    <row r="46" spans="1:13" ht="7.5" customHeight="1">
      <c r="A46" s="705"/>
      <c r="B46" s="706"/>
      <c r="C46" s="706"/>
      <c r="D46" s="706"/>
      <c r="E46" s="706"/>
      <c r="F46" s="706"/>
      <c r="G46" s="707"/>
      <c r="H46" s="113"/>
      <c r="I46" s="113"/>
      <c r="J46" s="113"/>
      <c r="K46" s="113"/>
      <c r="L46" s="113"/>
      <c r="M46" s="113"/>
    </row>
    <row r="47" spans="1:13" ht="18.75" customHeight="1">
      <c r="A47" s="648" t="s">
        <v>12</v>
      </c>
      <c r="B47" s="714"/>
      <c r="C47" s="649"/>
      <c r="D47" s="649"/>
      <c r="E47" s="649"/>
      <c r="F47" s="649"/>
      <c r="G47" s="619">
        <f>SUM(G43:G45)</f>
        <v>8670600</v>
      </c>
    </row>
    <row r="48" spans="1:13" ht="6" customHeight="1">
      <c r="A48" s="708"/>
      <c r="B48" s="709"/>
      <c r="C48" s="710"/>
      <c r="D48" s="710"/>
      <c r="E48" s="710"/>
      <c r="F48" s="710"/>
      <c r="G48" s="711"/>
      <c r="H48" s="703"/>
      <c r="I48" s="646"/>
      <c r="J48" s="646"/>
      <c r="K48" s="646"/>
      <c r="L48" s="646"/>
      <c r="M48" s="704"/>
    </row>
    <row r="49" spans="1:13" s="99" customFormat="1" ht="4.5" customHeight="1">
      <c r="A49" s="634"/>
      <c r="B49" s="635"/>
      <c r="C49" s="635"/>
      <c r="D49" s="635"/>
      <c r="E49" s="635"/>
      <c r="F49" s="635"/>
      <c r="G49" s="636"/>
      <c r="H49" s="114"/>
      <c r="I49" s="114"/>
      <c r="J49" s="114"/>
      <c r="K49" s="114"/>
      <c r="L49" s="114"/>
      <c r="M49" s="114"/>
    </row>
    <row r="50" spans="1:13" ht="19.5" customHeight="1" thickBot="1">
      <c r="A50" s="678" t="s">
        <v>97</v>
      </c>
      <c r="B50" s="679"/>
      <c r="C50" s="680"/>
      <c r="D50" s="680"/>
      <c r="E50" s="680"/>
      <c r="F50" s="680"/>
      <c r="G50" s="621">
        <f>ROUND(G41+G47,-3)</f>
        <v>37573000</v>
      </c>
    </row>
    <row r="51" spans="1:13" ht="5.25" customHeight="1">
      <c r="A51" s="690"/>
      <c r="B51" s="691"/>
      <c r="C51" s="691"/>
      <c r="D51" s="691"/>
      <c r="E51" s="691"/>
      <c r="F51" s="691"/>
      <c r="G51" s="692"/>
    </row>
    <row r="52" spans="1:13" ht="6.75" customHeight="1">
      <c r="A52" s="693"/>
      <c r="B52" s="694"/>
      <c r="C52" s="694"/>
      <c r="D52" s="694"/>
      <c r="E52" s="694"/>
      <c r="F52" s="694"/>
      <c r="G52" s="695"/>
    </row>
    <row r="53" spans="1:13" ht="26.25" customHeight="1">
      <c r="A53" s="696" t="s">
        <v>194</v>
      </c>
      <c r="B53" s="697"/>
      <c r="C53" s="698"/>
      <c r="D53" s="698"/>
      <c r="E53" s="698"/>
      <c r="F53" s="698"/>
      <c r="G53" s="699"/>
      <c r="H53" s="8"/>
    </row>
    <row r="54" spans="1:13" ht="61.5" customHeight="1">
      <c r="A54" s="700"/>
      <c r="B54" s="701"/>
      <c r="C54" s="701"/>
      <c r="D54" s="701"/>
      <c r="E54" s="701"/>
      <c r="F54" s="701"/>
      <c r="G54" s="702"/>
    </row>
    <row r="55" spans="1:13">
      <c r="A55" s="681" t="s">
        <v>113</v>
      </c>
      <c r="B55" s="682"/>
      <c r="C55" s="682"/>
      <c r="D55" s="682"/>
      <c r="E55" s="682"/>
      <c r="F55" s="682"/>
      <c r="G55" s="683"/>
    </row>
    <row r="56" spans="1:13">
      <c r="A56" s="684" t="s">
        <v>114</v>
      </c>
      <c r="B56" s="685"/>
      <c r="C56" s="685"/>
      <c r="D56" s="685"/>
      <c r="E56" s="685"/>
      <c r="F56" s="685"/>
      <c r="G56" s="686"/>
    </row>
    <row r="57" spans="1:13" ht="13.5" thickBot="1">
      <c r="A57" s="687" t="s">
        <v>110</v>
      </c>
      <c r="B57" s="688"/>
      <c r="C57" s="688"/>
      <c r="D57" s="688"/>
      <c r="E57" s="688"/>
      <c r="F57" s="688"/>
      <c r="G57" s="689"/>
    </row>
    <row r="58" spans="1:13">
      <c r="A58" s="677"/>
      <c r="B58" s="677"/>
      <c r="C58" s="677"/>
      <c r="D58" s="677"/>
      <c r="E58" s="677"/>
      <c r="F58" s="677"/>
      <c r="G58" s="677"/>
    </row>
    <row r="59" spans="1:13">
      <c r="A59" s="677"/>
      <c r="B59" s="677"/>
      <c r="C59" s="677"/>
      <c r="D59" s="677"/>
      <c r="E59" s="677"/>
      <c r="F59" s="677"/>
      <c r="G59" s="677"/>
    </row>
    <row r="60" spans="1:13">
      <c r="A60" s="4"/>
      <c r="B60" s="4"/>
      <c r="C60" s="5"/>
      <c r="D60" s="5"/>
      <c r="E60" s="297"/>
      <c r="F60" s="6"/>
      <c r="G60" s="6"/>
    </row>
    <row r="61" spans="1:13" ht="28.5" customHeight="1">
      <c r="A61" s="4"/>
      <c r="B61" s="4"/>
      <c r="C61" s="5"/>
      <c r="D61" s="5"/>
      <c r="E61" s="297"/>
      <c r="F61" s="6"/>
      <c r="G61" s="6"/>
    </row>
    <row r="62" spans="1:13" ht="18">
      <c r="A62" s="676"/>
      <c r="B62" s="676"/>
      <c r="C62" s="676"/>
      <c r="D62" s="5"/>
      <c r="E62" s="297"/>
      <c r="F62" s="6"/>
      <c r="G62" s="6"/>
    </row>
    <row r="63" spans="1:13">
      <c r="A63" s="675"/>
      <c r="B63" s="675"/>
      <c r="C63" s="675"/>
      <c r="D63" s="5"/>
      <c r="E63" s="297"/>
      <c r="F63" s="6"/>
      <c r="G63" s="6"/>
    </row>
    <row r="64" spans="1:13">
      <c r="A64" s="675"/>
      <c r="B64" s="675"/>
      <c r="C64" s="675"/>
      <c r="D64" s="5"/>
      <c r="E64" s="297"/>
      <c r="F64" s="6"/>
      <c r="G64" s="6"/>
    </row>
    <row r="65" spans="1:7" ht="14.25">
      <c r="A65" s="675"/>
      <c r="B65" s="675"/>
      <c r="C65" s="675"/>
      <c r="D65" s="5"/>
      <c r="E65" s="297"/>
      <c r="F65" s="6"/>
      <c r="G65" s="6"/>
    </row>
    <row r="66" spans="1:7">
      <c r="A66" s="4"/>
      <c r="B66" s="4"/>
      <c r="C66" s="5"/>
      <c r="D66" s="5"/>
      <c r="E66" s="297"/>
      <c r="F66" s="6"/>
      <c r="G66" s="6"/>
    </row>
    <row r="67" spans="1:7">
      <c r="A67" s="4"/>
      <c r="B67" s="4"/>
      <c r="C67" s="5"/>
      <c r="D67" s="5"/>
      <c r="E67" s="297"/>
      <c r="F67" s="6"/>
      <c r="G67" s="6"/>
    </row>
  </sheetData>
  <mergeCells count="50">
    <mergeCell ref="H48:M48"/>
    <mergeCell ref="A46:G46"/>
    <mergeCell ref="H42:M42"/>
    <mergeCell ref="A30:G30"/>
    <mergeCell ref="A33:F33"/>
    <mergeCell ref="A37:G37"/>
    <mergeCell ref="A48:G48"/>
    <mergeCell ref="A43:E43"/>
    <mergeCell ref="A45:E45"/>
    <mergeCell ref="A47:F47"/>
    <mergeCell ref="A44:E44"/>
    <mergeCell ref="A65:C65"/>
    <mergeCell ref="A62:C62"/>
    <mergeCell ref="A63:C64"/>
    <mergeCell ref="A59:G59"/>
    <mergeCell ref="A50:F50"/>
    <mergeCell ref="A55:G55"/>
    <mergeCell ref="A56:G56"/>
    <mergeCell ref="A57:G57"/>
    <mergeCell ref="A58:G58"/>
    <mergeCell ref="A51:G51"/>
    <mergeCell ref="A52:G52"/>
    <mergeCell ref="A53:G54"/>
    <mergeCell ref="A1:C1"/>
    <mergeCell ref="A42:G42"/>
    <mergeCell ref="A41:F41"/>
    <mergeCell ref="A40:G40"/>
    <mergeCell ref="A39:F39"/>
    <mergeCell ref="A7:G7"/>
    <mergeCell ref="A10:G10"/>
    <mergeCell ref="A13:F13"/>
    <mergeCell ref="A9:G9"/>
    <mergeCell ref="A3:G3"/>
    <mergeCell ref="A14:G14"/>
    <mergeCell ref="A16:F16"/>
    <mergeCell ref="A2:G2"/>
    <mergeCell ref="A4:F4"/>
    <mergeCell ref="C5:E5"/>
    <mergeCell ref="C6:E6"/>
    <mergeCell ref="A5:B5"/>
    <mergeCell ref="A6:B6"/>
    <mergeCell ref="A49:G49"/>
    <mergeCell ref="A19:F19"/>
    <mergeCell ref="A17:G17"/>
    <mergeCell ref="A20:G20"/>
    <mergeCell ref="A26:F26"/>
    <mergeCell ref="A27:G27"/>
    <mergeCell ref="A29:F29"/>
    <mergeCell ref="A34:G34"/>
    <mergeCell ref="A36:F36"/>
  </mergeCells>
  <pageMargins left="0.7" right="0.7" top="0.75" bottom="0.75" header="0.3" footer="0.3"/>
  <pageSetup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EF2CB"/>
  </sheetPr>
  <dimension ref="A1:AQ263"/>
  <sheetViews>
    <sheetView topLeftCell="A249" zoomScale="70" zoomScaleNormal="70" workbookViewId="0">
      <selection activeCell="U268" sqref="U268"/>
    </sheetView>
  </sheetViews>
  <sheetFormatPr baseColWidth="10" defaultColWidth="14" defaultRowHeight="15" customHeight="1"/>
  <cols>
    <col min="1" max="1" width="6.28515625" style="171" customWidth="1"/>
    <col min="2" max="31" width="3.7109375" style="120" customWidth="1"/>
    <col min="32" max="32" width="5.140625" style="120" customWidth="1"/>
    <col min="33" max="33" width="3.85546875" style="120" customWidth="1"/>
    <col min="34" max="34" width="5.7109375" style="120" customWidth="1"/>
    <col min="35" max="39" width="10.7109375" style="120" customWidth="1"/>
    <col min="40" max="40" width="35.42578125" style="120" customWidth="1"/>
    <col min="41" max="41" width="17.85546875" style="120" customWidth="1"/>
    <col min="42" max="42" width="6.28515625" style="171" customWidth="1"/>
    <col min="43" max="43" width="9.140625" style="120" customWidth="1"/>
    <col min="44" max="16384" width="14" style="120"/>
  </cols>
  <sheetData>
    <row r="1" spans="1:43" ht="24" customHeight="1" thickBot="1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9"/>
    </row>
    <row r="2" spans="1:43" ht="34.9" customHeight="1">
      <c r="A2" s="118"/>
      <c r="B2" s="859" t="s">
        <v>109</v>
      </c>
      <c r="C2" s="860"/>
      <c r="D2" s="860"/>
      <c r="E2" s="860"/>
      <c r="F2" s="860"/>
      <c r="G2" s="860"/>
      <c r="H2" s="860"/>
      <c r="I2" s="860"/>
      <c r="J2" s="860"/>
      <c r="K2" s="860"/>
      <c r="L2" s="860"/>
      <c r="M2" s="860"/>
      <c r="N2" s="860"/>
      <c r="O2" s="860"/>
      <c r="P2" s="860"/>
      <c r="Q2" s="860"/>
      <c r="R2" s="860"/>
      <c r="S2" s="860"/>
      <c r="T2" s="860"/>
      <c r="U2" s="860"/>
      <c r="V2" s="860"/>
      <c r="W2" s="860"/>
      <c r="X2" s="860"/>
      <c r="Y2" s="860"/>
      <c r="Z2" s="860"/>
      <c r="AA2" s="860"/>
      <c r="AB2" s="860"/>
      <c r="AC2" s="860"/>
      <c r="AD2" s="860"/>
      <c r="AE2" s="860"/>
      <c r="AF2" s="860"/>
      <c r="AG2" s="860"/>
      <c r="AH2" s="860"/>
      <c r="AI2" s="860"/>
      <c r="AJ2" s="861"/>
      <c r="AK2" s="623"/>
      <c r="AL2" s="623"/>
      <c r="AM2" s="623"/>
      <c r="AN2" s="882"/>
      <c r="AO2" s="883"/>
      <c r="AP2" s="118"/>
      <c r="AQ2" s="119"/>
    </row>
    <row r="3" spans="1:43" ht="34.9" customHeight="1">
      <c r="A3" s="118"/>
      <c r="B3" s="862"/>
      <c r="C3" s="863"/>
      <c r="D3" s="863"/>
      <c r="E3" s="863"/>
      <c r="F3" s="863"/>
      <c r="G3" s="863"/>
      <c r="H3" s="863"/>
      <c r="I3" s="863"/>
      <c r="J3" s="863"/>
      <c r="K3" s="863"/>
      <c r="L3" s="863"/>
      <c r="M3" s="863"/>
      <c r="N3" s="863"/>
      <c r="O3" s="863"/>
      <c r="P3" s="863"/>
      <c r="Q3" s="863"/>
      <c r="R3" s="863"/>
      <c r="S3" s="863"/>
      <c r="T3" s="863"/>
      <c r="U3" s="863"/>
      <c r="V3" s="863"/>
      <c r="W3" s="863"/>
      <c r="X3" s="863"/>
      <c r="Y3" s="863"/>
      <c r="Z3" s="863"/>
      <c r="AA3" s="863"/>
      <c r="AB3" s="863"/>
      <c r="AC3" s="863"/>
      <c r="AD3" s="863"/>
      <c r="AE3" s="863"/>
      <c r="AF3" s="863"/>
      <c r="AG3" s="863"/>
      <c r="AH3" s="863"/>
      <c r="AI3" s="863"/>
      <c r="AJ3" s="864"/>
      <c r="AK3" s="624"/>
      <c r="AL3" s="624"/>
      <c r="AM3" s="624"/>
      <c r="AN3" s="884"/>
      <c r="AO3" s="885"/>
      <c r="AP3" s="118"/>
      <c r="AQ3" s="119"/>
    </row>
    <row r="4" spans="1:43" ht="34.9" customHeight="1">
      <c r="A4" s="118"/>
      <c r="B4" s="862"/>
      <c r="C4" s="863"/>
      <c r="D4" s="863"/>
      <c r="E4" s="863"/>
      <c r="F4" s="863"/>
      <c r="G4" s="863"/>
      <c r="H4" s="863"/>
      <c r="I4" s="863"/>
      <c r="J4" s="863"/>
      <c r="K4" s="863"/>
      <c r="L4" s="863"/>
      <c r="M4" s="863"/>
      <c r="N4" s="863"/>
      <c r="O4" s="863"/>
      <c r="P4" s="863"/>
      <c r="Q4" s="863"/>
      <c r="R4" s="863"/>
      <c r="S4" s="863"/>
      <c r="T4" s="863"/>
      <c r="U4" s="863"/>
      <c r="V4" s="863"/>
      <c r="W4" s="863"/>
      <c r="X4" s="863"/>
      <c r="Y4" s="863"/>
      <c r="Z4" s="863"/>
      <c r="AA4" s="863"/>
      <c r="AB4" s="863"/>
      <c r="AC4" s="863"/>
      <c r="AD4" s="863"/>
      <c r="AE4" s="863"/>
      <c r="AF4" s="863"/>
      <c r="AG4" s="863"/>
      <c r="AH4" s="863"/>
      <c r="AI4" s="863"/>
      <c r="AJ4" s="864"/>
      <c r="AK4" s="624"/>
      <c r="AL4" s="624"/>
      <c r="AM4" s="624"/>
      <c r="AN4" s="884"/>
      <c r="AO4" s="885"/>
      <c r="AP4" s="118"/>
      <c r="AQ4" s="119"/>
    </row>
    <row r="5" spans="1:43" ht="34.9" customHeight="1">
      <c r="A5" s="118"/>
      <c r="B5" s="865"/>
      <c r="C5" s="866"/>
      <c r="D5" s="866"/>
      <c r="E5" s="866"/>
      <c r="F5" s="866"/>
      <c r="G5" s="866"/>
      <c r="H5" s="866"/>
      <c r="I5" s="866"/>
      <c r="J5" s="866"/>
      <c r="K5" s="866"/>
      <c r="L5" s="866"/>
      <c r="M5" s="866"/>
      <c r="N5" s="866"/>
      <c r="O5" s="866"/>
      <c r="P5" s="866"/>
      <c r="Q5" s="866"/>
      <c r="R5" s="866"/>
      <c r="S5" s="866"/>
      <c r="T5" s="866"/>
      <c r="U5" s="866"/>
      <c r="V5" s="866"/>
      <c r="W5" s="866"/>
      <c r="X5" s="866"/>
      <c r="Y5" s="866"/>
      <c r="Z5" s="866"/>
      <c r="AA5" s="866"/>
      <c r="AB5" s="866"/>
      <c r="AC5" s="866"/>
      <c r="AD5" s="866"/>
      <c r="AE5" s="866"/>
      <c r="AF5" s="866"/>
      <c r="AG5" s="866"/>
      <c r="AH5" s="866"/>
      <c r="AI5" s="866"/>
      <c r="AJ5" s="867"/>
      <c r="AK5" s="624"/>
      <c r="AL5" s="624"/>
      <c r="AM5" s="624"/>
      <c r="AN5" s="884"/>
      <c r="AO5" s="885"/>
      <c r="AP5" s="118"/>
      <c r="AQ5" s="119"/>
    </row>
    <row r="6" spans="1:43" ht="38.450000000000003" customHeight="1" thickBot="1">
      <c r="A6" s="118"/>
      <c r="B6" s="886" t="s">
        <v>72</v>
      </c>
      <c r="C6" s="887"/>
      <c r="D6" s="887"/>
      <c r="E6" s="887"/>
      <c r="F6" s="887"/>
      <c r="G6" s="887"/>
      <c r="H6" s="887"/>
      <c r="I6" s="887"/>
      <c r="J6" s="887"/>
      <c r="K6" s="887"/>
      <c r="L6" s="887"/>
      <c r="M6" s="887"/>
      <c r="N6" s="887"/>
      <c r="O6" s="887"/>
      <c r="P6" s="887"/>
      <c r="Q6" s="887"/>
      <c r="R6" s="887"/>
      <c r="S6" s="887"/>
      <c r="T6" s="887"/>
      <c r="U6" s="887"/>
      <c r="V6" s="887"/>
      <c r="W6" s="887"/>
      <c r="X6" s="887"/>
      <c r="Y6" s="887"/>
      <c r="Z6" s="887"/>
      <c r="AA6" s="887"/>
      <c r="AB6" s="887"/>
      <c r="AC6" s="887"/>
      <c r="AD6" s="887"/>
      <c r="AE6" s="887"/>
      <c r="AF6" s="887"/>
      <c r="AG6" s="887"/>
      <c r="AH6" s="887"/>
      <c r="AI6" s="887"/>
      <c r="AJ6" s="887"/>
      <c r="AK6" s="887"/>
      <c r="AL6" s="887"/>
      <c r="AM6" s="888"/>
      <c r="AN6" s="889" t="s">
        <v>112</v>
      </c>
      <c r="AO6" s="890"/>
      <c r="AP6" s="118"/>
      <c r="AQ6" s="119"/>
    </row>
    <row r="7" spans="1:43" ht="24" customHeight="1" thickBot="1">
      <c r="A7" s="118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9"/>
    </row>
    <row r="8" spans="1:43" ht="24" customHeight="1">
      <c r="A8" s="118"/>
      <c r="B8" s="891"/>
      <c r="C8" s="892"/>
      <c r="D8" s="892"/>
      <c r="E8" s="892"/>
      <c r="F8" s="892"/>
      <c r="G8" s="892"/>
      <c r="H8" s="892"/>
      <c r="I8" s="893"/>
      <c r="J8" s="900" t="s">
        <v>72</v>
      </c>
      <c r="K8" s="901"/>
      <c r="L8" s="901"/>
      <c r="M8" s="901"/>
      <c r="N8" s="901"/>
      <c r="O8" s="901"/>
      <c r="P8" s="901"/>
      <c r="Q8" s="901"/>
      <c r="R8" s="901"/>
      <c r="S8" s="901"/>
      <c r="T8" s="901"/>
      <c r="U8" s="901"/>
      <c r="V8" s="901"/>
      <c r="W8" s="901"/>
      <c r="X8" s="901"/>
      <c r="Y8" s="901"/>
      <c r="Z8" s="901"/>
      <c r="AA8" s="901"/>
      <c r="AB8" s="901"/>
      <c r="AC8" s="901"/>
      <c r="AD8" s="901"/>
      <c r="AE8" s="901"/>
      <c r="AF8" s="901"/>
      <c r="AG8" s="901"/>
      <c r="AH8" s="901"/>
      <c r="AI8" s="901"/>
      <c r="AJ8" s="901"/>
      <c r="AK8" s="901"/>
      <c r="AL8" s="901"/>
      <c r="AM8" s="901"/>
      <c r="AN8" s="902"/>
      <c r="AO8" s="100" t="s">
        <v>73</v>
      </c>
      <c r="AP8" s="118"/>
      <c r="AQ8" s="119"/>
    </row>
    <row r="9" spans="1:43" ht="24" customHeight="1">
      <c r="A9" s="118"/>
      <c r="B9" s="894"/>
      <c r="C9" s="895"/>
      <c r="D9" s="895"/>
      <c r="E9" s="895"/>
      <c r="F9" s="895"/>
      <c r="G9" s="895"/>
      <c r="H9" s="895"/>
      <c r="I9" s="896"/>
      <c r="J9" s="903"/>
      <c r="K9" s="904"/>
      <c r="L9" s="904"/>
      <c r="M9" s="904"/>
      <c r="N9" s="904"/>
      <c r="O9" s="904"/>
      <c r="P9" s="904"/>
      <c r="Q9" s="904"/>
      <c r="R9" s="904"/>
      <c r="S9" s="904"/>
      <c r="T9" s="904"/>
      <c r="U9" s="904"/>
      <c r="V9" s="904"/>
      <c r="W9" s="904"/>
      <c r="X9" s="904"/>
      <c r="Y9" s="904"/>
      <c r="Z9" s="904"/>
      <c r="AA9" s="904"/>
      <c r="AB9" s="904"/>
      <c r="AC9" s="904"/>
      <c r="AD9" s="904"/>
      <c r="AE9" s="904"/>
      <c r="AF9" s="904"/>
      <c r="AG9" s="904"/>
      <c r="AH9" s="904"/>
      <c r="AI9" s="904"/>
      <c r="AJ9" s="904"/>
      <c r="AK9" s="904"/>
      <c r="AL9" s="904"/>
      <c r="AM9" s="904"/>
      <c r="AN9" s="905"/>
      <c r="AO9" s="101" t="s">
        <v>74</v>
      </c>
      <c r="AP9" s="118"/>
      <c r="AQ9" s="119"/>
    </row>
    <row r="10" spans="1:43" ht="24" customHeight="1">
      <c r="A10" s="118"/>
      <c r="B10" s="897"/>
      <c r="C10" s="898"/>
      <c r="D10" s="898"/>
      <c r="E10" s="898"/>
      <c r="F10" s="898"/>
      <c r="G10" s="898"/>
      <c r="H10" s="898"/>
      <c r="I10" s="899"/>
      <c r="J10" s="906"/>
      <c r="K10" s="907"/>
      <c r="L10" s="907"/>
      <c r="M10" s="907"/>
      <c r="N10" s="907"/>
      <c r="O10" s="907"/>
      <c r="P10" s="907"/>
      <c r="Q10" s="907"/>
      <c r="R10" s="907"/>
      <c r="S10" s="907"/>
      <c r="T10" s="907"/>
      <c r="U10" s="907"/>
      <c r="V10" s="907"/>
      <c r="W10" s="907"/>
      <c r="X10" s="907"/>
      <c r="Y10" s="907"/>
      <c r="Z10" s="907"/>
      <c r="AA10" s="907"/>
      <c r="AB10" s="907"/>
      <c r="AC10" s="907"/>
      <c r="AD10" s="907"/>
      <c r="AE10" s="907"/>
      <c r="AF10" s="907"/>
      <c r="AG10" s="907"/>
      <c r="AH10" s="907"/>
      <c r="AI10" s="907"/>
      <c r="AJ10" s="907"/>
      <c r="AK10" s="907"/>
      <c r="AL10" s="907"/>
      <c r="AM10" s="907"/>
      <c r="AN10" s="908"/>
      <c r="AO10" s="101" t="s">
        <v>75</v>
      </c>
      <c r="AP10" s="118"/>
      <c r="AQ10" s="119"/>
    </row>
    <row r="11" spans="1:43" ht="24" customHeight="1">
      <c r="A11" s="118"/>
      <c r="B11" s="909"/>
      <c r="C11" s="910"/>
      <c r="D11" s="910"/>
      <c r="E11" s="910"/>
      <c r="F11" s="910"/>
      <c r="G11" s="910"/>
      <c r="H11" s="627"/>
      <c r="I11" s="627"/>
      <c r="J11" s="62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627"/>
      <c r="AJ11" s="627"/>
      <c r="AK11" s="627"/>
      <c r="AL11" s="627"/>
      <c r="AM11" s="627"/>
      <c r="AN11" s="627"/>
      <c r="AO11" s="102"/>
      <c r="AP11" s="118"/>
      <c r="AQ11" s="119"/>
    </row>
    <row r="12" spans="1:43" ht="24" customHeight="1">
      <c r="A12" s="118"/>
      <c r="B12" s="868" t="s">
        <v>76</v>
      </c>
      <c r="C12" s="869"/>
      <c r="D12" s="869"/>
      <c r="E12" s="869"/>
      <c r="F12" s="869"/>
      <c r="G12" s="869"/>
      <c r="H12" s="870"/>
      <c r="I12" s="871" t="str">
        <f>+PRESUPUESTO!$A$1</f>
        <v>" MEJORAMIENTO, ADECUACIÓN MENOR Y MANTENIMIENTO DE LA INFRAESTRUCTURA DE LAS INSTITUCIONES EDUCATIVAS URBANAS Y RURALES DEL MUNICIPIO DE SAN JOSÉ DE CÚCUTA"</v>
      </c>
      <c r="J12" s="872"/>
      <c r="K12" s="872"/>
      <c r="L12" s="872"/>
      <c r="M12" s="872"/>
      <c r="N12" s="872"/>
      <c r="O12" s="872"/>
      <c r="P12" s="872"/>
      <c r="Q12" s="872"/>
      <c r="R12" s="872"/>
      <c r="S12" s="872"/>
      <c r="T12" s="872"/>
      <c r="U12" s="872"/>
      <c r="V12" s="872"/>
      <c r="W12" s="872"/>
      <c r="X12" s="872"/>
      <c r="Y12" s="872"/>
      <c r="Z12" s="872"/>
      <c r="AA12" s="872"/>
      <c r="AB12" s="873"/>
      <c r="AC12" s="874" t="s">
        <v>77</v>
      </c>
      <c r="AD12" s="875"/>
      <c r="AE12" s="875"/>
      <c r="AF12" s="875"/>
      <c r="AG12" s="875"/>
      <c r="AH12" s="876"/>
      <c r="AI12" s="121" t="s">
        <v>78</v>
      </c>
      <c r="AJ12" s="121" t="s">
        <v>79</v>
      </c>
      <c r="AK12" s="877" t="s">
        <v>80</v>
      </c>
      <c r="AL12" s="878"/>
      <c r="AM12" s="879" t="s">
        <v>81</v>
      </c>
      <c r="AN12" s="880"/>
      <c r="AO12" s="881"/>
      <c r="AP12" s="118"/>
      <c r="AQ12" s="119"/>
    </row>
    <row r="13" spans="1:43" ht="24" customHeight="1">
      <c r="A13" s="118"/>
      <c r="B13" s="753"/>
      <c r="C13" s="754"/>
      <c r="D13" s="754"/>
      <c r="E13" s="754"/>
      <c r="F13" s="754"/>
      <c r="G13" s="754"/>
      <c r="H13" s="755"/>
      <c r="I13" s="759"/>
      <c r="J13" s="760"/>
      <c r="K13" s="760"/>
      <c r="L13" s="760"/>
      <c r="M13" s="760"/>
      <c r="N13" s="760"/>
      <c r="O13" s="760"/>
      <c r="P13" s="760"/>
      <c r="Q13" s="760"/>
      <c r="R13" s="760"/>
      <c r="S13" s="760"/>
      <c r="T13" s="760"/>
      <c r="U13" s="760"/>
      <c r="V13" s="760"/>
      <c r="W13" s="760"/>
      <c r="X13" s="760"/>
      <c r="Y13" s="760"/>
      <c r="Z13" s="760"/>
      <c r="AA13" s="760"/>
      <c r="AB13" s="761"/>
      <c r="AC13" s="765"/>
      <c r="AD13" s="766"/>
      <c r="AE13" s="766"/>
      <c r="AF13" s="766"/>
      <c r="AG13" s="766"/>
      <c r="AH13" s="767"/>
      <c r="AI13" s="122"/>
      <c r="AJ13" s="122"/>
      <c r="AK13" s="773"/>
      <c r="AL13" s="774"/>
      <c r="AM13" s="775" t="s">
        <v>82</v>
      </c>
      <c r="AN13" s="776"/>
      <c r="AO13" s="777"/>
      <c r="AP13" s="118"/>
      <c r="AQ13" s="119"/>
    </row>
    <row r="14" spans="1:43" ht="24" customHeight="1">
      <c r="A14" s="118"/>
      <c r="B14" s="778" t="s">
        <v>84</v>
      </c>
      <c r="C14" s="779"/>
      <c r="D14" s="779"/>
      <c r="E14" s="779"/>
      <c r="F14" s="779"/>
      <c r="G14" s="779"/>
      <c r="H14" s="779"/>
      <c r="I14" s="780"/>
      <c r="J14" s="781"/>
      <c r="K14" s="782"/>
      <c r="L14" s="782"/>
      <c r="M14" s="782"/>
      <c r="N14" s="782"/>
      <c r="O14" s="782"/>
      <c r="P14" s="782"/>
      <c r="Q14" s="782"/>
      <c r="R14" s="782"/>
      <c r="S14" s="782"/>
      <c r="T14" s="782"/>
      <c r="U14" s="782"/>
      <c r="V14" s="782"/>
      <c r="W14" s="782"/>
      <c r="X14" s="782"/>
      <c r="Y14" s="782"/>
      <c r="Z14" s="782"/>
      <c r="AA14" s="782"/>
      <c r="AB14" s="783"/>
      <c r="AC14" s="784" t="s">
        <v>83</v>
      </c>
      <c r="AD14" s="779"/>
      <c r="AE14" s="779"/>
      <c r="AF14" s="779"/>
      <c r="AG14" s="779"/>
      <c r="AH14" s="780"/>
      <c r="AI14" s="785"/>
      <c r="AJ14" s="786"/>
      <c r="AK14" s="786"/>
      <c r="AL14" s="787"/>
      <c r="AM14" s="788" t="s">
        <v>20</v>
      </c>
      <c r="AN14" s="789"/>
      <c r="AO14" s="578" t="str">
        <f>PRESUPUESTO!D11</f>
        <v>UN</v>
      </c>
      <c r="AP14" s="118"/>
      <c r="AQ14" s="119"/>
    </row>
    <row r="15" spans="1:43" ht="24" customHeight="1">
      <c r="A15" s="118"/>
      <c r="B15" s="715" t="s">
        <v>85</v>
      </c>
      <c r="C15" s="716"/>
      <c r="D15" s="716"/>
      <c r="E15" s="716"/>
      <c r="F15" s="716"/>
      <c r="G15" s="716"/>
      <c r="H15" s="716"/>
      <c r="I15" s="717"/>
      <c r="J15" s="718" t="str">
        <f>PRESUPUESTO!$A$10</f>
        <v>1.0 PRELIMINARES</v>
      </c>
      <c r="K15" s="719"/>
      <c r="L15" s="719"/>
      <c r="M15" s="719"/>
      <c r="N15" s="719"/>
      <c r="O15" s="719"/>
      <c r="P15" s="719"/>
      <c r="Q15" s="719"/>
      <c r="R15" s="719"/>
      <c r="S15" s="719"/>
      <c r="T15" s="719"/>
      <c r="U15" s="719"/>
      <c r="V15" s="719"/>
      <c r="W15" s="719"/>
      <c r="X15" s="719"/>
      <c r="Y15" s="719"/>
      <c r="Z15" s="719"/>
      <c r="AA15" s="719"/>
      <c r="AB15" s="719"/>
      <c r="AC15" s="719"/>
      <c r="AD15" s="719"/>
      <c r="AE15" s="719"/>
      <c r="AF15" s="720"/>
      <c r="AG15" s="721"/>
      <c r="AH15" s="725" t="s">
        <v>86</v>
      </c>
      <c r="AI15" s="727" t="s">
        <v>87</v>
      </c>
      <c r="AJ15" s="728"/>
      <c r="AK15" s="729"/>
      <c r="AL15" s="730" t="s">
        <v>88</v>
      </c>
      <c r="AM15" s="730" t="s">
        <v>89</v>
      </c>
      <c r="AN15" s="732" t="s">
        <v>90</v>
      </c>
      <c r="AO15" s="734" t="s">
        <v>91</v>
      </c>
      <c r="AP15" s="118"/>
      <c r="AQ15" s="119"/>
    </row>
    <row r="16" spans="1:43" ht="44.25" customHeight="1">
      <c r="A16" s="118"/>
      <c r="B16" s="736" t="s">
        <v>92</v>
      </c>
      <c r="C16" s="737"/>
      <c r="D16" s="737"/>
      <c r="E16" s="737"/>
      <c r="F16" s="737"/>
      <c r="G16" s="737"/>
      <c r="H16" s="737"/>
      <c r="I16" s="738"/>
      <c r="J16" s="739">
        <f>+PRESUPUESTO!A11</f>
        <v>1.1000000000000001</v>
      </c>
      <c r="K16" s="740"/>
      <c r="L16" s="741" t="str">
        <f>+PRESUPUESTO!C11</f>
        <v>DESMONTE DE  PUERTAS BAÑOS Y CAFETERIAS, INCLUYE ADEMAS MARCOS EN MADERA O METALICOS Y EL TRANSPORTE AL LUGAR INDICADO POR EL SUPERVISOR.</v>
      </c>
      <c r="M16" s="742"/>
      <c r="N16" s="742"/>
      <c r="O16" s="742"/>
      <c r="P16" s="742"/>
      <c r="Q16" s="742"/>
      <c r="R16" s="742"/>
      <c r="S16" s="742"/>
      <c r="T16" s="742"/>
      <c r="U16" s="742"/>
      <c r="V16" s="742"/>
      <c r="W16" s="742"/>
      <c r="X16" s="742"/>
      <c r="Y16" s="742"/>
      <c r="Z16" s="742"/>
      <c r="AA16" s="742"/>
      <c r="AB16" s="742"/>
      <c r="AC16" s="742"/>
      <c r="AD16" s="742"/>
      <c r="AE16" s="742"/>
      <c r="AF16" s="743"/>
      <c r="AG16" s="722"/>
      <c r="AH16" s="726"/>
      <c r="AI16" s="123" t="s">
        <v>53</v>
      </c>
      <c r="AJ16" s="123" t="s">
        <v>54</v>
      </c>
      <c r="AK16" s="123" t="s">
        <v>93</v>
      </c>
      <c r="AL16" s="731"/>
      <c r="AM16" s="731"/>
      <c r="AN16" s="733"/>
      <c r="AO16" s="735"/>
      <c r="AP16" s="118"/>
      <c r="AQ16" s="119"/>
    </row>
    <row r="17" spans="1:43" ht="24" customHeight="1">
      <c r="A17" s="118"/>
      <c r="B17" s="124"/>
      <c r="C17" s="125"/>
      <c r="D17" s="125"/>
      <c r="E17" s="126"/>
      <c r="F17" s="127"/>
      <c r="G17" s="128"/>
      <c r="H17" s="128"/>
      <c r="I17" s="127"/>
      <c r="J17" s="129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28"/>
      <c r="X17" s="128"/>
      <c r="Y17" s="128"/>
      <c r="Z17" s="131"/>
      <c r="AA17" s="128"/>
      <c r="AB17" s="130"/>
      <c r="AC17" s="130"/>
      <c r="AD17" s="130"/>
      <c r="AE17" s="132"/>
      <c r="AF17" s="133"/>
      <c r="AG17" s="722"/>
      <c r="AH17" s="134"/>
      <c r="AI17" s="135"/>
      <c r="AJ17" s="135"/>
      <c r="AK17" s="136"/>
      <c r="AL17" s="136"/>
      <c r="AM17" s="136"/>
      <c r="AN17" s="137"/>
      <c r="AO17" s="138"/>
      <c r="AP17" s="118"/>
      <c r="AQ17" s="119"/>
    </row>
    <row r="18" spans="1:43" ht="24" customHeight="1">
      <c r="A18" s="118"/>
      <c r="B18" s="139"/>
      <c r="C18" s="200"/>
      <c r="D18" s="200"/>
      <c r="E18" s="201"/>
      <c r="F18" s="202"/>
      <c r="G18" s="203"/>
      <c r="H18" s="203"/>
      <c r="I18" s="202"/>
      <c r="J18" s="204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3"/>
      <c r="X18" s="203"/>
      <c r="Y18" s="203"/>
      <c r="Z18" s="206"/>
      <c r="AA18" s="203"/>
      <c r="AB18" s="205"/>
      <c r="AC18" s="205"/>
      <c r="AD18" s="205"/>
      <c r="AE18" s="207"/>
      <c r="AF18" s="208"/>
      <c r="AG18" s="722"/>
      <c r="AH18" s="209"/>
      <c r="AI18" s="140"/>
      <c r="AJ18" s="140"/>
      <c r="AK18" s="210"/>
      <c r="AL18" s="141"/>
      <c r="AM18" s="294">
        <v>6</v>
      </c>
      <c r="AN18" s="211" t="s">
        <v>162</v>
      </c>
      <c r="AO18" s="295">
        <f>AM18</f>
        <v>6</v>
      </c>
      <c r="AP18" s="118"/>
      <c r="AQ18" s="119"/>
    </row>
    <row r="19" spans="1:43" ht="24" customHeight="1">
      <c r="A19" s="118"/>
      <c r="B19" s="139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17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18"/>
      <c r="AE19" s="200"/>
      <c r="AF19" s="142"/>
      <c r="AG19" s="723"/>
      <c r="AH19" s="625"/>
      <c r="AI19" s="143"/>
      <c r="AJ19" s="143"/>
      <c r="AK19" s="143"/>
      <c r="AL19" s="141"/>
      <c r="AM19" s="141"/>
      <c r="AN19" s="211"/>
      <c r="AO19" s="212"/>
      <c r="AP19" s="118"/>
      <c r="AQ19" s="119"/>
    </row>
    <row r="20" spans="1:43" ht="24" customHeight="1">
      <c r="A20" s="118"/>
      <c r="B20" s="139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0"/>
      <c r="AC20" s="200"/>
      <c r="AD20" s="218"/>
      <c r="AE20" s="200"/>
      <c r="AF20" s="142"/>
      <c r="AG20" s="722"/>
      <c r="AH20" s="134"/>
      <c r="AI20" s="143"/>
      <c r="AJ20" s="143"/>
      <c r="AK20" s="144"/>
      <c r="AL20" s="141"/>
      <c r="AM20" s="141"/>
      <c r="AN20" s="216"/>
      <c r="AO20" s="212"/>
      <c r="AP20" s="118"/>
      <c r="AQ20" s="119"/>
    </row>
    <row r="21" spans="1:43" ht="24" customHeight="1">
      <c r="A21" s="118"/>
      <c r="B21" s="139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18"/>
      <c r="AE21" s="200"/>
      <c r="AF21" s="142"/>
      <c r="AG21" s="722"/>
      <c r="AH21" s="134"/>
      <c r="AI21" s="143"/>
      <c r="AJ21" s="143"/>
      <c r="AK21" s="144"/>
      <c r="AL21" s="141"/>
      <c r="AM21" s="141"/>
      <c r="AN21" s="216"/>
      <c r="AO21" s="212"/>
      <c r="AP21" s="118"/>
      <c r="AQ21" s="119"/>
    </row>
    <row r="22" spans="1:43" ht="24" customHeight="1">
      <c r="A22" s="118"/>
      <c r="B22" s="628"/>
      <c r="C22" s="629"/>
      <c r="D22" s="629"/>
      <c r="E22" s="629"/>
      <c r="F22" s="629"/>
      <c r="G22" s="629"/>
      <c r="H22" s="629"/>
      <c r="I22" s="629"/>
      <c r="J22" s="629"/>
      <c r="K22" s="629"/>
      <c r="L22" s="629"/>
      <c r="M22" s="629"/>
      <c r="N22" s="629"/>
      <c r="O22" s="629"/>
      <c r="P22" s="629"/>
      <c r="Q22" s="629"/>
      <c r="R22" s="629"/>
      <c r="S22" s="629"/>
      <c r="T22" s="629"/>
      <c r="U22" s="629"/>
      <c r="V22" s="629"/>
      <c r="W22" s="629"/>
      <c r="X22" s="629"/>
      <c r="Y22" s="629"/>
      <c r="Z22" s="629"/>
      <c r="AA22" s="629"/>
      <c r="AB22" s="629"/>
      <c r="AC22" s="629"/>
      <c r="AD22" s="629"/>
      <c r="AE22" s="629"/>
      <c r="AF22" s="629"/>
      <c r="AG22" s="722"/>
      <c r="AH22" s="134"/>
      <c r="AI22" s="145"/>
      <c r="AJ22" s="144"/>
      <c r="AK22" s="144"/>
      <c r="AL22" s="137"/>
      <c r="AM22" s="148"/>
      <c r="AN22" s="137"/>
      <c r="AO22" s="138"/>
      <c r="AP22" s="118"/>
      <c r="AQ22" s="119"/>
    </row>
    <row r="23" spans="1:43" ht="24" customHeight="1">
      <c r="A23" s="118"/>
      <c r="B23" s="628"/>
      <c r="C23" s="629"/>
      <c r="D23" s="629"/>
      <c r="E23" s="629"/>
      <c r="F23" s="629"/>
      <c r="G23" s="629"/>
      <c r="H23" s="629"/>
      <c r="I23" s="629"/>
      <c r="J23" s="629"/>
      <c r="K23" s="629"/>
      <c r="L23" s="629"/>
      <c r="M23" s="629"/>
      <c r="N23" s="629"/>
      <c r="O23" s="629"/>
      <c r="P23" s="629"/>
      <c r="Q23" s="629"/>
      <c r="R23" s="629"/>
      <c r="S23" s="629"/>
      <c r="T23" s="629"/>
      <c r="U23" s="629"/>
      <c r="V23" s="629"/>
      <c r="W23" s="629"/>
      <c r="X23" s="629"/>
      <c r="Y23" s="629"/>
      <c r="Z23" s="629"/>
      <c r="AA23" s="629"/>
      <c r="AB23" s="629"/>
      <c r="AC23" s="629"/>
      <c r="AD23" s="629"/>
      <c r="AE23" s="629"/>
      <c r="AF23" s="629"/>
      <c r="AG23" s="722"/>
      <c r="AH23" s="134"/>
      <c r="AI23" s="145"/>
      <c r="AJ23" s="144"/>
      <c r="AK23" s="144"/>
      <c r="AL23" s="137"/>
      <c r="AM23" s="149"/>
      <c r="AN23" s="137"/>
      <c r="AO23" s="138"/>
      <c r="AP23" s="118"/>
      <c r="AQ23" s="119"/>
    </row>
    <row r="24" spans="1:43" ht="24" customHeight="1">
      <c r="A24" s="118"/>
      <c r="B24" s="744" t="s">
        <v>94</v>
      </c>
      <c r="C24" s="745"/>
      <c r="D24" s="745"/>
      <c r="E24" s="745"/>
      <c r="F24" s="745"/>
      <c r="G24" s="745"/>
      <c r="H24" s="745"/>
      <c r="I24" s="745"/>
      <c r="J24" s="745"/>
      <c r="K24" s="745"/>
      <c r="L24" s="745"/>
      <c r="M24" s="745"/>
      <c r="N24" s="745"/>
      <c r="O24" s="745"/>
      <c r="P24" s="745"/>
      <c r="Q24" s="745"/>
      <c r="R24" s="745"/>
      <c r="S24" s="745"/>
      <c r="T24" s="745"/>
      <c r="U24" s="745"/>
      <c r="V24" s="745"/>
      <c r="W24" s="745"/>
      <c r="X24" s="745"/>
      <c r="Y24" s="745"/>
      <c r="Z24" s="745"/>
      <c r="AA24" s="745"/>
      <c r="AB24" s="745"/>
      <c r="AC24" s="745"/>
      <c r="AD24" s="745"/>
      <c r="AE24" s="745"/>
      <c r="AF24" s="746"/>
      <c r="AG24" s="722"/>
      <c r="AH24" s="134"/>
      <c r="AI24" s="137"/>
      <c r="AJ24" s="144"/>
      <c r="AK24" s="144"/>
      <c r="AL24" s="137"/>
      <c r="AM24" s="149"/>
      <c r="AN24" s="137"/>
      <c r="AO24" s="150"/>
      <c r="AP24" s="118"/>
      <c r="AQ24" s="119"/>
    </row>
    <row r="25" spans="1:43" ht="24" customHeight="1" thickBot="1">
      <c r="A25" s="118"/>
      <c r="B25" s="747"/>
      <c r="C25" s="748"/>
      <c r="D25" s="748"/>
      <c r="E25" s="748"/>
      <c r="F25" s="748"/>
      <c r="G25" s="748"/>
      <c r="H25" s="748"/>
      <c r="I25" s="748"/>
      <c r="J25" s="748"/>
      <c r="K25" s="748"/>
      <c r="L25" s="748"/>
      <c r="M25" s="748"/>
      <c r="N25" s="748"/>
      <c r="O25" s="748"/>
      <c r="P25" s="748"/>
      <c r="Q25" s="748"/>
      <c r="R25" s="748"/>
      <c r="S25" s="748"/>
      <c r="T25" s="748"/>
      <c r="U25" s="748"/>
      <c r="V25" s="748"/>
      <c r="W25" s="748"/>
      <c r="X25" s="748"/>
      <c r="Y25" s="748"/>
      <c r="Z25" s="748"/>
      <c r="AA25" s="748"/>
      <c r="AB25" s="748"/>
      <c r="AC25" s="748"/>
      <c r="AD25" s="748"/>
      <c r="AE25" s="748"/>
      <c r="AF25" s="749"/>
      <c r="AG25" s="724"/>
      <c r="AH25" s="151"/>
      <c r="AI25" s="152"/>
      <c r="AJ25" s="153"/>
      <c r="AK25" s="153"/>
      <c r="AL25" s="152"/>
      <c r="AM25" s="154">
        <f>+J16</f>
        <v>1.1000000000000001</v>
      </c>
      <c r="AN25" s="155" t="s">
        <v>91</v>
      </c>
      <c r="AO25" s="156">
        <f>SUM(AO17:AO24)</f>
        <v>6</v>
      </c>
      <c r="AP25" s="118"/>
      <c r="AQ25" s="119"/>
    </row>
    <row r="26" spans="1:43" s="593" customFormat="1" ht="24" customHeight="1">
      <c r="A26" s="583"/>
      <c r="B26" s="584"/>
      <c r="C26" s="584"/>
      <c r="D26" s="584"/>
      <c r="E26" s="584"/>
      <c r="F26" s="584"/>
      <c r="G26" s="584"/>
      <c r="H26" s="584"/>
      <c r="I26" s="584"/>
      <c r="J26" s="584"/>
      <c r="K26" s="584"/>
      <c r="L26" s="584"/>
      <c r="M26" s="584"/>
      <c r="N26" s="584"/>
      <c r="O26" s="584"/>
      <c r="P26" s="584"/>
      <c r="Q26" s="584"/>
      <c r="R26" s="584"/>
      <c r="S26" s="584"/>
      <c r="T26" s="585"/>
      <c r="U26" s="585"/>
      <c r="V26" s="585"/>
      <c r="W26" s="585"/>
      <c r="X26" s="585"/>
      <c r="Y26" s="585"/>
      <c r="Z26" s="585"/>
      <c r="AA26" s="585"/>
      <c r="AB26" s="585"/>
      <c r="AC26" s="585"/>
      <c r="AD26" s="585"/>
      <c r="AE26" s="585"/>
      <c r="AF26" s="585"/>
      <c r="AG26" s="586"/>
      <c r="AH26" s="587"/>
      <c r="AI26" s="588"/>
      <c r="AJ26" s="589"/>
      <c r="AK26" s="589"/>
      <c r="AL26" s="588"/>
      <c r="AM26" s="590"/>
      <c r="AN26" s="591"/>
      <c r="AO26" s="626"/>
      <c r="AP26" s="583"/>
      <c r="AQ26" s="583"/>
    </row>
    <row r="27" spans="1:43" s="593" customFormat="1" ht="9.75" customHeight="1">
      <c r="A27" s="583"/>
      <c r="B27" s="584"/>
      <c r="C27" s="584"/>
      <c r="D27" s="584"/>
      <c r="E27" s="584"/>
      <c r="F27" s="584"/>
      <c r="G27" s="584"/>
      <c r="H27" s="584"/>
      <c r="I27" s="584"/>
      <c r="J27" s="584"/>
      <c r="K27" s="584"/>
      <c r="L27" s="584"/>
      <c r="M27" s="584"/>
      <c r="N27" s="584"/>
      <c r="O27" s="584"/>
      <c r="P27" s="584"/>
      <c r="Q27" s="584"/>
      <c r="R27" s="584"/>
      <c r="S27" s="584"/>
      <c r="T27" s="585"/>
      <c r="U27" s="585"/>
      <c r="V27" s="585"/>
      <c r="W27" s="585"/>
      <c r="X27" s="585"/>
      <c r="Y27" s="585"/>
      <c r="Z27" s="585"/>
      <c r="AA27" s="585"/>
      <c r="AB27" s="585"/>
      <c r="AC27" s="585"/>
      <c r="AD27" s="585"/>
      <c r="AE27" s="585"/>
      <c r="AF27" s="585"/>
      <c r="AG27" s="586"/>
      <c r="AH27" s="587"/>
      <c r="AI27" s="588"/>
      <c r="AJ27" s="589"/>
      <c r="AK27" s="589"/>
      <c r="AL27" s="588"/>
      <c r="AM27" s="590"/>
      <c r="AN27" s="591"/>
      <c r="AO27" s="626"/>
      <c r="AP27" s="583"/>
      <c r="AQ27" s="583"/>
    </row>
    <row r="28" spans="1:43" s="593" customFormat="1" ht="12" customHeight="1" thickBot="1">
      <c r="A28" s="583"/>
      <c r="B28" s="583"/>
      <c r="C28" s="583"/>
      <c r="D28" s="583"/>
      <c r="E28" s="583"/>
      <c r="F28" s="583"/>
      <c r="G28" s="583"/>
      <c r="H28" s="583"/>
      <c r="I28" s="583"/>
      <c r="J28" s="583"/>
      <c r="K28" s="583"/>
      <c r="L28" s="583"/>
      <c r="M28" s="583"/>
      <c r="N28" s="583"/>
      <c r="O28" s="583"/>
      <c r="P28" s="583"/>
      <c r="Q28" s="583"/>
      <c r="R28" s="583"/>
      <c r="S28" s="583"/>
      <c r="T28" s="583"/>
      <c r="U28" s="583"/>
      <c r="V28" s="583"/>
      <c r="W28" s="583"/>
      <c r="X28" s="583"/>
      <c r="Y28" s="583"/>
      <c r="Z28" s="583"/>
      <c r="AA28" s="583"/>
      <c r="AB28" s="583"/>
      <c r="AC28" s="583"/>
      <c r="AD28" s="583"/>
      <c r="AE28" s="583"/>
      <c r="AF28" s="583"/>
      <c r="AG28" s="583"/>
      <c r="AH28" s="583"/>
      <c r="AI28" s="583"/>
      <c r="AJ28" s="583"/>
      <c r="AK28" s="583"/>
      <c r="AL28" s="583"/>
      <c r="AM28" s="583"/>
      <c r="AN28" s="583"/>
      <c r="AO28" s="583"/>
      <c r="AP28" s="583"/>
      <c r="AQ28" s="583"/>
    </row>
    <row r="29" spans="1:43" ht="19.899999999999999" customHeight="1">
      <c r="A29" s="118"/>
      <c r="B29" s="750" t="s">
        <v>76</v>
      </c>
      <c r="C29" s="751"/>
      <c r="D29" s="751"/>
      <c r="E29" s="751"/>
      <c r="F29" s="751"/>
      <c r="G29" s="751"/>
      <c r="H29" s="752"/>
      <c r="I29" s="756" t="str">
        <f>+PRESUPUESTO!$A$1</f>
        <v>" MEJORAMIENTO, ADECUACIÓN MENOR Y MANTENIMIENTO DE LA INFRAESTRUCTURA DE LAS INSTITUCIONES EDUCATIVAS URBANAS Y RURALES DEL MUNICIPIO DE SAN JOSÉ DE CÚCUTA"</v>
      </c>
      <c r="J29" s="757"/>
      <c r="K29" s="757"/>
      <c r="L29" s="757"/>
      <c r="M29" s="757"/>
      <c r="N29" s="757"/>
      <c r="O29" s="757"/>
      <c r="P29" s="757"/>
      <c r="Q29" s="757"/>
      <c r="R29" s="757"/>
      <c r="S29" s="757"/>
      <c r="T29" s="757"/>
      <c r="U29" s="757"/>
      <c r="V29" s="757"/>
      <c r="W29" s="757"/>
      <c r="X29" s="757"/>
      <c r="Y29" s="757"/>
      <c r="Z29" s="757"/>
      <c r="AA29" s="757"/>
      <c r="AB29" s="758"/>
      <c r="AC29" s="762" t="s">
        <v>77</v>
      </c>
      <c r="AD29" s="763"/>
      <c r="AE29" s="763"/>
      <c r="AF29" s="763"/>
      <c r="AG29" s="763"/>
      <c r="AH29" s="764"/>
      <c r="AI29" s="163" t="s">
        <v>78</v>
      </c>
      <c r="AJ29" s="163" t="s">
        <v>79</v>
      </c>
      <c r="AK29" s="768" t="s">
        <v>80</v>
      </c>
      <c r="AL29" s="769"/>
      <c r="AM29" s="770" t="s">
        <v>81</v>
      </c>
      <c r="AN29" s="771"/>
      <c r="AO29" s="772"/>
      <c r="AP29" s="118"/>
      <c r="AQ29" s="119"/>
    </row>
    <row r="30" spans="1:43" ht="24.75" customHeight="1">
      <c r="A30" s="118"/>
      <c r="B30" s="753"/>
      <c r="C30" s="754"/>
      <c r="D30" s="754"/>
      <c r="E30" s="754"/>
      <c r="F30" s="754"/>
      <c r="G30" s="754"/>
      <c r="H30" s="755"/>
      <c r="I30" s="759"/>
      <c r="J30" s="760"/>
      <c r="K30" s="760"/>
      <c r="L30" s="760"/>
      <c r="M30" s="760"/>
      <c r="N30" s="760"/>
      <c r="O30" s="760"/>
      <c r="P30" s="760"/>
      <c r="Q30" s="760"/>
      <c r="R30" s="760"/>
      <c r="S30" s="760"/>
      <c r="T30" s="760"/>
      <c r="U30" s="760"/>
      <c r="V30" s="760"/>
      <c r="W30" s="760"/>
      <c r="X30" s="760"/>
      <c r="Y30" s="760"/>
      <c r="Z30" s="760"/>
      <c r="AA30" s="760"/>
      <c r="AB30" s="761"/>
      <c r="AC30" s="765"/>
      <c r="AD30" s="766"/>
      <c r="AE30" s="766"/>
      <c r="AF30" s="766"/>
      <c r="AG30" s="766"/>
      <c r="AH30" s="767"/>
      <c r="AI30" s="122"/>
      <c r="AJ30" s="122"/>
      <c r="AK30" s="773"/>
      <c r="AL30" s="774"/>
      <c r="AM30" s="775" t="s">
        <v>82</v>
      </c>
      <c r="AN30" s="776"/>
      <c r="AO30" s="777"/>
      <c r="AP30" s="118"/>
      <c r="AQ30" s="119"/>
    </row>
    <row r="31" spans="1:43" ht="19.899999999999999" customHeight="1">
      <c r="A31" s="118"/>
      <c r="B31" s="778" t="s">
        <v>84</v>
      </c>
      <c r="C31" s="779"/>
      <c r="D31" s="779"/>
      <c r="E31" s="779"/>
      <c r="F31" s="779"/>
      <c r="G31" s="779"/>
      <c r="H31" s="779"/>
      <c r="I31" s="780"/>
      <c r="J31" s="781"/>
      <c r="K31" s="782"/>
      <c r="L31" s="782"/>
      <c r="M31" s="782"/>
      <c r="N31" s="782"/>
      <c r="O31" s="782"/>
      <c r="P31" s="782"/>
      <c r="Q31" s="782"/>
      <c r="R31" s="782"/>
      <c r="S31" s="782"/>
      <c r="T31" s="782"/>
      <c r="U31" s="782"/>
      <c r="V31" s="782"/>
      <c r="W31" s="782"/>
      <c r="X31" s="782"/>
      <c r="Y31" s="782"/>
      <c r="Z31" s="782"/>
      <c r="AA31" s="782"/>
      <c r="AB31" s="783"/>
      <c r="AC31" s="784" t="s">
        <v>83</v>
      </c>
      <c r="AD31" s="779"/>
      <c r="AE31" s="779"/>
      <c r="AF31" s="779"/>
      <c r="AG31" s="779"/>
      <c r="AH31" s="780"/>
      <c r="AI31" s="785"/>
      <c r="AJ31" s="786"/>
      <c r="AK31" s="786"/>
      <c r="AL31" s="787"/>
      <c r="AM31" s="788" t="s">
        <v>20</v>
      </c>
      <c r="AN31" s="789"/>
      <c r="AO31" s="578" t="str">
        <f>PRESUPUESTO!D12</f>
        <v>UN</v>
      </c>
      <c r="AP31" s="118"/>
      <c r="AQ31" s="119"/>
    </row>
    <row r="32" spans="1:43" ht="19.899999999999999" customHeight="1">
      <c r="A32" s="118"/>
      <c r="B32" s="715" t="s">
        <v>85</v>
      </c>
      <c r="C32" s="716"/>
      <c r="D32" s="716"/>
      <c r="E32" s="716"/>
      <c r="F32" s="716"/>
      <c r="G32" s="716"/>
      <c r="H32" s="716"/>
      <c r="I32" s="717"/>
      <c r="J32" s="718" t="str">
        <f>PRESUPUESTO!$A$10</f>
        <v>1.0 PRELIMINARES</v>
      </c>
      <c r="K32" s="719"/>
      <c r="L32" s="719"/>
      <c r="M32" s="719"/>
      <c r="N32" s="719"/>
      <c r="O32" s="719"/>
      <c r="P32" s="719"/>
      <c r="Q32" s="719"/>
      <c r="R32" s="719"/>
      <c r="S32" s="719"/>
      <c r="T32" s="719"/>
      <c r="U32" s="719"/>
      <c r="V32" s="719"/>
      <c r="W32" s="719"/>
      <c r="X32" s="719"/>
      <c r="Y32" s="719"/>
      <c r="Z32" s="719"/>
      <c r="AA32" s="719"/>
      <c r="AB32" s="719"/>
      <c r="AC32" s="719"/>
      <c r="AD32" s="719"/>
      <c r="AE32" s="719"/>
      <c r="AF32" s="720"/>
      <c r="AG32" s="721"/>
      <c r="AH32" s="725" t="s">
        <v>86</v>
      </c>
      <c r="AI32" s="727" t="s">
        <v>87</v>
      </c>
      <c r="AJ32" s="728"/>
      <c r="AK32" s="729"/>
      <c r="AL32" s="730" t="s">
        <v>88</v>
      </c>
      <c r="AM32" s="730" t="s">
        <v>89</v>
      </c>
      <c r="AN32" s="732" t="s">
        <v>90</v>
      </c>
      <c r="AO32" s="734" t="s">
        <v>91</v>
      </c>
      <c r="AP32" s="118"/>
      <c r="AQ32" s="119"/>
    </row>
    <row r="33" spans="1:43" ht="26.45" customHeight="1">
      <c r="A33" s="118"/>
      <c r="B33" s="736" t="s">
        <v>92</v>
      </c>
      <c r="C33" s="737"/>
      <c r="D33" s="737"/>
      <c r="E33" s="737"/>
      <c r="F33" s="737"/>
      <c r="G33" s="737"/>
      <c r="H33" s="737"/>
      <c r="I33" s="738"/>
      <c r="J33" s="739">
        <f>+PRESUPUESTO!A12</f>
        <v>1.2</v>
      </c>
      <c r="K33" s="740"/>
      <c r="L33" s="741" t="str">
        <f>+PRESUPUESTO!C12</f>
        <v xml:space="preserve">DESMONTE Y REINSTALACION DE LAMPARAS </v>
      </c>
      <c r="M33" s="742"/>
      <c r="N33" s="742"/>
      <c r="O33" s="742"/>
      <c r="P33" s="742"/>
      <c r="Q33" s="742"/>
      <c r="R33" s="742"/>
      <c r="S33" s="742"/>
      <c r="T33" s="742"/>
      <c r="U33" s="742"/>
      <c r="V33" s="742"/>
      <c r="W33" s="742"/>
      <c r="X33" s="742"/>
      <c r="Y33" s="742"/>
      <c r="Z33" s="742"/>
      <c r="AA33" s="742"/>
      <c r="AB33" s="742"/>
      <c r="AC33" s="742"/>
      <c r="AD33" s="742"/>
      <c r="AE33" s="742"/>
      <c r="AF33" s="743"/>
      <c r="AG33" s="722"/>
      <c r="AH33" s="726"/>
      <c r="AI33" s="123" t="s">
        <v>53</v>
      </c>
      <c r="AJ33" s="123" t="s">
        <v>54</v>
      </c>
      <c r="AK33" s="123" t="s">
        <v>93</v>
      </c>
      <c r="AL33" s="731"/>
      <c r="AM33" s="731"/>
      <c r="AN33" s="733"/>
      <c r="AO33" s="735"/>
      <c r="AP33" s="118"/>
      <c r="AQ33" s="119"/>
    </row>
    <row r="34" spans="1:43" ht="19.899999999999999" customHeight="1">
      <c r="A34" s="118"/>
      <c r="B34" s="124"/>
      <c r="C34" s="125"/>
      <c r="D34" s="125"/>
      <c r="E34" s="126"/>
      <c r="F34" s="127"/>
      <c r="G34" s="128"/>
      <c r="H34" s="128"/>
      <c r="I34" s="127"/>
      <c r="J34" s="129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28"/>
      <c r="X34" s="128"/>
      <c r="Y34" s="128"/>
      <c r="Z34" s="131"/>
      <c r="AA34" s="128"/>
      <c r="AB34" s="130"/>
      <c r="AC34" s="130"/>
      <c r="AD34" s="130"/>
      <c r="AE34" s="132"/>
      <c r="AF34" s="133"/>
      <c r="AG34" s="722"/>
      <c r="AH34" s="134"/>
      <c r="AI34" s="135"/>
      <c r="AJ34" s="135"/>
      <c r="AK34" s="136"/>
      <c r="AL34" s="136"/>
      <c r="AM34" s="136"/>
      <c r="AN34" s="137"/>
      <c r="AO34" s="157"/>
      <c r="AP34" s="118"/>
      <c r="AQ34" s="119"/>
    </row>
    <row r="35" spans="1:43" ht="19.899999999999999" customHeight="1">
      <c r="A35" s="118"/>
      <c r="B35" s="139"/>
      <c r="C35" s="200"/>
      <c r="D35" s="200"/>
      <c r="E35" s="201"/>
      <c r="F35" s="202"/>
      <c r="G35" s="203"/>
      <c r="H35" s="203"/>
      <c r="I35" s="202"/>
      <c r="J35" s="204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3"/>
      <c r="X35" s="203"/>
      <c r="Y35" s="203"/>
      <c r="Z35" s="206"/>
      <c r="AA35" s="203"/>
      <c r="AB35" s="205"/>
      <c r="AC35" s="205"/>
      <c r="AD35" s="205"/>
      <c r="AE35" s="207"/>
      <c r="AF35" s="208"/>
      <c r="AG35" s="722"/>
      <c r="AH35" s="209"/>
      <c r="AI35" s="140"/>
      <c r="AJ35" s="140"/>
      <c r="AK35" s="210"/>
      <c r="AL35" s="141"/>
      <c r="AM35" s="213">
        <v>3</v>
      </c>
      <c r="AN35" s="211" t="s">
        <v>163</v>
      </c>
      <c r="AO35" s="214">
        <f>AM35</f>
        <v>3</v>
      </c>
      <c r="AP35" s="118"/>
      <c r="AQ35" s="119"/>
    </row>
    <row r="36" spans="1:43" ht="19.899999999999999" customHeight="1">
      <c r="A36" s="118"/>
      <c r="B36" s="13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17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18"/>
      <c r="AE36" s="200"/>
      <c r="AF36" s="142"/>
      <c r="AG36" s="723"/>
      <c r="AH36" s="625"/>
      <c r="AI36" s="143"/>
      <c r="AJ36" s="143"/>
      <c r="AK36" s="143"/>
      <c r="AL36" s="141"/>
      <c r="AM36" s="213"/>
      <c r="AN36" s="211"/>
      <c r="AO36" s="214"/>
      <c r="AP36" s="118"/>
      <c r="AQ36" s="119"/>
    </row>
    <row r="37" spans="1:43" ht="19.899999999999999" customHeight="1">
      <c r="A37" s="118"/>
      <c r="B37" s="13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18"/>
      <c r="AE37" s="200"/>
      <c r="AF37" s="142"/>
      <c r="AG37" s="722"/>
      <c r="AH37" s="134"/>
      <c r="AI37" s="143"/>
      <c r="AJ37" s="143"/>
      <c r="AK37" s="143"/>
      <c r="AL37" s="141"/>
      <c r="AM37" s="213"/>
      <c r="AN37" s="216"/>
      <c r="AO37" s="214"/>
      <c r="AP37" s="118"/>
      <c r="AQ37" s="119"/>
    </row>
    <row r="38" spans="1:43" ht="19.899999999999999" customHeight="1">
      <c r="A38" s="118"/>
      <c r="B38" s="139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18"/>
      <c r="AE38" s="200"/>
      <c r="AF38" s="142"/>
      <c r="AG38" s="722"/>
      <c r="AH38" s="134"/>
      <c r="AI38" s="145"/>
      <c r="AJ38" s="144"/>
      <c r="AK38" s="144"/>
      <c r="AL38" s="146"/>
      <c r="AM38" s="213"/>
      <c r="AN38" s="216"/>
      <c r="AO38" s="214"/>
      <c r="AP38" s="118"/>
      <c r="AQ38" s="119"/>
    </row>
    <row r="39" spans="1:43" ht="19.899999999999999" customHeight="1">
      <c r="A39" s="118"/>
      <c r="B39" s="139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18"/>
      <c r="AE39" s="200"/>
      <c r="AF39" s="142"/>
      <c r="AG39" s="722"/>
      <c r="AH39" s="134"/>
      <c r="AI39" s="145"/>
      <c r="AJ39" s="144"/>
      <c r="AK39" s="144"/>
      <c r="AL39" s="146"/>
      <c r="AM39" s="147"/>
      <c r="AN39" s="137"/>
      <c r="AO39" s="138"/>
      <c r="AP39" s="118"/>
      <c r="AQ39" s="119"/>
    </row>
    <row r="40" spans="1:43" ht="19.899999999999999" customHeight="1">
      <c r="A40" s="118"/>
      <c r="B40" s="628"/>
      <c r="C40" s="629"/>
      <c r="D40" s="629"/>
      <c r="E40" s="629"/>
      <c r="F40" s="629"/>
      <c r="G40" s="629"/>
      <c r="H40" s="629"/>
      <c r="I40" s="629"/>
      <c r="J40" s="629"/>
      <c r="K40" s="629"/>
      <c r="L40" s="629"/>
      <c r="M40" s="629"/>
      <c r="N40" s="629"/>
      <c r="O40" s="629"/>
      <c r="P40" s="629"/>
      <c r="Q40" s="629"/>
      <c r="R40" s="629"/>
      <c r="S40" s="629"/>
      <c r="T40" s="629"/>
      <c r="U40" s="629"/>
      <c r="V40" s="629"/>
      <c r="W40" s="629"/>
      <c r="X40" s="629"/>
      <c r="Y40" s="629"/>
      <c r="Z40" s="629"/>
      <c r="AA40" s="629"/>
      <c r="AB40" s="629"/>
      <c r="AC40" s="629"/>
      <c r="AD40" s="629"/>
      <c r="AE40" s="629"/>
      <c r="AF40" s="629"/>
      <c r="AG40" s="722"/>
      <c r="AH40" s="134"/>
      <c r="AI40" s="145"/>
      <c r="AJ40" s="144"/>
      <c r="AK40" s="144"/>
      <c r="AL40" s="137"/>
      <c r="AM40" s="148"/>
      <c r="AN40" s="137"/>
      <c r="AO40" s="138"/>
      <c r="AP40" s="118"/>
      <c r="AQ40" s="119"/>
    </row>
    <row r="41" spans="1:43" ht="19.899999999999999" customHeight="1">
      <c r="A41" s="118"/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29"/>
      <c r="M41" s="629"/>
      <c r="N41" s="629"/>
      <c r="O41" s="629"/>
      <c r="P41" s="629"/>
      <c r="Q41" s="629"/>
      <c r="R41" s="629"/>
      <c r="S41" s="629"/>
      <c r="T41" s="629"/>
      <c r="U41" s="629"/>
      <c r="V41" s="629"/>
      <c r="W41" s="629"/>
      <c r="X41" s="629"/>
      <c r="Y41" s="629"/>
      <c r="Z41" s="629"/>
      <c r="AA41" s="629"/>
      <c r="AB41" s="629"/>
      <c r="AC41" s="629"/>
      <c r="AD41" s="629"/>
      <c r="AE41" s="629"/>
      <c r="AF41" s="629"/>
      <c r="AG41" s="722"/>
      <c r="AH41" s="134"/>
      <c r="AI41" s="145"/>
      <c r="AJ41" s="144"/>
      <c r="AK41" s="144"/>
      <c r="AL41" s="137"/>
      <c r="AM41" s="149"/>
      <c r="AN41" s="137"/>
      <c r="AO41" s="138"/>
      <c r="AP41" s="118"/>
      <c r="AQ41" s="119"/>
    </row>
    <row r="42" spans="1:43" ht="19.899999999999999" customHeight="1">
      <c r="A42" s="118"/>
      <c r="B42" s="744" t="s">
        <v>94</v>
      </c>
      <c r="C42" s="745"/>
      <c r="D42" s="745"/>
      <c r="E42" s="745"/>
      <c r="F42" s="745"/>
      <c r="G42" s="745"/>
      <c r="H42" s="745"/>
      <c r="I42" s="745"/>
      <c r="J42" s="745"/>
      <c r="K42" s="745"/>
      <c r="L42" s="745"/>
      <c r="M42" s="745"/>
      <c r="N42" s="745"/>
      <c r="O42" s="745"/>
      <c r="P42" s="745"/>
      <c r="Q42" s="745"/>
      <c r="R42" s="745"/>
      <c r="S42" s="745"/>
      <c r="T42" s="745"/>
      <c r="U42" s="745"/>
      <c r="V42" s="745"/>
      <c r="W42" s="745"/>
      <c r="X42" s="745"/>
      <c r="Y42" s="745"/>
      <c r="Z42" s="745"/>
      <c r="AA42" s="745"/>
      <c r="AB42" s="745"/>
      <c r="AC42" s="745"/>
      <c r="AD42" s="745"/>
      <c r="AE42" s="745"/>
      <c r="AF42" s="746"/>
      <c r="AG42" s="722"/>
      <c r="AH42" s="134"/>
      <c r="AI42" s="137"/>
      <c r="AJ42" s="144"/>
      <c r="AK42" s="144"/>
      <c r="AL42" s="137"/>
      <c r="AM42" s="149"/>
      <c r="AN42" s="137"/>
      <c r="AO42" s="150"/>
      <c r="AP42" s="118"/>
      <c r="AQ42" s="119"/>
    </row>
    <row r="43" spans="1:43" ht="19.899999999999999" customHeight="1" thickBot="1">
      <c r="A43" s="118"/>
      <c r="B43" s="747"/>
      <c r="C43" s="748"/>
      <c r="D43" s="748"/>
      <c r="E43" s="748"/>
      <c r="F43" s="748"/>
      <c r="G43" s="748"/>
      <c r="H43" s="748"/>
      <c r="I43" s="748"/>
      <c r="J43" s="748"/>
      <c r="K43" s="748"/>
      <c r="L43" s="748"/>
      <c r="M43" s="748"/>
      <c r="N43" s="748"/>
      <c r="O43" s="748"/>
      <c r="P43" s="748"/>
      <c r="Q43" s="748"/>
      <c r="R43" s="748"/>
      <c r="S43" s="748"/>
      <c r="T43" s="748"/>
      <c r="U43" s="748"/>
      <c r="V43" s="748"/>
      <c r="W43" s="748"/>
      <c r="X43" s="748"/>
      <c r="Y43" s="748"/>
      <c r="Z43" s="748"/>
      <c r="AA43" s="748"/>
      <c r="AB43" s="748"/>
      <c r="AC43" s="748"/>
      <c r="AD43" s="748"/>
      <c r="AE43" s="748"/>
      <c r="AF43" s="749"/>
      <c r="AG43" s="724"/>
      <c r="AH43" s="151"/>
      <c r="AI43" s="152"/>
      <c r="AJ43" s="153"/>
      <c r="AK43" s="153"/>
      <c r="AL43" s="152"/>
      <c r="AM43" s="154">
        <f>+J33</f>
        <v>1.2</v>
      </c>
      <c r="AN43" s="155" t="s">
        <v>91</v>
      </c>
      <c r="AO43" s="158">
        <f>SUM(AO34:AO42)</f>
        <v>3</v>
      </c>
      <c r="AP43" s="118"/>
      <c r="AQ43" s="119"/>
    </row>
    <row r="44" spans="1:43" ht="12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8"/>
      <c r="AQ44" s="119"/>
    </row>
    <row r="45" spans="1:43" ht="12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8"/>
      <c r="AQ45" s="119"/>
    </row>
    <row r="46" spans="1:43" ht="12" customHeight="1" thickBo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8"/>
      <c r="AQ46" s="119"/>
    </row>
    <row r="47" spans="1:43" ht="26.25" customHeight="1">
      <c r="A47" s="118"/>
      <c r="B47" s="750" t="s">
        <v>76</v>
      </c>
      <c r="C47" s="751"/>
      <c r="D47" s="751"/>
      <c r="E47" s="751"/>
      <c r="F47" s="751"/>
      <c r="G47" s="751"/>
      <c r="H47" s="752"/>
      <c r="I47" s="756" t="str">
        <f>+PRESUPUESTO!$A$1</f>
        <v>" MEJORAMIENTO, ADECUACIÓN MENOR Y MANTENIMIENTO DE LA INFRAESTRUCTURA DE LAS INSTITUCIONES EDUCATIVAS URBANAS Y RURALES DEL MUNICIPIO DE SAN JOSÉ DE CÚCUTA"</v>
      </c>
      <c r="J47" s="757"/>
      <c r="K47" s="757"/>
      <c r="L47" s="757"/>
      <c r="M47" s="757"/>
      <c r="N47" s="757"/>
      <c r="O47" s="757"/>
      <c r="P47" s="757"/>
      <c r="Q47" s="757"/>
      <c r="R47" s="757"/>
      <c r="S47" s="757"/>
      <c r="T47" s="757"/>
      <c r="U47" s="757"/>
      <c r="V47" s="757"/>
      <c r="W47" s="757"/>
      <c r="X47" s="757"/>
      <c r="Y47" s="757"/>
      <c r="Z47" s="757"/>
      <c r="AA47" s="757"/>
      <c r="AB47" s="758"/>
      <c r="AC47" s="762" t="s">
        <v>77</v>
      </c>
      <c r="AD47" s="763"/>
      <c r="AE47" s="763"/>
      <c r="AF47" s="763"/>
      <c r="AG47" s="763"/>
      <c r="AH47" s="764"/>
      <c r="AI47" s="163" t="s">
        <v>78</v>
      </c>
      <c r="AJ47" s="163" t="s">
        <v>79</v>
      </c>
      <c r="AK47" s="768" t="s">
        <v>80</v>
      </c>
      <c r="AL47" s="769"/>
      <c r="AM47" s="770" t="s">
        <v>81</v>
      </c>
      <c r="AN47" s="771"/>
      <c r="AO47" s="772"/>
      <c r="AP47" s="118"/>
      <c r="AQ47" s="119"/>
    </row>
    <row r="48" spans="1:43" ht="26.25" customHeight="1">
      <c r="A48" s="118"/>
      <c r="B48" s="753"/>
      <c r="C48" s="754"/>
      <c r="D48" s="754"/>
      <c r="E48" s="754"/>
      <c r="F48" s="754"/>
      <c r="G48" s="754"/>
      <c r="H48" s="755"/>
      <c r="I48" s="759"/>
      <c r="J48" s="760"/>
      <c r="K48" s="760"/>
      <c r="L48" s="760"/>
      <c r="M48" s="760"/>
      <c r="N48" s="760"/>
      <c r="O48" s="760"/>
      <c r="P48" s="760"/>
      <c r="Q48" s="760"/>
      <c r="R48" s="760"/>
      <c r="S48" s="760"/>
      <c r="T48" s="760"/>
      <c r="U48" s="760"/>
      <c r="V48" s="760"/>
      <c r="W48" s="760"/>
      <c r="X48" s="760"/>
      <c r="Y48" s="760"/>
      <c r="Z48" s="760"/>
      <c r="AA48" s="760"/>
      <c r="AB48" s="761"/>
      <c r="AC48" s="765"/>
      <c r="AD48" s="766"/>
      <c r="AE48" s="766"/>
      <c r="AF48" s="766"/>
      <c r="AG48" s="766"/>
      <c r="AH48" s="767"/>
      <c r="AI48" s="122"/>
      <c r="AJ48" s="122"/>
      <c r="AK48" s="773"/>
      <c r="AL48" s="774"/>
      <c r="AM48" s="775" t="s">
        <v>82</v>
      </c>
      <c r="AN48" s="776"/>
      <c r="AO48" s="777"/>
      <c r="AP48" s="118"/>
      <c r="AQ48" s="119"/>
    </row>
    <row r="49" spans="1:43" ht="19.899999999999999" customHeight="1">
      <c r="A49" s="118"/>
      <c r="B49" s="778" t="s">
        <v>84</v>
      </c>
      <c r="C49" s="779"/>
      <c r="D49" s="779"/>
      <c r="E49" s="779"/>
      <c r="F49" s="779"/>
      <c r="G49" s="779"/>
      <c r="H49" s="779"/>
      <c r="I49" s="780"/>
      <c r="J49" s="781"/>
      <c r="K49" s="782"/>
      <c r="L49" s="782"/>
      <c r="M49" s="782"/>
      <c r="N49" s="782"/>
      <c r="O49" s="782"/>
      <c r="P49" s="782"/>
      <c r="Q49" s="782"/>
      <c r="R49" s="782"/>
      <c r="S49" s="782"/>
      <c r="T49" s="782"/>
      <c r="U49" s="782"/>
      <c r="V49" s="782"/>
      <c r="W49" s="782"/>
      <c r="X49" s="782"/>
      <c r="Y49" s="782"/>
      <c r="Z49" s="782"/>
      <c r="AA49" s="782"/>
      <c r="AB49" s="783"/>
      <c r="AC49" s="784" t="s">
        <v>83</v>
      </c>
      <c r="AD49" s="779"/>
      <c r="AE49" s="779"/>
      <c r="AF49" s="779"/>
      <c r="AG49" s="779"/>
      <c r="AH49" s="780"/>
      <c r="AI49" s="785"/>
      <c r="AJ49" s="786"/>
      <c r="AK49" s="786"/>
      <c r="AL49" s="787"/>
      <c r="AM49" s="788" t="s">
        <v>20</v>
      </c>
      <c r="AN49" s="789"/>
      <c r="AO49" s="578" t="s">
        <v>42</v>
      </c>
      <c r="AP49" s="118"/>
      <c r="AQ49" s="119"/>
    </row>
    <row r="50" spans="1:43" ht="19.899999999999999" customHeight="1">
      <c r="A50" s="118"/>
      <c r="B50" s="715" t="s">
        <v>85</v>
      </c>
      <c r="C50" s="716"/>
      <c r="D50" s="716"/>
      <c r="E50" s="716"/>
      <c r="F50" s="716"/>
      <c r="G50" s="716"/>
      <c r="H50" s="716"/>
      <c r="I50" s="717"/>
      <c r="J50" s="718" t="str">
        <f>+PRESUPUESTO!$A$14</f>
        <v xml:space="preserve"> 2.0 CONCRETOS Y ACTIVIDADES COMPLEMENTARIAS</v>
      </c>
      <c r="K50" s="719"/>
      <c r="L50" s="719"/>
      <c r="M50" s="719"/>
      <c r="N50" s="719"/>
      <c r="O50" s="719"/>
      <c r="P50" s="719"/>
      <c r="Q50" s="719"/>
      <c r="R50" s="719"/>
      <c r="S50" s="719"/>
      <c r="T50" s="719"/>
      <c r="U50" s="719"/>
      <c r="V50" s="719"/>
      <c r="W50" s="719"/>
      <c r="X50" s="719"/>
      <c r="Y50" s="719"/>
      <c r="Z50" s="719"/>
      <c r="AA50" s="719"/>
      <c r="AB50" s="719"/>
      <c r="AC50" s="719"/>
      <c r="AD50" s="719"/>
      <c r="AE50" s="719"/>
      <c r="AF50" s="720"/>
      <c r="AG50" s="721"/>
      <c r="AH50" s="725" t="s">
        <v>86</v>
      </c>
      <c r="AI50" s="727" t="s">
        <v>87</v>
      </c>
      <c r="AJ50" s="728"/>
      <c r="AK50" s="729"/>
      <c r="AL50" s="730" t="s">
        <v>88</v>
      </c>
      <c r="AM50" s="730" t="s">
        <v>89</v>
      </c>
      <c r="AN50" s="732" t="s">
        <v>90</v>
      </c>
      <c r="AO50" s="734" t="s">
        <v>91</v>
      </c>
      <c r="AP50" s="118"/>
      <c r="AQ50" s="119"/>
    </row>
    <row r="51" spans="1:43" ht="26.45" customHeight="1">
      <c r="A51" s="118"/>
      <c r="B51" s="736" t="s">
        <v>92</v>
      </c>
      <c r="C51" s="737"/>
      <c r="D51" s="737"/>
      <c r="E51" s="737"/>
      <c r="F51" s="737"/>
      <c r="G51" s="737"/>
      <c r="H51" s="737"/>
      <c r="I51" s="738"/>
      <c r="J51" s="739">
        <f>+PRESUPUESTO!A15</f>
        <v>2.1</v>
      </c>
      <c r="K51" s="740"/>
      <c r="L51" s="741" t="str">
        <f>+PRESUPUESTO!C15</f>
        <v xml:space="preserve">SUMINISTRO E INSTALACION de pisos en tablon de gress de 30 x 30 o 33 x 33 incluye mortero de pega. </v>
      </c>
      <c r="M51" s="742"/>
      <c r="N51" s="742"/>
      <c r="O51" s="742"/>
      <c r="P51" s="742"/>
      <c r="Q51" s="742"/>
      <c r="R51" s="742"/>
      <c r="S51" s="742"/>
      <c r="T51" s="742"/>
      <c r="U51" s="742"/>
      <c r="V51" s="742"/>
      <c r="W51" s="742"/>
      <c r="X51" s="742"/>
      <c r="Y51" s="742"/>
      <c r="Z51" s="742"/>
      <c r="AA51" s="742"/>
      <c r="AB51" s="742"/>
      <c r="AC51" s="742"/>
      <c r="AD51" s="742"/>
      <c r="AE51" s="742"/>
      <c r="AF51" s="743"/>
      <c r="AG51" s="722"/>
      <c r="AH51" s="726"/>
      <c r="AI51" s="123" t="s">
        <v>53</v>
      </c>
      <c r="AJ51" s="123" t="s">
        <v>54</v>
      </c>
      <c r="AK51" s="123" t="s">
        <v>93</v>
      </c>
      <c r="AL51" s="731"/>
      <c r="AM51" s="731"/>
      <c r="AN51" s="733"/>
      <c r="AO51" s="735"/>
      <c r="AP51" s="118"/>
      <c r="AQ51" s="119"/>
    </row>
    <row r="52" spans="1:43" ht="19.899999999999999" customHeight="1">
      <c r="A52" s="118"/>
      <c r="B52" s="124"/>
      <c r="C52" s="125"/>
      <c r="D52" s="125"/>
      <c r="E52" s="126"/>
      <c r="F52" s="127"/>
      <c r="G52" s="128"/>
      <c r="H52" s="128"/>
      <c r="I52" s="127"/>
      <c r="J52" s="129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28"/>
      <c r="X52" s="128"/>
      <c r="Y52" s="128"/>
      <c r="Z52" s="131"/>
      <c r="AA52" s="128"/>
      <c r="AB52" s="130"/>
      <c r="AC52" s="130"/>
      <c r="AD52" s="130"/>
      <c r="AE52" s="132"/>
      <c r="AF52" s="133"/>
      <c r="AG52" s="722"/>
      <c r="AH52" s="134"/>
      <c r="AI52" s="136"/>
      <c r="AJ52" s="136"/>
      <c r="AK52" s="136"/>
      <c r="AL52" s="136"/>
      <c r="AM52" s="136"/>
      <c r="AN52" s="137"/>
      <c r="AO52" s="138"/>
      <c r="AP52" s="118"/>
      <c r="AQ52" s="119"/>
    </row>
    <row r="53" spans="1:43" ht="19.899999999999999" customHeight="1">
      <c r="A53" s="118"/>
      <c r="B53" s="139"/>
      <c r="C53" s="200"/>
      <c r="D53" s="200"/>
      <c r="E53" s="201"/>
      <c r="F53" s="202"/>
      <c r="G53" s="203"/>
      <c r="H53" s="203"/>
      <c r="I53" s="202"/>
      <c r="J53" s="204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3"/>
      <c r="X53" s="203"/>
      <c r="Y53" s="203"/>
      <c r="Z53" s="206"/>
      <c r="AA53" s="203"/>
      <c r="AB53" s="205"/>
      <c r="AC53" s="205"/>
      <c r="AD53" s="205"/>
      <c r="AE53" s="207"/>
      <c r="AF53" s="208"/>
      <c r="AG53" s="722"/>
      <c r="AH53" s="215"/>
      <c r="AI53" s="140">
        <v>4.5</v>
      </c>
      <c r="AJ53" s="140">
        <v>1.7</v>
      </c>
      <c r="AK53" s="210"/>
      <c r="AL53" s="210">
        <f>AI53*AJ53</f>
        <v>7.6499999999999995</v>
      </c>
      <c r="AM53" s="210">
        <v>1</v>
      </c>
      <c r="AN53" s="853" t="s">
        <v>164</v>
      </c>
      <c r="AO53" s="856">
        <f>(AL53*AM53)+(AL54*AM54)+(AL55*AM55)</f>
        <v>17.513999999999999</v>
      </c>
      <c r="AP53" s="118"/>
      <c r="AQ53" s="119"/>
    </row>
    <row r="54" spans="1:43" ht="19.899999999999999" customHeight="1">
      <c r="A54" s="118"/>
      <c r="B54" s="139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17"/>
      <c r="P54" s="200"/>
      <c r="Q54" s="200"/>
      <c r="R54" s="200"/>
      <c r="S54" s="200"/>
      <c r="T54" s="200"/>
      <c r="U54" s="200"/>
      <c r="V54" s="200"/>
      <c r="W54" s="200"/>
      <c r="X54" s="200"/>
      <c r="Y54" s="200"/>
      <c r="Z54" s="200"/>
      <c r="AA54" s="200"/>
      <c r="AB54" s="200"/>
      <c r="AC54" s="200"/>
      <c r="AD54" s="218"/>
      <c r="AE54" s="200"/>
      <c r="AF54" s="142"/>
      <c r="AG54" s="723"/>
      <c r="AH54" s="159"/>
      <c r="AI54" s="140">
        <v>1.7</v>
      </c>
      <c r="AJ54" s="140">
        <v>1.37</v>
      </c>
      <c r="AK54" s="210"/>
      <c r="AL54" s="210">
        <f>AI54*AJ54</f>
        <v>2.3290000000000002</v>
      </c>
      <c r="AM54" s="210">
        <v>1</v>
      </c>
      <c r="AN54" s="854"/>
      <c r="AO54" s="857"/>
      <c r="AP54" s="118"/>
      <c r="AQ54" s="119"/>
    </row>
    <row r="55" spans="1:43" ht="19.899999999999999" customHeight="1">
      <c r="A55" s="118"/>
      <c r="B55" s="139"/>
      <c r="C55" s="200"/>
      <c r="D55" s="200"/>
      <c r="E55" s="200"/>
      <c r="F55" s="200"/>
      <c r="G55" s="200"/>
      <c r="H55" s="200"/>
      <c r="I55" s="200"/>
      <c r="J55" s="200"/>
      <c r="K55" s="200"/>
      <c r="L55" s="200"/>
      <c r="M55" s="200"/>
      <c r="N55" s="200"/>
      <c r="O55" s="217"/>
      <c r="P55" s="200"/>
      <c r="Q55" s="200"/>
      <c r="R55" s="200"/>
      <c r="S55" s="200"/>
      <c r="T55" s="200"/>
      <c r="U55" s="200"/>
      <c r="V55" s="200"/>
      <c r="W55" s="200"/>
      <c r="X55" s="200"/>
      <c r="Y55" s="200"/>
      <c r="Z55" s="200"/>
      <c r="AA55" s="200"/>
      <c r="AB55" s="200"/>
      <c r="AC55" s="200"/>
      <c r="AD55" s="218"/>
      <c r="AE55" s="200"/>
      <c r="AF55" s="142"/>
      <c r="AG55" s="723"/>
      <c r="AH55" s="159"/>
      <c r="AI55" s="143">
        <v>5.5</v>
      </c>
      <c r="AJ55" s="143">
        <v>1.37</v>
      </c>
      <c r="AK55" s="160"/>
      <c r="AL55" s="210">
        <f>AI55*AJ55</f>
        <v>7.5350000000000001</v>
      </c>
      <c r="AM55" s="210">
        <v>1</v>
      </c>
      <c r="AN55" s="855"/>
      <c r="AO55" s="858"/>
      <c r="AP55" s="118"/>
      <c r="AQ55" s="119"/>
    </row>
    <row r="56" spans="1:43" ht="19.899999999999999" customHeight="1">
      <c r="A56" s="118"/>
      <c r="B56" s="139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18"/>
      <c r="AE56" s="200"/>
      <c r="AF56" s="142"/>
      <c r="AG56" s="722"/>
      <c r="AH56" s="134"/>
      <c r="AI56" s="143"/>
      <c r="AJ56" s="143"/>
      <c r="AK56" s="144"/>
      <c r="AL56" s="210"/>
      <c r="AM56" s="210"/>
      <c r="AN56" s="211"/>
      <c r="AO56" s="212"/>
      <c r="AP56" s="118"/>
      <c r="AQ56" s="119"/>
    </row>
    <row r="57" spans="1:43" ht="19.899999999999999" customHeight="1">
      <c r="A57" s="118"/>
      <c r="B57" s="628"/>
      <c r="C57" s="629"/>
      <c r="D57" s="629"/>
      <c r="E57" s="629"/>
      <c r="F57" s="629"/>
      <c r="G57" s="629"/>
      <c r="H57" s="629"/>
      <c r="I57" s="629"/>
      <c r="J57" s="629"/>
      <c r="K57" s="629"/>
      <c r="L57" s="629"/>
      <c r="M57" s="629"/>
      <c r="N57" s="629"/>
      <c r="O57" s="629"/>
      <c r="P57" s="629"/>
      <c r="Q57" s="629"/>
      <c r="R57" s="629"/>
      <c r="S57" s="629"/>
      <c r="T57" s="629"/>
      <c r="U57" s="629"/>
      <c r="V57" s="629"/>
      <c r="W57" s="629"/>
      <c r="X57" s="629"/>
      <c r="Y57" s="629"/>
      <c r="Z57" s="629"/>
      <c r="AA57" s="629"/>
      <c r="AB57" s="629"/>
      <c r="AC57" s="629"/>
      <c r="AD57" s="629"/>
      <c r="AE57" s="629"/>
      <c r="AF57" s="629"/>
      <c r="AG57" s="722"/>
      <c r="AH57" s="134"/>
      <c r="AI57" s="145"/>
      <c r="AJ57" s="144"/>
      <c r="AK57" s="144"/>
      <c r="AL57" s="137"/>
      <c r="AM57" s="148"/>
      <c r="AN57" s="137"/>
      <c r="AO57" s="161"/>
      <c r="AP57" s="118"/>
      <c r="AQ57" s="119"/>
    </row>
    <row r="58" spans="1:43" ht="19.899999999999999" customHeight="1">
      <c r="A58" s="118"/>
      <c r="B58" s="628"/>
      <c r="C58" s="629"/>
      <c r="D58" s="629"/>
      <c r="E58" s="629"/>
      <c r="F58" s="629"/>
      <c r="G58" s="629"/>
      <c r="H58" s="629"/>
      <c r="I58" s="629"/>
      <c r="J58" s="629"/>
      <c r="K58" s="629"/>
      <c r="L58" s="629"/>
      <c r="M58" s="629"/>
      <c r="N58" s="629"/>
      <c r="O58" s="629"/>
      <c r="P58" s="629"/>
      <c r="Q58" s="629"/>
      <c r="R58" s="629"/>
      <c r="S58" s="629"/>
      <c r="T58" s="629"/>
      <c r="U58" s="629"/>
      <c r="V58" s="629"/>
      <c r="W58" s="629"/>
      <c r="X58" s="629"/>
      <c r="Y58" s="629"/>
      <c r="Z58" s="629"/>
      <c r="AA58" s="629"/>
      <c r="AB58" s="629"/>
      <c r="AC58" s="629"/>
      <c r="AD58" s="629"/>
      <c r="AE58" s="629"/>
      <c r="AF58" s="629"/>
      <c r="AG58" s="722"/>
      <c r="AH58" s="134"/>
      <c r="AI58" s="145"/>
      <c r="AJ58" s="144"/>
      <c r="AK58" s="144"/>
      <c r="AL58" s="137"/>
      <c r="AM58" s="149"/>
      <c r="AN58" s="137"/>
      <c r="AO58" s="161"/>
      <c r="AP58" s="118"/>
      <c r="AQ58" s="119"/>
    </row>
    <row r="59" spans="1:43" ht="19.899999999999999" customHeight="1">
      <c r="A59" s="118"/>
      <c r="B59" s="744" t="s">
        <v>94</v>
      </c>
      <c r="C59" s="745"/>
      <c r="D59" s="745"/>
      <c r="E59" s="745"/>
      <c r="F59" s="745"/>
      <c r="G59" s="745"/>
      <c r="H59" s="745"/>
      <c r="I59" s="745"/>
      <c r="J59" s="745"/>
      <c r="K59" s="745"/>
      <c r="L59" s="745"/>
      <c r="M59" s="745"/>
      <c r="N59" s="745"/>
      <c r="O59" s="745"/>
      <c r="P59" s="745"/>
      <c r="Q59" s="745"/>
      <c r="R59" s="745"/>
      <c r="S59" s="745"/>
      <c r="T59" s="745"/>
      <c r="U59" s="745"/>
      <c r="V59" s="745"/>
      <c r="W59" s="745"/>
      <c r="X59" s="745"/>
      <c r="Y59" s="745"/>
      <c r="Z59" s="745"/>
      <c r="AA59" s="745"/>
      <c r="AB59" s="745"/>
      <c r="AC59" s="745"/>
      <c r="AD59" s="745"/>
      <c r="AE59" s="745"/>
      <c r="AF59" s="746"/>
      <c r="AG59" s="722"/>
      <c r="AH59" s="134"/>
      <c r="AI59" s="137"/>
      <c r="AJ59" s="144"/>
      <c r="AK59" s="144"/>
      <c r="AL59" s="137"/>
      <c r="AM59" s="149"/>
      <c r="AN59" s="137"/>
      <c r="AO59" s="161"/>
      <c r="AP59" s="118"/>
      <c r="AQ59" s="119"/>
    </row>
    <row r="60" spans="1:43" ht="19.899999999999999" customHeight="1" thickBot="1">
      <c r="A60" s="118"/>
      <c r="B60" s="747"/>
      <c r="C60" s="748"/>
      <c r="D60" s="748"/>
      <c r="E60" s="748"/>
      <c r="F60" s="748"/>
      <c r="G60" s="748"/>
      <c r="H60" s="748"/>
      <c r="I60" s="748"/>
      <c r="J60" s="748"/>
      <c r="K60" s="748"/>
      <c r="L60" s="748"/>
      <c r="M60" s="748"/>
      <c r="N60" s="748"/>
      <c r="O60" s="748"/>
      <c r="P60" s="748"/>
      <c r="Q60" s="748"/>
      <c r="R60" s="748"/>
      <c r="S60" s="748"/>
      <c r="T60" s="748"/>
      <c r="U60" s="748"/>
      <c r="V60" s="748"/>
      <c r="W60" s="748"/>
      <c r="X60" s="748"/>
      <c r="Y60" s="748"/>
      <c r="Z60" s="748"/>
      <c r="AA60" s="748"/>
      <c r="AB60" s="748"/>
      <c r="AC60" s="748"/>
      <c r="AD60" s="748"/>
      <c r="AE60" s="748"/>
      <c r="AF60" s="749"/>
      <c r="AG60" s="724"/>
      <c r="AH60" s="151"/>
      <c r="AI60" s="152"/>
      <c r="AJ60" s="153"/>
      <c r="AK60" s="153"/>
      <c r="AL60" s="152"/>
      <c r="AM60" s="154">
        <f>+J51</f>
        <v>2.1</v>
      </c>
      <c r="AN60" s="155" t="s">
        <v>91</v>
      </c>
      <c r="AO60" s="156">
        <f>SUM(AO52:AO59)</f>
        <v>17.513999999999999</v>
      </c>
      <c r="AP60" s="118"/>
      <c r="AQ60" s="119"/>
    </row>
    <row r="61" spans="1:43" ht="12" customHeight="1">
      <c r="A61" s="118"/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8"/>
      <c r="AQ61" s="119"/>
    </row>
    <row r="63" spans="1:43" ht="12" customHeight="1" thickBot="1">
      <c r="A63" s="118"/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  <c r="AO63" s="119"/>
      <c r="AP63" s="118"/>
      <c r="AQ63" s="119"/>
    </row>
    <row r="64" spans="1:43" ht="19.899999999999999" customHeight="1">
      <c r="A64" s="118"/>
      <c r="B64" s="750" t="s">
        <v>76</v>
      </c>
      <c r="C64" s="751"/>
      <c r="D64" s="751"/>
      <c r="E64" s="751"/>
      <c r="F64" s="751"/>
      <c r="G64" s="751"/>
      <c r="H64" s="752"/>
      <c r="I64" s="756" t="str">
        <f>+PRESUPUESTO!$A$1</f>
        <v>" MEJORAMIENTO, ADECUACIÓN MENOR Y MANTENIMIENTO DE LA INFRAESTRUCTURA DE LAS INSTITUCIONES EDUCATIVAS URBANAS Y RURALES DEL MUNICIPIO DE SAN JOSÉ DE CÚCUTA"</v>
      </c>
      <c r="J64" s="757"/>
      <c r="K64" s="757"/>
      <c r="L64" s="757"/>
      <c r="M64" s="757"/>
      <c r="N64" s="757"/>
      <c r="O64" s="757"/>
      <c r="P64" s="757"/>
      <c r="Q64" s="757"/>
      <c r="R64" s="757"/>
      <c r="S64" s="757"/>
      <c r="T64" s="757"/>
      <c r="U64" s="757"/>
      <c r="V64" s="757"/>
      <c r="W64" s="757"/>
      <c r="X64" s="757"/>
      <c r="Y64" s="757"/>
      <c r="Z64" s="757"/>
      <c r="AA64" s="757"/>
      <c r="AB64" s="758"/>
      <c r="AC64" s="762" t="s">
        <v>77</v>
      </c>
      <c r="AD64" s="763"/>
      <c r="AE64" s="763"/>
      <c r="AF64" s="763"/>
      <c r="AG64" s="763"/>
      <c r="AH64" s="764"/>
      <c r="AI64" s="163" t="s">
        <v>78</v>
      </c>
      <c r="AJ64" s="163" t="s">
        <v>79</v>
      </c>
      <c r="AK64" s="768" t="s">
        <v>80</v>
      </c>
      <c r="AL64" s="769"/>
      <c r="AM64" s="770" t="s">
        <v>81</v>
      </c>
      <c r="AN64" s="771"/>
      <c r="AO64" s="772"/>
      <c r="AP64" s="118"/>
      <c r="AQ64" s="119"/>
    </row>
    <row r="65" spans="1:43" ht="19.899999999999999" customHeight="1">
      <c r="A65" s="118"/>
      <c r="B65" s="753"/>
      <c r="C65" s="754"/>
      <c r="D65" s="754"/>
      <c r="E65" s="754"/>
      <c r="F65" s="754"/>
      <c r="G65" s="754"/>
      <c r="H65" s="755"/>
      <c r="I65" s="759"/>
      <c r="J65" s="760"/>
      <c r="K65" s="760"/>
      <c r="L65" s="760"/>
      <c r="M65" s="760"/>
      <c r="N65" s="760"/>
      <c r="O65" s="760"/>
      <c r="P65" s="760"/>
      <c r="Q65" s="760"/>
      <c r="R65" s="760"/>
      <c r="S65" s="760"/>
      <c r="T65" s="760"/>
      <c r="U65" s="760"/>
      <c r="V65" s="760"/>
      <c r="W65" s="760"/>
      <c r="X65" s="760"/>
      <c r="Y65" s="760"/>
      <c r="Z65" s="760"/>
      <c r="AA65" s="760"/>
      <c r="AB65" s="761"/>
      <c r="AC65" s="765"/>
      <c r="AD65" s="766"/>
      <c r="AE65" s="766"/>
      <c r="AF65" s="766"/>
      <c r="AG65" s="766"/>
      <c r="AH65" s="767"/>
      <c r="AI65" s="122"/>
      <c r="AJ65" s="122"/>
      <c r="AK65" s="773"/>
      <c r="AL65" s="774"/>
      <c r="AM65" s="775" t="s">
        <v>82</v>
      </c>
      <c r="AN65" s="776"/>
      <c r="AO65" s="777"/>
      <c r="AP65" s="118"/>
      <c r="AQ65" s="119"/>
    </row>
    <row r="66" spans="1:43" ht="19.899999999999999" customHeight="1">
      <c r="A66" s="118"/>
      <c r="B66" s="778" t="s">
        <v>84</v>
      </c>
      <c r="C66" s="779"/>
      <c r="D66" s="779"/>
      <c r="E66" s="779"/>
      <c r="F66" s="779"/>
      <c r="G66" s="779"/>
      <c r="H66" s="779"/>
      <c r="I66" s="780"/>
      <c r="J66" s="781"/>
      <c r="K66" s="782"/>
      <c r="L66" s="782"/>
      <c r="M66" s="782"/>
      <c r="N66" s="782"/>
      <c r="O66" s="782"/>
      <c r="P66" s="782"/>
      <c r="Q66" s="782"/>
      <c r="R66" s="782"/>
      <c r="S66" s="782"/>
      <c r="T66" s="782"/>
      <c r="U66" s="782"/>
      <c r="V66" s="782"/>
      <c r="W66" s="782"/>
      <c r="X66" s="782"/>
      <c r="Y66" s="782"/>
      <c r="Z66" s="782"/>
      <c r="AA66" s="782"/>
      <c r="AB66" s="783"/>
      <c r="AC66" s="784" t="s">
        <v>83</v>
      </c>
      <c r="AD66" s="779"/>
      <c r="AE66" s="779"/>
      <c r="AF66" s="779"/>
      <c r="AG66" s="779"/>
      <c r="AH66" s="780"/>
      <c r="AI66" s="785"/>
      <c r="AJ66" s="786"/>
      <c r="AK66" s="786"/>
      <c r="AL66" s="787"/>
      <c r="AM66" s="788" t="s">
        <v>20</v>
      </c>
      <c r="AN66" s="789"/>
      <c r="AO66" s="578" t="str">
        <f>PRESUPUESTO!D18</f>
        <v>M2</v>
      </c>
      <c r="AP66" s="118"/>
      <c r="AQ66" s="119"/>
    </row>
    <row r="67" spans="1:43" ht="19.899999999999999" customHeight="1">
      <c r="A67" s="118"/>
      <c r="B67" s="715" t="s">
        <v>85</v>
      </c>
      <c r="C67" s="716"/>
      <c r="D67" s="716"/>
      <c r="E67" s="716"/>
      <c r="F67" s="716"/>
      <c r="G67" s="716"/>
      <c r="H67" s="716"/>
      <c r="I67" s="717"/>
      <c r="J67" s="718" t="str">
        <f>+PRESUPUESTO!$A$17</f>
        <v>3.0    CIELORAZOS</v>
      </c>
      <c r="K67" s="719"/>
      <c r="L67" s="719"/>
      <c r="M67" s="719"/>
      <c r="N67" s="719"/>
      <c r="O67" s="719"/>
      <c r="P67" s="719"/>
      <c r="Q67" s="719"/>
      <c r="R67" s="719"/>
      <c r="S67" s="719"/>
      <c r="T67" s="719"/>
      <c r="U67" s="719"/>
      <c r="V67" s="719"/>
      <c r="W67" s="719"/>
      <c r="X67" s="719"/>
      <c r="Y67" s="719"/>
      <c r="Z67" s="719"/>
      <c r="AA67" s="719"/>
      <c r="AB67" s="719"/>
      <c r="AC67" s="719"/>
      <c r="AD67" s="719"/>
      <c r="AE67" s="719"/>
      <c r="AF67" s="720"/>
      <c r="AG67" s="721"/>
      <c r="AH67" s="725" t="s">
        <v>86</v>
      </c>
      <c r="AI67" s="727" t="s">
        <v>87</v>
      </c>
      <c r="AJ67" s="728"/>
      <c r="AK67" s="729"/>
      <c r="AL67" s="730" t="s">
        <v>88</v>
      </c>
      <c r="AM67" s="730" t="s">
        <v>89</v>
      </c>
      <c r="AN67" s="732" t="s">
        <v>90</v>
      </c>
      <c r="AO67" s="734" t="s">
        <v>91</v>
      </c>
      <c r="AP67" s="118"/>
      <c r="AQ67" s="119"/>
    </row>
    <row r="68" spans="1:43" ht="37.5" customHeight="1">
      <c r="A68" s="118"/>
      <c r="B68" s="736" t="s">
        <v>92</v>
      </c>
      <c r="C68" s="737"/>
      <c r="D68" s="737"/>
      <c r="E68" s="737"/>
      <c r="F68" s="737"/>
      <c r="G68" s="737"/>
      <c r="H68" s="737"/>
      <c r="I68" s="738"/>
      <c r="J68" s="739">
        <f>PRESUPUESTO!A18</f>
        <v>3.1</v>
      </c>
      <c r="K68" s="740"/>
      <c r="L68" s="741" t="str">
        <f>PRESUPUESTO!C18</f>
        <v>Suministro e instalacion de cielo raso en PVC 7mm, incluye estructura en madera y/o metalica</v>
      </c>
      <c r="M68" s="742"/>
      <c r="N68" s="742"/>
      <c r="O68" s="742"/>
      <c r="P68" s="742"/>
      <c r="Q68" s="742"/>
      <c r="R68" s="742"/>
      <c r="S68" s="742"/>
      <c r="T68" s="742"/>
      <c r="U68" s="742"/>
      <c r="V68" s="742"/>
      <c r="W68" s="742"/>
      <c r="X68" s="742"/>
      <c r="Y68" s="742"/>
      <c r="Z68" s="742"/>
      <c r="AA68" s="742"/>
      <c r="AB68" s="742"/>
      <c r="AC68" s="742"/>
      <c r="AD68" s="742"/>
      <c r="AE68" s="742"/>
      <c r="AF68" s="743"/>
      <c r="AG68" s="722"/>
      <c r="AH68" s="726"/>
      <c r="AI68" s="123" t="s">
        <v>53</v>
      </c>
      <c r="AJ68" s="123" t="s">
        <v>54</v>
      </c>
      <c r="AK68" s="123" t="s">
        <v>93</v>
      </c>
      <c r="AL68" s="731"/>
      <c r="AM68" s="731"/>
      <c r="AN68" s="733"/>
      <c r="AO68" s="735"/>
      <c r="AP68" s="118"/>
      <c r="AQ68" s="119"/>
    </row>
    <row r="69" spans="1:43" ht="19.899999999999999" customHeight="1">
      <c r="A69" s="118"/>
      <c r="B69" s="124"/>
      <c r="C69" s="125"/>
      <c r="D69" s="125"/>
      <c r="E69" s="126"/>
      <c r="F69" s="127"/>
      <c r="G69" s="128"/>
      <c r="H69" s="128"/>
      <c r="I69" s="127"/>
      <c r="J69" s="129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28"/>
      <c r="X69" s="128"/>
      <c r="Y69" s="128"/>
      <c r="Z69" s="131"/>
      <c r="AA69" s="128"/>
      <c r="AB69" s="130"/>
      <c r="AC69" s="130"/>
      <c r="AD69" s="130"/>
      <c r="AE69" s="132"/>
      <c r="AF69" s="133"/>
      <c r="AG69" s="722"/>
      <c r="AH69" s="134"/>
      <c r="AI69" s="136"/>
      <c r="AJ69" s="136"/>
      <c r="AK69" s="136"/>
      <c r="AL69" s="136"/>
      <c r="AM69" s="136"/>
      <c r="AN69" s="137"/>
      <c r="AO69" s="138"/>
      <c r="AP69" s="118"/>
      <c r="AQ69" s="119"/>
    </row>
    <row r="70" spans="1:43" ht="20.25" customHeight="1">
      <c r="A70" s="118"/>
      <c r="B70" s="139"/>
      <c r="C70" s="200"/>
      <c r="D70" s="200"/>
      <c r="E70" s="201"/>
      <c r="F70" s="202"/>
      <c r="G70" s="203"/>
      <c r="H70" s="203"/>
      <c r="I70" s="202"/>
      <c r="J70" s="204"/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3"/>
      <c r="X70" s="203"/>
      <c r="Y70" s="203"/>
      <c r="Z70" s="206"/>
      <c r="AA70" s="203"/>
      <c r="AB70" s="205"/>
      <c r="AC70" s="205"/>
      <c r="AD70" s="205"/>
      <c r="AE70" s="207"/>
      <c r="AF70" s="208"/>
      <c r="AG70" s="722"/>
      <c r="AH70" s="215"/>
      <c r="AI70" s="140">
        <v>7.7</v>
      </c>
      <c r="AJ70" s="140">
        <v>5.05</v>
      </c>
      <c r="AK70" s="210"/>
      <c r="AL70" s="210">
        <f>AI70*AJ70</f>
        <v>38.884999999999998</v>
      </c>
      <c r="AM70" s="210">
        <v>1</v>
      </c>
      <c r="AN70" s="211" t="s">
        <v>165</v>
      </c>
      <c r="AO70" s="212">
        <f>AL70*AM70</f>
        <v>38.884999999999998</v>
      </c>
      <c r="AP70" s="118"/>
      <c r="AQ70" s="119"/>
    </row>
    <row r="71" spans="1:43" ht="19.899999999999999" customHeight="1">
      <c r="A71" s="118"/>
      <c r="B71" s="139"/>
      <c r="C71" s="200"/>
      <c r="D71" s="200"/>
      <c r="E71" s="200"/>
      <c r="F71" s="200"/>
      <c r="G71" s="200"/>
      <c r="H71" s="200"/>
      <c r="I71" s="200"/>
      <c r="J71" s="200"/>
      <c r="K71" s="200"/>
      <c r="L71" s="200"/>
      <c r="M71" s="200"/>
      <c r="N71" s="200"/>
      <c r="O71" s="217"/>
      <c r="P71" s="200"/>
      <c r="Q71" s="200"/>
      <c r="R71" s="200"/>
      <c r="S71" s="200"/>
      <c r="T71" s="200"/>
      <c r="U71" s="200"/>
      <c r="V71" s="200"/>
      <c r="W71" s="200"/>
      <c r="X71" s="200"/>
      <c r="Y71" s="200"/>
      <c r="Z71" s="200"/>
      <c r="AA71" s="200"/>
      <c r="AB71" s="200"/>
      <c r="AC71" s="200"/>
      <c r="AD71" s="218"/>
      <c r="AE71" s="200"/>
      <c r="AF71" s="142"/>
      <c r="AG71" s="723"/>
      <c r="AH71" s="159"/>
      <c r="AI71" s="219"/>
      <c r="AJ71" s="219"/>
      <c r="AK71" s="160"/>
      <c r="AL71" s="210"/>
      <c r="AM71" s="210"/>
      <c r="AN71" s="211"/>
      <c r="AO71" s="212"/>
      <c r="AP71" s="118"/>
      <c r="AQ71" s="119"/>
    </row>
    <row r="72" spans="1:43" ht="19.899999999999999" customHeight="1">
      <c r="A72" s="118"/>
      <c r="B72" s="139"/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O72" s="217"/>
      <c r="P72" s="200"/>
      <c r="Q72" s="200"/>
      <c r="R72" s="200"/>
      <c r="S72" s="200"/>
      <c r="T72" s="200"/>
      <c r="U72" s="200"/>
      <c r="V72" s="200"/>
      <c r="W72" s="200"/>
      <c r="X72" s="200"/>
      <c r="Y72" s="200"/>
      <c r="Z72" s="200"/>
      <c r="AA72" s="200"/>
      <c r="AB72" s="200"/>
      <c r="AC72" s="200"/>
      <c r="AD72" s="218"/>
      <c r="AE72" s="200"/>
      <c r="AF72" s="142"/>
      <c r="AG72" s="723"/>
      <c r="AH72" s="159"/>
      <c r="AI72" s="143"/>
      <c r="AJ72" s="143"/>
      <c r="AK72" s="160"/>
      <c r="AL72" s="210"/>
      <c r="AM72" s="210"/>
      <c r="AN72" s="211"/>
      <c r="AO72" s="212"/>
      <c r="AP72" s="118"/>
      <c r="AQ72" s="119"/>
    </row>
    <row r="73" spans="1:43" ht="19.899999999999999" customHeight="1">
      <c r="A73" s="118"/>
      <c r="B73" s="139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  <c r="Q73" s="200"/>
      <c r="R73" s="200"/>
      <c r="S73" s="200"/>
      <c r="T73" s="200"/>
      <c r="U73" s="200"/>
      <c r="V73" s="200"/>
      <c r="W73" s="200"/>
      <c r="X73" s="200"/>
      <c r="Y73" s="200"/>
      <c r="Z73" s="200"/>
      <c r="AA73" s="200"/>
      <c r="AB73" s="200"/>
      <c r="AC73" s="200"/>
      <c r="AD73" s="218"/>
      <c r="AE73" s="200"/>
      <c r="AF73" s="142"/>
      <c r="AG73" s="722"/>
      <c r="AH73" s="134"/>
      <c r="AI73" s="145"/>
      <c r="AJ73" s="144"/>
      <c r="AK73" s="144"/>
      <c r="AL73" s="210"/>
      <c r="AM73" s="210"/>
      <c r="AN73" s="211"/>
      <c r="AO73" s="212"/>
      <c r="AP73" s="118"/>
      <c r="AQ73" s="119"/>
    </row>
    <row r="74" spans="1:43" ht="19.899999999999999" customHeight="1">
      <c r="A74" s="118"/>
      <c r="B74" s="628"/>
      <c r="C74" s="629"/>
      <c r="D74" s="629"/>
      <c r="E74" s="629"/>
      <c r="F74" s="629"/>
      <c r="G74" s="629"/>
      <c r="H74" s="629"/>
      <c r="I74" s="629"/>
      <c r="J74" s="629"/>
      <c r="K74" s="629"/>
      <c r="L74" s="629"/>
      <c r="M74" s="629"/>
      <c r="N74" s="629"/>
      <c r="O74" s="629"/>
      <c r="P74" s="629"/>
      <c r="Q74" s="629"/>
      <c r="R74" s="629"/>
      <c r="S74" s="629"/>
      <c r="T74" s="629"/>
      <c r="U74" s="629"/>
      <c r="V74" s="629"/>
      <c r="W74" s="629"/>
      <c r="X74" s="629"/>
      <c r="Y74" s="629"/>
      <c r="Z74" s="629"/>
      <c r="AA74" s="629"/>
      <c r="AB74" s="629"/>
      <c r="AC74" s="629"/>
      <c r="AD74" s="629"/>
      <c r="AE74" s="629"/>
      <c r="AF74" s="629"/>
      <c r="AG74" s="722"/>
      <c r="AH74" s="134"/>
      <c r="AI74" s="145"/>
      <c r="AJ74" s="144"/>
      <c r="AK74" s="144"/>
      <c r="AL74" s="137"/>
      <c r="AM74" s="148"/>
      <c r="AN74" s="137"/>
      <c r="AO74" s="161"/>
      <c r="AP74" s="118"/>
      <c r="AQ74" s="119"/>
    </row>
    <row r="75" spans="1:43" ht="19.899999999999999" customHeight="1">
      <c r="A75" s="118"/>
      <c r="B75" s="628"/>
      <c r="C75" s="629"/>
      <c r="D75" s="629"/>
      <c r="E75" s="629"/>
      <c r="F75" s="629"/>
      <c r="G75" s="629"/>
      <c r="H75" s="629"/>
      <c r="I75" s="629"/>
      <c r="J75" s="629"/>
      <c r="K75" s="629"/>
      <c r="L75" s="629"/>
      <c r="M75" s="629"/>
      <c r="N75" s="629"/>
      <c r="O75" s="629"/>
      <c r="P75" s="629"/>
      <c r="Q75" s="629"/>
      <c r="R75" s="629"/>
      <c r="S75" s="629"/>
      <c r="T75" s="629"/>
      <c r="U75" s="629"/>
      <c r="V75" s="629"/>
      <c r="W75" s="629"/>
      <c r="X75" s="629"/>
      <c r="Y75" s="629"/>
      <c r="Z75" s="629"/>
      <c r="AA75" s="629"/>
      <c r="AB75" s="629"/>
      <c r="AC75" s="629"/>
      <c r="AD75" s="629"/>
      <c r="AE75" s="629"/>
      <c r="AF75" s="629"/>
      <c r="AG75" s="722"/>
      <c r="AH75" s="134"/>
      <c r="AI75" s="145"/>
      <c r="AJ75" s="144"/>
      <c r="AK75" s="144"/>
      <c r="AL75" s="137"/>
      <c r="AM75" s="149"/>
      <c r="AN75" s="137"/>
      <c r="AO75" s="161"/>
      <c r="AP75" s="118"/>
      <c r="AQ75" s="119"/>
    </row>
    <row r="76" spans="1:43" ht="19.899999999999999" customHeight="1">
      <c r="A76" s="118"/>
      <c r="B76" s="744" t="s">
        <v>94</v>
      </c>
      <c r="C76" s="745"/>
      <c r="D76" s="745"/>
      <c r="E76" s="745"/>
      <c r="F76" s="745"/>
      <c r="G76" s="745"/>
      <c r="H76" s="745"/>
      <c r="I76" s="745"/>
      <c r="J76" s="745"/>
      <c r="K76" s="745"/>
      <c r="L76" s="745"/>
      <c r="M76" s="745"/>
      <c r="N76" s="745"/>
      <c r="O76" s="745"/>
      <c r="P76" s="745"/>
      <c r="Q76" s="745"/>
      <c r="R76" s="745"/>
      <c r="S76" s="745"/>
      <c r="T76" s="745"/>
      <c r="U76" s="745"/>
      <c r="V76" s="745"/>
      <c r="W76" s="745"/>
      <c r="X76" s="745"/>
      <c r="Y76" s="745"/>
      <c r="Z76" s="745"/>
      <c r="AA76" s="745"/>
      <c r="AB76" s="745"/>
      <c r="AC76" s="745"/>
      <c r="AD76" s="745"/>
      <c r="AE76" s="745"/>
      <c r="AF76" s="746"/>
      <c r="AG76" s="722"/>
      <c r="AH76" s="134"/>
      <c r="AI76" s="137"/>
      <c r="AJ76" s="144"/>
      <c r="AK76" s="144"/>
      <c r="AL76" s="137"/>
      <c r="AM76" s="149"/>
      <c r="AN76" s="137"/>
      <c r="AO76" s="161"/>
      <c r="AP76" s="118"/>
      <c r="AQ76" s="119"/>
    </row>
    <row r="77" spans="1:43" ht="19.899999999999999" customHeight="1" thickBot="1">
      <c r="A77" s="118"/>
      <c r="B77" s="747"/>
      <c r="C77" s="748"/>
      <c r="D77" s="748"/>
      <c r="E77" s="748"/>
      <c r="F77" s="748"/>
      <c r="G77" s="748"/>
      <c r="H77" s="748"/>
      <c r="I77" s="748"/>
      <c r="J77" s="748"/>
      <c r="K77" s="748"/>
      <c r="L77" s="748"/>
      <c r="M77" s="748"/>
      <c r="N77" s="748"/>
      <c r="O77" s="748"/>
      <c r="P77" s="748"/>
      <c r="Q77" s="748"/>
      <c r="R77" s="748"/>
      <c r="S77" s="748"/>
      <c r="T77" s="748"/>
      <c r="U77" s="748"/>
      <c r="V77" s="748"/>
      <c r="W77" s="748"/>
      <c r="X77" s="748"/>
      <c r="Y77" s="748"/>
      <c r="Z77" s="748"/>
      <c r="AA77" s="748"/>
      <c r="AB77" s="748"/>
      <c r="AC77" s="748"/>
      <c r="AD77" s="748"/>
      <c r="AE77" s="748"/>
      <c r="AF77" s="749"/>
      <c r="AG77" s="724"/>
      <c r="AH77" s="151"/>
      <c r="AI77" s="152"/>
      <c r="AJ77" s="153"/>
      <c r="AK77" s="153"/>
      <c r="AL77" s="152"/>
      <c r="AM77" s="154">
        <f>+J68</f>
        <v>3.1</v>
      </c>
      <c r="AN77" s="155" t="s">
        <v>91</v>
      </c>
      <c r="AO77" s="156">
        <f>SUM(AO69:AO76)</f>
        <v>38.884999999999998</v>
      </c>
      <c r="AP77" s="118"/>
      <c r="AQ77" s="119"/>
    </row>
    <row r="80" spans="1:43" ht="15" customHeight="1" thickBot="1"/>
    <row r="81" spans="1:43" ht="26.25" customHeight="1">
      <c r="A81" s="118"/>
      <c r="B81" s="750" t="s">
        <v>76</v>
      </c>
      <c r="C81" s="751"/>
      <c r="D81" s="751"/>
      <c r="E81" s="751"/>
      <c r="F81" s="751"/>
      <c r="G81" s="751"/>
      <c r="H81" s="752"/>
      <c r="I81" s="756" t="str">
        <f>+PRESUPUESTO!$A$1</f>
        <v>" MEJORAMIENTO, ADECUACIÓN MENOR Y MANTENIMIENTO DE LA INFRAESTRUCTURA DE LAS INSTITUCIONES EDUCATIVAS URBANAS Y RURALES DEL MUNICIPIO DE SAN JOSÉ DE CÚCUTA"</v>
      </c>
      <c r="J81" s="757"/>
      <c r="K81" s="757"/>
      <c r="L81" s="757"/>
      <c r="M81" s="757"/>
      <c r="N81" s="757"/>
      <c r="O81" s="757"/>
      <c r="P81" s="757"/>
      <c r="Q81" s="757"/>
      <c r="R81" s="757"/>
      <c r="S81" s="757"/>
      <c r="T81" s="757"/>
      <c r="U81" s="757"/>
      <c r="V81" s="757"/>
      <c r="W81" s="757"/>
      <c r="X81" s="757"/>
      <c r="Y81" s="757"/>
      <c r="Z81" s="757"/>
      <c r="AA81" s="757"/>
      <c r="AB81" s="758"/>
      <c r="AC81" s="762" t="s">
        <v>77</v>
      </c>
      <c r="AD81" s="763"/>
      <c r="AE81" s="763"/>
      <c r="AF81" s="763"/>
      <c r="AG81" s="763"/>
      <c r="AH81" s="764"/>
      <c r="AI81" s="163" t="s">
        <v>78</v>
      </c>
      <c r="AJ81" s="163" t="s">
        <v>79</v>
      </c>
      <c r="AK81" s="768" t="s">
        <v>80</v>
      </c>
      <c r="AL81" s="769"/>
      <c r="AM81" s="770" t="s">
        <v>81</v>
      </c>
      <c r="AN81" s="771"/>
      <c r="AO81" s="772"/>
      <c r="AP81" s="118"/>
      <c r="AQ81" s="119"/>
    </row>
    <row r="82" spans="1:43" ht="26.25" customHeight="1">
      <c r="A82" s="118"/>
      <c r="B82" s="753"/>
      <c r="C82" s="754"/>
      <c r="D82" s="754"/>
      <c r="E82" s="754"/>
      <c r="F82" s="754"/>
      <c r="G82" s="754"/>
      <c r="H82" s="755"/>
      <c r="I82" s="759"/>
      <c r="J82" s="760"/>
      <c r="K82" s="760"/>
      <c r="L82" s="760"/>
      <c r="M82" s="760"/>
      <c r="N82" s="760"/>
      <c r="O82" s="760"/>
      <c r="P82" s="760"/>
      <c r="Q82" s="760"/>
      <c r="R82" s="760"/>
      <c r="S82" s="760"/>
      <c r="T82" s="760"/>
      <c r="U82" s="760"/>
      <c r="V82" s="760"/>
      <c r="W82" s="760"/>
      <c r="X82" s="760"/>
      <c r="Y82" s="760"/>
      <c r="Z82" s="760"/>
      <c r="AA82" s="760"/>
      <c r="AB82" s="761"/>
      <c r="AC82" s="765"/>
      <c r="AD82" s="766"/>
      <c r="AE82" s="766"/>
      <c r="AF82" s="766"/>
      <c r="AG82" s="766"/>
      <c r="AH82" s="767"/>
      <c r="AI82" s="122"/>
      <c r="AJ82" s="122"/>
      <c r="AK82" s="773"/>
      <c r="AL82" s="774"/>
      <c r="AM82" s="775" t="s">
        <v>82</v>
      </c>
      <c r="AN82" s="776"/>
      <c r="AO82" s="777"/>
      <c r="AP82" s="118"/>
      <c r="AQ82" s="119"/>
    </row>
    <row r="83" spans="1:43" ht="19.899999999999999" customHeight="1">
      <c r="A83" s="118"/>
      <c r="B83" s="778" t="s">
        <v>84</v>
      </c>
      <c r="C83" s="779"/>
      <c r="D83" s="779"/>
      <c r="E83" s="779"/>
      <c r="F83" s="779"/>
      <c r="G83" s="779"/>
      <c r="H83" s="779"/>
      <c r="I83" s="780"/>
      <c r="J83" s="781"/>
      <c r="K83" s="782"/>
      <c r="L83" s="782"/>
      <c r="M83" s="782"/>
      <c r="N83" s="782"/>
      <c r="O83" s="782"/>
      <c r="P83" s="782"/>
      <c r="Q83" s="782"/>
      <c r="R83" s="782"/>
      <c r="S83" s="782"/>
      <c r="T83" s="782"/>
      <c r="U83" s="782"/>
      <c r="V83" s="782"/>
      <c r="W83" s="782"/>
      <c r="X83" s="782"/>
      <c r="Y83" s="782"/>
      <c r="Z83" s="782"/>
      <c r="AA83" s="782"/>
      <c r="AB83" s="783"/>
      <c r="AC83" s="784" t="s">
        <v>83</v>
      </c>
      <c r="AD83" s="779"/>
      <c r="AE83" s="779"/>
      <c r="AF83" s="779"/>
      <c r="AG83" s="779"/>
      <c r="AH83" s="780"/>
      <c r="AI83" s="785"/>
      <c r="AJ83" s="786"/>
      <c r="AK83" s="786"/>
      <c r="AL83" s="787"/>
      <c r="AM83" s="788" t="s">
        <v>20</v>
      </c>
      <c r="AN83" s="789"/>
      <c r="AO83" s="578" t="str">
        <f>PRESUPUESTO!D21</f>
        <v>UN</v>
      </c>
      <c r="AP83" s="118"/>
      <c r="AQ83" s="119"/>
    </row>
    <row r="84" spans="1:43" ht="19.899999999999999" customHeight="1">
      <c r="A84" s="118"/>
      <c r="B84" s="715" t="s">
        <v>85</v>
      </c>
      <c r="C84" s="716"/>
      <c r="D84" s="716"/>
      <c r="E84" s="716"/>
      <c r="F84" s="716"/>
      <c r="G84" s="716"/>
      <c r="H84" s="716"/>
      <c r="I84" s="717"/>
      <c r="J84" s="718" t="str">
        <f>+PRESUPUESTO!$A$20</f>
        <v>4.0 ENCHAPES, APARATOS,  VIDRIOS Y ESPEJOS</v>
      </c>
      <c r="K84" s="719"/>
      <c r="L84" s="719"/>
      <c r="M84" s="719"/>
      <c r="N84" s="719"/>
      <c r="O84" s="719"/>
      <c r="P84" s="719"/>
      <c r="Q84" s="719"/>
      <c r="R84" s="719"/>
      <c r="S84" s="719"/>
      <c r="T84" s="719"/>
      <c r="U84" s="719"/>
      <c r="V84" s="719"/>
      <c r="W84" s="719"/>
      <c r="X84" s="719"/>
      <c r="Y84" s="719"/>
      <c r="Z84" s="719"/>
      <c r="AA84" s="719"/>
      <c r="AB84" s="719"/>
      <c r="AC84" s="719"/>
      <c r="AD84" s="719"/>
      <c r="AE84" s="719"/>
      <c r="AF84" s="720"/>
      <c r="AG84" s="721"/>
      <c r="AH84" s="725" t="s">
        <v>86</v>
      </c>
      <c r="AI84" s="727" t="s">
        <v>87</v>
      </c>
      <c r="AJ84" s="728"/>
      <c r="AK84" s="729"/>
      <c r="AL84" s="730" t="s">
        <v>88</v>
      </c>
      <c r="AM84" s="730" t="s">
        <v>89</v>
      </c>
      <c r="AN84" s="732" t="s">
        <v>90</v>
      </c>
      <c r="AO84" s="734" t="s">
        <v>91</v>
      </c>
      <c r="AP84" s="118"/>
      <c r="AQ84" s="119"/>
    </row>
    <row r="85" spans="1:43" ht="36.75" customHeight="1">
      <c r="A85" s="118"/>
      <c r="B85" s="736" t="s">
        <v>92</v>
      </c>
      <c r="C85" s="737"/>
      <c r="D85" s="737"/>
      <c r="E85" s="737"/>
      <c r="F85" s="737"/>
      <c r="G85" s="737"/>
      <c r="H85" s="737"/>
      <c r="I85" s="738"/>
      <c r="J85" s="739">
        <f>+PRESUPUESTO!A21</f>
        <v>4.0999999999999996</v>
      </c>
      <c r="K85" s="740"/>
      <c r="L85" s="741" t="str">
        <f>+PRESUPUESTO!C21</f>
        <v>SUMINISTRO E INSTALACION DE LAVAMANOS DE INCRUSTAR (POR LA PARTE INFERIOR DEL MESON) PORCELANA BLANCA REDONDO U OVALADO CALIDAD 1a.</v>
      </c>
      <c r="M85" s="742"/>
      <c r="N85" s="742"/>
      <c r="O85" s="742"/>
      <c r="P85" s="742"/>
      <c r="Q85" s="742"/>
      <c r="R85" s="742"/>
      <c r="S85" s="742"/>
      <c r="T85" s="742"/>
      <c r="U85" s="742"/>
      <c r="V85" s="742"/>
      <c r="W85" s="742"/>
      <c r="X85" s="742"/>
      <c r="Y85" s="742"/>
      <c r="Z85" s="742"/>
      <c r="AA85" s="742"/>
      <c r="AB85" s="742"/>
      <c r="AC85" s="742"/>
      <c r="AD85" s="742"/>
      <c r="AE85" s="742"/>
      <c r="AF85" s="743"/>
      <c r="AG85" s="722"/>
      <c r="AH85" s="726"/>
      <c r="AI85" s="123" t="s">
        <v>53</v>
      </c>
      <c r="AJ85" s="123" t="s">
        <v>54</v>
      </c>
      <c r="AK85" s="123" t="s">
        <v>93</v>
      </c>
      <c r="AL85" s="731"/>
      <c r="AM85" s="731"/>
      <c r="AN85" s="733"/>
      <c r="AO85" s="735"/>
      <c r="AP85" s="118"/>
      <c r="AQ85" s="119"/>
    </row>
    <row r="86" spans="1:43" ht="19.899999999999999" customHeight="1">
      <c r="A86" s="118"/>
      <c r="B86" s="124"/>
      <c r="C86" s="125"/>
      <c r="D86" s="125"/>
      <c r="E86" s="126"/>
      <c r="F86" s="127"/>
      <c r="G86" s="128"/>
      <c r="H86" s="128"/>
      <c r="I86" s="127"/>
      <c r="J86" s="129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28"/>
      <c r="X86" s="128"/>
      <c r="Y86" s="128"/>
      <c r="Z86" s="131"/>
      <c r="AA86" s="128"/>
      <c r="AB86" s="130"/>
      <c r="AC86" s="130"/>
      <c r="AD86" s="130"/>
      <c r="AE86" s="132"/>
      <c r="AF86" s="133"/>
      <c r="AG86" s="722"/>
      <c r="AH86" s="134"/>
      <c r="AI86" s="136"/>
      <c r="AJ86" s="136"/>
      <c r="AK86" s="136"/>
      <c r="AL86" s="136"/>
      <c r="AM86" s="136"/>
      <c r="AN86" s="137"/>
      <c r="AO86" s="138"/>
      <c r="AP86" s="118"/>
      <c r="AQ86" s="119"/>
    </row>
    <row r="87" spans="1:43" ht="19.899999999999999" customHeight="1">
      <c r="A87" s="118"/>
      <c r="B87" s="139"/>
      <c r="C87" s="200"/>
      <c r="D87" s="200"/>
      <c r="E87" s="201"/>
      <c r="F87" s="202"/>
      <c r="G87" s="203"/>
      <c r="H87" s="203"/>
      <c r="I87" s="202"/>
      <c r="J87" s="204"/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3"/>
      <c r="X87" s="203"/>
      <c r="Y87" s="203"/>
      <c r="Z87" s="206"/>
      <c r="AA87" s="203"/>
      <c r="AB87" s="205"/>
      <c r="AC87" s="205"/>
      <c r="AD87" s="205"/>
      <c r="AE87" s="207"/>
      <c r="AF87" s="208"/>
      <c r="AG87" s="722"/>
      <c r="AH87" s="215"/>
      <c r="AI87" s="140"/>
      <c r="AJ87" s="140"/>
      <c r="AK87" s="210"/>
      <c r="AL87" s="210"/>
      <c r="AM87" s="296">
        <v>12</v>
      </c>
      <c r="AN87" s="211" t="s">
        <v>166</v>
      </c>
      <c r="AO87" s="295">
        <f>AM87</f>
        <v>12</v>
      </c>
      <c r="AP87" s="118"/>
      <c r="AQ87" s="119"/>
    </row>
    <row r="88" spans="1:43" ht="19.899999999999999" customHeight="1">
      <c r="A88" s="118"/>
      <c r="B88" s="139"/>
      <c r="C88" s="200"/>
      <c r="D88" s="200"/>
      <c r="E88" s="200"/>
      <c r="F88" s="200"/>
      <c r="G88" s="200"/>
      <c r="H88" s="200"/>
      <c r="I88" s="200"/>
      <c r="J88" s="200"/>
      <c r="K88" s="200"/>
      <c r="L88" s="200"/>
      <c r="M88" s="200"/>
      <c r="N88" s="200"/>
      <c r="O88" s="217"/>
      <c r="P88" s="200"/>
      <c r="Q88" s="200"/>
      <c r="R88" s="200"/>
      <c r="S88" s="200"/>
      <c r="T88" s="200"/>
      <c r="U88" s="200"/>
      <c r="V88" s="200"/>
      <c r="W88" s="200"/>
      <c r="X88" s="200"/>
      <c r="Y88" s="200"/>
      <c r="Z88" s="200"/>
      <c r="AA88" s="200"/>
      <c r="AB88" s="200"/>
      <c r="AC88" s="200"/>
      <c r="AD88" s="218"/>
      <c r="AE88" s="200"/>
      <c r="AF88" s="142"/>
      <c r="AG88" s="723"/>
      <c r="AH88" s="159"/>
      <c r="AI88" s="140"/>
      <c r="AJ88" s="140"/>
      <c r="AK88" s="210"/>
      <c r="AL88" s="210"/>
      <c r="AM88" s="210"/>
      <c r="AN88" s="216"/>
      <c r="AO88" s="212"/>
      <c r="AP88" s="118"/>
      <c r="AQ88" s="119"/>
    </row>
    <row r="89" spans="1:43" ht="19.899999999999999" customHeight="1">
      <c r="A89" s="118"/>
      <c r="B89" s="139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200"/>
      <c r="O89" s="217"/>
      <c r="P89" s="200"/>
      <c r="Q89" s="200"/>
      <c r="R89" s="200"/>
      <c r="S89" s="200"/>
      <c r="T89" s="200"/>
      <c r="U89" s="200"/>
      <c r="V89" s="200"/>
      <c r="W89" s="200"/>
      <c r="X89" s="200"/>
      <c r="Y89" s="200"/>
      <c r="Z89" s="200"/>
      <c r="AA89" s="200"/>
      <c r="AB89" s="200"/>
      <c r="AC89" s="200"/>
      <c r="AD89" s="218"/>
      <c r="AE89" s="200"/>
      <c r="AF89" s="142"/>
      <c r="AG89" s="723"/>
      <c r="AH89" s="159"/>
      <c r="AI89" s="143"/>
      <c r="AJ89" s="143"/>
      <c r="AK89" s="160"/>
      <c r="AL89" s="210"/>
      <c r="AM89" s="210"/>
      <c r="AN89" s="216"/>
      <c r="AO89" s="212"/>
      <c r="AP89" s="118"/>
      <c r="AQ89" s="119"/>
    </row>
    <row r="90" spans="1:43" ht="19.899999999999999" customHeight="1">
      <c r="A90" s="118"/>
      <c r="B90" s="139"/>
      <c r="C90" s="200"/>
      <c r="D90" s="200"/>
      <c r="E90" s="200"/>
      <c r="F90" s="200"/>
      <c r="G90" s="200"/>
      <c r="H90" s="200"/>
      <c r="I90" s="200"/>
      <c r="J90" s="200"/>
      <c r="K90" s="200"/>
      <c r="L90" s="200"/>
      <c r="M90" s="200"/>
      <c r="N90" s="200"/>
      <c r="O90" s="200"/>
      <c r="P90" s="200"/>
      <c r="Q90" s="200"/>
      <c r="R90" s="200"/>
      <c r="S90" s="200"/>
      <c r="T90" s="200"/>
      <c r="U90" s="200"/>
      <c r="V90" s="200"/>
      <c r="W90" s="200"/>
      <c r="X90" s="200"/>
      <c r="Y90" s="200"/>
      <c r="Z90" s="200"/>
      <c r="AA90" s="200"/>
      <c r="AB90" s="200"/>
      <c r="AC90" s="200"/>
      <c r="AD90" s="218"/>
      <c r="AE90" s="200"/>
      <c r="AF90" s="142"/>
      <c r="AG90" s="722"/>
      <c r="AH90" s="134"/>
      <c r="AI90" s="145"/>
      <c r="AJ90" s="144"/>
      <c r="AK90" s="144"/>
      <c r="AL90" s="146"/>
      <c r="AM90" s="147"/>
      <c r="AN90" s="137"/>
      <c r="AO90" s="161"/>
      <c r="AP90" s="118"/>
      <c r="AQ90" s="119"/>
    </row>
    <row r="91" spans="1:43" ht="19.899999999999999" customHeight="1">
      <c r="A91" s="118"/>
      <c r="B91" s="628"/>
      <c r="C91" s="629"/>
      <c r="D91" s="629"/>
      <c r="E91" s="629"/>
      <c r="F91" s="629"/>
      <c r="G91" s="629"/>
      <c r="H91" s="629"/>
      <c r="I91" s="629"/>
      <c r="J91" s="629"/>
      <c r="K91" s="629"/>
      <c r="L91" s="629"/>
      <c r="M91" s="629"/>
      <c r="N91" s="629"/>
      <c r="O91" s="629"/>
      <c r="P91" s="629"/>
      <c r="Q91" s="629"/>
      <c r="R91" s="629"/>
      <c r="S91" s="629"/>
      <c r="T91" s="629"/>
      <c r="U91" s="629"/>
      <c r="V91" s="629"/>
      <c r="W91" s="629"/>
      <c r="X91" s="629"/>
      <c r="Y91" s="629"/>
      <c r="Z91" s="629"/>
      <c r="AA91" s="629"/>
      <c r="AB91" s="629"/>
      <c r="AC91" s="629"/>
      <c r="AD91" s="629"/>
      <c r="AE91" s="629"/>
      <c r="AF91" s="629"/>
      <c r="AG91" s="722"/>
      <c r="AH91" s="134"/>
      <c r="AI91" s="145"/>
      <c r="AJ91" s="144"/>
      <c r="AK91" s="144"/>
      <c r="AL91" s="137"/>
      <c r="AM91" s="148"/>
      <c r="AN91" s="137"/>
      <c r="AO91" s="161"/>
      <c r="AP91" s="118"/>
      <c r="AQ91" s="119"/>
    </row>
    <row r="92" spans="1:43" ht="19.899999999999999" customHeight="1">
      <c r="A92" s="118"/>
      <c r="B92" s="628"/>
      <c r="C92" s="629"/>
      <c r="D92" s="629"/>
      <c r="E92" s="629"/>
      <c r="F92" s="629"/>
      <c r="G92" s="629"/>
      <c r="H92" s="629"/>
      <c r="I92" s="629"/>
      <c r="J92" s="629"/>
      <c r="K92" s="629"/>
      <c r="L92" s="629"/>
      <c r="M92" s="629"/>
      <c r="N92" s="629"/>
      <c r="O92" s="629"/>
      <c r="P92" s="629"/>
      <c r="Q92" s="629"/>
      <c r="R92" s="629"/>
      <c r="S92" s="629"/>
      <c r="T92" s="629"/>
      <c r="U92" s="629"/>
      <c r="V92" s="629"/>
      <c r="W92" s="629"/>
      <c r="X92" s="629"/>
      <c r="Y92" s="629"/>
      <c r="Z92" s="629"/>
      <c r="AA92" s="629"/>
      <c r="AB92" s="629"/>
      <c r="AC92" s="629"/>
      <c r="AD92" s="629"/>
      <c r="AE92" s="629"/>
      <c r="AF92" s="629"/>
      <c r="AG92" s="722"/>
      <c r="AH92" s="134"/>
      <c r="AI92" s="145"/>
      <c r="AJ92" s="144"/>
      <c r="AK92" s="144"/>
      <c r="AL92" s="137"/>
      <c r="AM92" s="149"/>
      <c r="AN92" s="137"/>
      <c r="AO92" s="161"/>
      <c r="AP92" s="118"/>
      <c r="AQ92" s="119"/>
    </row>
    <row r="93" spans="1:43" ht="19.899999999999999" customHeight="1">
      <c r="A93" s="118"/>
      <c r="B93" s="744" t="s">
        <v>94</v>
      </c>
      <c r="C93" s="745"/>
      <c r="D93" s="745"/>
      <c r="E93" s="745"/>
      <c r="F93" s="745"/>
      <c r="G93" s="745"/>
      <c r="H93" s="745"/>
      <c r="I93" s="745"/>
      <c r="J93" s="745"/>
      <c r="K93" s="745"/>
      <c r="L93" s="745"/>
      <c r="M93" s="745"/>
      <c r="N93" s="745"/>
      <c r="O93" s="745"/>
      <c r="P93" s="745"/>
      <c r="Q93" s="745"/>
      <c r="R93" s="745"/>
      <c r="S93" s="745"/>
      <c r="T93" s="745"/>
      <c r="U93" s="745"/>
      <c r="V93" s="745"/>
      <c r="W93" s="745"/>
      <c r="X93" s="745"/>
      <c r="Y93" s="745"/>
      <c r="Z93" s="745"/>
      <c r="AA93" s="745"/>
      <c r="AB93" s="745"/>
      <c r="AC93" s="745"/>
      <c r="AD93" s="745"/>
      <c r="AE93" s="745"/>
      <c r="AF93" s="746"/>
      <c r="AG93" s="722"/>
      <c r="AH93" s="134"/>
      <c r="AI93" s="137"/>
      <c r="AJ93" s="144"/>
      <c r="AK93" s="144"/>
      <c r="AL93" s="137"/>
      <c r="AM93" s="149"/>
      <c r="AN93" s="137"/>
      <c r="AO93" s="161"/>
      <c r="AP93" s="118"/>
      <c r="AQ93" s="119"/>
    </row>
    <row r="94" spans="1:43" ht="19.899999999999999" customHeight="1" thickBot="1">
      <c r="A94" s="118"/>
      <c r="B94" s="747"/>
      <c r="C94" s="748"/>
      <c r="D94" s="748"/>
      <c r="E94" s="748"/>
      <c r="F94" s="748"/>
      <c r="G94" s="748"/>
      <c r="H94" s="748"/>
      <c r="I94" s="748"/>
      <c r="J94" s="748"/>
      <c r="K94" s="748"/>
      <c r="L94" s="748"/>
      <c r="M94" s="748"/>
      <c r="N94" s="748"/>
      <c r="O94" s="748"/>
      <c r="P94" s="748"/>
      <c r="Q94" s="748"/>
      <c r="R94" s="748"/>
      <c r="S94" s="748"/>
      <c r="T94" s="748"/>
      <c r="U94" s="748"/>
      <c r="V94" s="748"/>
      <c r="W94" s="748"/>
      <c r="X94" s="748"/>
      <c r="Y94" s="748"/>
      <c r="Z94" s="748"/>
      <c r="AA94" s="748"/>
      <c r="AB94" s="748"/>
      <c r="AC94" s="748"/>
      <c r="AD94" s="748"/>
      <c r="AE94" s="748"/>
      <c r="AF94" s="749"/>
      <c r="AG94" s="724"/>
      <c r="AH94" s="151"/>
      <c r="AI94" s="152"/>
      <c r="AJ94" s="153"/>
      <c r="AK94" s="153"/>
      <c r="AL94" s="152"/>
      <c r="AM94" s="154">
        <f>+J85</f>
        <v>4.0999999999999996</v>
      </c>
      <c r="AN94" s="155" t="s">
        <v>91</v>
      </c>
      <c r="AO94" s="158">
        <f>SUM(AO86:AO93)</f>
        <v>12</v>
      </c>
      <c r="AP94" s="118"/>
      <c r="AQ94" s="119"/>
    </row>
    <row r="95" spans="1:43" ht="12" customHeight="1">
      <c r="A95" s="118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8"/>
      <c r="AQ95" s="119"/>
    </row>
    <row r="97" spans="1:43" ht="12" customHeight="1" thickBot="1">
      <c r="A97" s="118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8"/>
      <c r="AQ97" s="119"/>
    </row>
    <row r="98" spans="1:43" ht="19.899999999999999" customHeight="1">
      <c r="A98" s="118"/>
      <c r="B98" s="750" t="s">
        <v>76</v>
      </c>
      <c r="C98" s="751"/>
      <c r="D98" s="751"/>
      <c r="E98" s="751"/>
      <c r="F98" s="751"/>
      <c r="G98" s="751"/>
      <c r="H98" s="752"/>
      <c r="I98" s="756" t="str">
        <f>+PRESUPUESTO!$A$1</f>
        <v>" MEJORAMIENTO, ADECUACIÓN MENOR Y MANTENIMIENTO DE LA INFRAESTRUCTURA DE LAS INSTITUCIONES EDUCATIVAS URBANAS Y RURALES DEL MUNICIPIO DE SAN JOSÉ DE CÚCUTA"</v>
      </c>
      <c r="J98" s="757"/>
      <c r="K98" s="757"/>
      <c r="L98" s="757"/>
      <c r="M98" s="757"/>
      <c r="N98" s="757"/>
      <c r="O98" s="757"/>
      <c r="P98" s="757"/>
      <c r="Q98" s="757"/>
      <c r="R98" s="757"/>
      <c r="S98" s="757"/>
      <c r="T98" s="757"/>
      <c r="U98" s="757"/>
      <c r="V98" s="757"/>
      <c r="W98" s="757"/>
      <c r="X98" s="757"/>
      <c r="Y98" s="757"/>
      <c r="Z98" s="757"/>
      <c r="AA98" s="757"/>
      <c r="AB98" s="758"/>
      <c r="AC98" s="762" t="s">
        <v>77</v>
      </c>
      <c r="AD98" s="763"/>
      <c r="AE98" s="763"/>
      <c r="AF98" s="763"/>
      <c r="AG98" s="763"/>
      <c r="AH98" s="764"/>
      <c r="AI98" s="163" t="s">
        <v>78</v>
      </c>
      <c r="AJ98" s="163" t="s">
        <v>79</v>
      </c>
      <c r="AK98" s="768" t="s">
        <v>80</v>
      </c>
      <c r="AL98" s="769"/>
      <c r="AM98" s="770" t="s">
        <v>81</v>
      </c>
      <c r="AN98" s="771"/>
      <c r="AO98" s="772"/>
      <c r="AP98" s="118"/>
      <c r="AQ98" s="119"/>
    </row>
    <row r="99" spans="1:43" ht="19.899999999999999" customHeight="1">
      <c r="A99" s="118"/>
      <c r="B99" s="753"/>
      <c r="C99" s="754"/>
      <c r="D99" s="754"/>
      <c r="E99" s="754"/>
      <c r="F99" s="754"/>
      <c r="G99" s="754"/>
      <c r="H99" s="755"/>
      <c r="I99" s="759"/>
      <c r="J99" s="760"/>
      <c r="K99" s="760"/>
      <c r="L99" s="760"/>
      <c r="M99" s="760"/>
      <c r="N99" s="760"/>
      <c r="O99" s="760"/>
      <c r="P99" s="760"/>
      <c r="Q99" s="760"/>
      <c r="R99" s="760"/>
      <c r="S99" s="760"/>
      <c r="T99" s="760"/>
      <c r="U99" s="760"/>
      <c r="V99" s="760"/>
      <c r="W99" s="760"/>
      <c r="X99" s="760"/>
      <c r="Y99" s="760"/>
      <c r="Z99" s="760"/>
      <c r="AA99" s="760"/>
      <c r="AB99" s="761"/>
      <c r="AC99" s="765"/>
      <c r="AD99" s="766"/>
      <c r="AE99" s="766"/>
      <c r="AF99" s="766"/>
      <c r="AG99" s="766"/>
      <c r="AH99" s="767"/>
      <c r="AI99" s="122"/>
      <c r="AJ99" s="122"/>
      <c r="AK99" s="773"/>
      <c r="AL99" s="774"/>
      <c r="AM99" s="775" t="s">
        <v>82</v>
      </c>
      <c r="AN99" s="776"/>
      <c r="AO99" s="777"/>
      <c r="AP99" s="118"/>
      <c r="AQ99" s="119"/>
    </row>
    <row r="100" spans="1:43" ht="19.899999999999999" customHeight="1">
      <c r="A100" s="118"/>
      <c r="B100" s="778" t="s">
        <v>84</v>
      </c>
      <c r="C100" s="779"/>
      <c r="D100" s="779"/>
      <c r="E100" s="779"/>
      <c r="F100" s="779"/>
      <c r="G100" s="779"/>
      <c r="H100" s="779"/>
      <c r="I100" s="780"/>
      <c r="J100" s="781"/>
      <c r="K100" s="782"/>
      <c r="L100" s="782"/>
      <c r="M100" s="782"/>
      <c r="N100" s="782"/>
      <c r="O100" s="782"/>
      <c r="P100" s="782"/>
      <c r="Q100" s="782"/>
      <c r="R100" s="782"/>
      <c r="S100" s="782"/>
      <c r="T100" s="782"/>
      <c r="U100" s="782"/>
      <c r="V100" s="782"/>
      <c r="W100" s="782"/>
      <c r="X100" s="782"/>
      <c r="Y100" s="782"/>
      <c r="Z100" s="782"/>
      <c r="AA100" s="782"/>
      <c r="AB100" s="783"/>
      <c r="AC100" s="784" t="s">
        <v>83</v>
      </c>
      <c r="AD100" s="779"/>
      <c r="AE100" s="779"/>
      <c r="AF100" s="779"/>
      <c r="AG100" s="779"/>
      <c r="AH100" s="780"/>
      <c r="AI100" s="785"/>
      <c r="AJ100" s="786"/>
      <c r="AK100" s="786"/>
      <c r="AL100" s="787"/>
      <c r="AM100" s="788" t="s">
        <v>20</v>
      </c>
      <c r="AN100" s="789"/>
      <c r="AO100" s="578" t="str">
        <f>PRESUPUESTO!D22</f>
        <v>UN</v>
      </c>
      <c r="AP100" s="118"/>
      <c r="AQ100" s="119"/>
    </row>
    <row r="101" spans="1:43" ht="19.899999999999999" customHeight="1">
      <c r="A101" s="118"/>
      <c r="B101" s="715" t="s">
        <v>85</v>
      </c>
      <c r="C101" s="716"/>
      <c r="D101" s="716"/>
      <c r="E101" s="716"/>
      <c r="F101" s="716"/>
      <c r="G101" s="716"/>
      <c r="H101" s="716"/>
      <c r="I101" s="717"/>
      <c r="J101" s="718" t="str">
        <f>+PRESUPUESTO!$A$20</f>
        <v>4.0 ENCHAPES, APARATOS,  VIDRIOS Y ESPEJOS</v>
      </c>
      <c r="K101" s="719"/>
      <c r="L101" s="719"/>
      <c r="M101" s="719"/>
      <c r="N101" s="719"/>
      <c r="O101" s="719"/>
      <c r="P101" s="719"/>
      <c r="Q101" s="719"/>
      <c r="R101" s="719"/>
      <c r="S101" s="719"/>
      <c r="T101" s="719"/>
      <c r="U101" s="719"/>
      <c r="V101" s="719"/>
      <c r="W101" s="719"/>
      <c r="X101" s="719"/>
      <c r="Y101" s="719"/>
      <c r="Z101" s="719"/>
      <c r="AA101" s="719"/>
      <c r="AB101" s="719"/>
      <c r="AC101" s="719"/>
      <c r="AD101" s="719"/>
      <c r="AE101" s="719"/>
      <c r="AF101" s="720"/>
      <c r="AG101" s="721"/>
      <c r="AH101" s="725" t="s">
        <v>86</v>
      </c>
      <c r="AI101" s="727" t="s">
        <v>87</v>
      </c>
      <c r="AJ101" s="728"/>
      <c r="AK101" s="729"/>
      <c r="AL101" s="730" t="s">
        <v>88</v>
      </c>
      <c r="AM101" s="730" t="s">
        <v>89</v>
      </c>
      <c r="AN101" s="732" t="s">
        <v>90</v>
      </c>
      <c r="AO101" s="734" t="s">
        <v>91</v>
      </c>
      <c r="AP101" s="118"/>
      <c r="AQ101" s="119"/>
    </row>
    <row r="102" spans="1:43" ht="77.25" customHeight="1">
      <c r="A102" s="118"/>
      <c r="B102" s="736" t="s">
        <v>92</v>
      </c>
      <c r="C102" s="737"/>
      <c r="D102" s="737"/>
      <c r="E102" s="737"/>
      <c r="F102" s="737"/>
      <c r="G102" s="737"/>
      <c r="H102" s="737"/>
      <c r="I102" s="738"/>
      <c r="J102" s="739">
        <f>PRESUPUESTO!A22</f>
        <v>4.2</v>
      </c>
      <c r="K102" s="740"/>
      <c r="L102" s="741" t="str">
        <f>PRESUPUESTO!C22</f>
        <v xml:space="preserve">REPARACION Y MANTENIMIENTO general de lavamanos y sanitarios existentes </v>
      </c>
      <c r="M102" s="742"/>
      <c r="N102" s="742"/>
      <c r="O102" s="742"/>
      <c r="P102" s="742"/>
      <c r="Q102" s="742"/>
      <c r="R102" s="742"/>
      <c r="S102" s="742"/>
      <c r="T102" s="742"/>
      <c r="U102" s="742"/>
      <c r="V102" s="742"/>
      <c r="W102" s="742"/>
      <c r="X102" s="742"/>
      <c r="Y102" s="742"/>
      <c r="Z102" s="742"/>
      <c r="AA102" s="742"/>
      <c r="AB102" s="742"/>
      <c r="AC102" s="742"/>
      <c r="AD102" s="742"/>
      <c r="AE102" s="742"/>
      <c r="AF102" s="743"/>
      <c r="AG102" s="722"/>
      <c r="AH102" s="726"/>
      <c r="AI102" s="123" t="s">
        <v>53</v>
      </c>
      <c r="AJ102" s="123" t="s">
        <v>54</v>
      </c>
      <c r="AK102" s="123" t="s">
        <v>93</v>
      </c>
      <c r="AL102" s="731"/>
      <c r="AM102" s="731"/>
      <c r="AN102" s="733"/>
      <c r="AO102" s="735"/>
      <c r="AP102" s="118"/>
      <c r="AQ102" s="119"/>
    </row>
    <row r="103" spans="1:43" ht="19.899999999999999" customHeight="1">
      <c r="A103" s="118"/>
      <c r="B103" s="124"/>
      <c r="C103" s="125"/>
      <c r="D103" s="125"/>
      <c r="E103" s="126"/>
      <c r="F103" s="127"/>
      <c r="G103" s="128"/>
      <c r="H103" s="128"/>
      <c r="I103" s="127"/>
      <c r="J103" s="129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28"/>
      <c r="X103" s="128"/>
      <c r="Y103" s="128"/>
      <c r="Z103" s="131"/>
      <c r="AA103" s="128"/>
      <c r="AB103" s="130"/>
      <c r="AC103" s="130"/>
      <c r="AD103" s="130"/>
      <c r="AE103" s="132"/>
      <c r="AF103" s="133"/>
      <c r="AG103" s="722"/>
      <c r="AH103" s="134"/>
      <c r="AI103" s="136"/>
      <c r="AJ103" s="136"/>
      <c r="AK103" s="136"/>
      <c r="AL103" s="136"/>
      <c r="AM103" s="136"/>
      <c r="AN103" s="137"/>
      <c r="AO103" s="138"/>
      <c r="AP103" s="118"/>
      <c r="AQ103" s="119"/>
    </row>
    <row r="104" spans="1:43" ht="19.899999999999999" customHeight="1">
      <c r="A104" s="118"/>
      <c r="B104" s="139"/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200"/>
      <c r="N104" s="200"/>
      <c r="O104" s="217"/>
      <c r="P104" s="200"/>
      <c r="Q104" s="200"/>
      <c r="R104" s="200"/>
      <c r="S104" s="200"/>
      <c r="T104" s="200"/>
      <c r="U104" s="200"/>
      <c r="V104" s="200"/>
      <c r="W104" s="200"/>
      <c r="X104" s="200"/>
      <c r="Y104" s="200"/>
      <c r="Z104" s="200"/>
      <c r="AA104" s="200"/>
      <c r="AB104" s="200"/>
      <c r="AC104" s="200"/>
      <c r="AD104" s="218"/>
      <c r="AE104" s="200"/>
      <c r="AF104" s="142"/>
      <c r="AG104" s="723"/>
      <c r="AH104" s="159"/>
      <c r="AI104" s="219"/>
      <c r="AJ104" s="219"/>
      <c r="AK104" s="160"/>
      <c r="AL104" s="210"/>
      <c r="AM104" s="296">
        <v>9</v>
      </c>
      <c r="AN104" s="211" t="s">
        <v>156</v>
      </c>
      <c r="AO104" s="295">
        <f t="shared" ref="AO104:AO105" si="0">AM104</f>
        <v>9</v>
      </c>
      <c r="AP104" s="118"/>
      <c r="AQ104" s="119"/>
    </row>
    <row r="105" spans="1:43" ht="19.899999999999999" customHeight="1">
      <c r="A105" s="118"/>
      <c r="B105" s="139"/>
      <c r="C105" s="200"/>
      <c r="D105" s="200"/>
      <c r="E105" s="200"/>
      <c r="F105" s="200"/>
      <c r="G105" s="200"/>
      <c r="H105" s="200"/>
      <c r="I105" s="200"/>
      <c r="J105" s="200"/>
      <c r="K105" s="200"/>
      <c r="L105" s="200"/>
      <c r="M105" s="200"/>
      <c r="N105" s="200"/>
      <c r="O105" s="217"/>
      <c r="P105" s="200"/>
      <c r="Q105" s="200"/>
      <c r="R105" s="200"/>
      <c r="S105" s="200"/>
      <c r="T105" s="200"/>
      <c r="U105" s="200"/>
      <c r="V105" s="200"/>
      <c r="W105" s="200"/>
      <c r="X105" s="200"/>
      <c r="Y105" s="200"/>
      <c r="Z105" s="200"/>
      <c r="AA105" s="200"/>
      <c r="AB105" s="200"/>
      <c r="AC105" s="200"/>
      <c r="AD105" s="218"/>
      <c r="AE105" s="200"/>
      <c r="AF105" s="142"/>
      <c r="AG105" s="723"/>
      <c r="AH105" s="159"/>
      <c r="AI105" s="143"/>
      <c r="AJ105" s="143"/>
      <c r="AK105" s="160"/>
      <c r="AL105" s="210"/>
      <c r="AM105" s="296">
        <v>6</v>
      </c>
      <c r="AN105" s="211" t="s">
        <v>157</v>
      </c>
      <c r="AO105" s="295">
        <f t="shared" si="0"/>
        <v>6</v>
      </c>
      <c r="AP105" s="118"/>
      <c r="AQ105" s="119"/>
    </row>
    <row r="106" spans="1:43" ht="19.899999999999999" customHeight="1">
      <c r="A106" s="118"/>
      <c r="B106" s="139"/>
      <c r="C106" s="200"/>
      <c r="D106" s="200"/>
      <c r="E106" s="200"/>
      <c r="F106" s="200"/>
      <c r="G106" s="200"/>
      <c r="H106" s="200"/>
      <c r="I106" s="200"/>
      <c r="J106" s="200"/>
      <c r="K106" s="200"/>
      <c r="L106" s="200"/>
      <c r="M106" s="200"/>
      <c r="N106" s="200"/>
      <c r="O106" s="200"/>
      <c r="P106" s="200"/>
      <c r="Q106" s="200"/>
      <c r="R106" s="200"/>
      <c r="S106" s="200"/>
      <c r="T106" s="200"/>
      <c r="U106" s="200"/>
      <c r="V106" s="200"/>
      <c r="W106" s="200"/>
      <c r="X106" s="200"/>
      <c r="Y106" s="200"/>
      <c r="Z106" s="200"/>
      <c r="AA106" s="200"/>
      <c r="AB106" s="200"/>
      <c r="AC106" s="200"/>
      <c r="AD106" s="218"/>
      <c r="AE106" s="200"/>
      <c r="AF106" s="142"/>
      <c r="AG106" s="722"/>
      <c r="AH106" s="134"/>
      <c r="AI106" s="145"/>
      <c r="AJ106" s="144"/>
      <c r="AK106" s="144"/>
      <c r="AL106" s="210"/>
      <c r="AM106" s="210"/>
      <c r="AN106" s="211"/>
      <c r="AO106" s="212"/>
      <c r="AP106" s="118"/>
      <c r="AQ106" s="119"/>
    </row>
    <row r="107" spans="1:43" ht="19.899999999999999" customHeight="1">
      <c r="A107" s="118"/>
      <c r="B107" s="628"/>
      <c r="C107" s="629"/>
      <c r="D107" s="629"/>
      <c r="E107" s="629"/>
      <c r="F107" s="629"/>
      <c r="G107" s="629"/>
      <c r="H107" s="629"/>
      <c r="I107" s="629"/>
      <c r="J107" s="629"/>
      <c r="K107" s="629"/>
      <c r="L107" s="629"/>
      <c r="M107" s="629"/>
      <c r="N107" s="629"/>
      <c r="O107" s="629"/>
      <c r="P107" s="629"/>
      <c r="Q107" s="629"/>
      <c r="R107" s="629"/>
      <c r="S107" s="629"/>
      <c r="T107" s="629"/>
      <c r="U107" s="629"/>
      <c r="V107" s="629"/>
      <c r="W107" s="629"/>
      <c r="X107" s="629"/>
      <c r="Y107" s="629"/>
      <c r="Z107" s="629"/>
      <c r="AA107" s="629"/>
      <c r="AB107" s="629"/>
      <c r="AC107" s="629"/>
      <c r="AD107" s="629"/>
      <c r="AE107" s="629"/>
      <c r="AF107" s="629"/>
      <c r="AG107" s="722"/>
      <c r="AH107" s="134"/>
      <c r="AI107" s="145"/>
      <c r="AJ107" s="144"/>
      <c r="AK107" s="144"/>
      <c r="AL107" s="137"/>
      <c r="AM107" s="148"/>
      <c r="AN107" s="137"/>
      <c r="AO107" s="161"/>
      <c r="AP107" s="118"/>
      <c r="AQ107" s="119"/>
    </row>
    <row r="108" spans="1:43" ht="19.899999999999999" customHeight="1">
      <c r="A108" s="118"/>
      <c r="B108" s="628"/>
      <c r="C108" s="629"/>
      <c r="D108" s="629"/>
      <c r="E108" s="629"/>
      <c r="F108" s="629"/>
      <c r="G108" s="629"/>
      <c r="H108" s="629"/>
      <c r="I108" s="629"/>
      <c r="J108" s="629"/>
      <c r="K108" s="629"/>
      <c r="L108" s="629"/>
      <c r="M108" s="629"/>
      <c r="N108" s="629"/>
      <c r="O108" s="629"/>
      <c r="P108" s="629"/>
      <c r="Q108" s="629"/>
      <c r="R108" s="629"/>
      <c r="S108" s="629"/>
      <c r="T108" s="629"/>
      <c r="U108" s="629"/>
      <c r="V108" s="629"/>
      <c r="W108" s="629"/>
      <c r="X108" s="629"/>
      <c r="Y108" s="629"/>
      <c r="Z108" s="629"/>
      <c r="AA108" s="629"/>
      <c r="AB108" s="629"/>
      <c r="AC108" s="629"/>
      <c r="AD108" s="629"/>
      <c r="AE108" s="629"/>
      <c r="AF108" s="629"/>
      <c r="AG108" s="722"/>
      <c r="AH108" s="134"/>
      <c r="AI108" s="145"/>
      <c r="AJ108" s="144"/>
      <c r="AK108" s="144"/>
      <c r="AL108" s="137"/>
      <c r="AM108" s="149"/>
      <c r="AN108" s="137"/>
      <c r="AO108" s="161"/>
      <c r="AP108" s="118"/>
      <c r="AQ108" s="119"/>
    </row>
    <row r="109" spans="1:43" ht="19.899999999999999" customHeight="1">
      <c r="A109" s="118"/>
      <c r="B109" s="744" t="s">
        <v>94</v>
      </c>
      <c r="C109" s="745"/>
      <c r="D109" s="745"/>
      <c r="E109" s="745"/>
      <c r="F109" s="745"/>
      <c r="G109" s="745"/>
      <c r="H109" s="745"/>
      <c r="I109" s="745"/>
      <c r="J109" s="745"/>
      <c r="K109" s="745"/>
      <c r="L109" s="745"/>
      <c r="M109" s="745"/>
      <c r="N109" s="745"/>
      <c r="O109" s="745"/>
      <c r="P109" s="745"/>
      <c r="Q109" s="745"/>
      <c r="R109" s="745"/>
      <c r="S109" s="745"/>
      <c r="T109" s="745"/>
      <c r="U109" s="745"/>
      <c r="V109" s="745"/>
      <c r="W109" s="745"/>
      <c r="X109" s="745"/>
      <c r="Y109" s="745"/>
      <c r="Z109" s="745"/>
      <c r="AA109" s="745"/>
      <c r="AB109" s="745"/>
      <c r="AC109" s="745"/>
      <c r="AD109" s="745"/>
      <c r="AE109" s="745"/>
      <c r="AF109" s="746"/>
      <c r="AG109" s="722"/>
      <c r="AH109" s="134"/>
      <c r="AI109" s="137"/>
      <c r="AJ109" s="144"/>
      <c r="AK109" s="144"/>
      <c r="AL109" s="137"/>
      <c r="AM109" s="149"/>
      <c r="AN109" s="137"/>
      <c r="AO109" s="161"/>
      <c r="AP109" s="118"/>
      <c r="AQ109" s="119"/>
    </row>
    <row r="110" spans="1:43" ht="19.899999999999999" customHeight="1" thickBot="1">
      <c r="A110" s="118"/>
      <c r="B110" s="747"/>
      <c r="C110" s="748"/>
      <c r="D110" s="748"/>
      <c r="E110" s="748"/>
      <c r="F110" s="748"/>
      <c r="G110" s="748"/>
      <c r="H110" s="748"/>
      <c r="I110" s="748"/>
      <c r="J110" s="748"/>
      <c r="K110" s="748"/>
      <c r="L110" s="748"/>
      <c r="M110" s="748"/>
      <c r="N110" s="748"/>
      <c r="O110" s="748"/>
      <c r="P110" s="748"/>
      <c r="Q110" s="748"/>
      <c r="R110" s="748"/>
      <c r="S110" s="748"/>
      <c r="T110" s="748"/>
      <c r="U110" s="748"/>
      <c r="V110" s="748"/>
      <c r="W110" s="748"/>
      <c r="X110" s="748"/>
      <c r="Y110" s="748"/>
      <c r="Z110" s="748"/>
      <c r="AA110" s="748"/>
      <c r="AB110" s="748"/>
      <c r="AC110" s="748"/>
      <c r="AD110" s="748"/>
      <c r="AE110" s="748"/>
      <c r="AF110" s="749"/>
      <c r="AG110" s="724"/>
      <c r="AH110" s="151"/>
      <c r="AI110" s="152"/>
      <c r="AJ110" s="153"/>
      <c r="AK110" s="153"/>
      <c r="AL110" s="152"/>
      <c r="AM110" s="154">
        <f>+J102</f>
        <v>4.2</v>
      </c>
      <c r="AN110" s="155" t="s">
        <v>91</v>
      </c>
      <c r="AO110" s="158">
        <f>SUM(AO103:AO109)</f>
        <v>15</v>
      </c>
      <c r="AP110" s="118"/>
      <c r="AQ110" s="119"/>
    </row>
    <row r="114" spans="1:43" ht="12" customHeight="1" thickBot="1">
      <c r="A114" s="118"/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8"/>
      <c r="AQ114" s="119"/>
    </row>
    <row r="115" spans="1:43" ht="19.899999999999999" customHeight="1">
      <c r="A115" s="118"/>
      <c r="B115" s="750" t="s">
        <v>76</v>
      </c>
      <c r="C115" s="751"/>
      <c r="D115" s="751"/>
      <c r="E115" s="751"/>
      <c r="F115" s="751"/>
      <c r="G115" s="751"/>
      <c r="H115" s="752"/>
      <c r="I115" s="756" t="str">
        <f>+PRESUPUESTO!$A$1</f>
        <v>" MEJORAMIENTO, ADECUACIÓN MENOR Y MANTENIMIENTO DE LA INFRAESTRUCTURA DE LAS INSTITUCIONES EDUCATIVAS URBANAS Y RURALES DEL MUNICIPIO DE SAN JOSÉ DE CÚCUTA"</v>
      </c>
      <c r="J115" s="757"/>
      <c r="K115" s="757"/>
      <c r="L115" s="757"/>
      <c r="M115" s="757"/>
      <c r="N115" s="757"/>
      <c r="O115" s="757"/>
      <c r="P115" s="757"/>
      <c r="Q115" s="757"/>
      <c r="R115" s="757"/>
      <c r="S115" s="757"/>
      <c r="T115" s="757"/>
      <c r="U115" s="757"/>
      <c r="V115" s="757"/>
      <c r="W115" s="757"/>
      <c r="X115" s="757"/>
      <c r="Y115" s="757"/>
      <c r="Z115" s="757"/>
      <c r="AA115" s="757"/>
      <c r="AB115" s="758"/>
      <c r="AC115" s="762" t="s">
        <v>77</v>
      </c>
      <c r="AD115" s="763"/>
      <c r="AE115" s="763"/>
      <c r="AF115" s="763"/>
      <c r="AG115" s="763"/>
      <c r="AH115" s="764"/>
      <c r="AI115" s="163" t="s">
        <v>78</v>
      </c>
      <c r="AJ115" s="163" t="s">
        <v>79</v>
      </c>
      <c r="AK115" s="768" t="s">
        <v>80</v>
      </c>
      <c r="AL115" s="769"/>
      <c r="AM115" s="770" t="s">
        <v>81</v>
      </c>
      <c r="AN115" s="771"/>
      <c r="AO115" s="772"/>
      <c r="AP115" s="118"/>
      <c r="AQ115" s="119"/>
    </row>
    <row r="116" spans="1:43" ht="19.899999999999999" customHeight="1">
      <c r="A116" s="118"/>
      <c r="B116" s="753"/>
      <c r="C116" s="754"/>
      <c r="D116" s="754"/>
      <c r="E116" s="754"/>
      <c r="F116" s="754"/>
      <c r="G116" s="754"/>
      <c r="H116" s="755"/>
      <c r="I116" s="759"/>
      <c r="J116" s="760"/>
      <c r="K116" s="760"/>
      <c r="L116" s="760"/>
      <c r="M116" s="760"/>
      <c r="N116" s="760"/>
      <c r="O116" s="760"/>
      <c r="P116" s="760"/>
      <c r="Q116" s="760"/>
      <c r="R116" s="760"/>
      <c r="S116" s="760"/>
      <c r="T116" s="760"/>
      <c r="U116" s="760"/>
      <c r="V116" s="760"/>
      <c r="W116" s="760"/>
      <c r="X116" s="760"/>
      <c r="Y116" s="760"/>
      <c r="Z116" s="760"/>
      <c r="AA116" s="760"/>
      <c r="AB116" s="761"/>
      <c r="AC116" s="765"/>
      <c r="AD116" s="766"/>
      <c r="AE116" s="766"/>
      <c r="AF116" s="766"/>
      <c r="AG116" s="766"/>
      <c r="AH116" s="767"/>
      <c r="AI116" s="122"/>
      <c r="AJ116" s="122"/>
      <c r="AK116" s="773"/>
      <c r="AL116" s="774"/>
      <c r="AM116" s="775" t="s">
        <v>82</v>
      </c>
      <c r="AN116" s="776"/>
      <c r="AO116" s="777"/>
      <c r="AP116" s="118"/>
      <c r="AQ116" s="119"/>
    </row>
    <row r="117" spans="1:43" ht="19.899999999999999" customHeight="1">
      <c r="A117" s="118"/>
      <c r="B117" s="778" t="s">
        <v>84</v>
      </c>
      <c r="C117" s="779"/>
      <c r="D117" s="779"/>
      <c r="E117" s="779"/>
      <c r="F117" s="779"/>
      <c r="G117" s="779"/>
      <c r="H117" s="779"/>
      <c r="I117" s="780"/>
      <c r="J117" s="781"/>
      <c r="K117" s="782"/>
      <c r="L117" s="782"/>
      <c r="M117" s="782"/>
      <c r="N117" s="782"/>
      <c r="O117" s="782"/>
      <c r="P117" s="782"/>
      <c r="Q117" s="782"/>
      <c r="R117" s="782"/>
      <c r="S117" s="782"/>
      <c r="T117" s="782"/>
      <c r="U117" s="782"/>
      <c r="V117" s="782"/>
      <c r="W117" s="782"/>
      <c r="X117" s="782"/>
      <c r="Y117" s="782"/>
      <c r="Z117" s="782"/>
      <c r="AA117" s="782"/>
      <c r="AB117" s="783"/>
      <c r="AC117" s="784" t="s">
        <v>83</v>
      </c>
      <c r="AD117" s="779"/>
      <c r="AE117" s="779"/>
      <c r="AF117" s="779"/>
      <c r="AG117" s="779"/>
      <c r="AH117" s="780"/>
      <c r="AI117" s="785"/>
      <c r="AJ117" s="786"/>
      <c r="AK117" s="786"/>
      <c r="AL117" s="787"/>
      <c r="AM117" s="788" t="s">
        <v>20</v>
      </c>
      <c r="AN117" s="789"/>
      <c r="AO117" s="578" t="str">
        <f>PRESUPUESTO!D23</f>
        <v>M2</v>
      </c>
      <c r="AP117" s="118"/>
      <c r="AQ117" s="119"/>
    </row>
    <row r="118" spans="1:43" ht="19.899999999999999" customHeight="1">
      <c r="A118" s="118"/>
      <c r="B118" s="715" t="s">
        <v>85</v>
      </c>
      <c r="C118" s="716"/>
      <c r="D118" s="716"/>
      <c r="E118" s="716"/>
      <c r="F118" s="716"/>
      <c r="G118" s="716"/>
      <c r="H118" s="716"/>
      <c r="I118" s="717"/>
      <c r="J118" s="718" t="str">
        <f>+PRESUPUESTO!$A$20</f>
        <v>4.0 ENCHAPES, APARATOS,  VIDRIOS Y ESPEJOS</v>
      </c>
      <c r="K118" s="719"/>
      <c r="L118" s="719"/>
      <c r="M118" s="719"/>
      <c r="N118" s="719"/>
      <c r="O118" s="719"/>
      <c r="P118" s="719"/>
      <c r="Q118" s="719"/>
      <c r="R118" s="719"/>
      <c r="S118" s="719"/>
      <c r="T118" s="719"/>
      <c r="U118" s="719"/>
      <c r="V118" s="719"/>
      <c r="W118" s="719"/>
      <c r="X118" s="719"/>
      <c r="Y118" s="719"/>
      <c r="Z118" s="719"/>
      <c r="AA118" s="719"/>
      <c r="AB118" s="719"/>
      <c r="AC118" s="719"/>
      <c r="AD118" s="719"/>
      <c r="AE118" s="719"/>
      <c r="AF118" s="720"/>
      <c r="AG118" s="721"/>
      <c r="AH118" s="725" t="s">
        <v>86</v>
      </c>
      <c r="AI118" s="727" t="s">
        <v>87</v>
      </c>
      <c r="AJ118" s="728"/>
      <c r="AK118" s="729"/>
      <c r="AL118" s="730" t="s">
        <v>88</v>
      </c>
      <c r="AM118" s="730" t="s">
        <v>89</v>
      </c>
      <c r="AN118" s="732" t="s">
        <v>90</v>
      </c>
      <c r="AO118" s="734" t="s">
        <v>91</v>
      </c>
      <c r="AP118" s="118"/>
      <c r="AQ118" s="119"/>
    </row>
    <row r="119" spans="1:43" ht="77.25" customHeight="1">
      <c r="A119" s="118"/>
      <c r="B119" s="736" t="s">
        <v>92</v>
      </c>
      <c r="C119" s="737"/>
      <c r="D119" s="737"/>
      <c r="E119" s="737"/>
      <c r="F119" s="737"/>
      <c r="G119" s="737"/>
      <c r="H119" s="737"/>
      <c r="I119" s="738"/>
      <c r="J119" s="739">
        <f>PRESUPUESTO!A23</f>
        <v>4.3</v>
      </c>
      <c r="K119" s="740"/>
      <c r="L119" s="741" t="str">
        <f>PRESUPUESTO!C23</f>
        <v>SUMINISTRO E INSTALACION DE ESPEJO CRISTAL REFILADO Y FLOTADO, FILOS BICELADOS DE 5 MM PARA LOS BAÑOS Y ESTRUCTURA DE SOPORTE</v>
      </c>
      <c r="M119" s="742"/>
      <c r="N119" s="742"/>
      <c r="O119" s="742"/>
      <c r="P119" s="742"/>
      <c r="Q119" s="742"/>
      <c r="R119" s="742"/>
      <c r="S119" s="742"/>
      <c r="T119" s="742"/>
      <c r="U119" s="742"/>
      <c r="V119" s="742"/>
      <c r="W119" s="742"/>
      <c r="X119" s="742"/>
      <c r="Y119" s="742"/>
      <c r="Z119" s="742"/>
      <c r="AA119" s="742"/>
      <c r="AB119" s="742"/>
      <c r="AC119" s="742"/>
      <c r="AD119" s="742"/>
      <c r="AE119" s="742"/>
      <c r="AF119" s="743"/>
      <c r="AG119" s="722"/>
      <c r="AH119" s="726"/>
      <c r="AI119" s="123" t="s">
        <v>53</v>
      </c>
      <c r="AJ119" s="123" t="s">
        <v>54</v>
      </c>
      <c r="AK119" s="123" t="s">
        <v>93</v>
      </c>
      <c r="AL119" s="731"/>
      <c r="AM119" s="731"/>
      <c r="AN119" s="733"/>
      <c r="AO119" s="735"/>
      <c r="AP119" s="118"/>
      <c r="AQ119" s="119"/>
    </row>
    <row r="120" spans="1:43" ht="19.899999999999999" customHeight="1">
      <c r="A120" s="118"/>
      <c r="B120" s="124"/>
      <c r="C120" s="125"/>
      <c r="D120" s="125"/>
      <c r="E120" s="126"/>
      <c r="F120" s="127"/>
      <c r="G120" s="128"/>
      <c r="H120" s="128"/>
      <c r="I120" s="127"/>
      <c r="J120" s="129"/>
      <c r="K120" s="130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28"/>
      <c r="X120" s="128"/>
      <c r="Y120" s="128"/>
      <c r="Z120" s="131"/>
      <c r="AA120" s="128"/>
      <c r="AB120" s="130"/>
      <c r="AC120" s="130"/>
      <c r="AD120" s="130"/>
      <c r="AE120" s="132"/>
      <c r="AF120" s="133"/>
      <c r="AG120" s="722"/>
      <c r="AH120" s="134"/>
      <c r="AI120" s="136"/>
      <c r="AJ120" s="136"/>
      <c r="AK120" s="136"/>
      <c r="AL120" s="136"/>
      <c r="AM120" s="136"/>
      <c r="AN120" s="137"/>
      <c r="AO120" s="138"/>
      <c r="AP120" s="118"/>
      <c r="AQ120" s="119"/>
    </row>
    <row r="121" spans="1:43" ht="19.899999999999999" customHeight="1">
      <c r="A121" s="118"/>
      <c r="B121" s="139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200"/>
      <c r="O121" s="217"/>
      <c r="P121" s="200"/>
      <c r="Q121" s="200"/>
      <c r="R121" s="200"/>
      <c r="S121" s="200"/>
      <c r="T121" s="200"/>
      <c r="U121" s="200"/>
      <c r="V121" s="200"/>
      <c r="W121" s="200"/>
      <c r="X121" s="200"/>
      <c r="Y121" s="200"/>
      <c r="Z121" s="200"/>
      <c r="AA121" s="200"/>
      <c r="AB121" s="200"/>
      <c r="AC121" s="200"/>
      <c r="AD121" s="218"/>
      <c r="AE121" s="200"/>
      <c r="AF121" s="142"/>
      <c r="AG121" s="723"/>
      <c r="AH121" s="159"/>
      <c r="AI121" s="219">
        <v>3.4</v>
      </c>
      <c r="AJ121" s="219"/>
      <c r="AK121" s="160">
        <v>0.8</v>
      </c>
      <c r="AL121" s="210">
        <f>AI121*AK121</f>
        <v>2.72</v>
      </c>
      <c r="AM121" s="296">
        <v>2</v>
      </c>
      <c r="AN121" s="211" t="s">
        <v>181</v>
      </c>
      <c r="AO121" s="212">
        <f>AM121*AL121</f>
        <v>5.44</v>
      </c>
      <c r="AP121" s="118"/>
      <c r="AQ121" s="119"/>
    </row>
    <row r="122" spans="1:43" ht="19.899999999999999" customHeight="1">
      <c r="A122" s="118"/>
      <c r="B122" s="139"/>
      <c r="C122" s="200"/>
      <c r="D122" s="200"/>
      <c r="E122" s="200"/>
      <c r="F122" s="200"/>
      <c r="G122" s="200"/>
      <c r="H122" s="200"/>
      <c r="I122" s="200"/>
      <c r="J122" s="200"/>
      <c r="K122" s="200"/>
      <c r="L122" s="200"/>
      <c r="M122" s="200"/>
      <c r="N122" s="200"/>
      <c r="O122" s="217"/>
      <c r="P122" s="200"/>
      <c r="Q122" s="200"/>
      <c r="R122" s="200"/>
      <c r="S122" s="200"/>
      <c r="T122" s="200"/>
      <c r="U122" s="200"/>
      <c r="V122" s="200"/>
      <c r="W122" s="200"/>
      <c r="X122" s="200"/>
      <c r="Y122" s="200"/>
      <c r="Z122" s="200"/>
      <c r="AA122" s="200"/>
      <c r="AB122" s="200"/>
      <c r="AC122" s="200"/>
      <c r="AD122" s="218"/>
      <c r="AE122" s="200"/>
      <c r="AF122" s="142"/>
      <c r="AG122" s="723"/>
      <c r="AH122" s="159"/>
      <c r="AI122" s="143"/>
      <c r="AJ122" s="143"/>
      <c r="AK122" s="160"/>
      <c r="AL122" s="210"/>
      <c r="AM122" s="296"/>
      <c r="AN122" s="211"/>
      <c r="AO122" s="212"/>
      <c r="AP122" s="118"/>
      <c r="AQ122" s="119"/>
    </row>
    <row r="123" spans="1:43" ht="19.899999999999999" customHeight="1">
      <c r="A123" s="118"/>
      <c r="B123" s="139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00"/>
      <c r="T123" s="200"/>
      <c r="U123" s="200"/>
      <c r="V123" s="200"/>
      <c r="W123" s="200"/>
      <c r="X123" s="200"/>
      <c r="Y123" s="200"/>
      <c r="Z123" s="200"/>
      <c r="AA123" s="200"/>
      <c r="AB123" s="200"/>
      <c r="AC123" s="200"/>
      <c r="AD123" s="218"/>
      <c r="AE123" s="200"/>
      <c r="AF123" s="142"/>
      <c r="AG123" s="722"/>
      <c r="AH123" s="134"/>
      <c r="AI123" s="145"/>
      <c r="AJ123" s="144"/>
      <c r="AK123" s="144"/>
      <c r="AL123" s="210"/>
      <c r="AM123" s="210"/>
      <c r="AN123" s="211"/>
      <c r="AO123" s="212"/>
      <c r="AP123" s="118"/>
      <c r="AQ123" s="119"/>
    </row>
    <row r="124" spans="1:43" ht="19.899999999999999" customHeight="1">
      <c r="A124" s="118"/>
      <c r="B124" s="628"/>
      <c r="C124" s="629"/>
      <c r="D124" s="629"/>
      <c r="E124" s="629"/>
      <c r="F124" s="629"/>
      <c r="G124" s="629"/>
      <c r="H124" s="629"/>
      <c r="I124" s="629"/>
      <c r="J124" s="629"/>
      <c r="K124" s="629"/>
      <c r="L124" s="629"/>
      <c r="M124" s="629"/>
      <c r="N124" s="629"/>
      <c r="O124" s="629"/>
      <c r="P124" s="629"/>
      <c r="Q124" s="629"/>
      <c r="R124" s="629"/>
      <c r="S124" s="629"/>
      <c r="T124" s="629"/>
      <c r="U124" s="629"/>
      <c r="V124" s="629"/>
      <c r="W124" s="629"/>
      <c r="X124" s="629"/>
      <c r="Y124" s="629"/>
      <c r="Z124" s="629"/>
      <c r="AA124" s="629"/>
      <c r="AB124" s="629"/>
      <c r="AC124" s="629"/>
      <c r="AD124" s="629"/>
      <c r="AE124" s="629"/>
      <c r="AF124" s="629"/>
      <c r="AG124" s="722"/>
      <c r="AH124" s="134"/>
      <c r="AI124" s="145"/>
      <c r="AJ124" s="144"/>
      <c r="AK124" s="144"/>
      <c r="AL124" s="137"/>
      <c r="AM124" s="148"/>
      <c r="AN124" s="137"/>
      <c r="AO124" s="161"/>
      <c r="AP124" s="118"/>
      <c r="AQ124" s="119"/>
    </row>
    <row r="125" spans="1:43" ht="19.899999999999999" customHeight="1">
      <c r="A125" s="118"/>
      <c r="B125" s="628"/>
      <c r="C125" s="629"/>
      <c r="D125" s="629"/>
      <c r="E125" s="629"/>
      <c r="F125" s="629"/>
      <c r="G125" s="629"/>
      <c r="H125" s="629"/>
      <c r="I125" s="629"/>
      <c r="J125" s="629"/>
      <c r="K125" s="629"/>
      <c r="L125" s="629"/>
      <c r="M125" s="629"/>
      <c r="N125" s="629"/>
      <c r="O125" s="629"/>
      <c r="P125" s="629"/>
      <c r="Q125" s="629"/>
      <c r="R125" s="629"/>
      <c r="S125" s="629"/>
      <c r="T125" s="629"/>
      <c r="U125" s="629"/>
      <c r="V125" s="629"/>
      <c r="W125" s="629"/>
      <c r="X125" s="629"/>
      <c r="Y125" s="629"/>
      <c r="Z125" s="629"/>
      <c r="AA125" s="629"/>
      <c r="AB125" s="629"/>
      <c r="AC125" s="629"/>
      <c r="AD125" s="629"/>
      <c r="AE125" s="629"/>
      <c r="AF125" s="629"/>
      <c r="AG125" s="722"/>
      <c r="AH125" s="134"/>
      <c r="AI125" s="145"/>
      <c r="AJ125" s="144"/>
      <c r="AK125" s="144"/>
      <c r="AL125" s="137"/>
      <c r="AM125" s="149"/>
      <c r="AN125" s="137"/>
      <c r="AO125" s="161"/>
      <c r="AP125" s="118"/>
      <c r="AQ125" s="119"/>
    </row>
    <row r="126" spans="1:43" ht="19.899999999999999" customHeight="1">
      <c r="A126" s="118"/>
      <c r="B126" s="744" t="s">
        <v>94</v>
      </c>
      <c r="C126" s="745"/>
      <c r="D126" s="745"/>
      <c r="E126" s="745"/>
      <c r="F126" s="745"/>
      <c r="G126" s="745"/>
      <c r="H126" s="745"/>
      <c r="I126" s="745"/>
      <c r="J126" s="745"/>
      <c r="K126" s="745"/>
      <c r="L126" s="745"/>
      <c r="M126" s="745"/>
      <c r="N126" s="745"/>
      <c r="O126" s="745"/>
      <c r="P126" s="745"/>
      <c r="Q126" s="745"/>
      <c r="R126" s="745"/>
      <c r="S126" s="745"/>
      <c r="T126" s="745"/>
      <c r="U126" s="745"/>
      <c r="V126" s="745"/>
      <c r="W126" s="745"/>
      <c r="X126" s="745"/>
      <c r="Y126" s="745"/>
      <c r="Z126" s="745"/>
      <c r="AA126" s="745"/>
      <c r="AB126" s="745"/>
      <c r="AC126" s="745"/>
      <c r="AD126" s="745"/>
      <c r="AE126" s="745"/>
      <c r="AF126" s="746"/>
      <c r="AG126" s="722"/>
      <c r="AH126" s="134"/>
      <c r="AI126" s="137"/>
      <c r="AJ126" s="144"/>
      <c r="AK126" s="144"/>
      <c r="AL126" s="137"/>
      <c r="AM126" s="149"/>
      <c r="AN126" s="137"/>
      <c r="AO126" s="161"/>
      <c r="AP126" s="118"/>
      <c r="AQ126" s="119"/>
    </row>
    <row r="127" spans="1:43" ht="19.899999999999999" customHeight="1" thickBot="1">
      <c r="A127" s="118"/>
      <c r="B127" s="747"/>
      <c r="C127" s="748"/>
      <c r="D127" s="748"/>
      <c r="E127" s="748"/>
      <c r="F127" s="748"/>
      <c r="G127" s="748"/>
      <c r="H127" s="748"/>
      <c r="I127" s="748"/>
      <c r="J127" s="748"/>
      <c r="K127" s="748"/>
      <c r="L127" s="748"/>
      <c r="M127" s="748"/>
      <c r="N127" s="748"/>
      <c r="O127" s="748"/>
      <c r="P127" s="748"/>
      <c r="Q127" s="748"/>
      <c r="R127" s="748"/>
      <c r="S127" s="748"/>
      <c r="T127" s="748"/>
      <c r="U127" s="748"/>
      <c r="V127" s="748"/>
      <c r="W127" s="748"/>
      <c r="X127" s="748"/>
      <c r="Y127" s="748"/>
      <c r="Z127" s="748"/>
      <c r="AA127" s="748"/>
      <c r="AB127" s="748"/>
      <c r="AC127" s="748"/>
      <c r="AD127" s="748"/>
      <c r="AE127" s="748"/>
      <c r="AF127" s="749"/>
      <c r="AG127" s="724"/>
      <c r="AH127" s="151"/>
      <c r="AI127" s="152"/>
      <c r="AJ127" s="153"/>
      <c r="AK127" s="153"/>
      <c r="AL127" s="152"/>
      <c r="AM127" s="154">
        <f>+J119</f>
        <v>4.3</v>
      </c>
      <c r="AN127" s="155" t="s">
        <v>91</v>
      </c>
      <c r="AO127" s="156">
        <f>SUM(AO120:AO126)</f>
        <v>5.44</v>
      </c>
      <c r="AP127" s="118"/>
      <c r="AQ127" s="119"/>
    </row>
    <row r="130" spans="1:43" ht="12" customHeight="1" thickBot="1">
      <c r="A130" s="118"/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/>
      <c r="AD130" s="119"/>
      <c r="AE130" s="119"/>
      <c r="AF130" s="119"/>
      <c r="AG130" s="119"/>
      <c r="AH130" s="119"/>
      <c r="AI130" s="119"/>
      <c r="AJ130" s="119"/>
      <c r="AK130" s="119"/>
      <c r="AL130" s="119"/>
      <c r="AM130" s="119"/>
      <c r="AN130" s="119"/>
      <c r="AO130" s="119"/>
      <c r="AP130" s="118"/>
      <c r="AQ130" s="119"/>
    </row>
    <row r="131" spans="1:43" ht="19.899999999999999" customHeight="1">
      <c r="A131" s="118"/>
      <c r="B131" s="750" t="s">
        <v>76</v>
      </c>
      <c r="C131" s="751"/>
      <c r="D131" s="751"/>
      <c r="E131" s="751"/>
      <c r="F131" s="751"/>
      <c r="G131" s="751"/>
      <c r="H131" s="752"/>
      <c r="I131" s="756" t="str">
        <f>+PRESUPUESTO!$A$1</f>
        <v>" MEJORAMIENTO, ADECUACIÓN MENOR Y MANTENIMIENTO DE LA INFRAESTRUCTURA DE LAS INSTITUCIONES EDUCATIVAS URBANAS Y RURALES DEL MUNICIPIO DE SAN JOSÉ DE CÚCUTA"</v>
      </c>
      <c r="J131" s="757"/>
      <c r="K131" s="757"/>
      <c r="L131" s="757"/>
      <c r="M131" s="757"/>
      <c r="N131" s="757"/>
      <c r="O131" s="757"/>
      <c r="P131" s="757"/>
      <c r="Q131" s="757"/>
      <c r="R131" s="757"/>
      <c r="S131" s="757"/>
      <c r="T131" s="757"/>
      <c r="U131" s="757"/>
      <c r="V131" s="757"/>
      <c r="W131" s="757"/>
      <c r="X131" s="757"/>
      <c r="Y131" s="757"/>
      <c r="Z131" s="757"/>
      <c r="AA131" s="757"/>
      <c r="AB131" s="758"/>
      <c r="AC131" s="762" t="s">
        <v>77</v>
      </c>
      <c r="AD131" s="763"/>
      <c r="AE131" s="763"/>
      <c r="AF131" s="763"/>
      <c r="AG131" s="763"/>
      <c r="AH131" s="764"/>
      <c r="AI131" s="163" t="s">
        <v>78</v>
      </c>
      <c r="AJ131" s="163" t="s">
        <v>79</v>
      </c>
      <c r="AK131" s="768" t="s">
        <v>80</v>
      </c>
      <c r="AL131" s="769"/>
      <c r="AM131" s="770" t="s">
        <v>81</v>
      </c>
      <c r="AN131" s="771"/>
      <c r="AO131" s="772"/>
      <c r="AP131" s="118"/>
      <c r="AQ131" s="119"/>
    </row>
    <row r="132" spans="1:43" ht="19.899999999999999" customHeight="1">
      <c r="A132" s="118"/>
      <c r="B132" s="753"/>
      <c r="C132" s="754"/>
      <c r="D132" s="754"/>
      <c r="E132" s="754"/>
      <c r="F132" s="754"/>
      <c r="G132" s="754"/>
      <c r="H132" s="755"/>
      <c r="I132" s="759"/>
      <c r="J132" s="760"/>
      <c r="K132" s="760"/>
      <c r="L132" s="760"/>
      <c r="M132" s="760"/>
      <c r="N132" s="760"/>
      <c r="O132" s="760"/>
      <c r="P132" s="760"/>
      <c r="Q132" s="760"/>
      <c r="R132" s="760"/>
      <c r="S132" s="760"/>
      <c r="T132" s="760"/>
      <c r="U132" s="760"/>
      <c r="V132" s="760"/>
      <c r="W132" s="760"/>
      <c r="X132" s="760"/>
      <c r="Y132" s="760"/>
      <c r="Z132" s="760"/>
      <c r="AA132" s="760"/>
      <c r="AB132" s="761"/>
      <c r="AC132" s="765"/>
      <c r="AD132" s="766"/>
      <c r="AE132" s="766"/>
      <c r="AF132" s="766"/>
      <c r="AG132" s="766"/>
      <c r="AH132" s="767"/>
      <c r="AI132" s="122"/>
      <c r="AJ132" s="122"/>
      <c r="AK132" s="773"/>
      <c r="AL132" s="774"/>
      <c r="AM132" s="775" t="s">
        <v>82</v>
      </c>
      <c r="AN132" s="776"/>
      <c r="AO132" s="777"/>
      <c r="AP132" s="118"/>
      <c r="AQ132" s="119"/>
    </row>
    <row r="133" spans="1:43" ht="19.899999999999999" customHeight="1">
      <c r="A133" s="118"/>
      <c r="B133" s="778" t="s">
        <v>84</v>
      </c>
      <c r="C133" s="779"/>
      <c r="D133" s="779"/>
      <c r="E133" s="779"/>
      <c r="F133" s="779"/>
      <c r="G133" s="779"/>
      <c r="H133" s="779"/>
      <c r="I133" s="780"/>
      <c r="J133" s="781"/>
      <c r="K133" s="782"/>
      <c r="L133" s="782"/>
      <c r="M133" s="782"/>
      <c r="N133" s="782"/>
      <c r="O133" s="782"/>
      <c r="P133" s="782"/>
      <c r="Q133" s="782"/>
      <c r="R133" s="782"/>
      <c r="S133" s="782"/>
      <c r="T133" s="782"/>
      <c r="U133" s="782"/>
      <c r="V133" s="782"/>
      <c r="W133" s="782"/>
      <c r="X133" s="782"/>
      <c r="Y133" s="782"/>
      <c r="Z133" s="782"/>
      <c r="AA133" s="782"/>
      <c r="AB133" s="783"/>
      <c r="AC133" s="784" t="s">
        <v>83</v>
      </c>
      <c r="AD133" s="779"/>
      <c r="AE133" s="779"/>
      <c r="AF133" s="779"/>
      <c r="AG133" s="779"/>
      <c r="AH133" s="780"/>
      <c r="AI133" s="785"/>
      <c r="AJ133" s="786"/>
      <c r="AK133" s="786"/>
      <c r="AL133" s="787"/>
      <c r="AM133" s="788" t="s">
        <v>20</v>
      </c>
      <c r="AN133" s="789"/>
      <c r="AO133" s="578" t="str">
        <f>PRESUPUESTO!D24</f>
        <v>UN</v>
      </c>
      <c r="AP133" s="118"/>
      <c r="AQ133" s="119"/>
    </row>
    <row r="134" spans="1:43" ht="19.899999999999999" customHeight="1">
      <c r="A134" s="118"/>
      <c r="B134" s="715" t="s">
        <v>85</v>
      </c>
      <c r="C134" s="716"/>
      <c r="D134" s="716"/>
      <c r="E134" s="716"/>
      <c r="F134" s="716"/>
      <c r="G134" s="716"/>
      <c r="H134" s="716"/>
      <c r="I134" s="717"/>
      <c r="J134" s="718" t="str">
        <f>+PRESUPUESTO!$A$20</f>
        <v>4.0 ENCHAPES, APARATOS,  VIDRIOS Y ESPEJOS</v>
      </c>
      <c r="K134" s="719"/>
      <c r="L134" s="719"/>
      <c r="M134" s="719"/>
      <c r="N134" s="719"/>
      <c r="O134" s="719"/>
      <c r="P134" s="719"/>
      <c r="Q134" s="719"/>
      <c r="R134" s="719"/>
      <c r="S134" s="719"/>
      <c r="T134" s="719"/>
      <c r="U134" s="719"/>
      <c r="V134" s="719"/>
      <c r="W134" s="719"/>
      <c r="X134" s="719"/>
      <c r="Y134" s="719"/>
      <c r="Z134" s="719"/>
      <c r="AA134" s="719"/>
      <c r="AB134" s="719"/>
      <c r="AC134" s="719"/>
      <c r="AD134" s="719"/>
      <c r="AE134" s="719"/>
      <c r="AF134" s="720"/>
      <c r="AG134" s="721"/>
      <c r="AH134" s="725" t="s">
        <v>86</v>
      </c>
      <c r="AI134" s="727" t="s">
        <v>87</v>
      </c>
      <c r="AJ134" s="728"/>
      <c r="AK134" s="729"/>
      <c r="AL134" s="730" t="s">
        <v>88</v>
      </c>
      <c r="AM134" s="730" t="s">
        <v>89</v>
      </c>
      <c r="AN134" s="732" t="s">
        <v>90</v>
      </c>
      <c r="AO134" s="734" t="s">
        <v>91</v>
      </c>
      <c r="AP134" s="118"/>
      <c r="AQ134" s="119"/>
    </row>
    <row r="135" spans="1:43" ht="77.25" customHeight="1">
      <c r="A135" s="118"/>
      <c r="B135" s="736" t="s">
        <v>92</v>
      </c>
      <c r="C135" s="737"/>
      <c r="D135" s="737"/>
      <c r="E135" s="737"/>
      <c r="F135" s="737"/>
      <c r="G135" s="737"/>
      <c r="H135" s="737"/>
      <c r="I135" s="738"/>
      <c r="J135" s="739">
        <f>PRESUPUESTO!A24</f>
        <v>4.4000000000000004</v>
      </c>
      <c r="K135" s="740"/>
      <c r="L135" s="741" t="str">
        <f>PRESUPUESTO!C24</f>
        <v>MANTENIMIENTO DE TANQUES ELEVADOS plasticos o de asbesto cemento incluye limpieza interna y externa y el suministro de los elementos faltantes o en mal estado como flotador, acoples, cheques, valvulas, tapones, etc.</v>
      </c>
      <c r="M135" s="742"/>
      <c r="N135" s="742"/>
      <c r="O135" s="742"/>
      <c r="P135" s="742"/>
      <c r="Q135" s="742"/>
      <c r="R135" s="742"/>
      <c r="S135" s="742"/>
      <c r="T135" s="742"/>
      <c r="U135" s="742"/>
      <c r="V135" s="742"/>
      <c r="W135" s="742"/>
      <c r="X135" s="742"/>
      <c r="Y135" s="742"/>
      <c r="Z135" s="742"/>
      <c r="AA135" s="742"/>
      <c r="AB135" s="742"/>
      <c r="AC135" s="742"/>
      <c r="AD135" s="742"/>
      <c r="AE135" s="742"/>
      <c r="AF135" s="743"/>
      <c r="AG135" s="722"/>
      <c r="AH135" s="726"/>
      <c r="AI135" s="123" t="s">
        <v>53</v>
      </c>
      <c r="AJ135" s="123" t="s">
        <v>54</v>
      </c>
      <c r="AK135" s="123" t="s">
        <v>93</v>
      </c>
      <c r="AL135" s="731"/>
      <c r="AM135" s="731"/>
      <c r="AN135" s="733"/>
      <c r="AO135" s="735"/>
      <c r="AP135" s="118"/>
      <c r="AQ135" s="119"/>
    </row>
    <row r="136" spans="1:43" ht="19.899999999999999" customHeight="1">
      <c r="A136" s="118"/>
      <c r="B136" s="124"/>
      <c r="C136" s="125"/>
      <c r="D136" s="125"/>
      <c r="E136" s="126"/>
      <c r="F136" s="127"/>
      <c r="G136" s="128"/>
      <c r="H136" s="128"/>
      <c r="I136" s="127"/>
      <c r="J136" s="129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28"/>
      <c r="X136" s="128"/>
      <c r="Y136" s="128"/>
      <c r="Z136" s="131"/>
      <c r="AA136" s="128"/>
      <c r="AB136" s="130"/>
      <c r="AC136" s="130"/>
      <c r="AD136" s="130"/>
      <c r="AE136" s="132"/>
      <c r="AF136" s="133"/>
      <c r="AG136" s="722"/>
      <c r="AH136" s="134"/>
      <c r="AI136" s="136"/>
      <c r="AJ136" s="136"/>
      <c r="AK136" s="136"/>
      <c r="AL136" s="136"/>
      <c r="AM136" s="136"/>
      <c r="AN136" s="137"/>
      <c r="AO136" s="138"/>
      <c r="AP136" s="118"/>
      <c r="AQ136" s="119"/>
    </row>
    <row r="137" spans="1:43" ht="19.899999999999999" customHeight="1">
      <c r="A137" s="118"/>
      <c r="B137" s="139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17"/>
      <c r="P137" s="200"/>
      <c r="Q137" s="200"/>
      <c r="R137" s="200"/>
      <c r="S137" s="200"/>
      <c r="T137" s="200"/>
      <c r="U137" s="200"/>
      <c r="V137" s="200"/>
      <c r="W137" s="200"/>
      <c r="X137" s="200"/>
      <c r="Y137" s="200"/>
      <c r="Z137" s="200"/>
      <c r="AA137" s="200"/>
      <c r="AB137" s="200"/>
      <c r="AC137" s="200"/>
      <c r="AD137" s="218"/>
      <c r="AE137" s="200"/>
      <c r="AF137" s="142"/>
      <c r="AG137" s="723"/>
      <c r="AH137" s="159"/>
      <c r="AI137" s="219"/>
      <c r="AJ137" s="219"/>
      <c r="AK137" s="160"/>
      <c r="AL137" s="210"/>
      <c r="AM137" s="296">
        <v>6</v>
      </c>
      <c r="AN137" s="211" t="s">
        <v>181</v>
      </c>
      <c r="AO137" s="295">
        <f>AM137</f>
        <v>6</v>
      </c>
      <c r="AP137" s="118"/>
      <c r="AQ137" s="119"/>
    </row>
    <row r="138" spans="1:43" ht="19.899999999999999" customHeight="1">
      <c r="A138" s="118"/>
      <c r="B138" s="139"/>
      <c r="C138" s="200"/>
      <c r="D138" s="200"/>
      <c r="E138" s="200"/>
      <c r="F138" s="200"/>
      <c r="G138" s="200"/>
      <c r="H138" s="200"/>
      <c r="I138" s="200"/>
      <c r="J138" s="200"/>
      <c r="K138" s="200"/>
      <c r="L138" s="200"/>
      <c r="M138" s="200"/>
      <c r="N138" s="200"/>
      <c r="O138" s="217"/>
      <c r="P138" s="200"/>
      <c r="Q138" s="200"/>
      <c r="R138" s="200"/>
      <c r="S138" s="200"/>
      <c r="T138" s="200"/>
      <c r="U138" s="200"/>
      <c r="V138" s="200"/>
      <c r="W138" s="200"/>
      <c r="X138" s="200"/>
      <c r="Y138" s="200"/>
      <c r="Z138" s="200"/>
      <c r="AA138" s="200"/>
      <c r="AB138" s="200"/>
      <c r="AC138" s="200"/>
      <c r="AD138" s="218"/>
      <c r="AE138" s="200"/>
      <c r="AF138" s="142"/>
      <c r="AG138" s="723"/>
      <c r="AH138" s="159"/>
      <c r="AI138" s="143"/>
      <c r="AJ138" s="143"/>
      <c r="AK138" s="160"/>
      <c r="AL138" s="210"/>
      <c r="AM138" s="296"/>
      <c r="AN138" s="211"/>
      <c r="AO138" s="295"/>
      <c r="AP138" s="118"/>
      <c r="AQ138" s="119"/>
    </row>
    <row r="139" spans="1:43" ht="19.899999999999999" customHeight="1">
      <c r="A139" s="118"/>
      <c r="B139" s="139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200"/>
      <c r="O139" s="200"/>
      <c r="P139" s="200"/>
      <c r="Q139" s="200"/>
      <c r="R139" s="200"/>
      <c r="S139" s="200"/>
      <c r="T139" s="200"/>
      <c r="U139" s="200"/>
      <c r="V139" s="200"/>
      <c r="W139" s="200"/>
      <c r="X139" s="200"/>
      <c r="Y139" s="200"/>
      <c r="Z139" s="200"/>
      <c r="AA139" s="200"/>
      <c r="AB139" s="200"/>
      <c r="AC139" s="200"/>
      <c r="AD139" s="218"/>
      <c r="AE139" s="200"/>
      <c r="AF139" s="142"/>
      <c r="AG139" s="722"/>
      <c r="AH139" s="134"/>
      <c r="AI139" s="145"/>
      <c r="AJ139" s="144"/>
      <c r="AK139" s="144"/>
      <c r="AL139" s="210"/>
      <c r="AM139" s="210"/>
      <c r="AN139" s="211"/>
      <c r="AO139" s="212"/>
      <c r="AP139" s="118"/>
      <c r="AQ139" s="119"/>
    </row>
    <row r="140" spans="1:43" ht="19.899999999999999" customHeight="1">
      <c r="A140" s="118"/>
      <c r="B140" s="628"/>
      <c r="C140" s="629"/>
      <c r="D140" s="629"/>
      <c r="E140" s="629"/>
      <c r="F140" s="629"/>
      <c r="G140" s="629"/>
      <c r="H140" s="629"/>
      <c r="I140" s="629"/>
      <c r="J140" s="629"/>
      <c r="K140" s="629"/>
      <c r="L140" s="629"/>
      <c r="M140" s="629"/>
      <c r="N140" s="629"/>
      <c r="O140" s="629"/>
      <c r="P140" s="629"/>
      <c r="Q140" s="629"/>
      <c r="R140" s="629"/>
      <c r="S140" s="629"/>
      <c r="T140" s="629"/>
      <c r="U140" s="629"/>
      <c r="V140" s="629"/>
      <c r="W140" s="629"/>
      <c r="X140" s="629"/>
      <c r="Y140" s="629"/>
      <c r="Z140" s="629"/>
      <c r="AA140" s="629"/>
      <c r="AB140" s="629"/>
      <c r="AC140" s="629"/>
      <c r="AD140" s="629"/>
      <c r="AE140" s="629"/>
      <c r="AF140" s="629"/>
      <c r="AG140" s="722"/>
      <c r="AH140" s="134"/>
      <c r="AI140" s="145"/>
      <c r="AJ140" s="144"/>
      <c r="AK140" s="144"/>
      <c r="AL140" s="137"/>
      <c r="AM140" s="148"/>
      <c r="AN140" s="137"/>
      <c r="AO140" s="161"/>
      <c r="AP140" s="118"/>
      <c r="AQ140" s="119"/>
    </row>
    <row r="141" spans="1:43" ht="19.899999999999999" customHeight="1">
      <c r="A141" s="118"/>
      <c r="B141" s="628"/>
      <c r="C141" s="629"/>
      <c r="D141" s="629"/>
      <c r="E141" s="629"/>
      <c r="F141" s="629"/>
      <c r="G141" s="629"/>
      <c r="H141" s="629"/>
      <c r="I141" s="629"/>
      <c r="J141" s="629"/>
      <c r="K141" s="629"/>
      <c r="L141" s="629"/>
      <c r="M141" s="629"/>
      <c r="N141" s="629"/>
      <c r="O141" s="629"/>
      <c r="P141" s="629"/>
      <c r="Q141" s="629"/>
      <c r="R141" s="629"/>
      <c r="S141" s="629"/>
      <c r="T141" s="629"/>
      <c r="U141" s="629"/>
      <c r="V141" s="629"/>
      <c r="W141" s="629"/>
      <c r="X141" s="629"/>
      <c r="Y141" s="629"/>
      <c r="Z141" s="629"/>
      <c r="AA141" s="629"/>
      <c r="AB141" s="629"/>
      <c r="AC141" s="629"/>
      <c r="AD141" s="629"/>
      <c r="AE141" s="629"/>
      <c r="AF141" s="629"/>
      <c r="AG141" s="722"/>
      <c r="AH141" s="134"/>
      <c r="AI141" s="145"/>
      <c r="AJ141" s="144"/>
      <c r="AK141" s="144"/>
      <c r="AL141" s="137"/>
      <c r="AM141" s="149"/>
      <c r="AN141" s="137"/>
      <c r="AO141" s="161"/>
      <c r="AP141" s="118"/>
      <c r="AQ141" s="119"/>
    </row>
    <row r="142" spans="1:43" ht="19.899999999999999" customHeight="1">
      <c r="A142" s="118"/>
      <c r="B142" s="744" t="s">
        <v>94</v>
      </c>
      <c r="C142" s="745"/>
      <c r="D142" s="745"/>
      <c r="E142" s="745"/>
      <c r="F142" s="745"/>
      <c r="G142" s="745"/>
      <c r="H142" s="745"/>
      <c r="I142" s="745"/>
      <c r="J142" s="745"/>
      <c r="K142" s="745"/>
      <c r="L142" s="745"/>
      <c r="M142" s="745"/>
      <c r="N142" s="745"/>
      <c r="O142" s="745"/>
      <c r="P142" s="745"/>
      <c r="Q142" s="745"/>
      <c r="R142" s="745"/>
      <c r="S142" s="745"/>
      <c r="T142" s="745"/>
      <c r="U142" s="745"/>
      <c r="V142" s="745"/>
      <c r="W142" s="745"/>
      <c r="X142" s="745"/>
      <c r="Y142" s="745"/>
      <c r="Z142" s="745"/>
      <c r="AA142" s="745"/>
      <c r="AB142" s="745"/>
      <c r="AC142" s="745"/>
      <c r="AD142" s="745"/>
      <c r="AE142" s="745"/>
      <c r="AF142" s="746"/>
      <c r="AG142" s="722"/>
      <c r="AH142" s="134"/>
      <c r="AI142" s="137"/>
      <c r="AJ142" s="144"/>
      <c r="AK142" s="144"/>
      <c r="AL142" s="137"/>
      <c r="AM142" s="149"/>
      <c r="AN142" s="137"/>
      <c r="AO142" s="161"/>
      <c r="AP142" s="118"/>
      <c r="AQ142" s="119"/>
    </row>
    <row r="143" spans="1:43" ht="19.899999999999999" customHeight="1" thickBot="1">
      <c r="A143" s="118"/>
      <c r="B143" s="747"/>
      <c r="C143" s="748"/>
      <c r="D143" s="748"/>
      <c r="E143" s="748"/>
      <c r="F143" s="748"/>
      <c r="G143" s="748"/>
      <c r="H143" s="748"/>
      <c r="I143" s="748"/>
      <c r="J143" s="748"/>
      <c r="K143" s="748"/>
      <c r="L143" s="748"/>
      <c r="M143" s="748"/>
      <c r="N143" s="748"/>
      <c r="O143" s="748"/>
      <c r="P143" s="748"/>
      <c r="Q143" s="748"/>
      <c r="R143" s="748"/>
      <c r="S143" s="748"/>
      <c r="T143" s="748"/>
      <c r="U143" s="748"/>
      <c r="V143" s="748"/>
      <c r="W143" s="748"/>
      <c r="X143" s="748"/>
      <c r="Y143" s="748"/>
      <c r="Z143" s="748"/>
      <c r="AA143" s="748"/>
      <c r="AB143" s="748"/>
      <c r="AC143" s="748"/>
      <c r="AD143" s="748"/>
      <c r="AE143" s="748"/>
      <c r="AF143" s="749"/>
      <c r="AG143" s="724"/>
      <c r="AH143" s="151"/>
      <c r="AI143" s="152"/>
      <c r="AJ143" s="153"/>
      <c r="AK143" s="153"/>
      <c r="AL143" s="152"/>
      <c r="AM143" s="154">
        <f>+J135</f>
        <v>4.4000000000000004</v>
      </c>
      <c r="AN143" s="155" t="s">
        <v>91</v>
      </c>
      <c r="AO143" s="158">
        <f>SUM(AO136:AO142)</f>
        <v>6</v>
      </c>
      <c r="AP143" s="118"/>
      <c r="AQ143" s="119"/>
    </row>
    <row r="146" spans="1:43" ht="12" customHeight="1" thickBot="1">
      <c r="A146" s="118"/>
      <c r="B146" s="119"/>
      <c r="C146" s="119"/>
      <c r="D146" s="119"/>
      <c r="E146" s="119"/>
      <c r="F146" s="119"/>
      <c r="G146" s="119"/>
      <c r="H146" s="119"/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119"/>
      <c r="AE146" s="119"/>
      <c r="AF146" s="119"/>
      <c r="AG146" s="119"/>
      <c r="AH146" s="119"/>
      <c r="AI146" s="119"/>
      <c r="AJ146" s="119"/>
      <c r="AK146" s="119"/>
      <c r="AL146" s="119"/>
      <c r="AM146" s="119"/>
      <c r="AN146" s="119"/>
      <c r="AO146" s="119"/>
      <c r="AP146" s="118"/>
      <c r="AQ146" s="119"/>
    </row>
    <row r="147" spans="1:43" ht="19.899999999999999" customHeight="1">
      <c r="A147" s="118"/>
      <c r="B147" s="750" t="s">
        <v>76</v>
      </c>
      <c r="C147" s="751"/>
      <c r="D147" s="751"/>
      <c r="E147" s="751"/>
      <c r="F147" s="751"/>
      <c r="G147" s="751"/>
      <c r="H147" s="752"/>
      <c r="I147" s="756" t="str">
        <f>+PRESUPUESTO!$A$1</f>
        <v>" MEJORAMIENTO, ADECUACIÓN MENOR Y MANTENIMIENTO DE LA INFRAESTRUCTURA DE LAS INSTITUCIONES EDUCATIVAS URBANAS Y RURALES DEL MUNICIPIO DE SAN JOSÉ DE CÚCUTA"</v>
      </c>
      <c r="J147" s="757"/>
      <c r="K147" s="757"/>
      <c r="L147" s="757"/>
      <c r="M147" s="757"/>
      <c r="N147" s="757"/>
      <c r="O147" s="757"/>
      <c r="P147" s="757"/>
      <c r="Q147" s="757"/>
      <c r="R147" s="757"/>
      <c r="S147" s="757"/>
      <c r="T147" s="757"/>
      <c r="U147" s="757"/>
      <c r="V147" s="757"/>
      <c r="W147" s="757"/>
      <c r="X147" s="757"/>
      <c r="Y147" s="757"/>
      <c r="Z147" s="757"/>
      <c r="AA147" s="757"/>
      <c r="AB147" s="758"/>
      <c r="AC147" s="762" t="s">
        <v>77</v>
      </c>
      <c r="AD147" s="763"/>
      <c r="AE147" s="763"/>
      <c r="AF147" s="763"/>
      <c r="AG147" s="763"/>
      <c r="AH147" s="764"/>
      <c r="AI147" s="163" t="s">
        <v>78</v>
      </c>
      <c r="AJ147" s="163" t="s">
        <v>79</v>
      </c>
      <c r="AK147" s="768" t="s">
        <v>80</v>
      </c>
      <c r="AL147" s="769"/>
      <c r="AM147" s="770" t="s">
        <v>81</v>
      </c>
      <c r="AN147" s="771"/>
      <c r="AO147" s="772"/>
      <c r="AP147" s="118"/>
      <c r="AQ147" s="119"/>
    </row>
    <row r="148" spans="1:43" ht="19.899999999999999" customHeight="1">
      <c r="A148" s="118"/>
      <c r="B148" s="753"/>
      <c r="C148" s="754"/>
      <c r="D148" s="754"/>
      <c r="E148" s="754"/>
      <c r="F148" s="754"/>
      <c r="G148" s="754"/>
      <c r="H148" s="755"/>
      <c r="I148" s="759"/>
      <c r="J148" s="760"/>
      <c r="K148" s="760"/>
      <c r="L148" s="760"/>
      <c r="M148" s="760"/>
      <c r="N148" s="760"/>
      <c r="O148" s="760"/>
      <c r="P148" s="760"/>
      <c r="Q148" s="760"/>
      <c r="R148" s="760"/>
      <c r="S148" s="760"/>
      <c r="T148" s="760"/>
      <c r="U148" s="760"/>
      <c r="V148" s="760"/>
      <c r="W148" s="760"/>
      <c r="X148" s="760"/>
      <c r="Y148" s="760"/>
      <c r="Z148" s="760"/>
      <c r="AA148" s="760"/>
      <c r="AB148" s="761"/>
      <c r="AC148" s="765"/>
      <c r="AD148" s="766"/>
      <c r="AE148" s="766"/>
      <c r="AF148" s="766"/>
      <c r="AG148" s="766"/>
      <c r="AH148" s="767"/>
      <c r="AI148" s="122"/>
      <c r="AJ148" s="122"/>
      <c r="AK148" s="773"/>
      <c r="AL148" s="774"/>
      <c r="AM148" s="775" t="s">
        <v>82</v>
      </c>
      <c r="AN148" s="776"/>
      <c r="AO148" s="777"/>
      <c r="AP148" s="118"/>
      <c r="AQ148" s="119"/>
    </row>
    <row r="149" spans="1:43" ht="19.899999999999999" customHeight="1">
      <c r="A149" s="118"/>
      <c r="B149" s="778" t="s">
        <v>84</v>
      </c>
      <c r="C149" s="779"/>
      <c r="D149" s="779"/>
      <c r="E149" s="779"/>
      <c r="F149" s="779"/>
      <c r="G149" s="779"/>
      <c r="H149" s="779"/>
      <c r="I149" s="780"/>
      <c r="J149" s="781"/>
      <c r="K149" s="782"/>
      <c r="L149" s="782"/>
      <c r="M149" s="782"/>
      <c r="N149" s="782"/>
      <c r="O149" s="782"/>
      <c r="P149" s="782"/>
      <c r="Q149" s="782"/>
      <c r="R149" s="782"/>
      <c r="S149" s="782"/>
      <c r="T149" s="782"/>
      <c r="U149" s="782"/>
      <c r="V149" s="782"/>
      <c r="W149" s="782"/>
      <c r="X149" s="782"/>
      <c r="Y149" s="782"/>
      <c r="Z149" s="782"/>
      <c r="AA149" s="782"/>
      <c r="AB149" s="783"/>
      <c r="AC149" s="784" t="s">
        <v>83</v>
      </c>
      <c r="AD149" s="779"/>
      <c r="AE149" s="779"/>
      <c r="AF149" s="779"/>
      <c r="AG149" s="779"/>
      <c r="AH149" s="780"/>
      <c r="AI149" s="785"/>
      <c r="AJ149" s="786"/>
      <c r="AK149" s="786"/>
      <c r="AL149" s="787"/>
      <c r="AM149" s="788" t="s">
        <v>20</v>
      </c>
      <c r="AN149" s="789"/>
      <c r="AO149" s="578" t="str">
        <f>PRESUPUESTO!D25</f>
        <v>UN</v>
      </c>
      <c r="AP149" s="118"/>
      <c r="AQ149" s="119"/>
    </row>
    <row r="150" spans="1:43" ht="19.899999999999999" customHeight="1">
      <c r="A150" s="118"/>
      <c r="B150" s="715" t="s">
        <v>85</v>
      </c>
      <c r="C150" s="716"/>
      <c r="D150" s="716"/>
      <c r="E150" s="716"/>
      <c r="F150" s="716"/>
      <c r="G150" s="716"/>
      <c r="H150" s="716"/>
      <c r="I150" s="717"/>
      <c r="J150" s="718" t="str">
        <f>+PRESUPUESTO!$A$20</f>
        <v>4.0 ENCHAPES, APARATOS,  VIDRIOS Y ESPEJOS</v>
      </c>
      <c r="K150" s="719"/>
      <c r="L150" s="719"/>
      <c r="M150" s="719"/>
      <c r="N150" s="719"/>
      <c r="O150" s="719"/>
      <c r="P150" s="719"/>
      <c r="Q150" s="719"/>
      <c r="R150" s="719"/>
      <c r="S150" s="719"/>
      <c r="T150" s="719"/>
      <c r="U150" s="719"/>
      <c r="V150" s="719"/>
      <c r="W150" s="719"/>
      <c r="X150" s="719"/>
      <c r="Y150" s="719"/>
      <c r="Z150" s="719"/>
      <c r="AA150" s="719"/>
      <c r="AB150" s="719"/>
      <c r="AC150" s="719"/>
      <c r="AD150" s="719"/>
      <c r="AE150" s="719"/>
      <c r="AF150" s="720"/>
      <c r="AG150" s="721"/>
      <c r="AH150" s="725" t="s">
        <v>86</v>
      </c>
      <c r="AI150" s="727" t="s">
        <v>87</v>
      </c>
      <c r="AJ150" s="728"/>
      <c r="AK150" s="729"/>
      <c r="AL150" s="730" t="s">
        <v>88</v>
      </c>
      <c r="AM150" s="730" t="s">
        <v>89</v>
      </c>
      <c r="AN150" s="732" t="s">
        <v>90</v>
      </c>
      <c r="AO150" s="734" t="s">
        <v>91</v>
      </c>
      <c r="AP150" s="118"/>
      <c r="AQ150" s="119"/>
    </row>
    <row r="151" spans="1:43" ht="77.25" customHeight="1">
      <c r="A151" s="118"/>
      <c r="B151" s="736" t="s">
        <v>92</v>
      </c>
      <c r="C151" s="737"/>
      <c r="D151" s="737"/>
      <c r="E151" s="737"/>
      <c r="F151" s="737"/>
      <c r="G151" s="737"/>
      <c r="H151" s="737"/>
      <c r="I151" s="738"/>
      <c r="J151" s="739">
        <f>PRESUPUESTO!A25</f>
        <v>4.5</v>
      </c>
      <c r="K151" s="740"/>
      <c r="L151" s="741" t="str">
        <f>PRESUPUESTO!C25</f>
        <v xml:space="preserve"> SUMINISTRO E INSTALACION DE APARATO SANITARIO DE UNA PIEZA TIPO SAN GIORGO O SIMILAR EN PORCELANA SANITARIA ALONGADO, BAJO CONSUMO DE AGUA CONTROL AZUL, INCLUYE ASIENTO DE CIERRE SUAVE Y GRIFERIA ESTANDAR CON ACOPLES DE DESCARGA A PRESION , VALVULA ANTISIFON HIDROSTATICA COLOR A ESCOGER CALIDAD 1a.</v>
      </c>
      <c r="M151" s="742"/>
      <c r="N151" s="742"/>
      <c r="O151" s="742"/>
      <c r="P151" s="742"/>
      <c r="Q151" s="742"/>
      <c r="R151" s="742"/>
      <c r="S151" s="742"/>
      <c r="T151" s="742"/>
      <c r="U151" s="742"/>
      <c r="V151" s="742"/>
      <c r="W151" s="742"/>
      <c r="X151" s="742"/>
      <c r="Y151" s="742"/>
      <c r="Z151" s="742"/>
      <c r="AA151" s="742"/>
      <c r="AB151" s="742"/>
      <c r="AC151" s="742"/>
      <c r="AD151" s="742"/>
      <c r="AE151" s="742"/>
      <c r="AF151" s="743"/>
      <c r="AG151" s="722"/>
      <c r="AH151" s="726"/>
      <c r="AI151" s="123" t="s">
        <v>53</v>
      </c>
      <c r="AJ151" s="123" t="s">
        <v>54</v>
      </c>
      <c r="AK151" s="123" t="s">
        <v>93</v>
      </c>
      <c r="AL151" s="731"/>
      <c r="AM151" s="731"/>
      <c r="AN151" s="733"/>
      <c r="AO151" s="735"/>
      <c r="AP151" s="118"/>
      <c r="AQ151" s="119"/>
    </row>
    <row r="152" spans="1:43" ht="19.899999999999999" customHeight="1">
      <c r="A152" s="118"/>
      <c r="B152" s="124"/>
      <c r="C152" s="125"/>
      <c r="D152" s="125"/>
      <c r="E152" s="126"/>
      <c r="F152" s="127"/>
      <c r="G152" s="128"/>
      <c r="H152" s="128"/>
      <c r="I152" s="127"/>
      <c r="J152" s="129"/>
      <c r="K152" s="130"/>
      <c r="L152" s="130"/>
      <c r="M152" s="130"/>
      <c r="N152" s="130"/>
      <c r="O152" s="130"/>
      <c r="P152" s="130"/>
      <c r="Q152" s="130"/>
      <c r="R152" s="130"/>
      <c r="S152" s="130"/>
      <c r="T152" s="130"/>
      <c r="U152" s="130"/>
      <c r="V152" s="130"/>
      <c r="W152" s="128"/>
      <c r="X152" s="128"/>
      <c r="Y152" s="128"/>
      <c r="Z152" s="131"/>
      <c r="AA152" s="128"/>
      <c r="AB152" s="130"/>
      <c r="AC152" s="130"/>
      <c r="AD152" s="130"/>
      <c r="AE152" s="132"/>
      <c r="AF152" s="133"/>
      <c r="AG152" s="722"/>
      <c r="AH152" s="134"/>
      <c r="AI152" s="136"/>
      <c r="AJ152" s="136"/>
      <c r="AK152" s="136"/>
      <c r="AL152" s="136"/>
      <c r="AM152" s="136"/>
      <c r="AN152" s="137"/>
      <c r="AO152" s="138"/>
      <c r="AP152" s="118"/>
      <c r="AQ152" s="119"/>
    </row>
    <row r="153" spans="1:43" ht="19.899999999999999" customHeight="1">
      <c r="A153" s="118"/>
      <c r="B153" s="139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17"/>
      <c r="P153" s="200"/>
      <c r="Q153" s="200"/>
      <c r="R153" s="200"/>
      <c r="S153" s="200"/>
      <c r="T153" s="200"/>
      <c r="U153" s="200"/>
      <c r="V153" s="200"/>
      <c r="W153" s="200"/>
      <c r="X153" s="200"/>
      <c r="Y153" s="200"/>
      <c r="Z153" s="200"/>
      <c r="AA153" s="200"/>
      <c r="AB153" s="200"/>
      <c r="AC153" s="200"/>
      <c r="AD153" s="218"/>
      <c r="AE153" s="200"/>
      <c r="AF153" s="142"/>
      <c r="AG153" s="723"/>
      <c r="AH153" s="159"/>
      <c r="AI153" s="219"/>
      <c r="AJ153" s="219"/>
      <c r="AK153" s="160"/>
      <c r="AL153" s="210"/>
      <c r="AM153" s="296">
        <v>12</v>
      </c>
      <c r="AN153" s="211" t="s">
        <v>181</v>
      </c>
      <c r="AO153" s="295">
        <f>AM153</f>
        <v>12</v>
      </c>
      <c r="AP153" s="118"/>
      <c r="AQ153" s="119"/>
    </row>
    <row r="154" spans="1:43" ht="19.899999999999999" customHeight="1">
      <c r="A154" s="118"/>
      <c r="B154" s="139"/>
      <c r="C154" s="200"/>
      <c r="D154" s="200"/>
      <c r="E154" s="200"/>
      <c r="F154" s="200"/>
      <c r="G154" s="200"/>
      <c r="H154" s="200"/>
      <c r="I154" s="200"/>
      <c r="J154" s="200"/>
      <c r="K154" s="200"/>
      <c r="L154" s="200"/>
      <c r="M154" s="200"/>
      <c r="N154" s="200"/>
      <c r="O154" s="217"/>
      <c r="P154" s="200"/>
      <c r="Q154" s="200"/>
      <c r="R154" s="200"/>
      <c r="S154" s="200"/>
      <c r="T154" s="200"/>
      <c r="U154" s="200"/>
      <c r="V154" s="200"/>
      <c r="W154" s="200"/>
      <c r="X154" s="200"/>
      <c r="Y154" s="200"/>
      <c r="Z154" s="200"/>
      <c r="AA154" s="200"/>
      <c r="AB154" s="200"/>
      <c r="AC154" s="200"/>
      <c r="AD154" s="218"/>
      <c r="AE154" s="200"/>
      <c r="AF154" s="142"/>
      <c r="AG154" s="723"/>
      <c r="AH154" s="159"/>
      <c r="AI154" s="143"/>
      <c r="AJ154" s="143"/>
      <c r="AK154" s="160"/>
      <c r="AL154" s="210"/>
      <c r="AM154" s="296"/>
      <c r="AN154" s="211"/>
      <c r="AO154" s="295"/>
      <c r="AP154" s="118"/>
      <c r="AQ154" s="119"/>
    </row>
    <row r="155" spans="1:43" ht="19.899999999999999" customHeight="1">
      <c r="A155" s="118"/>
      <c r="B155" s="139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200"/>
      <c r="O155" s="200"/>
      <c r="P155" s="200"/>
      <c r="Q155" s="200"/>
      <c r="R155" s="200"/>
      <c r="S155" s="200"/>
      <c r="T155" s="200"/>
      <c r="U155" s="200"/>
      <c r="V155" s="200"/>
      <c r="W155" s="200"/>
      <c r="X155" s="200"/>
      <c r="Y155" s="200"/>
      <c r="Z155" s="200"/>
      <c r="AA155" s="200"/>
      <c r="AB155" s="200"/>
      <c r="AC155" s="200"/>
      <c r="AD155" s="218"/>
      <c r="AE155" s="200"/>
      <c r="AF155" s="142"/>
      <c r="AG155" s="722"/>
      <c r="AH155" s="134"/>
      <c r="AI155" s="145"/>
      <c r="AJ155" s="144"/>
      <c r="AK155" s="144"/>
      <c r="AL155" s="210"/>
      <c r="AM155" s="210"/>
      <c r="AN155" s="211"/>
      <c r="AO155" s="212"/>
      <c r="AP155" s="118"/>
      <c r="AQ155" s="119"/>
    </row>
    <row r="156" spans="1:43" ht="19.899999999999999" customHeight="1">
      <c r="A156" s="118"/>
      <c r="B156" s="628"/>
      <c r="C156" s="629"/>
      <c r="D156" s="629"/>
      <c r="E156" s="629"/>
      <c r="F156" s="629"/>
      <c r="G156" s="629"/>
      <c r="H156" s="629"/>
      <c r="I156" s="629"/>
      <c r="J156" s="629"/>
      <c r="K156" s="629"/>
      <c r="L156" s="629"/>
      <c r="M156" s="629"/>
      <c r="N156" s="629"/>
      <c r="O156" s="629"/>
      <c r="P156" s="629"/>
      <c r="Q156" s="629"/>
      <c r="R156" s="629"/>
      <c r="S156" s="629"/>
      <c r="T156" s="629"/>
      <c r="U156" s="629"/>
      <c r="V156" s="629"/>
      <c r="W156" s="629"/>
      <c r="X156" s="629"/>
      <c r="Y156" s="629"/>
      <c r="Z156" s="629"/>
      <c r="AA156" s="629"/>
      <c r="AB156" s="629"/>
      <c r="AC156" s="629"/>
      <c r="AD156" s="629"/>
      <c r="AE156" s="629"/>
      <c r="AF156" s="629"/>
      <c r="AG156" s="722"/>
      <c r="AH156" s="134"/>
      <c r="AI156" s="145"/>
      <c r="AJ156" s="144"/>
      <c r="AK156" s="144"/>
      <c r="AL156" s="137"/>
      <c r="AM156" s="148"/>
      <c r="AN156" s="137"/>
      <c r="AO156" s="161"/>
      <c r="AP156" s="118"/>
      <c r="AQ156" s="119"/>
    </row>
    <row r="157" spans="1:43" ht="19.899999999999999" customHeight="1">
      <c r="A157" s="118"/>
      <c r="B157" s="628"/>
      <c r="C157" s="629"/>
      <c r="D157" s="629"/>
      <c r="E157" s="629"/>
      <c r="F157" s="629"/>
      <c r="G157" s="629"/>
      <c r="H157" s="629"/>
      <c r="I157" s="629"/>
      <c r="J157" s="629"/>
      <c r="K157" s="629"/>
      <c r="L157" s="629"/>
      <c r="M157" s="629"/>
      <c r="N157" s="629"/>
      <c r="O157" s="629"/>
      <c r="P157" s="629"/>
      <c r="Q157" s="629"/>
      <c r="R157" s="629"/>
      <c r="S157" s="629"/>
      <c r="T157" s="629"/>
      <c r="U157" s="629"/>
      <c r="V157" s="629"/>
      <c r="W157" s="629"/>
      <c r="X157" s="629"/>
      <c r="Y157" s="629"/>
      <c r="Z157" s="629"/>
      <c r="AA157" s="629"/>
      <c r="AB157" s="629"/>
      <c r="AC157" s="629"/>
      <c r="AD157" s="629"/>
      <c r="AE157" s="629"/>
      <c r="AF157" s="629"/>
      <c r="AG157" s="722"/>
      <c r="AH157" s="134"/>
      <c r="AI157" s="145"/>
      <c r="AJ157" s="144"/>
      <c r="AK157" s="144"/>
      <c r="AL157" s="137"/>
      <c r="AM157" s="149"/>
      <c r="AN157" s="137"/>
      <c r="AO157" s="161"/>
      <c r="AP157" s="118"/>
      <c r="AQ157" s="119"/>
    </row>
    <row r="158" spans="1:43" ht="19.899999999999999" customHeight="1">
      <c r="A158" s="118"/>
      <c r="B158" s="744" t="s">
        <v>94</v>
      </c>
      <c r="C158" s="745"/>
      <c r="D158" s="745"/>
      <c r="E158" s="745"/>
      <c r="F158" s="745"/>
      <c r="G158" s="745"/>
      <c r="H158" s="745"/>
      <c r="I158" s="745"/>
      <c r="J158" s="745"/>
      <c r="K158" s="745"/>
      <c r="L158" s="745"/>
      <c r="M158" s="745"/>
      <c r="N158" s="745"/>
      <c r="O158" s="745"/>
      <c r="P158" s="745"/>
      <c r="Q158" s="745"/>
      <c r="R158" s="745"/>
      <c r="S158" s="745"/>
      <c r="T158" s="745"/>
      <c r="U158" s="745"/>
      <c r="V158" s="745"/>
      <c r="W158" s="745"/>
      <c r="X158" s="745"/>
      <c r="Y158" s="745"/>
      <c r="Z158" s="745"/>
      <c r="AA158" s="745"/>
      <c r="AB158" s="745"/>
      <c r="AC158" s="745"/>
      <c r="AD158" s="745"/>
      <c r="AE158" s="745"/>
      <c r="AF158" s="746"/>
      <c r="AG158" s="722"/>
      <c r="AH158" s="134"/>
      <c r="AI158" s="137"/>
      <c r="AJ158" s="144"/>
      <c r="AK158" s="144"/>
      <c r="AL158" s="137"/>
      <c r="AM158" s="149"/>
      <c r="AN158" s="137"/>
      <c r="AO158" s="161"/>
      <c r="AP158" s="118"/>
      <c r="AQ158" s="119"/>
    </row>
    <row r="159" spans="1:43" ht="19.899999999999999" customHeight="1" thickBot="1">
      <c r="A159" s="118"/>
      <c r="B159" s="747"/>
      <c r="C159" s="748"/>
      <c r="D159" s="748"/>
      <c r="E159" s="748"/>
      <c r="F159" s="748"/>
      <c r="G159" s="748"/>
      <c r="H159" s="748"/>
      <c r="I159" s="748"/>
      <c r="J159" s="748"/>
      <c r="K159" s="748"/>
      <c r="L159" s="748"/>
      <c r="M159" s="748"/>
      <c r="N159" s="748"/>
      <c r="O159" s="748"/>
      <c r="P159" s="748"/>
      <c r="Q159" s="748"/>
      <c r="R159" s="748"/>
      <c r="S159" s="748"/>
      <c r="T159" s="748"/>
      <c r="U159" s="748"/>
      <c r="V159" s="748"/>
      <c r="W159" s="748"/>
      <c r="X159" s="748"/>
      <c r="Y159" s="748"/>
      <c r="Z159" s="748"/>
      <c r="AA159" s="748"/>
      <c r="AB159" s="748"/>
      <c r="AC159" s="748"/>
      <c r="AD159" s="748"/>
      <c r="AE159" s="748"/>
      <c r="AF159" s="749"/>
      <c r="AG159" s="724"/>
      <c r="AH159" s="151"/>
      <c r="AI159" s="152"/>
      <c r="AJ159" s="153"/>
      <c r="AK159" s="153"/>
      <c r="AL159" s="152"/>
      <c r="AM159" s="154">
        <f>+J151</f>
        <v>4.5</v>
      </c>
      <c r="AN159" s="155" t="s">
        <v>91</v>
      </c>
      <c r="AO159" s="158">
        <f>SUM(AO152:AO158)</f>
        <v>12</v>
      </c>
      <c r="AP159" s="118"/>
      <c r="AQ159" s="119"/>
    </row>
    <row r="162" spans="1:43" ht="12" customHeight="1" thickBot="1">
      <c r="A162" s="118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119"/>
      <c r="AE162" s="119"/>
      <c r="AF162" s="119"/>
      <c r="AG162" s="119"/>
      <c r="AH162" s="119"/>
      <c r="AI162" s="119"/>
      <c r="AJ162" s="119"/>
      <c r="AK162" s="119"/>
      <c r="AL162" s="119"/>
      <c r="AM162" s="119"/>
      <c r="AN162" s="119"/>
      <c r="AO162" s="119"/>
      <c r="AP162" s="118"/>
      <c r="AQ162" s="119"/>
    </row>
    <row r="163" spans="1:43" ht="19.899999999999999" customHeight="1">
      <c r="A163" s="118"/>
      <c r="B163" s="750" t="s">
        <v>76</v>
      </c>
      <c r="C163" s="751"/>
      <c r="D163" s="751"/>
      <c r="E163" s="751"/>
      <c r="F163" s="751"/>
      <c r="G163" s="751"/>
      <c r="H163" s="752"/>
      <c r="I163" s="756" t="str">
        <f>+PRESUPUESTO!$A$1</f>
        <v>" MEJORAMIENTO, ADECUACIÓN MENOR Y MANTENIMIENTO DE LA INFRAESTRUCTURA DE LAS INSTITUCIONES EDUCATIVAS URBANAS Y RURALES DEL MUNICIPIO DE SAN JOSÉ DE CÚCUTA"</v>
      </c>
      <c r="J163" s="757"/>
      <c r="K163" s="757"/>
      <c r="L163" s="757"/>
      <c r="M163" s="757"/>
      <c r="N163" s="757"/>
      <c r="O163" s="757"/>
      <c r="P163" s="757"/>
      <c r="Q163" s="757"/>
      <c r="R163" s="757"/>
      <c r="S163" s="757"/>
      <c r="T163" s="757"/>
      <c r="U163" s="757"/>
      <c r="V163" s="757"/>
      <c r="W163" s="757"/>
      <c r="X163" s="757"/>
      <c r="Y163" s="757"/>
      <c r="Z163" s="757"/>
      <c r="AA163" s="757"/>
      <c r="AB163" s="758"/>
      <c r="AC163" s="762" t="s">
        <v>77</v>
      </c>
      <c r="AD163" s="763"/>
      <c r="AE163" s="763"/>
      <c r="AF163" s="763"/>
      <c r="AG163" s="763"/>
      <c r="AH163" s="764"/>
      <c r="AI163" s="163" t="s">
        <v>78</v>
      </c>
      <c r="AJ163" s="163" t="s">
        <v>79</v>
      </c>
      <c r="AK163" s="768" t="s">
        <v>80</v>
      </c>
      <c r="AL163" s="769"/>
      <c r="AM163" s="770" t="s">
        <v>81</v>
      </c>
      <c r="AN163" s="771"/>
      <c r="AO163" s="772"/>
      <c r="AP163" s="118"/>
      <c r="AQ163" s="119"/>
    </row>
    <row r="164" spans="1:43" ht="19.899999999999999" customHeight="1">
      <c r="A164" s="118"/>
      <c r="B164" s="753"/>
      <c r="C164" s="754"/>
      <c r="D164" s="754"/>
      <c r="E164" s="754"/>
      <c r="F164" s="754"/>
      <c r="G164" s="754"/>
      <c r="H164" s="755"/>
      <c r="I164" s="759"/>
      <c r="J164" s="760"/>
      <c r="K164" s="760"/>
      <c r="L164" s="760"/>
      <c r="M164" s="760"/>
      <c r="N164" s="760"/>
      <c r="O164" s="760"/>
      <c r="P164" s="760"/>
      <c r="Q164" s="760"/>
      <c r="R164" s="760"/>
      <c r="S164" s="760"/>
      <c r="T164" s="760"/>
      <c r="U164" s="760"/>
      <c r="V164" s="760"/>
      <c r="W164" s="760"/>
      <c r="X164" s="760"/>
      <c r="Y164" s="760"/>
      <c r="Z164" s="760"/>
      <c r="AA164" s="760"/>
      <c r="AB164" s="761"/>
      <c r="AC164" s="765"/>
      <c r="AD164" s="766"/>
      <c r="AE164" s="766"/>
      <c r="AF164" s="766"/>
      <c r="AG164" s="766"/>
      <c r="AH164" s="767"/>
      <c r="AI164" s="122"/>
      <c r="AJ164" s="122"/>
      <c r="AK164" s="773"/>
      <c r="AL164" s="774"/>
      <c r="AM164" s="775" t="s">
        <v>82</v>
      </c>
      <c r="AN164" s="776"/>
      <c r="AO164" s="777"/>
      <c r="AP164" s="118"/>
      <c r="AQ164" s="119"/>
    </row>
    <row r="165" spans="1:43" ht="19.899999999999999" customHeight="1">
      <c r="A165" s="118"/>
      <c r="B165" s="778" t="s">
        <v>84</v>
      </c>
      <c r="C165" s="779"/>
      <c r="D165" s="779"/>
      <c r="E165" s="779"/>
      <c r="F165" s="779"/>
      <c r="G165" s="779"/>
      <c r="H165" s="779"/>
      <c r="I165" s="780"/>
      <c r="J165" s="781"/>
      <c r="K165" s="782"/>
      <c r="L165" s="782"/>
      <c r="M165" s="782"/>
      <c r="N165" s="782"/>
      <c r="O165" s="782"/>
      <c r="P165" s="782"/>
      <c r="Q165" s="782"/>
      <c r="R165" s="782"/>
      <c r="S165" s="782"/>
      <c r="T165" s="782"/>
      <c r="U165" s="782"/>
      <c r="V165" s="782"/>
      <c r="W165" s="782"/>
      <c r="X165" s="782"/>
      <c r="Y165" s="782"/>
      <c r="Z165" s="782"/>
      <c r="AA165" s="782"/>
      <c r="AB165" s="783"/>
      <c r="AC165" s="784" t="s">
        <v>83</v>
      </c>
      <c r="AD165" s="779"/>
      <c r="AE165" s="779"/>
      <c r="AF165" s="779"/>
      <c r="AG165" s="779"/>
      <c r="AH165" s="780"/>
      <c r="AI165" s="785"/>
      <c r="AJ165" s="786"/>
      <c r="AK165" s="786"/>
      <c r="AL165" s="787"/>
      <c r="AM165" s="788" t="s">
        <v>20</v>
      </c>
      <c r="AN165" s="789"/>
      <c r="AO165" s="578" t="str">
        <f>PRESUPUESTO!D28</f>
        <v>UN</v>
      </c>
      <c r="AP165" s="118"/>
      <c r="AQ165" s="119"/>
    </row>
    <row r="166" spans="1:43" ht="19.899999999999999" customHeight="1">
      <c r="A166" s="118"/>
      <c r="B166" s="715" t="s">
        <v>85</v>
      </c>
      <c r="C166" s="716"/>
      <c r="D166" s="716"/>
      <c r="E166" s="716"/>
      <c r="F166" s="716"/>
      <c r="G166" s="716"/>
      <c r="H166" s="716"/>
      <c r="I166" s="717"/>
      <c r="J166" s="718" t="str">
        <f>PRESUPUESTO!A27</f>
        <v>5.0 CARPINTERIA DE MADERA, METALICA, PUERTAS Y CERRADURAS</v>
      </c>
      <c r="K166" s="719"/>
      <c r="L166" s="719"/>
      <c r="M166" s="719"/>
      <c r="N166" s="719"/>
      <c r="O166" s="719"/>
      <c r="P166" s="719"/>
      <c r="Q166" s="719"/>
      <c r="R166" s="719"/>
      <c r="S166" s="719"/>
      <c r="T166" s="719"/>
      <c r="U166" s="719"/>
      <c r="V166" s="719"/>
      <c r="W166" s="719"/>
      <c r="X166" s="719"/>
      <c r="Y166" s="719"/>
      <c r="Z166" s="719"/>
      <c r="AA166" s="719"/>
      <c r="AB166" s="719"/>
      <c r="AC166" s="719"/>
      <c r="AD166" s="719"/>
      <c r="AE166" s="719"/>
      <c r="AF166" s="720"/>
      <c r="AG166" s="721"/>
      <c r="AH166" s="725" t="s">
        <v>86</v>
      </c>
      <c r="AI166" s="727" t="s">
        <v>87</v>
      </c>
      <c r="AJ166" s="728"/>
      <c r="AK166" s="729"/>
      <c r="AL166" s="730" t="s">
        <v>88</v>
      </c>
      <c r="AM166" s="730" t="s">
        <v>89</v>
      </c>
      <c r="AN166" s="732" t="s">
        <v>90</v>
      </c>
      <c r="AO166" s="734" t="s">
        <v>91</v>
      </c>
      <c r="AP166" s="118"/>
      <c r="AQ166" s="119"/>
    </row>
    <row r="167" spans="1:43" ht="77.25" customHeight="1">
      <c r="A167" s="118"/>
      <c r="B167" s="736" t="s">
        <v>92</v>
      </c>
      <c r="C167" s="737"/>
      <c r="D167" s="737"/>
      <c r="E167" s="737"/>
      <c r="F167" s="737"/>
      <c r="G167" s="737"/>
      <c r="H167" s="737"/>
      <c r="I167" s="738"/>
      <c r="J167" s="739">
        <f>PRESUPUESTO!A28</f>
        <v>5.0999999999999996</v>
      </c>
      <c r="K167" s="740"/>
      <c r="L167" s="741" t="str">
        <f>PRESUPUESTO!C28</f>
        <v>SUMINISTRO E INSTALACION de puerta en lámina cal. 18, Incluye marco</v>
      </c>
      <c r="M167" s="742"/>
      <c r="N167" s="742"/>
      <c r="O167" s="742"/>
      <c r="P167" s="742"/>
      <c r="Q167" s="742"/>
      <c r="R167" s="742"/>
      <c r="S167" s="742"/>
      <c r="T167" s="742"/>
      <c r="U167" s="742"/>
      <c r="V167" s="742"/>
      <c r="W167" s="742"/>
      <c r="X167" s="742"/>
      <c r="Y167" s="742"/>
      <c r="Z167" s="742"/>
      <c r="AA167" s="742"/>
      <c r="AB167" s="742"/>
      <c r="AC167" s="742"/>
      <c r="AD167" s="742"/>
      <c r="AE167" s="742"/>
      <c r="AF167" s="743"/>
      <c r="AG167" s="722"/>
      <c r="AH167" s="726"/>
      <c r="AI167" s="123" t="s">
        <v>53</v>
      </c>
      <c r="AJ167" s="123" t="s">
        <v>54</v>
      </c>
      <c r="AK167" s="123" t="s">
        <v>93</v>
      </c>
      <c r="AL167" s="731"/>
      <c r="AM167" s="731"/>
      <c r="AN167" s="733"/>
      <c r="AO167" s="735"/>
      <c r="AP167" s="118"/>
      <c r="AQ167" s="119"/>
    </row>
    <row r="168" spans="1:43" ht="19.899999999999999" customHeight="1">
      <c r="A168" s="118"/>
      <c r="B168" s="124"/>
      <c r="C168" s="125"/>
      <c r="D168" s="125"/>
      <c r="E168" s="126"/>
      <c r="F168" s="127"/>
      <c r="G168" s="128"/>
      <c r="H168" s="128"/>
      <c r="I168" s="127"/>
      <c r="J168" s="129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28"/>
      <c r="X168" s="128"/>
      <c r="Y168" s="128"/>
      <c r="Z168" s="131"/>
      <c r="AA168" s="128"/>
      <c r="AB168" s="130"/>
      <c r="AC168" s="130"/>
      <c r="AD168" s="130"/>
      <c r="AE168" s="132"/>
      <c r="AF168" s="133"/>
      <c r="AG168" s="722"/>
      <c r="AH168" s="134"/>
      <c r="AI168" s="136"/>
      <c r="AJ168" s="136"/>
      <c r="AK168" s="136"/>
      <c r="AL168" s="136"/>
      <c r="AM168" s="136"/>
      <c r="AN168" s="137"/>
      <c r="AO168" s="138"/>
      <c r="AP168" s="118"/>
      <c r="AQ168" s="119"/>
    </row>
    <row r="169" spans="1:43" ht="19.899999999999999" customHeight="1">
      <c r="A169" s="118"/>
      <c r="B169" s="139"/>
      <c r="C169" s="200"/>
      <c r="D169" s="200"/>
      <c r="E169" s="200"/>
      <c r="F169" s="200"/>
      <c r="G169" s="200"/>
      <c r="H169" s="200"/>
      <c r="I169" s="200"/>
      <c r="J169" s="200"/>
      <c r="K169" s="200"/>
      <c r="L169" s="200"/>
      <c r="M169" s="200"/>
      <c r="N169" s="200"/>
      <c r="O169" s="217"/>
      <c r="P169" s="200"/>
      <c r="Q169" s="200"/>
      <c r="R169" s="200"/>
      <c r="S169" s="200"/>
      <c r="T169" s="200"/>
      <c r="U169" s="200"/>
      <c r="V169" s="200"/>
      <c r="W169" s="200"/>
      <c r="X169" s="200"/>
      <c r="Y169" s="200"/>
      <c r="Z169" s="200"/>
      <c r="AA169" s="200"/>
      <c r="AB169" s="200"/>
      <c r="AC169" s="200"/>
      <c r="AD169" s="218"/>
      <c r="AE169" s="200"/>
      <c r="AF169" s="142"/>
      <c r="AG169" s="723"/>
      <c r="AH169" s="159"/>
      <c r="AI169" s="219"/>
      <c r="AJ169" s="219"/>
      <c r="AK169" s="160"/>
      <c r="AL169" s="210"/>
      <c r="AM169" s="296">
        <v>6</v>
      </c>
      <c r="AN169" s="211" t="s">
        <v>156</v>
      </c>
      <c r="AO169" s="295">
        <f t="shared" ref="AO169" si="1">AM169</f>
        <v>6</v>
      </c>
      <c r="AP169" s="118"/>
      <c r="AQ169" s="119"/>
    </row>
    <row r="170" spans="1:43" ht="19.899999999999999" customHeight="1">
      <c r="A170" s="118"/>
      <c r="B170" s="139"/>
      <c r="C170" s="200"/>
      <c r="D170" s="200"/>
      <c r="E170" s="200"/>
      <c r="F170" s="200"/>
      <c r="G170" s="200"/>
      <c r="H170" s="200"/>
      <c r="I170" s="200"/>
      <c r="J170" s="200"/>
      <c r="K170" s="200"/>
      <c r="L170" s="200"/>
      <c r="M170" s="200"/>
      <c r="N170" s="200"/>
      <c r="O170" s="217"/>
      <c r="P170" s="200"/>
      <c r="Q170" s="200"/>
      <c r="R170" s="200"/>
      <c r="S170" s="200"/>
      <c r="T170" s="200"/>
      <c r="U170" s="200"/>
      <c r="V170" s="200"/>
      <c r="W170" s="200"/>
      <c r="X170" s="200"/>
      <c r="Y170" s="200"/>
      <c r="Z170" s="200"/>
      <c r="AA170" s="200"/>
      <c r="AB170" s="200"/>
      <c r="AC170" s="200"/>
      <c r="AD170" s="218"/>
      <c r="AE170" s="200"/>
      <c r="AF170" s="142"/>
      <c r="AG170" s="723"/>
      <c r="AH170" s="159"/>
      <c r="AI170" s="143"/>
      <c r="AJ170" s="143"/>
      <c r="AK170" s="160"/>
      <c r="AL170" s="210"/>
      <c r="AM170" s="296"/>
      <c r="AN170" s="211"/>
      <c r="AO170" s="295"/>
      <c r="AP170" s="118"/>
      <c r="AQ170" s="119"/>
    </row>
    <row r="171" spans="1:43" ht="19.899999999999999" customHeight="1">
      <c r="A171" s="118"/>
      <c r="B171" s="139"/>
      <c r="C171" s="200"/>
      <c r="D171" s="200"/>
      <c r="E171" s="200"/>
      <c r="F171" s="200"/>
      <c r="G171" s="200"/>
      <c r="H171" s="200"/>
      <c r="I171" s="200"/>
      <c r="J171" s="200"/>
      <c r="K171" s="200"/>
      <c r="L171" s="200"/>
      <c r="M171" s="200"/>
      <c r="N171" s="200"/>
      <c r="O171" s="200"/>
      <c r="P171" s="200"/>
      <c r="Q171" s="200"/>
      <c r="R171" s="200"/>
      <c r="S171" s="200"/>
      <c r="T171" s="200"/>
      <c r="U171" s="200"/>
      <c r="V171" s="200"/>
      <c r="W171" s="200"/>
      <c r="X171" s="200"/>
      <c r="Y171" s="200"/>
      <c r="Z171" s="200"/>
      <c r="AA171" s="200"/>
      <c r="AB171" s="200"/>
      <c r="AC171" s="200"/>
      <c r="AD171" s="218"/>
      <c r="AE171" s="200"/>
      <c r="AF171" s="142"/>
      <c r="AG171" s="722"/>
      <c r="AH171" s="134"/>
      <c r="AI171" s="145"/>
      <c r="AJ171" s="144"/>
      <c r="AK171" s="144"/>
      <c r="AL171" s="210"/>
      <c r="AM171" s="210"/>
      <c r="AN171" s="211"/>
      <c r="AO171" s="212"/>
      <c r="AP171" s="118"/>
      <c r="AQ171" s="119"/>
    </row>
    <row r="172" spans="1:43" ht="19.899999999999999" customHeight="1">
      <c r="A172" s="118"/>
      <c r="B172" s="628"/>
      <c r="C172" s="629"/>
      <c r="D172" s="629"/>
      <c r="E172" s="629"/>
      <c r="F172" s="629"/>
      <c r="G172" s="629"/>
      <c r="H172" s="629"/>
      <c r="I172" s="629"/>
      <c r="J172" s="629"/>
      <c r="K172" s="629"/>
      <c r="L172" s="629"/>
      <c r="M172" s="629"/>
      <c r="N172" s="629"/>
      <c r="O172" s="629"/>
      <c r="P172" s="629"/>
      <c r="Q172" s="629"/>
      <c r="R172" s="629"/>
      <c r="S172" s="629"/>
      <c r="T172" s="629"/>
      <c r="U172" s="629"/>
      <c r="V172" s="629"/>
      <c r="W172" s="629"/>
      <c r="X172" s="629"/>
      <c r="Y172" s="629"/>
      <c r="Z172" s="629"/>
      <c r="AA172" s="629"/>
      <c r="AB172" s="629"/>
      <c r="AC172" s="629"/>
      <c r="AD172" s="629"/>
      <c r="AE172" s="629"/>
      <c r="AF172" s="629"/>
      <c r="AG172" s="722"/>
      <c r="AH172" s="134"/>
      <c r="AI172" s="145"/>
      <c r="AJ172" s="144"/>
      <c r="AK172" s="144"/>
      <c r="AL172" s="137"/>
      <c r="AM172" s="148"/>
      <c r="AN172" s="137"/>
      <c r="AO172" s="161"/>
      <c r="AP172" s="118"/>
      <c r="AQ172" s="119"/>
    </row>
    <row r="173" spans="1:43" ht="19.899999999999999" customHeight="1">
      <c r="A173" s="118"/>
      <c r="B173" s="628"/>
      <c r="C173" s="629"/>
      <c r="D173" s="629"/>
      <c r="E173" s="629"/>
      <c r="F173" s="629"/>
      <c r="G173" s="629"/>
      <c r="H173" s="629"/>
      <c r="I173" s="629"/>
      <c r="J173" s="629"/>
      <c r="K173" s="629"/>
      <c r="L173" s="629"/>
      <c r="M173" s="629"/>
      <c r="N173" s="629"/>
      <c r="O173" s="629"/>
      <c r="P173" s="629"/>
      <c r="Q173" s="629"/>
      <c r="R173" s="629"/>
      <c r="S173" s="629"/>
      <c r="T173" s="629"/>
      <c r="U173" s="629"/>
      <c r="V173" s="629"/>
      <c r="W173" s="629"/>
      <c r="X173" s="629"/>
      <c r="Y173" s="629"/>
      <c r="Z173" s="629"/>
      <c r="AA173" s="629"/>
      <c r="AB173" s="629"/>
      <c r="AC173" s="629"/>
      <c r="AD173" s="629"/>
      <c r="AE173" s="629"/>
      <c r="AF173" s="629"/>
      <c r="AG173" s="722"/>
      <c r="AH173" s="134"/>
      <c r="AI173" s="145"/>
      <c r="AJ173" s="144"/>
      <c r="AK173" s="144"/>
      <c r="AL173" s="137"/>
      <c r="AM173" s="149"/>
      <c r="AN173" s="137"/>
      <c r="AO173" s="161"/>
      <c r="AP173" s="118"/>
      <c r="AQ173" s="119"/>
    </row>
    <row r="174" spans="1:43" ht="19.899999999999999" customHeight="1">
      <c r="A174" s="118"/>
      <c r="B174" s="744" t="s">
        <v>94</v>
      </c>
      <c r="C174" s="745"/>
      <c r="D174" s="745"/>
      <c r="E174" s="745"/>
      <c r="F174" s="745"/>
      <c r="G174" s="745"/>
      <c r="H174" s="745"/>
      <c r="I174" s="745"/>
      <c r="J174" s="745"/>
      <c r="K174" s="745"/>
      <c r="L174" s="745"/>
      <c r="M174" s="745"/>
      <c r="N174" s="745"/>
      <c r="O174" s="745"/>
      <c r="P174" s="745"/>
      <c r="Q174" s="745"/>
      <c r="R174" s="745"/>
      <c r="S174" s="745"/>
      <c r="T174" s="745"/>
      <c r="U174" s="745"/>
      <c r="V174" s="745"/>
      <c r="W174" s="745"/>
      <c r="X174" s="745"/>
      <c r="Y174" s="745"/>
      <c r="Z174" s="745"/>
      <c r="AA174" s="745"/>
      <c r="AB174" s="745"/>
      <c r="AC174" s="745"/>
      <c r="AD174" s="745"/>
      <c r="AE174" s="745"/>
      <c r="AF174" s="746"/>
      <c r="AG174" s="722"/>
      <c r="AH174" s="134"/>
      <c r="AI174" s="137"/>
      <c r="AJ174" s="144"/>
      <c r="AK174" s="144"/>
      <c r="AL174" s="137"/>
      <c r="AM174" s="149"/>
      <c r="AN174" s="137"/>
      <c r="AO174" s="161"/>
      <c r="AP174" s="118"/>
      <c r="AQ174" s="119"/>
    </row>
    <row r="175" spans="1:43" ht="19.899999999999999" customHeight="1" thickBot="1">
      <c r="A175" s="118"/>
      <c r="B175" s="747"/>
      <c r="C175" s="748"/>
      <c r="D175" s="748"/>
      <c r="E175" s="748"/>
      <c r="F175" s="748"/>
      <c r="G175" s="748"/>
      <c r="H175" s="748"/>
      <c r="I175" s="748"/>
      <c r="J175" s="748"/>
      <c r="K175" s="748"/>
      <c r="L175" s="748"/>
      <c r="M175" s="748"/>
      <c r="N175" s="748"/>
      <c r="O175" s="748"/>
      <c r="P175" s="748"/>
      <c r="Q175" s="748"/>
      <c r="R175" s="748"/>
      <c r="S175" s="748"/>
      <c r="T175" s="748"/>
      <c r="U175" s="748"/>
      <c r="V175" s="748"/>
      <c r="W175" s="748"/>
      <c r="X175" s="748"/>
      <c r="Y175" s="748"/>
      <c r="Z175" s="748"/>
      <c r="AA175" s="748"/>
      <c r="AB175" s="748"/>
      <c r="AC175" s="748"/>
      <c r="AD175" s="748"/>
      <c r="AE175" s="748"/>
      <c r="AF175" s="749"/>
      <c r="AG175" s="724"/>
      <c r="AH175" s="151"/>
      <c r="AI175" s="152"/>
      <c r="AJ175" s="153"/>
      <c r="AK175" s="153"/>
      <c r="AL175" s="152"/>
      <c r="AM175" s="154">
        <f>+J167</f>
        <v>5.0999999999999996</v>
      </c>
      <c r="AN175" s="155" t="s">
        <v>91</v>
      </c>
      <c r="AO175" s="158">
        <f>SUM(AO168:AO174)</f>
        <v>6</v>
      </c>
      <c r="AP175" s="118"/>
      <c r="AQ175" s="119"/>
    </row>
    <row r="180" spans="1:43" ht="15" customHeight="1" thickBot="1"/>
    <row r="181" spans="1:43" ht="19.899999999999999" customHeight="1">
      <c r="A181" s="118"/>
      <c r="B181" s="813" t="s">
        <v>76</v>
      </c>
      <c r="C181" s="814"/>
      <c r="D181" s="814"/>
      <c r="E181" s="814"/>
      <c r="F181" s="814"/>
      <c r="G181" s="814"/>
      <c r="H181" s="815"/>
      <c r="I181" s="819" t="str">
        <f>+PRESUPUESTO!$A$1</f>
        <v>" MEJORAMIENTO, ADECUACIÓN MENOR Y MANTENIMIENTO DE LA INFRAESTRUCTURA DE LAS INSTITUCIONES EDUCATIVAS URBANAS Y RURALES DEL MUNICIPIO DE SAN JOSÉ DE CÚCUTA"</v>
      </c>
      <c r="J181" s="820"/>
      <c r="K181" s="820"/>
      <c r="L181" s="820"/>
      <c r="M181" s="820"/>
      <c r="N181" s="820"/>
      <c r="O181" s="820"/>
      <c r="P181" s="820"/>
      <c r="Q181" s="820"/>
      <c r="R181" s="820"/>
      <c r="S181" s="820"/>
      <c r="T181" s="820"/>
      <c r="U181" s="820"/>
      <c r="V181" s="820"/>
      <c r="W181" s="820"/>
      <c r="X181" s="820"/>
      <c r="Y181" s="820"/>
      <c r="Z181" s="820"/>
      <c r="AA181" s="820"/>
      <c r="AB181" s="821"/>
      <c r="AC181" s="825" t="s">
        <v>77</v>
      </c>
      <c r="AD181" s="826"/>
      <c r="AE181" s="826"/>
      <c r="AF181" s="826"/>
      <c r="AG181" s="826"/>
      <c r="AH181" s="827"/>
      <c r="AI181" s="630" t="s">
        <v>78</v>
      </c>
      <c r="AJ181" s="630" t="s">
        <v>79</v>
      </c>
      <c r="AK181" s="831" t="s">
        <v>80</v>
      </c>
      <c r="AL181" s="832"/>
      <c r="AM181" s="833" t="s">
        <v>81</v>
      </c>
      <c r="AN181" s="834"/>
      <c r="AO181" s="835"/>
      <c r="AP181" s="118"/>
      <c r="AQ181" s="119"/>
    </row>
    <row r="182" spans="1:43" ht="19.899999999999999" customHeight="1">
      <c r="A182" s="118"/>
      <c r="B182" s="816"/>
      <c r="C182" s="817"/>
      <c r="D182" s="817"/>
      <c r="E182" s="817"/>
      <c r="F182" s="817"/>
      <c r="G182" s="817"/>
      <c r="H182" s="818"/>
      <c r="I182" s="822"/>
      <c r="J182" s="823"/>
      <c r="K182" s="823"/>
      <c r="L182" s="823"/>
      <c r="M182" s="823"/>
      <c r="N182" s="823"/>
      <c r="O182" s="823"/>
      <c r="P182" s="823"/>
      <c r="Q182" s="823"/>
      <c r="R182" s="823"/>
      <c r="S182" s="823"/>
      <c r="T182" s="823"/>
      <c r="U182" s="823"/>
      <c r="V182" s="823"/>
      <c r="W182" s="823"/>
      <c r="X182" s="823"/>
      <c r="Y182" s="823"/>
      <c r="Z182" s="823"/>
      <c r="AA182" s="823"/>
      <c r="AB182" s="824"/>
      <c r="AC182" s="828"/>
      <c r="AD182" s="829"/>
      <c r="AE182" s="829"/>
      <c r="AF182" s="829"/>
      <c r="AG182" s="829"/>
      <c r="AH182" s="830"/>
      <c r="AI182" s="173"/>
      <c r="AJ182" s="173"/>
      <c r="AK182" s="836"/>
      <c r="AL182" s="837"/>
      <c r="AM182" s="838" t="s">
        <v>82</v>
      </c>
      <c r="AN182" s="839"/>
      <c r="AO182" s="840"/>
      <c r="AP182" s="118"/>
      <c r="AQ182" s="119"/>
    </row>
    <row r="183" spans="1:43" ht="19.899999999999999" customHeight="1">
      <c r="A183" s="118"/>
      <c r="B183" s="841" t="s">
        <v>84</v>
      </c>
      <c r="C183" s="842"/>
      <c r="D183" s="842"/>
      <c r="E183" s="842"/>
      <c r="F183" s="842"/>
      <c r="G183" s="842"/>
      <c r="H183" s="842"/>
      <c r="I183" s="843"/>
      <c r="J183" s="844"/>
      <c r="K183" s="845"/>
      <c r="L183" s="845"/>
      <c r="M183" s="845"/>
      <c r="N183" s="845"/>
      <c r="O183" s="845"/>
      <c r="P183" s="845"/>
      <c r="Q183" s="845"/>
      <c r="R183" s="845"/>
      <c r="S183" s="845"/>
      <c r="T183" s="845"/>
      <c r="U183" s="845"/>
      <c r="V183" s="845"/>
      <c r="W183" s="845"/>
      <c r="X183" s="845"/>
      <c r="Y183" s="845"/>
      <c r="Z183" s="845"/>
      <c r="AA183" s="845"/>
      <c r="AB183" s="846"/>
      <c r="AC183" s="847" t="s">
        <v>83</v>
      </c>
      <c r="AD183" s="842"/>
      <c r="AE183" s="842"/>
      <c r="AF183" s="842"/>
      <c r="AG183" s="842"/>
      <c r="AH183" s="843"/>
      <c r="AI183" s="848"/>
      <c r="AJ183" s="849"/>
      <c r="AK183" s="849"/>
      <c r="AL183" s="850"/>
      <c r="AM183" s="851" t="s">
        <v>20</v>
      </c>
      <c r="AN183" s="852"/>
      <c r="AO183" s="579" t="str">
        <f>PRESUPUESTO!D31</f>
        <v>M2</v>
      </c>
      <c r="AP183" s="118"/>
      <c r="AQ183" s="119"/>
    </row>
    <row r="184" spans="1:43" ht="19.899999999999999" customHeight="1">
      <c r="A184" s="118"/>
      <c r="B184" s="792" t="s">
        <v>85</v>
      </c>
      <c r="C184" s="793"/>
      <c r="D184" s="793"/>
      <c r="E184" s="793"/>
      <c r="F184" s="793"/>
      <c r="G184" s="793"/>
      <c r="H184" s="793"/>
      <c r="I184" s="794"/>
      <c r="J184" s="718" t="str">
        <f>PRESUPUESTO!A30</f>
        <v>6.0 PINTURA</v>
      </c>
      <c r="K184" s="719"/>
      <c r="L184" s="719"/>
      <c r="M184" s="719"/>
      <c r="N184" s="719"/>
      <c r="O184" s="719"/>
      <c r="P184" s="719"/>
      <c r="Q184" s="719"/>
      <c r="R184" s="719"/>
      <c r="S184" s="719"/>
      <c r="T184" s="719"/>
      <c r="U184" s="719"/>
      <c r="V184" s="719"/>
      <c r="W184" s="719"/>
      <c r="X184" s="719"/>
      <c r="Y184" s="719"/>
      <c r="Z184" s="719"/>
      <c r="AA184" s="719"/>
      <c r="AB184" s="719"/>
      <c r="AC184" s="719"/>
      <c r="AD184" s="719"/>
      <c r="AE184" s="719"/>
      <c r="AF184" s="720"/>
      <c r="AG184" s="795"/>
      <c r="AH184" s="799" t="s">
        <v>86</v>
      </c>
      <c r="AI184" s="801" t="s">
        <v>87</v>
      </c>
      <c r="AJ184" s="802"/>
      <c r="AK184" s="803"/>
      <c r="AL184" s="804" t="s">
        <v>88</v>
      </c>
      <c r="AM184" s="804" t="s">
        <v>89</v>
      </c>
      <c r="AN184" s="806" t="s">
        <v>90</v>
      </c>
      <c r="AO184" s="808" t="s">
        <v>91</v>
      </c>
      <c r="AP184" s="118"/>
      <c r="AQ184" s="119"/>
    </row>
    <row r="185" spans="1:43" ht="42" customHeight="1">
      <c r="A185" s="118"/>
      <c r="B185" s="810" t="s">
        <v>92</v>
      </c>
      <c r="C185" s="811"/>
      <c r="D185" s="811"/>
      <c r="E185" s="811"/>
      <c r="F185" s="811"/>
      <c r="G185" s="811"/>
      <c r="H185" s="811"/>
      <c r="I185" s="812"/>
      <c r="J185" s="739">
        <f>PRESUPUESTO!A31</f>
        <v>6.1</v>
      </c>
      <c r="K185" s="740"/>
      <c r="L185" s="741" t="str">
        <f>PRESUPUESTO!C31</f>
        <v>SUMINISTRO DE MATERIALES Y APLICACIÓN DE TRES (3) MANOS DE PINTURA VINILICA PARA MUROS TIPO 1(INCLUYE RESANES) COLOR A ESCOGER.</v>
      </c>
      <c r="M185" s="742"/>
      <c r="N185" s="742"/>
      <c r="O185" s="742"/>
      <c r="P185" s="742"/>
      <c r="Q185" s="742"/>
      <c r="R185" s="742"/>
      <c r="S185" s="742"/>
      <c r="T185" s="742"/>
      <c r="U185" s="742"/>
      <c r="V185" s="742"/>
      <c r="W185" s="742"/>
      <c r="X185" s="742"/>
      <c r="Y185" s="742"/>
      <c r="Z185" s="742"/>
      <c r="AA185" s="742"/>
      <c r="AB185" s="742"/>
      <c r="AC185" s="742"/>
      <c r="AD185" s="742"/>
      <c r="AE185" s="742"/>
      <c r="AF185" s="743"/>
      <c r="AG185" s="796"/>
      <c r="AH185" s="800"/>
      <c r="AI185" s="580" t="s">
        <v>53</v>
      </c>
      <c r="AJ185" s="580" t="s">
        <v>54</v>
      </c>
      <c r="AK185" s="580" t="s">
        <v>93</v>
      </c>
      <c r="AL185" s="805"/>
      <c r="AM185" s="805"/>
      <c r="AN185" s="807"/>
      <c r="AO185" s="809"/>
      <c r="AP185" s="118"/>
      <c r="AQ185" s="119"/>
    </row>
    <row r="186" spans="1:43" ht="19.899999999999999" customHeight="1">
      <c r="A186" s="118"/>
      <c r="B186" s="124"/>
      <c r="C186" s="125"/>
      <c r="D186" s="125"/>
      <c r="E186" s="126"/>
      <c r="F186" s="127"/>
      <c r="G186" s="128"/>
      <c r="H186" s="128"/>
      <c r="I186" s="127"/>
      <c r="J186" s="129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28"/>
      <c r="X186" s="128"/>
      <c r="Y186" s="128"/>
      <c r="Z186" s="131"/>
      <c r="AA186" s="128"/>
      <c r="AB186" s="130"/>
      <c r="AC186" s="130"/>
      <c r="AD186" s="130"/>
      <c r="AE186" s="132"/>
      <c r="AF186" s="133"/>
      <c r="AG186" s="796"/>
      <c r="AH186" s="134"/>
      <c r="AI186" s="136"/>
      <c r="AJ186" s="136"/>
      <c r="AK186" s="136"/>
      <c r="AL186" s="136"/>
      <c r="AM186" s="136"/>
      <c r="AN186" s="137"/>
      <c r="AO186" s="138"/>
      <c r="AP186" s="118"/>
      <c r="AQ186" s="119"/>
    </row>
    <row r="187" spans="1:43" ht="19.899999999999999" customHeight="1">
      <c r="A187" s="118"/>
      <c r="B187" s="139"/>
      <c r="C187" s="200"/>
      <c r="D187" s="200"/>
      <c r="E187" s="201"/>
      <c r="F187" s="202"/>
      <c r="G187" s="203"/>
      <c r="H187" s="203"/>
      <c r="I187" s="202"/>
      <c r="J187" s="204"/>
      <c r="K187" s="205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205"/>
      <c r="W187" s="203"/>
      <c r="X187" s="203"/>
      <c r="Y187" s="203"/>
      <c r="Z187" s="206"/>
      <c r="AA187" s="203"/>
      <c r="AB187" s="205"/>
      <c r="AC187" s="205"/>
      <c r="AD187" s="205"/>
      <c r="AE187" s="207"/>
      <c r="AF187" s="208"/>
      <c r="AG187" s="796"/>
      <c r="AH187" s="215"/>
      <c r="AI187" s="174">
        <v>22</v>
      </c>
      <c r="AJ187" s="174"/>
      <c r="AK187" s="174">
        <v>1.5</v>
      </c>
      <c r="AL187" s="174">
        <f>AI187*AK187</f>
        <v>33</v>
      </c>
      <c r="AM187" s="174">
        <v>1</v>
      </c>
      <c r="AN187" s="175" t="s">
        <v>157</v>
      </c>
      <c r="AO187" s="176">
        <f>AM187*AL187</f>
        <v>33</v>
      </c>
      <c r="AP187" s="118"/>
      <c r="AQ187" s="119"/>
    </row>
    <row r="188" spans="1:43" ht="19.899999999999999" customHeight="1">
      <c r="A188" s="118"/>
      <c r="B188" s="139"/>
      <c r="C188" s="200"/>
      <c r="D188" s="200"/>
      <c r="E188" s="200"/>
      <c r="F188" s="200"/>
      <c r="G188" s="200"/>
      <c r="H188" s="200"/>
      <c r="I188" s="200"/>
      <c r="J188" s="200"/>
      <c r="K188" s="200"/>
      <c r="L188" s="200"/>
      <c r="M188" s="200"/>
      <c r="N188" s="200"/>
      <c r="O188" s="217"/>
      <c r="P188" s="200"/>
      <c r="Q188" s="200"/>
      <c r="R188" s="200"/>
      <c r="S188" s="200"/>
      <c r="T188" s="200"/>
      <c r="U188" s="200"/>
      <c r="V188" s="200"/>
      <c r="W188" s="200"/>
      <c r="X188" s="200"/>
      <c r="Y188" s="200"/>
      <c r="Z188" s="200"/>
      <c r="AA188" s="200"/>
      <c r="AB188" s="200"/>
      <c r="AC188" s="200"/>
      <c r="AD188" s="218"/>
      <c r="AE188" s="200"/>
      <c r="AF188" s="142"/>
      <c r="AG188" s="797"/>
      <c r="AH188" s="177"/>
      <c r="AI188" s="174">
        <v>21</v>
      </c>
      <c r="AJ188" s="174"/>
      <c r="AK188" s="174">
        <v>1.5</v>
      </c>
      <c r="AL188" s="174">
        <f t="shared" ref="AL188:AL189" si="2">AI188*AK188</f>
        <v>31.5</v>
      </c>
      <c r="AM188" s="174">
        <v>1</v>
      </c>
      <c r="AN188" s="175" t="s">
        <v>156</v>
      </c>
      <c r="AO188" s="176">
        <f t="shared" ref="AO188:AO189" si="3">AM188*AL188</f>
        <v>31.5</v>
      </c>
      <c r="AP188" s="118"/>
      <c r="AQ188" s="119"/>
    </row>
    <row r="189" spans="1:43" ht="19.899999999999999" customHeight="1">
      <c r="A189" s="118"/>
      <c r="B189" s="139"/>
      <c r="C189" s="200"/>
      <c r="D189" s="200"/>
      <c r="E189" s="200"/>
      <c r="F189" s="200"/>
      <c r="G189" s="200"/>
      <c r="H189" s="200"/>
      <c r="I189" s="200"/>
      <c r="J189" s="200"/>
      <c r="K189" s="200"/>
      <c r="L189" s="200"/>
      <c r="M189" s="200"/>
      <c r="N189" s="200"/>
      <c r="O189" s="217"/>
      <c r="P189" s="200"/>
      <c r="Q189" s="200"/>
      <c r="R189" s="200"/>
      <c r="S189" s="200"/>
      <c r="T189" s="200"/>
      <c r="U189" s="200"/>
      <c r="V189" s="200"/>
      <c r="W189" s="200"/>
      <c r="X189" s="200"/>
      <c r="Y189" s="200"/>
      <c r="Z189" s="200"/>
      <c r="AA189" s="200"/>
      <c r="AB189" s="200"/>
      <c r="AC189" s="200"/>
      <c r="AD189" s="218"/>
      <c r="AE189" s="200"/>
      <c r="AF189" s="142"/>
      <c r="AG189" s="797"/>
      <c r="AH189" s="177"/>
      <c r="AI189" s="174">
        <v>6</v>
      </c>
      <c r="AJ189" s="174"/>
      <c r="AK189" s="174">
        <v>2.5</v>
      </c>
      <c r="AL189" s="174">
        <f t="shared" si="2"/>
        <v>15</v>
      </c>
      <c r="AM189" s="174">
        <v>1</v>
      </c>
      <c r="AN189" s="175" t="s">
        <v>167</v>
      </c>
      <c r="AO189" s="176">
        <f t="shared" si="3"/>
        <v>15</v>
      </c>
      <c r="AP189" s="118"/>
      <c r="AQ189" s="119"/>
    </row>
    <row r="190" spans="1:43" ht="19.899999999999999" customHeight="1">
      <c r="A190" s="118"/>
      <c r="B190" s="139"/>
      <c r="C190" s="200"/>
      <c r="D190" s="200"/>
      <c r="E190" s="200"/>
      <c r="F190" s="200"/>
      <c r="G190" s="200"/>
      <c r="H190" s="200"/>
      <c r="I190" s="200"/>
      <c r="J190" s="200"/>
      <c r="K190" s="200"/>
      <c r="L190" s="200"/>
      <c r="M190" s="200"/>
      <c r="N190" s="200"/>
      <c r="O190" s="217"/>
      <c r="P190" s="200"/>
      <c r="Q190" s="200"/>
      <c r="R190" s="200"/>
      <c r="S190" s="200"/>
      <c r="T190" s="200"/>
      <c r="U190" s="200"/>
      <c r="V190" s="200"/>
      <c r="W190" s="200"/>
      <c r="X190" s="200"/>
      <c r="Y190" s="200"/>
      <c r="Z190" s="200"/>
      <c r="AA190" s="200"/>
      <c r="AB190" s="200"/>
      <c r="AC190" s="200"/>
      <c r="AD190" s="218"/>
      <c r="AE190" s="200"/>
      <c r="AF190" s="142"/>
      <c r="AG190" s="796"/>
      <c r="AH190" s="167"/>
      <c r="AI190" s="178"/>
      <c r="AJ190" s="178"/>
      <c r="AK190" s="178"/>
      <c r="AL190" s="179"/>
      <c r="AM190" s="180"/>
      <c r="AN190" s="179"/>
      <c r="AO190" s="181"/>
      <c r="AP190" s="118"/>
      <c r="AQ190" s="119"/>
    </row>
    <row r="191" spans="1:43" ht="19.899999999999999" customHeight="1">
      <c r="A191" s="118"/>
      <c r="B191" s="139"/>
      <c r="C191" s="200"/>
      <c r="D191" s="200"/>
      <c r="E191" s="200"/>
      <c r="F191" s="200"/>
      <c r="G191" s="200"/>
      <c r="H191" s="200"/>
      <c r="I191" s="200"/>
      <c r="J191" s="200"/>
      <c r="K191" s="200"/>
      <c r="L191" s="200"/>
      <c r="M191" s="200"/>
      <c r="N191" s="200"/>
      <c r="O191" s="217"/>
      <c r="P191" s="200"/>
      <c r="Q191" s="200"/>
      <c r="R191" s="200"/>
      <c r="S191" s="200"/>
      <c r="T191" s="200"/>
      <c r="U191" s="200"/>
      <c r="V191" s="200"/>
      <c r="W191" s="200"/>
      <c r="X191" s="200"/>
      <c r="Y191" s="200"/>
      <c r="Z191" s="200"/>
      <c r="AA191" s="200"/>
      <c r="AB191" s="200"/>
      <c r="AC191" s="200"/>
      <c r="AD191" s="218"/>
      <c r="AE191" s="200"/>
      <c r="AF191" s="142"/>
      <c r="AG191" s="796"/>
      <c r="AH191" s="134"/>
      <c r="AI191" s="143"/>
      <c r="AJ191" s="143"/>
      <c r="AK191" s="143"/>
      <c r="AL191" s="137"/>
      <c r="AM191" s="136"/>
      <c r="AN191" s="137"/>
      <c r="AO191" s="161"/>
      <c r="AP191" s="118"/>
      <c r="AQ191" s="119"/>
    </row>
    <row r="192" spans="1:43" ht="19.899999999999999" customHeight="1">
      <c r="A192" s="118"/>
      <c r="B192" s="139"/>
      <c r="C192" s="200"/>
      <c r="D192" s="200"/>
      <c r="E192" s="200"/>
      <c r="F192" s="200"/>
      <c r="G192" s="200"/>
      <c r="H192" s="631"/>
      <c r="I192" s="200"/>
      <c r="J192" s="200"/>
      <c r="K192" s="200"/>
      <c r="L192" s="200"/>
      <c r="M192" s="200"/>
      <c r="N192" s="200"/>
      <c r="O192" s="200"/>
      <c r="P192" s="200"/>
      <c r="Q192" s="200"/>
      <c r="R192" s="200"/>
      <c r="S192" s="200"/>
      <c r="T192" s="200"/>
      <c r="U192" s="200"/>
      <c r="V192" s="200"/>
      <c r="W192" s="200"/>
      <c r="X192" s="200"/>
      <c r="Y192" s="200"/>
      <c r="Z192" s="200"/>
      <c r="AA192" s="200"/>
      <c r="AB192" s="200"/>
      <c r="AC192" s="200"/>
      <c r="AD192" s="218"/>
      <c r="AE192" s="200"/>
      <c r="AF192" s="142"/>
      <c r="AG192" s="796"/>
      <c r="AH192" s="134"/>
      <c r="AI192" s="143"/>
      <c r="AJ192" s="143"/>
      <c r="AK192" s="143"/>
      <c r="AL192" s="137"/>
      <c r="AM192" s="136"/>
      <c r="AN192" s="137"/>
      <c r="AO192" s="161"/>
      <c r="AP192" s="118"/>
      <c r="AQ192" s="119"/>
    </row>
    <row r="193" spans="1:43" ht="19.899999999999999" customHeight="1">
      <c r="A193" s="118"/>
      <c r="B193" s="139"/>
      <c r="C193" s="200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200"/>
      <c r="O193" s="200"/>
      <c r="P193" s="200"/>
      <c r="Q193" s="200"/>
      <c r="R193" s="200"/>
      <c r="S193" s="200"/>
      <c r="T193" s="200"/>
      <c r="U193" s="200"/>
      <c r="V193" s="200"/>
      <c r="W193" s="200"/>
      <c r="X193" s="200"/>
      <c r="Y193" s="200"/>
      <c r="Z193" s="200"/>
      <c r="AA193" s="200"/>
      <c r="AB193" s="200"/>
      <c r="AC193" s="200"/>
      <c r="AD193" s="218"/>
      <c r="AE193" s="200"/>
      <c r="AF193" s="142"/>
      <c r="AG193" s="796"/>
      <c r="AH193" s="134"/>
      <c r="AI193" s="145"/>
      <c r="AJ193" s="144"/>
      <c r="AK193" s="144"/>
      <c r="AL193" s="146"/>
      <c r="AM193" s="147"/>
      <c r="AN193" s="137"/>
      <c r="AO193" s="138"/>
      <c r="AP193" s="118"/>
      <c r="AQ193" s="119"/>
    </row>
    <row r="194" spans="1:43" ht="19.899999999999999" customHeight="1">
      <c r="A194" s="118"/>
      <c r="B194" s="139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  <c r="AA194" s="200"/>
      <c r="AB194" s="200"/>
      <c r="AC194" s="200"/>
      <c r="AD194" s="218"/>
      <c r="AE194" s="200"/>
      <c r="AF194" s="142"/>
      <c r="AG194" s="796"/>
      <c r="AH194" s="134"/>
      <c r="AI194" s="145"/>
      <c r="AJ194" s="144"/>
      <c r="AK194" s="144"/>
      <c r="AL194" s="146"/>
      <c r="AM194" s="147"/>
      <c r="AN194" s="137"/>
      <c r="AO194" s="138"/>
      <c r="AP194" s="118"/>
      <c r="AQ194" s="119"/>
    </row>
    <row r="195" spans="1:43" ht="19.899999999999999" customHeight="1">
      <c r="A195" s="118"/>
      <c r="B195" s="628"/>
      <c r="C195" s="629"/>
      <c r="D195" s="629"/>
      <c r="E195" s="629"/>
      <c r="F195" s="629"/>
      <c r="G195" s="629"/>
      <c r="H195" s="629"/>
      <c r="I195" s="629"/>
      <c r="J195" s="629"/>
      <c r="K195" s="629"/>
      <c r="L195" s="629"/>
      <c r="M195" s="629"/>
      <c r="N195" s="629"/>
      <c r="O195" s="629"/>
      <c r="P195" s="629"/>
      <c r="Q195" s="629"/>
      <c r="R195" s="629"/>
      <c r="S195" s="629"/>
      <c r="T195" s="629"/>
      <c r="U195" s="629"/>
      <c r="V195" s="629"/>
      <c r="W195" s="629"/>
      <c r="X195" s="629"/>
      <c r="Y195" s="629"/>
      <c r="Z195" s="629"/>
      <c r="AA195" s="629"/>
      <c r="AB195" s="629"/>
      <c r="AC195" s="629"/>
      <c r="AD195" s="629"/>
      <c r="AE195" s="629"/>
      <c r="AF195" s="629"/>
      <c r="AG195" s="796"/>
      <c r="AH195" s="134"/>
      <c r="AI195" s="145"/>
      <c r="AJ195" s="144"/>
      <c r="AK195" s="144"/>
      <c r="AL195" s="137"/>
      <c r="AM195" s="148"/>
      <c r="AN195" s="137"/>
      <c r="AO195" s="138"/>
      <c r="AP195" s="118"/>
      <c r="AQ195" s="119"/>
    </row>
    <row r="196" spans="1:43" ht="19.899999999999999" customHeight="1">
      <c r="A196" s="118"/>
      <c r="B196" s="628"/>
      <c r="C196" s="629"/>
      <c r="D196" s="629"/>
      <c r="E196" s="629"/>
      <c r="F196" s="629"/>
      <c r="G196" s="629"/>
      <c r="H196" s="629"/>
      <c r="I196" s="629"/>
      <c r="J196" s="629"/>
      <c r="K196" s="629"/>
      <c r="L196" s="629"/>
      <c r="M196" s="629"/>
      <c r="N196" s="629"/>
      <c r="O196" s="629"/>
      <c r="P196" s="629"/>
      <c r="Q196" s="629"/>
      <c r="R196" s="629"/>
      <c r="S196" s="629"/>
      <c r="T196" s="629"/>
      <c r="U196" s="629"/>
      <c r="V196" s="629"/>
      <c r="W196" s="629"/>
      <c r="X196" s="629"/>
      <c r="Y196" s="629"/>
      <c r="Z196" s="629"/>
      <c r="AA196" s="629"/>
      <c r="AB196" s="629"/>
      <c r="AC196" s="629"/>
      <c r="AD196" s="629"/>
      <c r="AE196" s="629"/>
      <c r="AF196" s="629"/>
      <c r="AG196" s="796"/>
      <c r="AH196" s="134"/>
      <c r="AI196" s="145"/>
      <c r="AJ196" s="144"/>
      <c r="AK196" s="144"/>
      <c r="AL196" s="137"/>
      <c r="AM196" s="149"/>
      <c r="AN196" s="137"/>
      <c r="AO196" s="138"/>
      <c r="AP196" s="118"/>
      <c r="AQ196" s="119"/>
    </row>
    <row r="197" spans="1:43" ht="19.899999999999999" customHeight="1">
      <c r="A197" s="118"/>
      <c r="B197" s="744" t="s">
        <v>94</v>
      </c>
      <c r="C197" s="745"/>
      <c r="D197" s="745"/>
      <c r="E197" s="745"/>
      <c r="F197" s="745"/>
      <c r="G197" s="745"/>
      <c r="H197" s="745"/>
      <c r="I197" s="745"/>
      <c r="J197" s="745"/>
      <c r="K197" s="745"/>
      <c r="L197" s="745"/>
      <c r="M197" s="745"/>
      <c r="N197" s="745"/>
      <c r="O197" s="745"/>
      <c r="P197" s="745"/>
      <c r="Q197" s="745"/>
      <c r="R197" s="745"/>
      <c r="S197" s="745"/>
      <c r="T197" s="745"/>
      <c r="U197" s="745"/>
      <c r="V197" s="745"/>
      <c r="W197" s="745"/>
      <c r="X197" s="745"/>
      <c r="Y197" s="745"/>
      <c r="Z197" s="745"/>
      <c r="AA197" s="745"/>
      <c r="AB197" s="745"/>
      <c r="AC197" s="745"/>
      <c r="AD197" s="745"/>
      <c r="AE197" s="745"/>
      <c r="AF197" s="746"/>
      <c r="AG197" s="796"/>
      <c r="AH197" s="134"/>
      <c r="AI197" s="137"/>
      <c r="AJ197" s="144"/>
      <c r="AK197" s="144"/>
      <c r="AL197" s="137"/>
      <c r="AM197" s="149"/>
      <c r="AN197" s="137"/>
      <c r="AO197" s="150"/>
      <c r="AP197" s="118"/>
      <c r="AQ197" s="119"/>
    </row>
    <row r="198" spans="1:43" ht="19.899999999999999" customHeight="1" thickBot="1">
      <c r="A198" s="118"/>
      <c r="B198" s="747"/>
      <c r="C198" s="748"/>
      <c r="D198" s="748"/>
      <c r="E198" s="748"/>
      <c r="F198" s="748"/>
      <c r="G198" s="748"/>
      <c r="H198" s="748"/>
      <c r="I198" s="748"/>
      <c r="J198" s="748"/>
      <c r="K198" s="748"/>
      <c r="L198" s="748"/>
      <c r="M198" s="748"/>
      <c r="N198" s="748"/>
      <c r="O198" s="748"/>
      <c r="P198" s="748"/>
      <c r="Q198" s="748"/>
      <c r="R198" s="748"/>
      <c r="S198" s="748"/>
      <c r="T198" s="748"/>
      <c r="U198" s="748"/>
      <c r="V198" s="748"/>
      <c r="W198" s="748"/>
      <c r="X198" s="748"/>
      <c r="Y198" s="748"/>
      <c r="Z198" s="748"/>
      <c r="AA198" s="748"/>
      <c r="AB198" s="748"/>
      <c r="AC198" s="748"/>
      <c r="AD198" s="748"/>
      <c r="AE198" s="748"/>
      <c r="AF198" s="749"/>
      <c r="AG198" s="798"/>
      <c r="AH198" s="151"/>
      <c r="AI198" s="152"/>
      <c r="AJ198" s="153"/>
      <c r="AK198" s="153"/>
      <c r="AL198" s="152"/>
      <c r="AM198" s="154">
        <f>+J185</f>
        <v>6.1</v>
      </c>
      <c r="AN198" s="155" t="s">
        <v>91</v>
      </c>
      <c r="AO198" s="156">
        <f>SUM(AO186:AO197)</f>
        <v>79.5</v>
      </c>
      <c r="AP198" s="118"/>
      <c r="AQ198" s="119"/>
    </row>
    <row r="202" spans="1:43" ht="15" customHeight="1" thickBot="1"/>
    <row r="203" spans="1:43" ht="19.899999999999999" customHeight="1">
      <c r="A203" s="118"/>
      <c r="B203" s="813" t="s">
        <v>76</v>
      </c>
      <c r="C203" s="814"/>
      <c r="D203" s="814"/>
      <c r="E203" s="814"/>
      <c r="F203" s="814"/>
      <c r="G203" s="814"/>
      <c r="H203" s="815"/>
      <c r="I203" s="819" t="str">
        <f>+PRESUPUESTO!$A$1</f>
        <v>" MEJORAMIENTO, ADECUACIÓN MENOR Y MANTENIMIENTO DE LA INFRAESTRUCTURA DE LAS INSTITUCIONES EDUCATIVAS URBANAS Y RURALES DEL MUNICIPIO DE SAN JOSÉ DE CÚCUTA"</v>
      </c>
      <c r="J203" s="820"/>
      <c r="K203" s="820"/>
      <c r="L203" s="820"/>
      <c r="M203" s="820"/>
      <c r="N203" s="820"/>
      <c r="O203" s="820"/>
      <c r="P203" s="820"/>
      <c r="Q203" s="820"/>
      <c r="R203" s="820"/>
      <c r="S203" s="820"/>
      <c r="T203" s="820"/>
      <c r="U203" s="820"/>
      <c r="V203" s="820"/>
      <c r="W203" s="820"/>
      <c r="X203" s="820"/>
      <c r="Y203" s="820"/>
      <c r="Z203" s="820"/>
      <c r="AA203" s="820"/>
      <c r="AB203" s="821"/>
      <c r="AC203" s="825" t="s">
        <v>77</v>
      </c>
      <c r="AD203" s="826"/>
      <c r="AE203" s="826"/>
      <c r="AF203" s="826"/>
      <c r="AG203" s="826"/>
      <c r="AH203" s="827"/>
      <c r="AI203" s="630" t="s">
        <v>78</v>
      </c>
      <c r="AJ203" s="630" t="s">
        <v>79</v>
      </c>
      <c r="AK203" s="831" t="s">
        <v>80</v>
      </c>
      <c r="AL203" s="832"/>
      <c r="AM203" s="833" t="s">
        <v>81</v>
      </c>
      <c r="AN203" s="834"/>
      <c r="AO203" s="835"/>
      <c r="AP203" s="118"/>
      <c r="AQ203" s="119"/>
    </row>
    <row r="204" spans="1:43" ht="19.899999999999999" customHeight="1">
      <c r="A204" s="118"/>
      <c r="B204" s="816"/>
      <c r="C204" s="817"/>
      <c r="D204" s="817"/>
      <c r="E204" s="817"/>
      <c r="F204" s="817"/>
      <c r="G204" s="817"/>
      <c r="H204" s="818"/>
      <c r="I204" s="822"/>
      <c r="J204" s="823"/>
      <c r="K204" s="823"/>
      <c r="L204" s="823"/>
      <c r="M204" s="823"/>
      <c r="N204" s="823"/>
      <c r="O204" s="823"/>
      <c r="P204" s="823"/>
      <c r="Q204" s="823"/>
      <c r="R204" s="823"/>
      <c r="S204" s="823"/>
      <c r="T204" s="823"/>
      <c r="U204" s="823"/>
      <c r="V204" s="823"/>
      <c r="W204" s="823"/>
      <c r="X204" s="823"/>
      <c r="Y204" s="823"/>
      <c r="Z204" s="823"/>
      <c r="AA204" s="823"/>
      <c r="AB204" s="824"/>
      <c r="AC204" s="828"/>
      <c r="AD204" s="829"/>
      <c r="AE204" s="829"/>
      <c r="AF204" s="829"/>
      <c r="AG204" s="829"/>
      <c r="AH204" s="830"/>
      <c r="AI204" s="173"/>
      <c r="AJ204" s="173"/>
      <c r="AK204" s="836"/>
      <c r="AL204" s="837"/>
      <c r="AM204" s="838" t="s">
        <v>82</v>
      </c>
      <c r="AN204" s="839"/>
      <c r="AO204" s="840"/>
      <c r="AP204" s="118"/>
      <c r="AQ204" s="119"/>
    </row>
    <row r="205" spans="1:43" ht="19.899999999999999" customHeight="1">
      <c r="A205" s="118"/>
      <c r="B205" s="841" t="s">
        <v>84</v>
      </c>
      <c r="C205" s="842"/>
      <c r="D205" s="842"/>
      <c r="E205" s="842"/>
      <c r="F205" s="842"/>
      <c r="G205" s="842"/>
      <c r="H205" s="842"/>
      <c r="I205" s="843"/>
      <c r="J205" s="844"/>
      <c r="K205" s="845"/>
      <c r="L205" s="845"/>
      <c r="M205" s="845"/>
      <c r="N205" s="845"/>
      <c r="O205" s="845"/>
      <c r="P205" s="845"/>
      <c r="Q205" s="845"/>
      <c r="R205" s="845"/>
      <c r="S205" s="845"/>
      <c r="T205" s="845"/>
      <c r="U205" s="845"/>
      <c r="V205" s="845"/>
      <c r="W205" s="845"/>
      <c r="X205" s="845"/>
      <c r="Y205" s="845"/>
      <c r="Z205" s="845"/>
      <c r="AA205" s="845"/>
      <c r="AB205" s="846"/>
      <c r="AC205" s="847" t="s">
        <v>83</v>
      </c>
      <c r="AD205" s="842"/>
      <c r="AE205" s="842"/>
      <c r="AF205" s="842"/>
      <c r="AG205" s="842"/>
      <c r="AH205" s="843"/>
      <c r="AI205" s="848"/>
      <c r="AJ205" s="849"/>
      <c r="AK205" s="849"/>
      <c r="AL205" s="850"/>
      <c r="AM205" s="851" t="s">
        <v>20</v>
      </c>
      <c r="AN205" s="852"/>
      <c r="AO205" s="579" t="str">
        <f>PRESUPUESTO!D32</f>
        <v>UN</v>
      </c>
      <c r="AP205" s="118"/>
      <c r="AQ205" s="119"/>
    </row>
    <row r="206" spans="1:43" ht="19.899999999999999" customHeight="1">
      <c r="A206" s="118"/>
      <c r="B206" s="792" t="s">
        <v>85</v>
      </c>
      <c r="C206" s="793"/>
      <c r="D206" s="793"/>
      <c r="E206" s="793"/>
      <c r="F206" s="793"/>
      <c r="G206" s="793"/>
      <c r="H206" s="793"/>
      <c r="I206" s="794"/>
      <c r="J206" s="718" t="str">
        <f>PRESUPUESTO!A30</f>
        <v>6.0 PINTURA</v>
      </c>
      <c r="K206" s="719"/>
      <c r="L206" s="719"/>
      <c r="M206" s="719"/>
      <c r="N206" s="719"/>
      <c r="O206" s="719"/>
      <c r="P206" s="719"/>
      <c r="Q206" s="719"/>
      <c r="R206" s="719"/>
      <c r="S206" s="719"/>
      <c r="T206" s="719"/>
      <c r="U206" s="719"/>
      <c r="V206" s="719"/>
      <c r="W206" s="719"/>
      <c r="X206" s="719"/>
      <c r="Y206" s="719"/>
      <c r="Z206" s="719"/>
      <c r="AA206" s="719"/>
      <c r="AB206" s="719"/>
      <c r="AC206" s="719"/>
      <c r="AD206" s="719"/>
      <c r="AE206" s="719"/>
      <c r="AF206" s="720"/>
      <c r="AG206" s="795"/>
      <c r="AH206" s="799" t="s">
        <v>86</v>
      </c>
      <c r="AI206" s="801" t="s">
        <v>87</v>
      </c>
      <c r="AJ206" s="802"/>
      <c r="AK206" s="803"/>
      <c r="AL206" s="804" t="s">
        <v>88</v>
      </c>
      <c r="AM206" s="804" t="s">
        <v>89</v>
      </c>
      <c r="AN206" s="806" t="s">
        <v>90</v>
      </c>
      <c r="AO206" s="808" t="s">
        <v>91</v>
      </c>
      <c r="AP206" s="118"/>
      <c r="AQ206" s="119"/>
    </row>
    <row r="207" spans="1:43" ht="42" customHeight="1">
      <c r="A207" s="118"/>
      <c r="B207" s="810" t="s">
        <v>92</v>
      </c>
      <c r="C207" s="811"/>
      <c r="D207" s="811"/>
      <c r="E207" s="811"/>
      <c r="F207" s="811"/>
      <c r="G207" s="811"/>
      <c r="H207" s="811"/>
      <c r="I207" s="812"/>
      <c r="J207" s="739">
        <f>PRESUPUESTO!A32</f>
        <v>6.2</v>
      </c>
      <c r="K207" s="740"/>
      <c r="L207" s="741" t="str">
        <f>PRESUPUESTO!C32</f>
        <v>PINTURA CON ESMALTE para marcos y hojas en madera y/o metalicas (dos caras)</v>
      </c>
      <c r="M207" s="742"/>
      <c r="N207" s="742"/>
      <c r="O207" s="742"/>
      <c r="P207" s="742"/>
      <c r="Q207" s="742"/>
      <c r="R207" s="742"/>
      <c r="S207" s="742"/>
      <c r="T207" s="742"/>
      <c r="U207" s="742"/>
      <c r="V207" s="742"/>
      <c r="W207" s="742"/>
      <c r="X207" s="742"/>
      <c r="Y207" s="742"/>
      <c r="Z207" s="742"/>
      <c r="AA207" s="742"/>
      <c r="AB207" s="742"/>
      <c r="AC207" s="742"/>
      <c r="AD207" s="742"/>
      <c r="AE207" s="742"/>
      <c r="AF207" s="743"/>
      <c r="AG207" s="796"/>
      <c r="AH207" s="800"/>
      <c r="AI207" s="580" t="s">
        <v>53</v>
      </c>
      <c r="AJ207" s="580" t="s">
        <v>54</v>
      </c>
      <c r="AK207" s="580" t="s">
        <v>93</v>
      </c>
      <c r="AL207" s="805"/>
      <c r="AM207" s="805"/>
      <c r="AN207" s="807"/>
      <c r="AO207" s="809"/>
      <c r="AP207" s="118"/>
      <c r="AQ207" s="119"/>
    </row>
    <row r="208" spans="1:43" ht="19.899999999999999" customHeight="1">
      <c r="A208" s="118"/>
      <c r="B208" s="124"/>
      <c r="C208" s="125"/>
      <c r="D208" s="125"/>
      <c r="E208" s="126"/>
      <c r="F208" s="127"/>
      <c r="G208" s="128"/>
      <c r="H208" s="128"/>
      <c r="I208" s="127"/>
      <c r="J208" s="129"/>
      <c r="K208" s="130"/>
      <c r="L208" s="130"/>
      <c r="M208" s="130"/>
      <c r="N208" s="130"/>
      <c r="O208" s="130"/>
      <c r="P208" s="130"/>
      <c r="Q208" s="130"/>
      <c r="R208" s="130"/>
      <c r="S208" s="130"/>
      <c r="T208" s="130"/>
      <c r="U208" s="130"/>
      <c r="V208" s="130"/>
      <c r="W208" s="128"/>
      <c r="X208" s="128"/>
      <c r="Y208" s="128"/>
      <c r="Z208" s="131"/>
      <c r="AA208" s="128"/>
      <c r="AB208" s="130"/>
      <c r="AC208" s="130"/>
      <c r="AD208" s="130"/>
      <c r="AE208" s="132"/>
      <c r="AF208" s="133"/>
      <c r="AG208" s="796"/>
      <c r="AH208" s="134"/>
      <c r="AI208" s="136"/>
      <c r="AJ208" s="136"/>
      <c r="AK208" s="136"/>
      <c r="AL208" s="136"/>
      <c r="AM208" s="136"/>
      <c r="AN208" s="137"/>
      <c r="AO208" s="138"/>
      <c r="AP208" s="118"/>
      <c r="AQ208" s="119"/>
    </row>
    <row r="209" spans="1:43" ht="19.899999999999999" customHeight="1">
      <c r="A209" s="118"/>
      <c r="B209" s="139"/>
      <c r="C209" s="200"/>
      <c r="D209" s="200"/>
      <c r="E209" s="201"/>
      <c r="F209" s="202"/>
      <c r="G209" s="203"/>
      <c r="H209" s="203"/>
      <c r="I209" s="202"/>
      <c r="J209" s="204"/>
      <c r="K209" s="205"/>
      <c r="L209" s="205"/>
      <c r="M209" s="205"/>
      <c r="N209" s="205"/>
      <c r="O209" s="205"/>
      <c r="P209" s="205"/>
      <c r="Q209" s="205"/>
      <c r="R209" s="205"/>
      <c r="S209" s="205"/>
      <c r="T209" s="205"/>
      <c r="U209" s="205"/>
      <c r="V209" s="205"/>
      <c r="W209" s="203"/>
      <c r="X209" s="203"/>
      <c r="Y209" s="203"/>
      <c r="Z209" s="206"/>
      <c r="AA209" s="203"/>
      <c r="AB209" s="205"/>
      <c r="AC209" s="205"/>
      <c r="AD209" s="205"/>
      <c r="AE209" s="207"/>
      <c r="AF209" s="208"/>
      <c r="AG209" s="796"/>
      <c r="AH209" s="215"/>
      <c r="AI209" s="174">
        <v>5.33</v>
      </c>
      <c r="AJ209" s="174"/>
      <c r="AK209" s="174">
        <v>1.6</v>
      </c>
      <c r="AL209" s="174">
        <f>AI209*AK209</f>
        <v>8.5280000000000005</v>
      </c>
      <c r="AM209" s="174">
        <v>2</v>
      </c>
      <c r="AN209" s="175" t="s">
        <v>168</v>
      </c>
      <c r="AO209" s="214">
        <f>AM209*AL209</f>
        <v>17.056000000000001</v>
      </c>
      <c r="AP209" s="118"/>
      <c r="AQ209" s="119"/>
    </row>
    <row r="210" spans="1:43" ht="19.899999999999999" customHeight="1">
      <c r="A210" s="118"/>
      <c r="B210" s="139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200"/>
      <c r="O210" s="217"/>
      <c r="P210" s="200"/>
      <c r="Q210" s="200"/>
      <c r="R210" s="200"/>
      <c r="S210" s="200"/>
      <c r="T210" s="200"/>
      <c r="U210" s="200"/>
      <c r="V210" s="200"/>
      <c r="W210" s="200"/>
      <c r="X210" s="200"/>
      <c r="Y210" s="200"/>
      <c r="Z210" s="200"/>
      <c r="AA210" s="200"/>
      <c r="AB210" s="200"/>
      <c r="AC210" s="200"/>
      <c r="AD210" s="218"/>
      <c r="AE210" s="200"/>
      <c r="AF210" s="142"/>
      <c r="AG210" s="797"/>
      <c r="AH210" s="177"/>
      <c r="AI210" s="174"/>
      <c r="AJ210" s="174"/>
      <c r="AK210" s="174"/>
      <c r="AL210" s="174"/>
      <c r="AM210" s="174"/>
      <c r="AN210" s="175"/>
      <c r="AO210" s="214"/>
      <c r="AP210" s="118"/>
      <c r="AQ210" s="119"/>
    </row>
    <row r="211" spans="1:43" ht="19.899999999999999" customHeight="1">
      <c r="A211" s="118"/>
      <c r="B211" s="139"/>
      <c r="C211" s="200"/>
      <c r="D211" s="200"/>
      <c r="E211" s="200"/>
      <c r="F211" s="200"/>
      <c r="G211" s="200"/>
      <c r="H211" s="200"/>
      <c r="I211" s="200"/>
      <c r="J211" s="200"/>
      <c r="K211" s="200"/>
      <c r="L211" s="200"/>
      <c r="M211" s="200"/>
      <c r="N211" s="200"/>
      <c r="O211" s="217"/>
      <c r="P211" s="200"/>
      <c r="Q211" s="200"/>
      <c r="R211" s="200"/>
      <c r="S211" s="200"/>
      <c r="T211" s="200"/>
      <c r="U211" s="200"/>
      <c r="V211" s="200"/>
      <c r="W211" s="200"/>
      <c r="X211" s="200"/>
      <c r="Y211" s="200"/>
      <c r="Z211" s="200"/>
      <c r="AA211" s="200"/>
      <c r="AB211" s="200"/>
      <c r="AC211" s="200"/>
      <c r="AD211" s="218"/>
      <c r="AE211" s="200"/>
      <c r="AF211" s="142"/>
      <c r="AG211" s="797"/>
      <c r="AH211" s="177"/>
      <c r="AI211" s="174"/>
      <c r="AJ211" s="174"/>
      <c r="AK211" s="174"/>
      <c r="AL211" s="174"/>
      <c r="AM211" s="174"/>
      <c r="AN211" s="175"/>
      <c r="AO211" s="214"/>
      <c r="AP211" s="118"/>
      <c r="AQ211" s="119"/>
    </row>
    <row r="212" spans="1:43" ht="19.899999999999999" customHeight="1">
      <c r="A212" s="118"/>
      <c r="B212" s="139"/>
      <c r="C212" s="200"/>
      <c r="D212" s="200"/>
      <c r="E212" s="200"/>
      <c r="F212" s="200"/>
      <c r="G212" s="200"/>
      <c r="H212" s="200"/>
      <c r="I212" s="200"/>
      <c r="J212" s="200"/>
      <c r="K212" s="200"/>
      <c r="L212" s="200"/>
      <c r="M212" s="200"/>
      <c r="N212" s="200"/>
      <c r="O212" s="217"/>
      <c r="P212" s="200"/>
      <c r="Q212" s="200"/>
      <c r="R212" s="200"/>
      <c r="S212" s="200"/>
      <c r="T212" s="200"/>
      <c r="U212" s="200"/>
      <c r="V212" s="200"/>
      <c r="W212" s="200"/>
      <c r="X212" s="200"/>
      <c r="Y212" s="200"/>
      <c r="Z212" s="200"/>
      <c r="AA212" s="200"/>
      <c r="AB212" s="200"/>
      <c r="AC212" s="200"/>
      <c r="AD212" s="218"/>
      <c r="AE212" s="200"/>
      <c r="AF212" s="142"/>
      <c r="AG212" s="796"/>
      <c r="AH212" s="167"/>
      <c r="AI212" s="178"/>
      <c r="AJ212" s="178"/>
      <c r="AK212" s="178"/>
      <c r="AL212" s="179"/>
      <c r="AM212" s="180"/>
      <c r="AN212" s="179"/>
      <c r="AO212" s="581"/>
      <c r="AP212" s="118"/>
      <c r="AQ212" s="119"/>
    </row>
    <row r="213" spans="1:43" ht="19.899999999999999" customHeight="1">
      <c r="A213" s="118"/>
      <c r="B213" s="139"/>
      <c r="C213" s="200"/>
      <c r="D213" s="200"/>
      <c r="E213" s="200"/>
      <c r="F213" s="200"/>
      <c r="G213" s="200"/>
      <c r="H213" s="200"/>
      <c r="I213" s="200"/>
      <c r="J213" s="200"/>
      <c r="K213" s="200"/>
      <c r="L213" s="200"/>
      <c r="M213" s="200"/>
      <c r="N213" s="200"/>
      <c r="O213" s="217"/>
      <c r="P213" s="200"/>
      <c r="Q213" s="200"/>
      <c r="R213" s="200"/>
      <c r="S213" s="200"/>
      <c r="T213" s="200"/>
      <c r="U213" s="200"/>
      <c r="V213" s="200"/>
      <c r="W213" s="200"/>
      <c r="X213" s="200"/>
      <c r="Y213" s="200"/>
      <c r="Z213" s="200"/>
      <c r="AA213" s="200"/>
      <c r="AB213" s="200"/>
      <c r="AC213" s="200"/>
      <c r="AD213" s="218"/>
      <c r="AE213" s="200"/>
      <c r="AF213" s="142"/>
      <c r="AG213" s="796"/>
      <c r="AH213" s="134"/>
      <c r="AI213" s="143"/>
      <c r="AJ213" s="143"/>
      <c r="AK213" s="143"/>
      <c r="AL213" s="137"/>
      <c r="AM213" s="136"/>
      <c r="AN213" s="137"/>
      <c r="AO213" s="582"/>
      <c r="AP213" s="118"/>
      <c r="AQ213" s="119"/>
    </row>
    <row r="214" spans="1:43" ht="19.899999999999999" customHeight="1">
      <c r="A214" s="118"/>
      <c r="B214" s="139"/>
      <c r="C214" s="200"/>
      <c r="D214" s="200"/>
      <c r="E214" s="200"/>
      <c r="F214" s="200"/>
      <c r="G214" s="200"/>
      <c r="H214" s="631"/>
      <c r="I214" s="200"/>
      <c r="J214" s="200"/>
      <c r="K214" s="200"/>
      <c r="L214" s="200"/>
      <c r="M214" s="200"/>
      <c r="N214" s="200"/>
      <c r="O214" s="200"/>
      <c r="P214" s="200"/>
      <c r="Q214" s="200"/>
      <c r="R214" s="200"/>
      <c r="S214" s="200"/>
      <c r="T214" s="200"/>
      <c r="U214" s="200"/>
      <c r="V214" s="200"/>
      <c r="W214" s="200"/>
      <c r="X214" s="200"/>
      <c r="Y214" s="200"/>
      <c r="Z214" s="200"/>
      <c r="AA214" s="200"/>
      <c r="AB214" s="200"/>
      <c r="AC214" s="200"/>
      <c r="AD214" s="218"/>
      <c r="AE214" s="200"/>
      <c r="AF214" s="142"/>
      <c r="AG214" s="796"/>
      <c r="AH214" s="134"/>
      <c r="AI214" s="143"/>
      <c r="AJ214" s="143"/>
      <c r="AK214" s="143"/>
      <c r="AL214" s="137"/>
      <c r="AM214" s="136"/>
      <c r="AN214" s="137"/>
      <c r="AO214" s="582"/>
      <c r="AP214" s="118"/>
      <c r="AQ214" s="119"/>
    </row>
    <row r="215" spans="1:43" ht="19.899999999999999" customHeight="1">
      <c r="A215" s="118"/>
      <c r="B215" s="139"/>
      <c r="C215" s="200"/>
      <c r="D215" s="200"/>
      <c r="E215" s="200"/>
      <c r="F215" s="200"/>
      <c r="G215" s="200"/>
      <c r="H215" s="200"/>
      <c r="I215" s="200"/>
      <c r="J215" s="200"/>
      <c r="K215" s="200"/>
      <c r="L215" s="200"/>
      <c r="M215" s="200"/>
      <c r="N215" s="200"/>
      <c r="O215" s="200"/>
      <c r="P215" s="200"/>
      <c r="Q215" s="200"/>
      <c r="R215" s="200"/>
      <c r="S215" s="200"/>
      <c r="T215" s="200"/>
      <c r="U215" s="200"/>
      <c r="V215" s="200"/>
      <c r="W215" s="200"/>
      <c r="X215" s="200"/>
      <c r="Y215" s="200"/>
      <c r="Z215" s="200"/>
      <c r="AA215" s="200"/>
      <c r="AB215" s="200"/>
      <c r="AC215" s="200"/>
      <c r="AD215" s="218"/>
      <c r="AE215" s="200"/>
      <c r="AF215" s="142"/>
      <c r="AG215" s="796"/>
      <c r="AH215" s="134"/>
      <c r="AI215" s="145"/>
      <c r="AJ215" s="144"/>
      <c r="AK215" s="144"/>
      <c r="AL215" s="146"/>
      <c r="AM215" s="147"/>
      <c r="AN215" s="137"/>
      <c r="AO215" s="582"/>
      <c r="AP215" s="118"/>
      <c r="AQ215" s="119"/>
    </row>
    <row r="216" spans="1:43" ht="19.899999999999999" customHeight="1">
      <c r="A216" s="118"/>
      <c r="B216" s="139"/>
      <c r="C216" s="200"/>
      <c r="D216" s="200"/>
      <c r="E216" s="200"/>
      <c r="F216" s="200"/>
      <c r="G216" s="200"/>
      <c r="H216" s="200"/>
      <c r="I216" s="200"/>
      <c r="J216" s="200"/>
      <c r="K216" s="200"/>
      <c r="L216" s="200"/>
      <c r="M216" s="200"/>
      <c r="N216" s="200"/>
      <c r="O216" s="200"/>
      <c r="P216" s="200"/>
      <c r="Q216" s="200"/>
      <c r="R216" s="200"/>
      <c r="S216" s="200"/>
      <c r="T216" s="200"/>
      <c r="U216" s="200"/>
      <c r="V216" s="200"/>
      <c r="W216" s="200"/>
      <c r="X216" s="200"/>
      <c r="Y216" s="200"/>
      <c r="Z216" s="200"/>
      <c r="AA216" s="200"/>
      <c r="AB216" s="200"/>
      <c r="AC216" s="200"/>
      <c r="AD216" s="218"/>
      <c r="AE216" s="200"/>
      <c r="AF216" s="142"/>
      <c r="AG216" s="796"/>
      <c r="AH216" s="134"/>
      <c r="AI216" s="145"/>
      <c r="AJ216" s="144"/>
      <c r="AK216" s="144"/>
      <c r="AL216" s="146"/>
      <c r="AM216" s="147"/>
      <c r="AN216" s="137"/>
      <c r="AO216" s="582"/>
      <c r="AP216" s="118"/>
      <c r="AQ216" s="119"/>
    </row>
    <row r="217" spans="1:43" ht="19.899999999999999" customHeight="1">
      <c r="A217" s="118"/>
      <c r="B217" s="628"/>
      <c r="C217" s="629"/>
      <c r="D217" s="629"/>
      <c r="E217" s="629"/>
      <c r="F217" s="629"/>
      <c r="G217" s="629"/>
      <c r="H217" s="629"/>
      <c r="I217" s="629"/>
      <c r="J217" s="629"/>
      <c r="K217" s="629"/>
      <c r="L217" s="629"/>
      <c r="M217" s="629"/>
      <c r="N217" s="629"/>
      <c r="O217" s="629"/>
      <c r="P217" s="629"/>
      <c r="Q217" s="629"/>
      <c r="R217" s="629"/>
      <c r="S217" s="629"/>
      <c r="T217" s="629"/>
      <c r="U217" s="629"/>
      <c r="V217" s="629"/>
      <c r="W217" s="629"/>
      <c r="X217" s="629"/>
      <c r="Y217" s="629"/>
      <c r="Z217" s="629"/>
      <c r="AA217" s="629"/>
      <c r="AB217" s="629"/>
      <c r="AC217" s="629"/>
      <c r="AD217" s="629"/>
      <c r="AE217" s="629"/>
      <c r="AF217" s="629"/>
      <c r="AG217" s="796"/>
      <c r="AH217" s="134"/>
      <c r="AI217" s="145"/>
      <c r="AJ217" s="144"/>
      <c r="AK217" s="144"/>
      <c r="AL217" s="137"/>
      <c r="AM217" s="148"/>
      <c r="AN217" s="137"/>
      <c r="AO217" s="582"/>
      <c r="AP217" s="118"/>
      <c r="AQ217" s="119"/>
    </row>
    <row r="218" spans="1:43" ht="19.899999999999999" customHeight="1">
      <c r="A218" s="118"/>
      <c r="B218" s="628"/>
      <c r="C218" s="629"/>
      <c r="D218" s="629"/>
      <c r="E218" s="629"/>
      <c r="F218" s="629"/>
      <c r="G218" s="629"/>
      <c r="H218" s="629"/>
      <c r="I218" s="629"/>
      <c r="J218" s="629"/>
      <c r="K218" s="629"/>
      <c r="L218" s="629"/>
      <c r="M218" s="629"/>
      <c r="N218" s="629"/>
      <c r="O218" s="629"/>
      <c r="P218" s="629"/>
      <c r="Q218" s="629"/>
      <c r="R218" s="629"/>
      <c r="S218" s="629"/>
      <c r="T218" s="629"/>
      <c r="U218" s="629"/>
      <c r="V218" s="629"/>
      <c r="W218" s="629"/>
      <c r="X218" s="629"/>
      <c r="Y218" s="629"/>
      <c r="Z218" s="629"/>
      <c r="AA218" s="629"/>
      <c r="AB218" s="629"/>
      <c r="AC218" s="629"/>
      <c r="AD218" s="629"/>
      <c r="AE218" s="629"/>
      <c r="AF218" s="629"/>
      <c r="AG218" s="796"/>
      <c r="AH218" s="134"/>
      <c r="AI218" s="145"/>
      <c r="AJ218" s="144"/>
      <c r="AK218" s="144"/>
      <c r="AL218" s="137"/>
      <c r="AM218" s="149"/>
      <c r="AN218" s="137"/>
      <c r="AO218" s="582"/>
      <c r="AP218" s="118"/>
      <c r="AQ218" s="119"/>
    </row>
    <row r="219" spans="1:43" ht="19.899999999999999" customHeight="1">
      <c r="A219" s="118"/>
      <c r="B219" s="744" t="s">
        <v>94</v>
      </c>
      <c r="C219" s="745"/>
      <c r="D219" s="745"/>
      <c r="E219" s="745"/>
      <c r="F219" s="745"/>
      <c r="G219" s="745"/>
      <c r="H219" s="745"/>
      <c r="I219" s="745"/>
      <c r="J219" s="745"/>
      <c r="K219" s="745"/>
      <c r="L219" s="745"/>
      <c r="M219" s="745"/>
      <c r="N219" s="745"/>
      <c r="O219" s="745"/>
      <c r="P219" s="745"/>
      <c r="Q219" s="745"/>
      <c r="R219" s="745"/>
      <c r="S219" s="745"/>
      <c r="T219" s="745"/>
      <c r="U219" s="745"/>
      <c r="V219" s="745"/>
      <c r="W219" s="745"/>
      <c r="X219" s="745"/>
      <c r="Y219" s="745"/>
      <c r="Z219" s="745"/>
      <c r="AA219" s="745"/>
      <c r="AB219" s="745"/>
      <c r="AC219" s="745"/>
      <c r="AD219" s="745"/>
      <c r="AE219" s="745"/>
      <c r="AF219" s="746"/>
      <c r="AG219" s="796"/>
      <c r="AH219" s="134"/>
      <c r="AI219" s="137"/>
      <c r="AJ219" s="144"/>
      <c r="AK219" s="144"/>
      <c r="AL219" s="137"/>
      <c r="AM219" s="149"/>
      <c r="AN219" s="137"/>
      <c r="AO219" s="582"/>
      <c r="AP219" s="118"/>
      <c r="AQ219" s="119"/>
    </row>
    <row r="220" spans="1:43" ht="19.899999999999999" customHeight="1" thickBot="1">
      <c r="A220" s="118"/>
      <c r="B220" s="747"/>
      <c r="C220" s="748"/>
      <c r="D220" s="748"/>
      <c r="E220" s="748"/>
      <c r="F220" s="748"/>
      <c r="G220" s="748"/>
      <c r="H220" s="748"/>
      <c r="I220" s="748"/>
      <c r="J220" s="748"/>
      <c r="K220" s="748"/>
      <c r="L220" s="748"/>
      <c r="M220" s="748"/>
      <c r="N220" s="748"/>
      <c r="O220" s="748"/>
      <c r="P220" s="748"/>
      <c r="Q220" s="748"/>
      <c r="R220" s="748"/>
      <c r="S220" s="748"/>
      <c r="T220" s="748"/>
      <c r="U220" s="748"/>
      <c r="V220" s="748"/>
      <c r="W220" s="748"/>
      <c r="X220" s="748"/>
      <c r="Y220" s="748"/>
      <c r="Z220" s="748"/>
      <c r="AA220" s="748"/>
      <c r="AB220" s="748"/>
      <c r="AC220" s="748"/>
      <c r="AD220" s="748"/>
      <c r="AE220" s="748"/>
      <c r="AF220" s="749"/>
      <c r="AG220" s="798"/>
      <c r="AH220" s="151"/>
      <c r="AI220" s="152"/>
      <c r="AJ220" s="153"/>
      <c r="AK220" s="153"/>
      <c r="AL220" s="152"/>
      <c r="AM220" s="154">
        <f>+J207</f>
        <v>6.2</v>
      </c>
      <c r="AN220" s="155" t="s">
        <v>91</v>
      </c>
      <c r="AO220" s="158">
        <f>SUM(AO208:AO219)</f>
        <v>17.056000000000001</v>
      </c>
      <c r="AP220" s="118"/>
      <c r="AQ220" s="119"/>
    </row>
    <row r="221" spans="1:43" s="593" customFormat="1" ht="19.899999999999999" customHeight="1">
      <c r="A221" s="583"/>
      <c r="B221" s="584"/>
      <c r="C221" s="584"/>
      <c r="D221" s="584"/>
      <c r="E221" s="584"/>
      <c r="F221" s="584"/>
      <c r="G221" s="584"/>
      <c r="H221" s="584"/>
      <c r="I221" s="584"/>
      <c r="J221" s="584"/>
      <c r="K221" s="584"/>
      <c r="L221" s="584"/>
      <c r="M221" s="584"/>
      <c r="N221" s="584"/>
      <c r="O221" s="584"/>
      <c r="P221" s="584"/>
      <c r="Q221" s="584"/>
      <c r="R221" s="584"/>
      <c r="S221" s="584"/>
      <c r="T221" s="585"/>
      <c r="U221" s="585"/>
      <c r="V221" s="585"/>
      <c r="W221" s="585"/>
      <c r="X221" s="585"/>
      <c r="Y221" s="585"/>
      <c r="Z221" s="585"/>
      <c r="AA221" s="585"/>
      <c r="AB221" s="585"/>
      <c r="AC221" s="585"/>
      <c r="AD221" s="585"/>
      <c r="AE221" s="585"/>
      <c r="AF221" s="585"/>
      <c r="AG221" s="586"/>
      <c r="AH221" s="587"/>
      <c r="AI221" s="588"/>
      <c r="AJ221" s="589"/>
      <c r="AK221" s="589"/>
      <c r="AL221" s="588"/>
      <c r="AM221" s="590"/>
      <c r="AN221" s="591"/>
      <c r="AO221" s="592"/>
      <c r="AP221" s="583"/>
      <c r="AQ221" s="583"/>
    </row>
    <row r="222" spans="1:43" s="593" customFormat="1" ht="19.899999999999999" customHeight="1">
      <c r="A222" s="583"/>
      <c r="B222" s="584"/>
      <c r="C222" s="584"/>
      <c r="D222" s="584"/>
      <c r="E222" s="584"/>
      <c r="F222" s="584"/>
      <c r="G222" s="584"/>
      <c r="H222" s="584"/>
      <c r="I222" s="584"/>
      <c r="J222" s="584"/>
      <c r="K222" s="584"/>
      <c r="L222" s="584"/>
      <c r="M222" s="584"/>
      <c r="N222" s="584"/>
      <c r="O222" s="584"/>
      <c r="P222" s="584"/>
      <c r="Q222" s="584"/>
      <c r="R222" s="584"/>
      <c r="S222" s="584"/>
      <c r="T222" s="585"/>
      <c r="U222" s="585"/>
      <c r="V222" s="585"/>
      <c r="W222" s="585"/>
      <c r="X222" s="585"/>
      <c r="Y222" s="585"/>
      <c r="Z222" s="585"/>
      <c r="AA222" s="585"/>
      <c r="AB222" s="585"/>
      <c r="AC222" s="585"/>
      <c r="AD222" s="585"/>
      <c r="AE222" s="585"/>
      <c r="AF222" s="585"/>
      <c r="AG222" s="586"/>
      <c r="AH222" s="587"/>
      <c r="AI222" s="588"/>
      <c r="AJ222" s="589"/>
      <c r="AK222" s="589"/>
      <c r="AL222" s="588"/>
      <c r="AM222" s="590"/>
      <c r="AN222" s="591"/>
      <c r="AO222" s="592"/>
      <c r="AP222" s="583"/>
      <c r="AQ222" s="583"/>
    </row>
    <row r="223" spans="1:43" s="593" customFormat="1" ht="15" customHeight="1" thickBot="1"/>
    <row r="224" spans="1:43" ht="19.899999999999999" customHeight="1">
      <c r="A224" s="118"/>
      <c r="B224" s="750" t="s">
        <v>76</v>
      </c>
      <c r="C224" s="751"/>
      <c r="D224" s="751"/>
      <c r="E224" s="751"/>
      <c r="F224" s="751"/>
      <c r="G224" s="751"/>
      <c r="H224" s="752"/>
      <c r="I224" s="756" t="str">
        <f>+PRESUPUESTO!$A$1</f>
        <v>" MEJORAMIENTO, ADECUACIÓN MENOR Y MANTENIMIENTO DE LA INFRAESTRUCTURA DE LAS INSTITUCIONES EDUCATIVAS URBANAS Y RURALES DEL MUNICIPIO DE SAN JOSÉ DE CÚCUTA"</v>
      </c>
      <c r="J224" s="757"/>
      <c r="K224" s="757"/>
      <c r="L224" s="757"/>
      <c r="M224" s="757"/>
      <c r="N224" s="757"/>
      <c r="O224" s="757"/>
      <c r="P224" s="757"/>
      <c r="Q224" s="757"/>
      <c r="R224" s="757"/>
      <c r="S224" s="757"/>
      <c r="T224" s="757"/>
      <c r="U224" s="757"/>
      <c r="V224" s="757"/>
      <c r="W224" s="757"/>
      <c r="X224" s="757"/>
      <c r="Y224" s="757"/>
      <c r="Z224" s="757"/>
      <c r="AA224" s="757"/>
      <c r="AB224" s="758"/>
      <c r="AC224" s="762" t="s">
        <v>77</v>
      </c>
      <c r="AD224" s="763"/>
      <c r="AE224" s="763"/>
      <c r="AF224" s="763"/>
      <c r="AG224" s="763"/>
      <c r="AH224" s="764"/>
      <c r="AI224" s="163" t="s">
        <v>78</v>
      </c>
      <c r="AJ224" s="163" t="s">
        <v>79</v>
      </c>
      <c r="AK224" s="768" t="s">
        <v>80</v>
      </c>
      <c r="AL224" s="769"/>
      <c r="AM224" s="770" t="s">
        <v>81</v>
      </c>
      <c r="AN224" s="771"/>
      <c r="AO224" s="772"/>
      <c r="AP224" s="118"/>
      <c r="AQ224" s="119"/>
    </row>
    <row r="225" spans="1:43" ht="19.899999999999999" customHeight="1">
      <c r="A225" s="118"/>
      <c r="B225" s="753"/>
      <c r="C225" s="754"/>
      <c r="D225" s="754"/>
      <c r="E225" s="754"/>
      <c r="F225" s="754"/>
      <c r="G225" s="754"/>
      <c r="H225" s="755"/>
      <c r="I225" s="759"/>
      <c r="J225" s="760"/>
      <c r="K225" s="760"/>
      <c r="L225" s="760"/>
      <c r="M225" s="760"/>
      <c r="N225" s="760"/>
      <c r="O225" s="760"/>
      <c r="P225" s="760"/>
      <c r="Q225" s="760"/>
      <c r="R225" s="760"/>
      <c r="S225" s="760"/>
      <c r="T225" s="760"/>
      <c r="U225" s="760"/>
      <c r="V225" s="760"/>
      <c r="W225" s="760"/>
      <c r="X225" s="760"/>
      <c r="Y225" s="760"/>
      <c r="Z225" s="760"/>
      <c r="AA225" s="760"/>
      <c r="AB225" s="761"/>
      <c r="AC225" s="765"/>
      <c r="AD225" s="766"/>
      <c r="AE225" s="766"/>
      <c r="AF225" s="766"/>
      <c r="AG225" s="766"/>
      <c r="AH225" s="767"/>
      <c r="AI225" s="122"/>
      <c r="AJ225" s="122"/>
      <c r="AK225" s="773"/>
      <c r="AL225" s="774"/>
      <c r="AM225" s="775" t="s">
        <v>82</v>
      </c>
      <c r="AN225" s="776"/>
      <c r="AO225" s="777"/>
      <c r="AP225" s="118"/>
      <c r="AQ225" s="119"/>
    </row>
    <row r="226" spans="1:43" ht="19.899999999999999" customHeight="1">
      <c r="A226" s="118"/>
      <c r="B226" s="778" t="s">
        <v>84</v>
      </c>
      <c r="C226" s="779"/>
      <c r="D226" s="779"/>
      <c r="E226" s="779"/>
      <c r="F226" s="779"/>
      <c r="G226" s="779"/>
      <c r="H226" s="779"/>
      <c r="I226" s="780"/>
      <c r="J226" s="781"/>
      <c r="K226" s="782"/>
      <c r="L226" s="782"/>
      <c r="M226" s="782"/>
      <c r="N226" s="782"/>
      <c r="O226" s="782"/>
      <c r="P226" s="782"/>
      <c r="Q226" s="782"/>
      <c r="R226" s="782"/>
      <c r="S226" s="782"/>
      <c r="T226" s="782"/>
      <c r="U226" s="782"/>
      <c r="V226" s="782"/>
      <c r="W226" s="782"/>
      <c r="X226" s="782"/>
      <c r="Y226" s="782"/>
      <c r="Z226" s="782"/>
      <c r="AA226" s="782"/>
      <c r="AB226" s="783"/>
      <c r="AC226" s="784" t="s">
        <v>83</v>
      </c>
      <c r="AD226" s="779"/>
      <c r="AE226" s="779"/>
      <c r="AF226" s="779"/>
      <c r="AG226" s="779"/>
      <c r="AH226" s="780"/>
      <c r="AI226" s="785"/>
      <c r="AJ226" s="786"/>
      <c r="AK226" s="786"/>
      <c r="AL226" s="787"/>
      <c r="AM226" s="788" t="s">
        <v>20</v>
      </c>
      <c r="AN226" s="789"/>
      <c r="AO226" s="578" t="str">
        <f>PRESUPUESTO!D35</f>
        <v>M2</v>
      </c>
      <c r="AP226" s="118"/>
      <c r="AQ226" s="119"/>
    </row>
    <row r="227" spans="1:43" ht="19.899999999999999" customHeight="1">
      <c r="A227" s="118"/>
      <c r="B227" s="715" t="s">
        <v>85</v>
      </c>
      <c r="C227" s="716"/>
      <c r="D227" s="716"/>
      <c r="E227" s="716"/>
      <c r="F227" s="716"/>
      <c r="G227" s="716"/>
      <c r="H227" s="716"/>
      <c r="I227" s="717"/>
      <c r="J227" s="718" t="str">
        <f>PRESUPUESTO!A34</f>
        <v>7.0 CUBIERTAS Y ESTRUCTURAS METALICAS</v>
      </c>
      <c r="K227" s="719"/>
      <c r="L227" s="719"/>
      <c r="M227" s="719"/>
      <c r="N227" s="719"/>
      <c r="O227" s="719"/>
      <c r="P227" s="719"/>
      <c r="Q227" s="719"/>
      <c r="R227" s="719"/>
      <c r="S227" s="719"/>
      <c r="T227" s="719"/>
      <c r="U227" s="719"/>
      <c r="V227" s="719"/>
      <c r="W227" s="719"/>
      <c r="X227" s="719"/>
      <c r="Y227" s="719"/>
      <c r="Z227" s="719"/>
      <c r="AA227" s="719"/>
      <c r="AB227" s="719"/>
      <c r="AC227" s="719"/>
      <c r="AD227" s="719"/>
      <c r="AE227" s="719"/>
      <c r="AF227" s="720"/>
      <c r="AG227" s="721"/>
      <c r="AH227" s="725" t="s">
        <v>86</v>
      </c>
      <c r="AI227" s="727" t="s">
        <v>87</v>
      </c>
      <c r="AJ227" s="728"/>
      <c r="AK227" s="729"/>
      <c r="AL227" s="730" t="s">
        <v>88</v>
      </c>
      <c r="AM227" s="730" t="s">
        <v>89</v>
      </c>
      <c r="AN227" s="732" t="s">
        <v>90</v>
      </c>
      <c r="AO227" s="734" t="s">
        <v>91</v>
      </c>
      <c r="AP227" s="118"/>
      <c r="AQ227" s="119"/>
    </row>
    <row r="228" spans="1:43" ht="26.45" customHeight="1">
      <c r="A228" s="118"/>
      <c r="B228" s="736" t="s">
        <v>92</v>
      </c>
      <c r="C228" s="737"/>
      <c r="D228" s="737"/>
      <c r="E228" s="737"/>
      <c r="F228" s="737"/>
      <c r="G228" s="737"/>
      <c r="H228" s="737"/>
      <c r="I228" s="738"/>
      <c r="J228" s="790">
        <f>PRESUPUESTO!A35</f>
        <v>7.1</v>
      </c>
      <c r="K228" s="791"/>
      <c r="L228" s="741" t="str">
        <f>PRESUPUESTO!C35</f>
        <v>IMPERMEABILIZACION con manto</v>
      </c>
      <c r="M228" s="742"/>
      <c r="N228" s="742"/>
      <c r="O228" s="742"/>
      <c r="P228" s="742"/>
      <c r="Q228" s="742"/>
      <c r="R228" s="742"/>
      <c r="S228" s="742"/>
      <c r="T228" s="742"/>
      <c r="U228" s="742"/>
      <c r="V228" s="742"/>
      <c r="W228" s="742"/>
      <c r="X228" s="742"/>
      <c r="Y228" s="742"/>
      <c r="Z228" s="742"/>
      <c r="AA228" s="742"/>
      <c r="AB228" s="742"/>
      <c r="AC228" s="742"/>
      <c r="AD228" s="742"/>
      <c r="AE228" s="742"/>
      <c r="AF228" s="743"/>
      <c r="AG228" s="722"/>
      <c r="AH228" s="726"/>
      <c r="AI228" s="123" t="s">
        <v>53</v>
      </c>
      <c r="AJ228" s="123" t="s">
        <v>54</v>
      </c>
      <c r="AK228" s="123" t="s">
        <v>93</v>
      </c>
      <c r="AL228" s="731"/>
      <c r="AM228" s="731"/>
      <c r="AN228" s="733"/>
      <c r="AO228" s="735"/>
      <c r="AP228" s="118"/>
      <c r="AQ228" s="119"/>
    </row>
    <row r="229" spans="1:43" ht="19.899999999999999" customHeight="1">
      <c r="A229" s="118"/>
      <c r="B229" s="124"/>
      <c r="C229" s="125"/>
      <c r="D229" s="125"/>
      <c r="E229" s="126"/>
      <c r="F229" s="127"/>
      <c r="G229" s="128"/>
      <c r="H229" s="128"/>
      <c r="I229" s="127"/>
      <c r="J229" s="129"/>
      <c r="K229" s="130"/>
      <c r="L229" s="130"/>
      <c r="M229" s="130"/>
      <c r="N229" s="130"/>
      <c r="O229" s="130"/>
      <c r="P229" s="130"/>
      <c r="Q229" s="130"/>
      <c r="R229" s="130"/>
      <c r="S229" s="130"/>
      <c r="T229" s="130"/>
      <c r="U229" s="130"/>
      <c r="V229" s="130"/>
      <c r="W229" s="128"/>
      <c r="X229" s="128"/>
      <c r="Y229" s="128"/>
      <c r="Z229" s="131"/>
      <c r="AA229" s="128"/>
      <c r="AB229" s="130"/>
      <c r="AC229" s="130"/>
      <c r="AD229" s="130"/>
      <c r="AE229" s="132"/>
      <c r="AF229" s="133"/>
      <c r="AG229" s="722"/>
      <c r="AH229" s="134"/>
      <c r="AI229" s="136"/>
      <c r="AJ229" s="136"/>
      <c r="AK229" s="136"/>
      <c r="AL229" s="136"/>
      <c r="AM229" s="136"/>
      <c r="AN229" s="137"/>
      <c r="AO229" s="138"/>
      <c r="AP229" s="118"/>
      <c r="AQ229" s="119"/>
    </row>
    <row r="230" spans="1:43" ht="19.899999999999999" customHeight="1">
      <c r="A230" s="118"/>
      <c r="B230" s="139"/>
      <c r="C230" s="200"/>
      <c r="D230" s="200"/>
      <c r="E230" s="201"/>
      <c r="F230" s="202"/>
      <c r="G230" s="203"/>
      <c r="H230" s="203"/>
      <c r="I230" s="202"/>
      <c r="J230" s="204"/>
      <c r="K230" s="205"/>
      <c r="L230" s="205"/>
      <c r="M230" s="205"/>
      <c r="N230" s="205"/>
      <c r="O230" s="205"/>
      <c r="P230" s="205"/>
      <c r="Q230" s="205"/>
      <c r="R230" s="205"/>
      <c r="S230" s="205"/>
      <c r="T230" s="205"/>
      <c r="U230" s="205"/>
      <c r="V230" s="205"/>
      <c r="W230" s="203"/>
      <c r="X230" s="203"/>
      <c r="Y230" s="203"/>
      <c r="Z230" s="206"/>
      <c r="AA230" s="203"/>
      <c r="AB230" s="205"/>
      <c r="AC230" s="205"/>
      <c r="AD230" s="205"/>
      <c r="AE230" s="207"/>
      <c r="AF230" s="208"/>
      <c r="AG230" s="722"/>
      <c r="AH230" s="215"/>
      <c r="AI230" s="210">
        <v>6</v>
      </c>
      <c r="AJ230" s="210">
        <v>1.6</v>
      </c>
      <c r="AK230" s="210"/>
      <c r="AL230" s="210">
        <f>AI230*AJ230</f>
        <v>9.6000000000000014</v>
      </c>
      <c r="AM230" s="210">
        <v>1</v>
      </c>
      <c r="AN230" s="211" t="s">
        <v>156</v>
      </c>
      <c r="AO230" s="212">
        <f>AL230</f>
        <v>9.6000000000000014</v>
      </c>
      <c r="AP230" s="118"/>
      <c r="AQ230" s="119"/>
    </row>
    <row r="231" spans="1:43" ht="19.899999999999999" customHeight="1">
      <c r="A231" s="118"/>
      <c r="B231" s="139"/>
      <c r="C231" s="200"/>
      <c r="D231" s="200"/>
      <c r="E231" s="200"/>
      <c r="F231" s="200"/>
      <c r="G231" s="200"/>
      <c r="H231" s="200"/>
      <c r="I231" s="200"/>
      <c r="J231" s="200"/>
      <c r="K231" s="200"/>
      <c r="L231" s="200"/>
      <c r="M231" s="200"/>
      <c r="N231" s="200"/>
      <c r="O231" s="217"/>
      <c r="P231" s="200"/>
      <c r="Q231" s="200"/>
      <c r="R231" s="200"/>
      <c r="S231" s="200"/>
      <c r="T231" s="200"/>
      <c r="U231" s="200"/>
      <c r="V231" s="200"/>
      <c r="W231" s="200"/>
      <c r="X231" s="200"/>
      <c r="Y231" s="200"/>
      <c r="Z231" s="200"/>
      <c r="AA231" s="200"/>
      <c r="AB231" s="200"/>
      <c r="AC231" s="200"/>
      <c r="AD231" s="218"/>
      <c r="AE231" s="200"/>
      <c r="AF231" s="142"/>
      <c r="AG231" s="723"/>
      <c r="AH231" s="159"/>
      <c r="AI231" s="164">
        <v>2.34</v>
      </c>
      <c r="AJ231" s="160">
        <v>2.5</v>
      </c>
      <c r="AK231" s="160"/>
      <c r="AL231" s="210">
        <f>AI231*AJ231</f>
        <v>5.85</v>
      </c>
      <c r="AM231" s="573">
        <v>1</v>
      </c>
      <c r="AN231" s="571" t="s">
        <v>157</v>
      </c>
      <c r="AO231" s="572">
        <f>AL231</f>
        <v>5.85</v>
      </c>
      <c r="AP231" s="118"/>
      <c r="AQ231" s="119"/>
    </row>
    <row r="232" spans="1:43" ht="19.899999999999999" customHeight="1">
      <c r="A232" s="118"/>
      <c r="B232" s="139"/>
      <c r="C232" s="200"/>
      <c r="D232" s="200"/>
      <c r="E232" s="200"/>
      <c r="F232" s="200"/>
      <c r="G232" s="200"/>
      <c r="H232" s="200"/>
      <c r="I232" s="200"/>
      <c r="J232" s="200"/>
      <c r="K232" s="200"/>
      <c r="L232" s="200"/>
      <c r="M232" s="200"/>
      <c r="N232" s="200"/>
      <c r="O232" s="217"/>
      <c r="P232" s="200"/>
      <c r="Q232" s="200"/>
      <c r="R232" s="200"/>
      <c r="S232" s="200"/>
      <c r="T232" s="200"/>
      <c r="U232" s="200"/>
      <c r="V232" s="200"/>
      <c r="W232" s="200"/>
      <c r="X232" s="200"/>
      <c r="Y232" s="200"/>
      <c r="Z232" s="200"/>
      <c r="AA232" s="200"/>
      <c r="AB232" s="200"/>
      <c r="AC232" s="200"/>
      <c r="AD232" s="218"/>
      <c r="AE232" s="200"/>
      <c r="AF232" s="142"/>
      <c r="AG232" s="723"/>
      <c r="AH232" s="159"/>
      <c r="AI232" s="164"/>
      <c r="AJ232" s="160"/>
      <c r="AK232" s="160"/>
      <c r="AL232" s="165"/>
      <c r="AM232" s="141"/>
      <c r="AN232" s="166"/>
      <c r="AO232" s="170"/>
      <c r="AP232" s="118"/>
      <c r="AQ232" s="119"/>
    </row>
    <row r="233" spans="1:43" ht="19.899999999999999" customHeight="1">
      <c r="A233" s="118"/>
      <c r="B233" s="139"/>
      <c r="C233" s="200"/>
      <c r="D233" s="200"/>
      <c r="E233" s="200"/>
      <c r="F233" s="200"/>
      <c r="G233" s="200"/>
      <c r="H233" s="200"/>
      <c r="I233" s="200"/>
      <c r="J233" s="200"/>
      <c r="K233" s="200"/>
      <c r="L233" s="200"/>
      <c r="M233" s="200"/>
      <c r="N233" s="200"/>
      <c r="O233" s="217"/>
      <c r="P233" s="200"/>
      <c r="Q233" s="200"/>
      <c r="R233" s="200"/>
      <c r="S233" s="200"/>
      <c r="T233" s="200"/>
      <c r="U233" s="200"/>
      <c r="V233" s="200"/>
      <c r="W233" s="200"/>
      <c r="X233" s="200"/>
      <c r="Y233" s="200"/>
      <c r="Z233" s="200"/>
      <c r="AA233" s="200"/>
      <c r="AB233" s="200"/>
      <c r="AC233" s="200"/>
      <c r="AD233" s="218"/>
      <c r="AE233" s="200"/>
      <c r="AF233" s="142"/>
      <c r="AG233" s="722"/>
      <c r="AH233" s="167"/>
      <c r="AI233" s="140"/>
      <c r="AJ233" s="140"/>
      <c r="AK233" s="140"/>
      <c r="AL233" s="168"/>
      <c r="AM233" s="169"/>
      <c r="AN233" s="168"/>
      <c r="AO233" s="170"/>
      <c r="AP233" s="118"/>
      <c r="AQ233" s="119"/>
    </row>
    <row r="234" spans="1:43" ht="19.899999999999999" customHeight="1">
      <c r="A234" s="118"/>
      <c r="B234" s="139"/>
      <c r="C234" s="200"/>
      <c r="D234" s="200"/>
      <c r="E234" s="200"/>
      <c r="F234" s="200"/>
      <c r="G234" s="200"/>
      <c r="H234" s="200"/>
      <c r="I234" s="200"/>
      <c r="J234" s="200"/>
      <c r="K234" s="200"/>
      <c r="L234" s="200"/>
      <c r="M234" s="200"/>
      <c r="N234" s="200"/>
      <c r="O234" s="217"/>
      <c r="P234" s="200"/>
      <c r="Q234" s="200"/>
      <c r="R234" s="200"/>
      <c r="S234" s="200"/>
      <c r="T234" s="200"/>
      <c r="U234" s="200"/>
      <c r="V234" s="200"/>
      <c r="W234" s="200"/>
      <c r="X234" s="200"/>
      <c r="Y234" s="200"/>
      <c r="Z234" s="200"/>
      <c r="AA234" s="200"/>
      <c r="AB234" s="200"/>
      <c r="AC234" s="200"/>
      <c r="AD234" s="218"/>
      <c r="AE234" s="200"/>
      <c r="AF234" s="142"/>
      <c r="AG234" s="722"/>
      <c r="AH234" s="134"/>
      <c r="AI234" s="143"/>
      <c r="AJ234" s="143"/>
      <c r="AK234" s="143"/>
      <c r="AL234" s="137"/>
      <c r="AM234" s="136"/>
      <c r="AN234" s="137"/>
      <c r="AO234" s="161"/>
      <c r="AP234" s="118"/>
      <c r="AQ234" s="119"/>
    </row>
    <row r="235" spans="1:43" ht="19.899999999999999" customHeight="1">
      <c r="A235" s="118"/>
      <c r="B235" s="139"/>
      <c r="C235" s="200"/>
      <c r="D235" s="200"/>
      <c r="E235" s="200"/>
      <c r="F235" s="200"/>
      <c r="G235" s="200"/>
      <c r="H235" s="631"/>
      <c r="I235" s="200"/>
      <c r="J235" s="200"/>
      <c r="K235" s="200"/>
      <c r="L235" s="200"/>
      <c r="M235" s="200"/>
      <c r="N235" s="200"/>
      <c r="O235" s="200"/>
      <c r="P235" s="200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  <c r="AA235" s="200"/>
      <c r="AB235" s="200"/>
      <c r="AC235" s="200"/>
      <c r="AD235" s="218"/>
      <c r="AE235" s="200"/>
      <c r="AF235" s="142"/>
      <c r="AG235" s="722"/>
      <c r="AH235" s="134"/>
      <c r="AI235" s="143"/>
      <c r="AJ235" s="143"/>
      <c r="AK235" s="143"/>
      <c r="AL235" s="137"/>
      <c r="AM235" s="136"/>
      <c r="AN235" s="137"/>
      <c r="AO235" s="172"/>
      <c r="AP235" s="118"/>
      <c r="AQ235" s="119"/>
    </row>
    <row r="236" spans="1:43" ht="19.899999999999999" customHeight="1">
      <c r="A236" s="118"/>
      <c r="B236" s="139"/>
      <c r="C236" s="200"/>
      <c r="D236" s="200"/>
      <c r="E236" s="200"/>
      <c r="F236" s="200"/>
      <c r="G236" s="200"/>
      <c r="H236" s="200"/>
      <c r="I236" s="200"/>
      <c r="J236" s="200"/>
      <c r="K236" s="200"/>
      <c r="L236" s="200"/>
      <c r="M236" s="200"/>
      <c r="N236" s="200"/>
      <c r="O236" s="200"/>
      <c r="P236" s="200"/>
      <c r="Q236" s="200"/>
      <c r="R236" s="200"/>
      <c r="S236" s="200"/>
      <c r="T236" s="200"/>
      <c r="U236" s="200"/>
      <c r="V236" s="200"/>
      <c r="W236" s="200"/>
      <c r="X236" s="200"/>
      <c r="Y236" s="200"/>
      <c r="Z236" s="200"/>
      <c r="AA236" s="200"/>
      <c r="AB236" s="200"/>
      <c r="AC236" s="200"/>
      <c r="AD236" s="218"/>
      <c r="AE236" s="200"/>
      <c r="AF236" s="142"/>
      <c r="AG236" s="722"/>
      <c r="AH236" s="134"/>
      <c r="AI236" s="145"/>
      <c r="AJ236" s="144"/>
      <c r="AK236" s="144"/>
      <c r="AL236" s="146"/>
      <c r="AM236" s="147"/>
      <c r="AN236" s="137"/>
      <c r="AO236" s="138"/>
      <c r="AP236" s="118"/>
      <c r="AQ236" s="119"/>
    </row>
    <row r="237" spans="1:43" ht="19.899999999999999" customHeight="1">
      <c r="A237" s="118"/>
      <c r="B237" s="139"/>
      <c r="C237" s="200"/>
      <c r="D237" s="200"/>
      <c r="E237" s="200"/>
      <c r="F237" s="200"/>
      <c r="G237" s="200"/>
      <c r="H237" s="200"/>
      <c r="I237" s="200"/>
      <c r="J237" s="200"/>
      <c r="K237" s="200"/>
      <c r="L237" s="200"/>
      <c r="M237" s="200"/>
      <c r="N237" s="200"/>
      <c r="O237" s="200"/>
      <c r="P237" s="200"/>
      <c r="Q237" s="200"/>
      <c r="R237" s="200"/>
      <c r="S237" s="200"/>
      <c r="T237" s="200"/>
      <c r="U237" s="200"/>
      <c r="V237" s="200"/>
      <c r="W237" s="200"/>
      <c r="X237" s="200"/>
      <c r="Y237" s="200"/>
      <c r="Z237" s="200"/>
      <c r="AA237" s="200"/>
      <c r="AB237" s="200"/>
      <c r="AC237" s="200"/>
      <c r="AD237" s="218"/>
      <c r="AE237" s="200"/>
      <c r="AF237" s="142"/>
      <c r="AG237" s="722"/>
      <c r="AH237" s="134"/>
      <c r="AI237" s="145"/>
      <c r="AJ237" s="144"/>
      <c r="AK237" s="144"/>
      <c r="AL237" s="146"/>
      <c r="AM237" s="147"/>
      <c r="AN237" s="137"/>
      <c r="AO237" s="138"/>
      <c r="AP237" s="118"/>
      <c r="AQ237" s="119"/>
    </row>
    <row r="238" spans="1:43" ht="19.899999999999999" customHeight="1">
      <c r="A238" s="118"/>
      <c r="B238" s="628"/>
      <c r="C238" s="629"/>
      <c r="D238" s="629"/>
      <c r="E238" s="629"/>
      <c r="F238" s="629"/>
      <c r="G238" s="629"/>
      <c r="H238" s="629"/>
      <c r="I238" s="629"/>
      <c r="J238" s="629"/>
      <c r="K238" s="629"/>
      <c r="L238" s="629"/>
      <c r="M238" s="629"/>
      <c r="N238" s="629"/>
      <c r="O238" s="629"/>
      <c r="P238" s="629"/>
      <c r="Q238" s="629"/>
      <c r="R238" s="629"/>
      <c r="S238" s="629"/>
      <c r="T238" s="629"/>
      <c r="U238" s="629"/>
      <c r="V238" s="629"/>
      <c r="W238" s="629"/>
      <c r="X238" s="629"/>
      <c r="Y238" s="629"/>
      <c r="Z238" s="629"/>
      <c r="AA238" s="629"/>
      <c r="AB238" s="629"/>
      <c r="AC238" s="629"/>
      <c r="AD238" s="629"/>
      <c r="AE238" s="629"/>
      <c r="AF238" s="629"/>
      <c r="AG238" s="722"/>
      <c r="AH238" s="134"/>
      <c r="AI238" s="145"/>
      <c r="AJ238" s="144"/>
      <c r="AK238" s="144"/>
      <c r="AL238" s="137"/>
      <c r="AM238" s="148"/>
      <c r="AN238" s="137"/>
      <c r="AO238" s="138"/>
      <c r="AP238" s="118"/>
      <c r="AQ238" s="119"/>
    </row>
    <row r="239" spans="1:43" ht="19.899999999999999" customHeight="1">
      <c r="A239" s="118"/>
      <c r="B239" s="628"/>
      <c r="C239" s="629"/>
      <c r="D239" s="629"/>
      <c r="E239" s="629"/>
      <c r="F239" s="629"/>
      <c r="G239" s="629"/>
      <c r="H239" s="629"/>
      <c r="I239" s="629"/>
      <c r="J239" s="629"/>
      <c r="K239" s="629"/>
      <c r="L239" s="629"/>
      <c r="M239" s="629"/>
      <c r="N239" s="629"/>
      <c r="O239" s="629"/>
      <c r="P239" s="629"/>
      <c r="Q239" s="629"/>
      <c r="R239" s="629"/>
      <c r="S239" s="629"/>
      <c r="T239" s="629"/>
      <c r="U239" s="629"/>
      <c r="V239" s="629"/>
      <c r="W239" s="629"/>
      <c r="X239" s="629"/>
      <c r="Y239" s="629"/>
      <c r="Z239" s="629"/>
      <c r="AA239" s="629"/>
      <c r="AB239" s="629"/>
      <c r="AC239" s="629"/>
      <c r="AD239" s="629"/>
      <c r="AE239" s="629"/>
      <c r="AF239" s="629"/>
      <c r="AG239" s="722"/>
      <c r="AH239" s="134"/>
      <c r="AI239" s="145"/>
      <c r="AJ239" s="144"/>
      <c r="AK239" s="144"/>
      <c r="AL239" s="137"/>
      <c r="AM239" s="149"/>
      <c r="AN239" s="137"/>
      <c r="AO239" s="138"/>
      <c r="AP239" s="118"/>
      <c r="AQ239" s="119"/>
    </row>
    <row r="240" spans="1:43" ht="19.899999999999999" customHeight="1">
      <c r="A240" s="118"/>
      <c r="B240" s="744" t="s">
        <v>94</v>
      </c>
      <c r="C240" s="745"/>
      <c r="D240" s="745"/>
      <c r="E240" s="745"/>
      <c r="F240" s="745"/>
      <c r="G240" s="745"/>
      <c r="H240" s="745"/>
      <c r="I240" s="745"/>
      <c r="J240" s="745"/>
      <c r="K240" s="745"/>
      <c r="L240" s="745"/>
      <c r="M240" s="745"/>
      <c r="N240" s="745"/>
      <c r="O240" s="745"/>
      <c r="P240" s="745"/>
      <c r="Q240" s="745"/>
      <c r="R240" s="745"/>
      <c r="S240" s="745"/>
      <c r="T240" s="745"/>
      <c r="U240" s="745"/>
      <c r="V240" s="745"/>
      <c r="W240" s="745"/>
      <c r="X240" s="745"/>
      <c r="Y240" s="745"/>
      <c r="Z240" s="745"/>
      <c r="AA240" s="745"/>
      <c r="AB240" s="745"/>
      <c r="AC240" s="745"/>
      <c r="AD240" s="745"/>
      <c r="AE240" s="745"/>
      <c r="AF240" s="746"/>
      <c r="AG240" s="722"/>
      <c r="AH240" s="134"/>
      <c r="AI240" s="137"/>
      <c r="AJ240" s="144"/>
      <c r="AK240" s="144"/>
      <c r="AL240" s="137"/>
      <c r="AM240" s="149"/>
      <c r="AN240" s="137"/>
      <c r="AO240" s="150"/>
      <c r="AP240" s="118"/>
      <c r="AQ240" s="119"/>
    </row>
    <row r="241" spans="1:43" ht="19.899999999999999" customHeight="1" thickBot="1">
      <c r="A241" s="118"/>
      <c r="B241" s="747"/>
      <c r="C241" s="748"/>
      <c r="D241" s="748"/>
      <c r="E241" s="748"/>
      <c r="F241" s="748"/>
      <c r="G241" s="748"/>
      <c r="H241" s="748"/>
      <c r="I241" s="748"/>
      <c r="J241" s="748"/>
      <c r="K241" s="748"/>
      <c r="L241" s="748"/>
      <c r="M241" s="748"/>
      <c r="N241" s="748"/>
      <c r="O241" s="748"/>
      <c r="P241" s="748"/>
      <c r="Q241" s="748"/>
      <c r="R241" s="748"/>
      <c r="S241" s="748"/>
      <c r="T241" s="748"/>
      <c r="U241" s="748"/>
      <c r="V241" s="748"/>
      <c r="W241" s="748"/>
      <c r="X241" s="748"/>
      <c r="Y241" s="748"/>
      <c r="Z241" s="748"/>
      <c r="AA241" s="748"/>
      <c r="AB241" s="748"/>
      <c r="AC241" s="748"/>
      <c r="AD241" s="748"/>
      <c r="AE241" s="748"/>
      <c r="AF241" s="749"/>
      <c r="AG241" s="724"/>
      <c r="AH241" s="151"/>
      <c r="AI241" s="152"/>
      <c r="AJ241" s="153"/>
      <c r="AK241" s="153"/>
      <c r="AL241" s="152"/>
      <c r="AM241" s="154">
        <f>+J228</f>
        <v>7.1</v>
      </c>
      <c r="AN241" s="155" t="s">
        <v>91</v>
      </c>
      <c r="AO241" s="156">
        <f>SUM(AO229:AO240)</f>
        <v>15.450000000000001</v>
      </c>
      <c r="AP241" s="118"/>
      <c r="AQ241" s="119"/>
    </row>
    <row r="245" spans="1:43" ht="15" customHeight="1" thickBot="1"/>
    <row r="246" spans="1:43" ht="19.899999999999999" customHeight="1">
      <c r="A246" s="118"/>
      <c r="B246" s="750" t="s">
        <v>76</v>
      </c>
      <c r="C246" s="751"/>
      <c r="D246" s="751"/>
      <c r="E246" s="751"/>
      <c r="F246" s="751"/>
      <c r="G246" s="751"/>
      <c r="H246" s="752"/>
      <c r="I246" s="756" t="str">
        <f>+PRESUPUESTO!$A$1</f>
        <v>" MEJORAMIENTO, ADECUACIÓN MENOR Y MANTENIMIENTO DE LA INFRAESTRUCTURA DE LAS INSTITUCIONES EDUCATIVAS URBANAS Y RURALES DEL MUNICIPIO DE SAN JOSÉ DE CÚCUTA"</v>
      </c>
      <c r="J246" s="757"/>
      <c r="K246" s="757"/>
      <c r="L246" s="757"/>
      <c r="M246" s="757"/>
      <c r="N246" s="757"/>
      <c r="O246" s="757"/>
      <c r="P246" s="757"/>
      <c r="Q246" s="757"/>
      <c r="R246" s="757"/>
      <c r="S246" s="757"/>
      <c r="T246" s="757"/>
      <c r="U246" s="757"/>
      <c r="V246" s="757"/>
      <c r="W246" s="757"/>
      <c r="X246" s="757"/>
      <c r="Y246" s="757"/>
      <c r="Z246" s="757"/>
      <c r="AA246" s="757"/>
      <c r="AB246" s="758"/>
      <c r="AC246" s="762" t="s">
        <v>77</v>
      </c>
      <c r="AD246" s="763"/>
      <c r="AE246" s="763"/>
      <c r="AF246" s="763"/>
      <c r="AG246" s="763"/>
      <c r="AH246" s="764"/>
      <c r="AI246" s="163" t="s">
        <v>78</v>
      </c>
      <c r="AJ246" s="163" t="s">
        <v>79</v>
      </c>
      <c r="AK246" s="768" t="s">
        <v>80</v>
      </c>
      <c r="AL246" s="769"/>
      <c r="AM246" s="770" t="s">
        <v>81</v>
      </c>
      <c r="AN246" s="771"/>
      <c r="AO246" s="772"/>
      <c r="AP246" s="118"/>
      <c r="AQ246" s="119"/>
    </row>
    <row r="247" spans="1:43" ht="19.899999999999999" customHeight="1">
      <c r="A247" s="118"/>
      <c r="B247" s="753"/>
      <c r="C247" s="754"/>
      <c r="D247" s="754"/>
      <c r="E247" s="754"/>
      <c r="F247" s="754"/>
      <c r="G247" s="754"/>
      <c r="H247" s="755"/>
      <c r="I247" s="759"/>
      <c r="J247" s="760"/>
      <c r="K247" s="760"/>
      <c r="L247" s="760"/>
      <c r="M247" s="760"/>
      <c r="N247" s="760"/>
      <c r="O247" s="760"/>
      <c r="P247" s="760"/>
      <c r="Q247" s="760"/>
      <c r="R247" s="760"/>
      <c r="S247" s="760"/>
      <c r="T247" s="760"/>
      <c r="U247" s="760"/>
      <c r="V247" s="760"/>
      <c r="W247" s="760"/>
      <c r="X247" s="760"/>
      <c r="Y247" s="760"/>
      <c r="Z247" s="760"/>
      <c r="AA247" s="760"/>
      <c r="AB247" s="761"/>
      <c r="AC247" s="765"/>
      <c r="AD247" s="766"/>
      <c r="AE247" s="766"/>
      <c r="AF247" s="766"/>
      <c r="AG247" s="766"/>
      <c r="AH247" s="767"/>
      <c r="AI247" s="122"/>
      <c r="AJ247" s="122"/>
      <c r="AK247" s="773"/>
      <c r="AL247" s="774"/>
      <c r="AM247" s="775" t="s">
        <v>82</v>
      </c>
      <c r="AN247" s="776"/>
      <c r="AO247" s="777"/>
      <c r="AP247" s="118"/>
      <c r="AQ247" s="119"/>
    </row>
    <row r="248" spans="1:43" ht="19.899999999999999" customHeight="1">
      <c r="A248" s="118"/>
      <c r="B248" s="778" t="s">
        <v>84</v>
      </c>
      <c r="C248" s="779"/>
      <c r="D248" s="779"/>
      <c r="E248" s="779"/>
      <c r="F248" s="779"/>
      <c r="G248" s="779"/>
      <c r="H248" s="779"/>
      <c r="I248" s="780"/>
      <c r="J248" s="781"/>
      <c r="K248" s="782"/>
      <c r="L248" s="782"/>
      <c r="M248" s="782"/>
      <c r="N248" s="782"/>
      <c r="O248" s="782"/>
      <c r="P248" s="782"/>
      <c r="Q248" s="782"/>
      <c r="R248" s="782"/>
      <c r="S248" s="782"/>
      <c r="T248" s="782"/>
      <c r="U248" s="782"/>
      <c r="V248" s="782"/>
      <c r="W248" s="782"/>
      <c r="X248" s="782"/>
      <c r="Y248" s="782"/>
      <c r="Z248" s="782"/>
      <c r="AA248" s="782"/>
      <c r="AB248" s="783"/>
      <c r="AC248" s="784" t="s">
        <v>83</v>
      </c>
      <c r="AD248" s="779"/>
      <c r="AE248" s="779"/>
      <c r="AF248" s="779"/>
      <c r="AG248" s="779"/>
      <c r="AH248" s="780"/>
      <c r="AI248" s="785"/>
      <c r="AJ248" s="786"/>
      <c r="AK248" s="786"/>
      <c r="AL248" s="787"/>
      <c r="AM248" s="788" t="s">
        <v>20</v>
      </c>
      <c r="AN248" s="789"/>
      <c r="AO248" s="578" t="str">
        <f>PRESUPUESTO!D38</f>
        <v>M2</v>
      </c>
      <c r="AP248" s="118"/>
      <c r="AQ248" s="119"/>
    </row>
    <row r="249" spans="1:43" ht="19.899999999999999" customHeight="1">
      <c r="A249" s="118"/>
      <c r="B249" s="715" t="s">
        <v>85</v>
      </c>
      <c r="C249" s="716"/>
      <c r="D249" s="716"/>
      <c r="E249" s="716"/>
      <c r="F249" s="716"/>
      <c r="G249" s="716"/>
      <c r="H249" s="716"/>
      <c r="I249" s="717"/>
      <c r="J249" s="718" t="str">
        <f>PRESUPUESTO!A37</f>
        <v>8.0 ASEO GENERAL</v>
      </c>
      <c r="K249" s="719"/>
      <c r="L249" s="719"/>
      <c r="M249" s="719"/>
      <c r="N249" s="719"/>
      <c r="O249" s="719"/>
      <c r="P249" s="719"/>
      <c r="Q249" s="719"/>
      <c r="R249" s="719"/>
      <c r="S249" s="719"/>
      <c r="T249" s="719"/>
      <c r="U249" s="719"/>
      <c r="V249" s="719"/>
      <c r="W249" s="719"/>
      <c r="X249" s="719"/>
      <c r="Y249" s="719"/>
      <c r="Z249" s="719"/>
      <c r="AA249" s="719"/>
      <c r="AB249" s="719"/>
      <c r="AC249" s="719"/>
      <c r="AD249" s="719"/>
      <c r="AE249" s="719"/>
      <c r="AF249" s="720"/>
      <c r="AG249" s="721"/>
      <c r="AH249" s="725" t="s">
        <v>86</v>
      </c>
      <c r="AI249" s="727" t="s">
        <v>87</v>
      </c>
      <c r="AJ249" s="728"/>
      <c r="AK249" s="729"/>
      <c r="AL249" s="730" t="s">
        <v>88</v>
      </c>
      <c r="AM249" s="730" t="s">
        <v>89</v>
      </c>
      <c r="AN249" s="732" t="s">
        <v>90</v>
      </c>
      <c r="AO249" s="734" t="s">
        <v>91</v>
      </c>
      <c r="AP249" s="118"/>
      <c r="AQ249" s="119"/>
    </row>
    <row r="250" spans="1:43" ht="26.45" customHeight="1">
      <c r="A250" s="118"/>
      <c r="B250" s="736" t="s">
        <v>92</v>
      </c>
      <c r="C250" s="737"/>
      <c r="D250" s="737"/>
      <c r="E250" s="737"/>
      <c r="F250" s="737"/>
      <c r="G250" s="737"/>
      <c r="H250" s="737"/>
      <c r="I250" s="738"/>
      <c r="J250" s="790">
        <f>PRESUPUESTO!A38</f>
        <v>8.1</v>
      </c>
      <c r="K250" s="791"/>
      <c r="L250" s="741" t="str">
        <f>PRESUPUESTO!C38</f>
        <v>ASEO GENERAL Y LIMPIEZA EN AREAS INTERVENIDAS Y ALREDEDORES (Incluye muros y pisos de aulas y pasillos)</v>
      </c>
      <c r="M250" s="742"/>
      <c r="N250" s="742"/>
      <c r="O250" s="742"/>
      <c r="P250" s="742"/>
      <c r="Q250" s="742"/>
      <c r="R250" s="742"/>
      <c r="S250" s="742"/>
      <c r="T250" s="742"/>
      <c r="U250" s="742"/>
      <c r="V250" s="742"/>
      <c r="W250" s="742"/>
      <c r="X250" s="742"/>
      <c r="Y250" s="742"/>
      <c r="Z250" s="742"/>
      <c r="AA250" s="742"/>
      <c r="AB250" s="742"/>
      <c r="AC250" s="742"/>
      <c r="AD250" s="742"/>
      <c r="AE250" s="742"/>
      <c r="AF250" s="743"/>
      <c r="AG250" s="722"/>
      <c r="AH250" s="726"/>
      <c r="AI250" s="123" t="s">
        <v>53</v>
      </c>
      <c r="AJ250" s="123" t="s">
        <v>54</v>
      </c>
      <c r="AK250" s="123" t="s">
        <v>93</v>
      </c>
      <c r="AL250" s="731"/>
      <c r="AM250" s="731"/>
      <c r="AN250" s="733"/>
      <c r="AO250" s="735"/>
      <c r="AP250" s="118"/>
      <c r="AQ250" s="119"/>
    </row>
    <row r="251" spans="1:43" ht="19.899999999999999" customHeight="1">
      <c r="A251" s="118"/>
      <c r="B251" s="124"/>
      <c r="C251" s="125"/>
      <c r="D251" s="125"/>
      <c r="E251" s="126"/>
      <c r="F251" s="127"/>
      <c r="G251" s="128"/>
      <c r="H251" s="128"/>
      <c r="I251" s="127"/>
      <c r="J251" s="129"/>
      <c r="K251" s="130"/>
      <c r="L251" s="130"/>
      <c r="M251" s="130"/>
      <c r="N251" s="130"/>
      <c r="O251" s="130"/>
      <c r="P251" s="130"/>
      <c r="Q251" s="130"/>
      <c r="R251" s="130"/>
      <c r="S251" s="130"/>
      <c r="T251" s="130"/>
      <c r="U251" s="130"/>
      <c r="V251" s="130"/>
      <c r="W251" s="128"/>
      <c r="X251" s="128"/>
      <c r="Y251" s="128"/>
      <c r="Z251" s="131"/>
      <c r="AA251" s="128"/>
      <c r="AB251" s="130"/>
      <c r="AC251" s="130"/>
      <c r="AD251" s="130"/>
      <c r="AE251" s="132"/>
      <c r="AF251" s="133"/>
      <c r="AG251" s="722"/>
      <c r="AH251" s="134"/>
      <c r="AI251" s="136"/>
      <c r="AJ251" s="136"/>
      <c r="AK251" s="136"/>
      <c r="AL251" s="136"/>
      <c r="AM251" s="136"/>
      <c r="AN251" s="137"/>
      <c r="AO251" s="138"/>
      <c r="AP251" s="118"/>
      <c r="AQ251" s="119"/>
    </row>
    <row r="252" spans="1:43" ht="19.899999999999999" customHeight="1">
      <c r="A252" s="118"/>
      <c r="B252" s="139"/>
      <c r="C252" s="200"/>
      <c r="D252" s="200"/>
      <c r="E252" s="201"/>
      <c r="F252" s="202"/>
      <c r="G252" s="203"/>
      <c r="H252" s="203"/>
      <c r="I252" s="202"/>
      <c r="J252" s="204"/>
      <c r="K252" s="205"/>
      <c r="L252" s="205"/>
      <c r="M252" s="205"/>
      <c r="N252" s="205"/>
      <c r="O252" s="205"/>
      <c r="P252" s="205"/>
      <c r="Q252" s="205"/>
      <c r="R252" s="205"/>
      <c r="S252" s="205"/>
      <c r="T252" s="205"/>
      <c r="U252" s="205"/>
      <c r="V252" s="205"/>
      <c r="W252" s="203"/>
      <c r="X252" s="203"/>
      <c r="Y252" s="203"/>
      <c r="Z252" s="206"/>
      <c r="AA252" s="203"/>
      <c r="AB252" s="205"/>
      <c r="AC252" s="205"/>
      <c r="AD252" s="205"/>
      <c r="AE252" s="207"/>
      <c r="AF252" s="208"/>
      <c r="AG252" s="722"/>
      <c r="AH252" s="215"/>
      <c r="AI252" s="210"/>
      <c r="AJ252" s="210"/>
      <c r="AK252" s="210"/>
      <c r="AL252" s="210">
        <v>90</v>
      </c>
      <c r="AM252" s="210"/>
      <c r="AN252" s="211" t="s">
        <v>124</v>
      </c>
      <c r="AO252" s="594">
        <f>AL252</f>
        <v>90</v>
      </c>
      <c r="AP252" s="118"/>
      <c r="AQ252" s="119"/>
    </row>
    <row r="253" spans="1:43" ht="19.899999999999999" customHeight="1">
      <c r="A253" s="118"/>
      <c r="B253" s="139"/>
      <c r="C253" s="200"/>
      <c r="D253" s="200"/>
      <c r="E253" s="200"/>
      <c r="F253" s="200"/>
      <c r="G253" s="200"/>
      <c r="H253" s="200"/>
      <c r="I253" s="200"/>
      <c r="J253" s="200"/>
      <c r="K253" s="200"/>
      <c r="L253" s="200"/>
      <c r="M253" s="200"/>
      <c r="N253" s="200"/>
      <c r="O253" s="217"/>
      <c r="P253" s="200"/>
      <c r="Q253" s="200"/>
      <c r="R253" s="200"/>
      <c r="S253" s="200"/>
      <c r="T253" s="200"/>
      <c r="U253" s="200"/>
      <c r="V253" s="200"/>
      <c r="W253" s="200"/>
      <c r="X253" s="200"/>
      <c r="Y253" s="200"/>
      <c r="Z253" s="200"/>
      <c r="AA253" s="200"/>
      <c r="AB253" s="200"/>
      <c r="AC253" s="200"/>
      <c r="AD253" s="218"/>
      <c r="AE253" s="200"/>
      <c r="AF253" s="142"/>
      <c r="AG253" s="723"/>
      <c r="AH253" s="159"/>
      <c r="AI253" s="164"/>
      <c r="AJ253" s="160"/>
      <c r="AK253" s="160"/>
      <c r="AL253" s="165"/>
      <c r="AM253" s="141"/>
      <c r="AN253" s="166"/>
      <c r="AO253" s="170"/>
      <c r="AP253" s="118"/>
      <c r="AQ253" s="119"/>
    </row>
    <row r="254" spans="1:43" ht="19.899999999999999" customHeight="1">
      <c r="A254" s="118"/>
      <c r="B254" s="139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200"/>
      <c r="O254" s="217"/>
      <c r="P254" s="200"/>
      <c r="Q254" s="200"/>
      <c r="R254" s="200"/>
      <c r="S254" s="200"/>
      <c r="T254" s="200"/>
      <c r="U254" s="200"/>
      <c r="V254" s="200"/>
      <c r="W254" s="200"/>
      <c r="X254" s="200"/>
      <c r="Y254" s="200"/>
      <c r="Z254" s="200"/>
      <c r="AA254" s="200"/>
      <c r="AB254" s="200"/>
      <c r="AC254" s="200"/>
      <c r="AD254" s="218"/>
      <c r="AE254" s="200"/>
      <c r="AF254" s="142"/>
      <c r="AG254" s="723"/>
      <c r="AH254" s="159"/>
      <c r="AI254" s="164"/>
      <c r="AJ254" s="160"/>
      <c r="AK254" s="160"/>
      <c r="AL254" s="165"/>
      <c r="AM254" s="141"/>
      <c r="AN254" s="166"/>
      <c r="AO254" s="170"/>
      <c r="AP254" s="118"/>
      <c r="AQ254" s="119"/>
    </row>
    <row r="255" spans="1:43" ht="19.899999999999999" customHeight="1">
      <c r="A255" s="118"/>
      <c r="B255" s="139"/>
      <c r="C255" s="200"/>
      <c r="D255" s="200"/>
      <c r="E255" s="200"/>
      <c r="F255" s="200"/>
      <c r="G255" s="200"/>
      <c r="H255" s="200"/>
      <c r="I255" s="200"/>
      <c r="J255" s="200"/>
      <c r="K255" s="200"/>
      <c r="L255" s="200"/>
      <c r="M255" s="200"/>
      <c r="N255" s="200"/>
      <c r="O255" s="217"/>
      <c r="P255" s="200"/>
      <c r="Q255" s="200"/>
      <c r="R255" s="200"/>
      <c r="S255" s="200"/>
      <c r="T255" s="200"/>
      <c r="U255" s="200"/>
      <c r="V255" s="200"/>
      <c r="W255" s="200"/>
      <c r="X255" s="200"/>
      <c r="Y255" s="200"/>
      <c r="Z255" s="200"/>
      <c r="AA255" s="200"/>
      <c r="AB255" s="200"/>
      <c r="AC255" s="200"/>
      <c r="AD255" s="218"/>
      <c r="AE255" s="200"/>
      <c r="AF255" s="142"/>
      <c r="AG255" s="722"/>
      <c r="AH255" s="167"/>
      <c r="AI255" s="140"/>
      <c r="AJ255" s="140"/>
      <c r="AK255" s="140"/>
      <c r="AL255" s="168"/>
      <c r="AM255" s="169"/>
      <c r="AN255" s="168"/>
      <c r="AO255" s="170"/>
      <c r="AP255" s="118"/>
      <c r="AQ255" s="119"/>
    </row>
    <row r="256" spans="1:43" ht="19.899999999999999" customHeight="1">
      <c r="A256" s="118"/>
      <c r="B256" s="139"/>
      <c r="C256" s="200"/>
      <c r="D256" s="200"/>
      <c r="E256" s="200"/>
      <c r="F256" s="200"/>
      <c r="G256" s="200"/>
      <c r="H256" s="200"/>
      <c r="I256" s="200"/>
      <c r="J256" s="200"/>
      <c r="K256" s="200"/>
      <c r="L256" s="200"/>
      <c r="M256" s="200"/>
      <c r="N256" s="200"/>
      <c r="O256" s="217"/>
      <c r="P256" s="200"/>
      <c r="Q256" s="200"/>
      <c r="R256" s="200"/>
      <c r="S256" s="200"/>
      <c r="T256" s="200"/>
      <c r="U256" s="200"/>
      <c r="V256" s="200"/>
      <c r="W256" s="200"/>
      <c r="X256" s="200"/>
      <c r="Y256" s="200"/>
      <c r="Z256" s="200"/>
      <c r="AA256" s="200"/>
      <c r="AB256" s="200"/>
      <c r="AC256" s="200"/>
      <c r="AD256" s="218"/>
      <c r="AE256" s="200"/>
      <c r="AF256" s="142"/>
      <c r="AG256" s="722"/>
      <c r="AH256" s="134"/>
      <c r="AI256" s="143"/>
      <c r="AJ256" s="143"/>
      <c r="AK256" s="143"/>
      <c r="AL256" s="137"/>
      <c r="AM256" s="136"/>
      <c r="AN256" s="137"/>
      <c r="AO256" s="161"/>
      <c r="AP256" s="118"/>
      <c r="AQ256" s="119"/>
    </row>
    <row r="257" spans="1:43" ht="19.899999999999999" customHeight="1">
      <c r="A257" s="118"/>
      <c r="B257" s="139"/>
      <c r="C257" s="200"/>
      <c r="D257" s="200"/>
      <c r="E257" s="200"/>
      <c r="F257" s="200"/>
      <c r="G257" s="200"/>
      <c r="H257" s="631"/>
      <c r="I257" s="200"/>
      <c r="J257" s="200"/>
      <c r="K257" s="200"/>
      <c r="L257" s="200"/>
      <c r="M257" s="200"/>
      <c r="N257" s="200"/>
      <c r="O257" s="200"/>
      <c r="P257" s="200"/>
      <c r="Q257" s="200"/>
      <c r="R257" s="200"/>
      <c r="S257" s="200"/>
      <c r="T257" s="200"/>
      <c r="U257" s="200"/>
      <c r="V257" s="200"/>
      <c r="W257" s="200"/>
      <c r="X257" s="200"/>
      <c r="Y257" s="200"/>
      <c r="Z257" s="200"/>
      <c r="AA257" s="200"/>
      <c r="AB257" s="200"/>
      <c r="AC257" s="200"/>
      <c r="AD257" s="218"/>
      <c r="AE257" s="200"/>
      <c r="AF257" s="142"/>
      <c r="AG257" s="722"/>
      <c r="AH257" s="134"/>
      <c r="AI257" s="143"/>
      <c r="AJ257" s="143"/>
      <c r="AK257" s="143"/>
      <c r="AL257" s="137"/>
      <c r="AM257" s="136"/>
      <c r="AN257" s="137"/>
      <c r="AO257" s="172"/>
      <c r="AP257" s="118"/>
      <c r="AQ257" s="119"/>
    </row>
    <row r="258" spans="1:43" ht="19.899999999999999" customHeight="1">
      <c r="A258" s="118"/>
      <c r="B258" s="139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200"/>
      <c r="O258" s="200"/>
      <c r="P258" s="200"/>
      <c r="Q258" s="200"/>
      <c r="R258" s="200"/>
      <c r="S258" s="200"/>
      <c r="T258" s="200"/>
      <c r="U258" s="200"/>
      <c r="V258" s="200"/>
      <c r="W258" s="200"/>
      <c r="X258" s="200"/>
      <c r="Y258" s="200"/>
      <c r="Z258" s="200"/>
      <c r="AA258" s="200"/>
      <c r="AB258" s="200"/>
      <c r="AC258" s="200"/>
      <c r="AD258" s="218"/>
      <c r="AE258" s="200"/>
      <c r="AF258" s="142"/>
      <c r="AG258" s="722"/>
      <c r="AH258" s="134"/>
      <c r="AI258" s="145"/>
      <c r="AJ258" s="144"/>
      <c r="AK258" s="144"/>
      <c r="AL258" s="146"/>
      <c r="AM258" s="147"/>
      <c r="AN258" s="137"/>
      <c r="AO258" s="138"/>
      <c r="AP258" s="118"/>
      <c r="AQ258" s="119"/>
    </row>
    <row r="259" spans="1:43" ht="19.899999999999999" customHeight="1">
      <c r="A259" s="118"/>
      <c r="B259" s="139"/>
      <c r="C259" s="200"/>
      <c r="D259" s="200"/>
      <c r="E259" s="200"/>
      <c r="F259" s="200"/>
      <c r="G259" s="200"/>
      <c r="H259" s="200"/>
      <c r="I259" s="200"/>
      <c r="J259" s="200"/>
      <c r="K259" s="200"/>
      <c r="L259" s="200"/>
      <c r="M259" s="200"/>
      <c r="N259" s="200"/>
      <c r="O259" s="200"/>
      <c r="P259" s="200"/>
      <c r="Q259" s="200"/>
      <c r="R259" s="200"/>
      <c r="S259" s="200"/>
      <c r="T259" s="200"/>
      <c r="U259" s="200"/>
      <c r="V259" s="200"/>
      <c r="W259" s="200"/>
      <c r="X259" s="200"/>
      <c r="Y259" s="200"/>
      <c r="Z259" s="200"/>
      <c r="AA259" s="200"/>
      <c r="AB259" s="200"/>
      <c r="AC259" s="200"/>
      <c r="AD259" s="218"/>
      <c r="AE259" s="200"/>
      <c r="AF259" s="142"/>
      <c r="AG259" s="722"/>
      <c r="AH259" s="134"/>
      <c r="AI259" s="145"/>
      <c r="AJ259" s="144"/>
      <c r="AK259" s="144"/>
      <c r="AL259" s="146"/>
      <c r="AM259" s="147"/>
      <c r="AN259" s="137"/>
      <c r="AO259" s="138"/>
      <c r="AP259" s="118"/>
      <c r="AQ259" s="119"/>
    </row>
    <row r="260" spans="1:43" ht="19.899999999999999" customHeight="1">
      <c r="A260" s="118"/>
      <c r="B260" s="628"/>
      <c r="C260" s="629"/>
      <c r="D260" s="629"/>
      <c r="E260" s="629"/>
      <c r="F260" s="629"/>
      <c r="G260" s="629"/>
      <c r="H260" s="629"/>
      <c r="I260" s="629"/>
      <c r="J260" s="629"/>
      <c r="K260" s="629"/>
      <c r="L260" s="629"/>
      <c r="M260" s="629"/>
      <c r="N260" s="629"/>
      <c r="O260" s="629"/>
      <c r="P260" s="629"/>
      <c r="Q260" s="629"/>
      <c r="R260" s="629"/>
      <c r="S260" s="629"/>
      <c r="T260" s="629"/>
      <c r="U260" s="629"/>
      <c r="V260" s="629"/>
      <c r="W260" s="629"/>
      <c r="X260" s="629"/>
      <c r="Y260" s="629"/>
      <c r="Z260" s="629"/>
      <c r="AA260" s="629"/>
      <c r="AB260" s="629"/>
      <c r="AC260" s="629"/>
      <c r="AD260" s="629"/>
      <c r="AE260" s="629"/>
      <c r="AF260" s="629"/>
      <c r="AG260" s="722"/>
      <c r="AH260" s="134"/>
      <c r="AI260" s="145"/>
      <c r="AJ260" s="144"/>
      <c r="AK260" s="144"/>
      <c r="AL260" s="137"/>
      <c r="AM260" s="148"/>
      <c r="AN260" s="137"/>
      <c r="AO260" s="138"/>
      <c r="AP260" s="118"/>
      <c r="AQ260" s="119"/>
    </row>
    <row r="261" spans="1:43" ht="19.899999999999999" customHeight="1">
      <c r="A261" s="118"/>
      <c r="B261" s="628"/>
      <c r="C261" s="629"/>
      <c r="D261" s="629"/>
      <c r="E261" s="629"/>
      <c r="F261" s="629"/>
      <c r="G261" s="629"/>
      <c r="H261" s="629"/>
      <c r="I261" s="629"/>
      <c r="J261" s="629"/>
      <c r="K261" s="629"/>
      <c r="L261" s="629"/>
      <c r="M261" s="629"/>
      <c r="N261" s="629"/>
      <c r="O261" s="629"/>
      <c r="P261" s="629"/>
      <c r="Q261" s="629"/>
      <c r="R261" s="629"/>
      <c r="S261" s="629"/>
      <c r="T261" s="629"/>
      <c r="U261" s="629"/>
      <c r="V261" s="629"/>
      <c r="W261" s="629"/>
      <c r="X261" s="629"/>
      <c r="Y261" s="629"/>
      <c r="Z261" s="629"/>
      <c r="AA261" s="629"/>
      <c r="AB261" s="629"/>
      <c r="AC261" s="629"/>
      <c r="AD261" s="629"/>
      <c r="AE261" s="629"/>
      <c r="AF261" s="629"/>
      <c r="AG261" s="722"/>
      <c r="AH261" s="134"/>
      <c r="AI261" s="145"/>
      <c r="AJ261" s="144"/>
      <c r="AK261" s="144"/>
      <c r="AL261" s="137"/>
      <c r="AM261" s="149"/>
      <c r="AN261" s="137"/>
      <c r="AO261" s="138"/>
      <c r="AP261" s="118"/>
      <c r="AQ261" s="119"/>
    </row>
    <row r="262" spans="1:43" ht="19.899999999999999" customHeight="1">
      <c r="A262" s="118"/>
      <c r="B262" s="744" t="s">
        <v>94</v>
      </c>
      <c r="C262" s="745"/>
      <c r="D262" s="745"/>
      <c r="E262" s="745"/>
      <c r="F262" s="745"/>
      <c r="G262" s="745"/>
      <c r="H262" s="745"/>
      <c r="I262" s="745"/>
      <c r="J262" s="745"/>
      <c r="K262" s="745"/>
      <c r="L262" s="745"/>
      <c r="M262" s="745"/>
      <c r="N262" s="745"/>
      <c r="O262" s="745"/>
      <c r="P262" s="745"/>
      <c r="Q262" s="745"/>
      <c r="R262" s="745"/>
      <c r="S262" s="745"/>
      <c r="T262" s="745"/>
      <c r="U262" s="745"/>
      <c r="V262" s="745"/>
      <c r="W262" s="745"/>
      <c r="X262" s="745"/>
      <c r="Y262" s="745"/>
      <c r="Z262" s="745"/>
      <c r="AA262" s="745"/>
      <c r="AB262" s="745"/>
      <c r="AC262" s="745"/>
      <c r="AD262" s="745"/>
      <c r="AE262" s="745"/>
      <c r="AF262" s="746"/>
      <c r="AG262" s="722"/>
      <c r="AH262" s="134"/>
      <c r="AI262" s="137"/>
      <c r="AJ262" s="144"/>
      <c r="AK262" s="144"/>
      <c r="AL262" s="137"/>
      <c r="AM262" s="149"/>
      <c r="AN262" s="137"/>
      <c r="AO262" s="150"/>
      <c r="AP262" s="118"/>
      <c r="AQ262" s="119"/>
    </row>
    <row r="263" spans="1:43" ht="19.899999999999999" customHeight="1" thickBot="1">
      <c r="A263" s="118"/>
      <c r="B263" s="747"/>
      <c r="C263" s="748"/>
      <c r="D263" s="748"/>
      <c r="E263" s="748"/>
      <c r="F263" s="748"/>
      <c r="G263" s="748"/>
      <c r="H263" s="748"/>
      <c r="I263" s="748"/>
      <c r="J263" s="748"/>
      <c r="K263" s="748"/>
      <c r="L263" s="748"/>
      <c r="M263" s="748"/>
      <c r="N263" s="748"/>
      <c r="O263" s="748"/>
      <c r="P263" s="748"/>
      <c r="Q263" s="748"/>
      <c r="R263" s="748"/>
      <c r="S263" s="748"/>
      <c r="T263" s="748"/>
      <c r="U263" s="748"/>
      <c r="V263" s="748"/>
      <c r="W263" s="748"/>
      <c r="X263" s="748"/>
      <c r="Y263" s="748"/>
      <c r="Z263" s="748"/>
      <c r="AA263" s="748"/>
      <c r="AB263" s="748"/>
      <c r="AC263" s="748"/>
      <c r="AD263" s="748"/>
      <c r="AE263" s="748"/>
      <c r="AF263" s="749"/>
      <c r="AG263" s="724"/>
      <c r="AH263" s="151"/>
      <c r="AI263" s="152"/>
      <c r="AJ263" s="153"/>
      <c r="AK263" s="153"/>
      <c r="AL263" s="152"/>
      <c r="AM263" s="154">
        <f>+J250</f>
        <v>8.1</v>
      </c>
      <c r="AN263" s="155" t="s">
        <v>91</v>
      </c>
      <c r="AO263" s="156">
        <f>SUM(AO251:AO262)</f>
        <v>90</v>
      </c>
      <c r="AP263" s="118"/>
      <c r="AQ263" s="119"/>
    </row>
  </sheetData>
  <dataConsolidate/>
  <mergeCells count="359">
    <mergeCell ref="B166:I166"/>
    <mergeCell ref="J166:AF166"/>
    <mergeCell ref="AG166:AG175"/>
    <mergeCell ref="AH166:AH167"/>
    <mergeCell ref="AI166:AK166"/>
    <mergeCell ref="AL166:AL167"/>
    <mergeCell ref="AM166:AM167"/>
    <mergeCell ref="AN166:AN167"/>
    <mergeCell ref="AO166:AO167"/>
    <mergeCell ref="B167:I167"/>
    <mergeCell ref="J167:K167"/>
    <mergeCell ref="L167:AF167"/>
    <mergeCell ref="B174:AF175"/>
    <mergeCell ref="B163:H164"/>
    <mergeCell ref="I163:AB164"/>
    <mergeCell ref="AC163:AH164"/>
    <mergeCell ref="AK163:AL163"/>
    <mergeCell ref="AM163:AO163"/>
    <mergeCell ref="AK164:AL164"/>
    <mergeCell ref="AM164:AO164"/>
    <mergeCell ref="B165:I165"/>
    <mergeCell ref="J165:AB165"/>
    <mergeCell ref="AC165:AH165"/>
    <mergeCell ref="AI165:AL165"/>
    <mergeCell ref="AM165:AN165"/>
    <mergeCell ref="B67:I67"/>
    <mergeCell ref="J67:AF67"/>
    <mergeCell ref="AG67:AG77"/>
    <mergeCell ref="AH67:AH68"/>
    <mergeCell ref="AI67:AK67"/>
    <mergeCell ref="AL67:AL68"/>
    <mergeCell ref="AM67:AM68"/>
    <mergeCell ref="AN67:AN68"/>
    <mergeCell ref="AO67:AO68"/>
    <mergeCell ref="B68:I68"/>
    <mergeCell ref="J68:K68"/>
    <mergeCell ref="L68:AF68"/>
    <mergeCell ref="B76:AF77"/>
    <mergeCell ref="B64:H65"/>
    <mergeCell ref="I64:AB65"/>
    <mergeCell ref="AC64:AH65"/>
    <mergeCell ref="AK64:AL64"/>
    <mergeCell ref="AM64:AO64"/>
    <mergeCell ref="AK65:AL65"/>
    <mergeCell ref="AM65:AO65"/>
    <mergeCell ref="B66:I66"/>
    <mergeCell ref="J66:AB66"/>
    <mergeCell ref="AC66:AH66"/>
    <mergeCell ref="AI66:AL66"/>
    <mergeCell ref="AM66:AN66"/>
    <mergeCell ref="B2:AJ5"/>
    <mergeCell ref="B12:H13"/>
    <mergeCell ref="I12:AB13"/>
    <mergeCell ref="AC12:AH13"/>
    <mergeCell ref="AK12:AL12"/>
    <mergeCell ref="AM12:AO12"/>
    <mergeCell ref="AK13:AL13"/>
    <mergeCell ref="AM13:AO13"/>
    <mergeCell ref="B14:I14"/>
    <mergeCell ref="J14:AB14"/>
    <mergeCell ref="AC14:AH14"/>
    <mergeCell ref="AN2:AO5"/>
    <mergeCell ref="B6:AM6"/>
    <mergeCell ref="AN6:AO6"/>
    <mergeCell ref="AI14:AL14"/>
    <mergeCell ref="AM14:AN14"/>
    <mergeCell ref="B8:I10"/>
    <mergeCell ref="J8:AN10"/>
    <mergeCell ref="B11:G11"/>
    <mergeCell ref="B249:I249"/>
    <mergeCell ref="J249:AF249"/>
    <mergeCell ref="AG249:AG263"/>
    <mergeCell ref="AH249:AH250"/>
    <mergeCell ref="AI249:AK249"/>
    <mergeCell ref="AL249:AL250"/>
    <mergeCell ref="AM249:AM250"/>
    <mergeCell ref="AN249:AN250"/>
    <mergeCell ref="AO249:AO250"/>
    <mergeCell ref="B250:I250"/>
    <mergeCell ref="J250:K250"/>
    <mergeCell ref="L250:AF250"/>
    <mergeCell ref="B262:AF263"/>
    <mergeCell ref="B246:H247"/>
    <mergeCell ref="I246:AB247"/>
    <mergeCell ref="AC246:AH247"/>
    <mergeCell ref="AK246:AL246"/>
    <mergeCell ref="AM246:AO246"/>
    <mergeCell ref="AK247:AL247"/>
    <mergeCell ref="AM247:AO247"/>
    <mergeCell ref="B248:I248"/>
    <mergeCell ref="J248:AB248"/>
    <mergeCell ref="AC248:AH248"/>
    <mergeCell ref="AI248:AL248"/>
    <mergeCell ref="AM248:AN248"/>
    <mergeCell ref="B184:I184"/>
    <mergeCell ref="J184:AF184"/>
    <mergeCell ref="AG184:AG198"/>
    <mergeCell ref="AH184:AH185"/>
    <mergeCell ref="AI184:AK184"/>
    <mergeCell ref="AL184:AL185"/>
    <mergeCell ref="AM184:AM185"/>
    <mergeCell ref="AN184:AN185"/>
    <mergeCell ref="AO184:AO185"/>
    <mergeCell ref="B185:I185"/>
    <mergeCell ref="J185:K185"/>
    <mergeCell ref="L185:AF185"/>
    <mergeCell ref="B197:AF198"/>
    <mergeCell ref="B181:H182"/>
    <mergeCell ref="I181:AB182"/>
    <mergeCell ref="AC181:AH182"/>
    <mergeCell ref="AK181:AL181"/>
    <mergeCell ref="AM181:AO181"/>
    <mergeCell ref="AK182:AL182"/>
    <mergeCell ref="AM182:AO182"/>
    <mergeCell ref="B183:I183"/>
    <mergeCell ref="J183:AB183"/>
    <mergeCell ref="AC183:AH183"/>
    <mergeCell ref="AI183:AL183"/>
    <mergeCell ref="AM183:AN183"/>
    <mergeCell ref="B50:I50"/>
    <mergeCell ref="J50:AF50"/>
    <mergeCell ref="AG50:AG60"/>
    <mergeCell ref="AH50:AH51"/>
    <mergeCell ref="AI50:AK50"/>
    <mergeCell ref="AL50:AL51"/>
    <mergeCell ref="AM50:AM51"/>
    <mergeCell ref="AN50:AN51"/>
    <mergeCell ref="AO50:AO51"/>
    <mergeCell ref="B51:I51"/>
    <mergeCell ref="J51:K51"/>
    <mergeCell ref="L51:AF51"/>
    <mergeCell ref="B59:AF60"/>
    <mergeCell ref="AN53:AN55"/>
    <mergeCell ref="AO53:AO55"/>
    <mergeCell ref="B47:H48"/>
    <mergeCell ref="I47:AB48"/>
    <mergeCell ref="AC47:AH48"/>
    <mergeCell ref="AK47:AL47"/>
    <mergeCell ref="AM47:AO47"/>
    <mergeCell ref="AK48:AL48"/>
    <mergeCell ref="AM48:AO48"/>
    <mergeCell ref="B49:I49"/>
    <mergeCell ref="J49:AB49"/>
    <mergeCell ref="AC49:AH49"/>
    <mergeCell ref="AI49:AL49"/>
    <mergeCell ref="AM49:AN49"/>
    <mergeCell ref="AM32:AM33"/>
    <mergeCell ref="AN32:AN33"/>
    <mergeCell ref="AO32:AO33"/>
    <mergeCell ref="B33:I33"/>
    <mergeCell ref="J33:K33"/>
    <mergeCell ref="L33:AF33"/>
    <mergeCell ref="B42:AF43"/>
    <mergeCell ref="B32:I32"/>
    <mergeCell ref="J32:AF32"/>
    <mergeCell ref="AG32:AG43"/>
    <mergeCell ref="AH32:AH33"/>
    <mergeCell ref="AI32:AK32"/>
    <mergeCell ref="AL32:AL33"/>
    <mergeCell ref="B31:I31"/>
    <mergeCell ref="J31:AB31"/>
    <mergeCell ref="AC31:AH31"/>
    <mergeCell ref="AI31:AL31"/>
    <mergeCell ref="AM31:AN31"/>
    <mergeCell ref="AM29:AO29"/>
    <mergeCell ref="AK30:AL30"/>
    <mergeCell ref="AM30:AO30"/>
    <mergeCell ref="B29:H30"/>
    <mergeCell ref="I29:AB30"/>
    <mergeCell ref="AC29:AH30"/>
    <mergeCell ref="AK29:AL29"/>
    <mergeCell ref="B15:I15"/>
    <mergeCell ref="J15:AF15"/>
    <mergeCell ref="AG15:AG25"/>
    <mergeCell ref="AH15:AH16"/>
    <mergeCell ref="AI15:AK15"/>
    <mergeCell ref="AL15:AL16"/>
    <mergeCell ref="AM15:AM16"/>
    <mergeCell ref="AN15:AN16"/>
    <mergeCell ref="AO15:AO16"/>
    <mergeCell ref="B16:I16"/>
    <mergeCell ref="J16:K16"/>
    <mergeCell ref="L16:AF16"/>
    <mergeCell ref="B24:AF25"/>
    <mergeCell ref="B81:H82"/>
    <mergeCell ref="I81:AB82"/>
    <mergeCell ref="AC81:AH82"/>
    <mergeCell ref="AK81:AL81"/>
    <mergeCell ref="AM81:AO81"/>
    <mergeCell ref="AK82:AL82"/>
    <mergeCell ref="AM82:AO82"/>
    <mergeCell ref="B83:I83"/>
    <mergeCell ref="J83:AB83"/>
    <mergeCell ref="AC83:AH83"/>
    <mergeCell ref="AI83:AL83"/>
    <mergeCell ref="AM83:AN83"/>
    <mergeCell ref="B84:I84"/>
    <mergeCell ref="J84:AF84"/>
    <mergeCell ref="AG84:AG94"/>
    <mergeCell ref="AH84:AH85"/>
    <mergeCell ref="AI84:AK84"/>
    <mergeCell ref="AL84:AL85"/>
    <mergeCell ref="AM84:AM85"/>
    <mergeCell ref="AN84:AN85"/>
    <mergeCell ref="AO84:AO85"/>
    <mergeCell ref="B85:I85"/>
    <mergeCell ref="J85:K85"/>
    <mergeCell ref="L85:AF85"/>
    <mergeCell ref="B93:AF94"/>
    <mergeCell ref="B98:H99"/>
    <mergeCell ref="I98:AB99"/>
    <mergeCell ref="AC98:AH99"/>
    <mergeCell ref="AK98:AL98"/>
    <mergeCell ref="AM98:AO98"/>
    <mergeCell ref="AK99:AL99"/>
    <mergeCell ref="AM99:AO99"/>
    <mergeCell ref="B100:I100"/>
    <mergeCell ref="J100:AB100"/>
    <mergeCell ref="AC100:AH100"/>
    <mergeCell ref="AI100:AL100"/>
    <mergeCell ref="AM100:AN100"/>
    <mergeCell ref="B101:I101"/>
    <mergeCell ref="J101:AF101"/>
    <mergeCell ref="AG101:AG110"/>
    <mergeCell ref="AH101:AH102"/>
    <mergeCell ref="AI101:AK101"/>
    <mergeCell ref="AL101:AL102"/>
    <mergeCell ref="AM101:AM102"/>
    <mergeCell ref="AN101:AN102"/>
    <mergeCell ref="AO101:AO102"/>
    <mergeCell ref="B102:I102"/>
    <mergeCell ref="J102:K102"/>
    <mergeCell ref="L102:AF102"/>
    <mergeCell ref="B109:AF110"/>
    <mergeCell ref="B203:H204"/>
    <mergeCell ref="I203:AB204"/>
    <mergeCell ref="AC203:AH204"/>
    <mergeCell ref="AK203:AL203"/>
    <mergeCell ref="AM203:AO203"/>
    <mergeCell ref="AK204:AL204"/>
    <mergeCell ref="AM204:AO204"/>
    <mergeCell ref="B205:I205"/>
    <mergeCell ref="J205:AB205"/>
    <mergeCell ref="AC205:AH205"/>
    <mergeCell ref="AI205:AL205"/>
    <mergeCell ref="AM205:AN205"/>
    <mergeCell ref="B206:I206"/>
    <mergeCell ref="J206:AF206"/>
    <mergeCell ref="AG206:AG220"/>
    <mergeCell ref="AH206:AH207"/>
    <mergeCell ref="AI206:AK206"/>
    <mergeCell ref="AL206:AL207"/>
    <mergeCell ref="AM206:AM207"/>
    <mergeCell ref="AN206:AN207"/>
    <mergeCell ref="AO206:AO207"/>
    <mergeCell ref="B207:I207"/>
    <mergeCell ref="J207:K207"/>
    <mergeCell ref="L207:AF207"/>
    <mergeCell ref="B219:AF220"/>
    <mergeCell ref="B115:H116"/>
    <mergeCell ref="I115:AB116"/>
    <mergeCell ref="AC115:AH116"/>
    <mergeCell ref="AK115:AL115"/>
    <mergeCell ref="AM115:AO115"/>
    <mergeCell ref="AK116:AL116"/>
    <mergeCell ref="AM116:AO116"/>
    <mergeCell ref="B117:I117"/>
    <mergeCell ref="J117:AB117"/>
    <mergeCell ref="AC117:AH117"/>
    <mergeCell ref="AI117:AL117"/>
    <mergeCell ref="AM117:AN117"/>
    <mergeCell ref="B118:I118"/>
    <mergeCell ref="J118:AF118"/>
    <mergeCell ref="AG118:AG127"/>
    <mergeCell ref="AH118:AH119"/>
    <mergeCell ref="AI118:AK118"/>
    <mergeCell ref="AL118:AL119"/>
    <mergeCell ref="AM118:AM119"/>
    <mergeCell ref="AN118:AN119"/>
    <mergeCell ref="AO118:AO119"/>
    <mergeCell ref="B119:I119"/>
    <mergeCell ref="J119:K119"/>
    <mergeCell ref="L119:AF119"/>
    <mergeCell ref="B126:AF127"/>
    <mergeCell ref="B224:H225"/>
    <mergeCell ref="I224:AB225"/>
    <mergeCell ref="AC224:AH225"/>
    <mergeCell ref="AK224:AL224"/>
    <mergeCell ref="AM224:AO224"/>
    <mergeCell ref="AK225:AL225"/>
    <mergeCell ref="AM225:AO225"/>
    <mergeCell ref="B226:I226"/>
    <mergeCell ref="J226:AB226"/>
    <mergeCell ref="AC226:AH226"/>
    <mergeCell ref="AI226:AL226"/>
    <mergeCell ref="AM226:AN226"/>
    <mergeCell ref="B227:I227"/>
    <mergeCell ref="J227:AF227"/>
    <mergeCell ref="AG227:AG241"/>
    <mergeCell ref="AH227:AH228"/>
    <mergeCell ref="AI227:AK227"/>
    <mergeCell ref="AL227:AL228"/>
    <mergeCell ref="AM227:AM228"/>
    <mergeCell ref="AN227:AN228"/>
    <mergeCell ref="AO227:AO228"/>
    <mergeCell ref="B228:I228"/>
    <mergeCell ref="J228:K228"/>
    <mergeCell ref="L228:AF228"/>
    <mergeCell ref="B240:AF241"/>
    <mergeCell ref="B131:H132"/>
    <mergeCell ref="I131:AB132"/>
    <mergeCell ref="AC131:AH132"/>
    <mergeCell ref="AK131:AL131"/>
    <mergeCell ref="AM131:AO131"/>
    <mergeCell ref="AK132:AL132"/>
    <mergeCell ref="AM132:AO132"/>
    <mergeCell ref="B133:I133"/>
    <mergeCell ref="J133:AB133"/>
    <mergeCell ref="AC133:AH133"/>
    <mergeCell ref="AI133:AL133"/>
    <mergeCell ref="AM133:AN133"/>
    <mergeCell ref="B134:I134"/>
    <mergeCell ref="J134:AF134"/>
    <mergeCell ref="AG134:AG143"/>
    <mergeCell ref="AH134:AH135"/>
    <mergeCell ref="AI134:AK134"/>
    <mergeCell ref="AL134:AL135"/>
    <mergeCell ref="AM134:AM135"/>
    <mergeCell ref="AN134:AN135"/>
    <mergeCell ref="AO134:AO135"/>
    <mergeCell ref="B135:I135"/>
    <mergeCell ref="J135:K135"/>
    <mergeCell ref="L135:AF135"/>
    <mergeCell ref="B142:AF143"/>
    <mergeCell ref="B147:H148"/>
    <mergeCell ref="I147:AB148"/>
    <mergeCell ref="AC147:AH148"/>
    <mergeCell ref="AK147:AL147"/>
    <mergeCell ref="AM147:AO147"/>
    <mergeCell ref="AK148:AL148"/>
    <mergeCell ref="AM148:AO148"/>
    <mergeCell ref="B149:I149"/>
    <mergeCell ref="J149:AB149"/>
    <mergeCell ref="AC149:AH149"/>
    <mergeCell ref="AI149:AL149"/>
    <mergeCell ref="AM149:AN149"/>
    <mergeCell ref="B150:I150"/>
    <mergeCell ref="J150:AF150"/>
    <mergeCell ref="AG150:AG159"/>
    <mergeCell ref="AH150:AH151"/>
    <mergeCell ref="AI150:AK150"/>
    <mergeCell ref="AL150:AL151"/>
    <mergeCell ref="AM150:AM151"/>
    <mergeCell ref="AN150:AN151"/>
    <mergeCell ref="AO150:AO151"/>
    <mergeCell ref="B151:I151"/>
    <mergeCell ref="J151:K151"/>
    <mergeCell ref="L151:AF151"/>
    <mergeCell ref="B158:AF159"/>
  </mergeCells>
  <phoneticPr fontId="32" type="noConversion"/>
  <pageMargins left="0.51181102362204722" right="0.51181102362204722" top="0.74803149606299213" bottom="0.55118110236220474" header="0" footer="0"/>
  <pageSetup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K69"/>
  <sheetViews>
    <sheetView zoomScale="70" zoomScaleNormal="70" workbookViewId="0">
      <pane xSplit="7" ySplit="6" topLeftCell="H30" activePane="bottomRight" state="frozen"/>
      <selection pane="topRight" activeCell="H1" sqref="H1"/>
      <selection pane="bottomLeft" activeCell="A7" sqref="A7"/>
      <selection pane="bottomRight" activeCell="BF60" sqref="BF60"/>
    </sheetView>
  </sheetViews>
  <sheetFormatPr baseColWidth="10" defaultColWidth="10.7109375" defaultRowHeight="15"/>
  <cols>
    <col min="1" max="1" width="20.7109375" customWidth="1"/>
    <col min="8" max="8" width="17.28515625" customWidth="1"/>
    <col min="9" max="9" width="16.85546875" style="56" customWidth="1"/>
    <col min="10" max="10" width="17.5703125" style="56" customWidth="1"/>
    <col min="11" max="11" width="20.85546875" customWidth="1"/>
    <col min="12" max="12" width="25.7109375" customWidth="1"/>
    <col min="13" max="13" width="17.7109375" customWidth="1"/>
    <col min="14" max="14" width="18.85546875" customWidth="1"/>
    <col min="15" max="15" width="19.42578125" customWidth="1"/>
    <col min="16" max="16" width="16.5703125" customWidth="1"/>
    <col min="17" max="17" width="15.140625" customWidth="1"/>
    <col min="18" max="18" width="16.28515625" customWidth="1"/>
    <col min="19" max="19" width="20.28515625" customWidth="1"/>
    <col min="20" max="23" width="11.42578125" customWidth="1"/>
    <col min="24" max="28" width="11.42578125" style="56" customWidth="1"/>
    <col min="29" max="31" width="12.28515625" customWidth="1"/>
    <col min="32" max="41" width="11.42578125" customWidth="1"/>
    <col min="42" max="44" width="11.28515625" customWidth="1"/>
    <col min="45" max="61" width="20" customWidth="1"/>
  </cols>
  <sheetData>
    <row r="1" spans="1:63" ht="43.5" customHeight="1">
      <c r="A1" s="919" t="str">
        <f>+PRESUPUESTO!A1</f>
        <v>" MEJORAMIENTO, ADECUACIÓN MENOR Y MANTENIMIENTO DE LA INFRAESTRUCTURA DE LAS INSTITUCIONES EDUCATIVAS URBANAS Y RURALES DEL MUNICIPIO DE SAN JOSÉ DE CÚCUTA"</v>
      </c>
      <c r="B1" s="919"/>
      <c r="C1" s="919"/>
      <c r="D1" s="919"/>
      <c r="E1" s="919"/>
      <c r="F1" s="919"/>
      <c r="G1" s="919"/>
      <c r="H1" s="919"/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  <c r="AC1" s="919"/>
      <c r="AD1" s="919"/>
      <c r="AE1" s="919"/>
      <c r="AF1" s="919"/>
      <c r="AG1" s="919"/>
      <c r="AH1" s="919"/>
      <c r="AI1" s="919"/>
      <c r="AJ1" s="919"/>
      <c r="AK1" s="919"/>
      <c r="AL1" s="919"/>
      <c r="AM1" s="919"/>
      <c r="AN1" s="919"/>
      <c r="AO1" s="919"/>
      <c r="AP1" s="919"/>
      <c r="AQ1" s="919"/>
      <c r="AR1" s="919"/>
      <c r="AS1" s="919"/>
      <c r="AT1" s="919"/>
      <c r="AU1" s="919"/>
      <c r="AV1" s="919"/>
      <c r="AW1" s="919"/>
      <c r="AX1" s="919"/>
      <c r="AY1" s="919"/>
      <c r="AZ1" s="919"/>
      <c r="BA1" s="919"/>
      <c r="BB1" s="919"/>
      <c r="BC1" s="919"/>
      <c r="BD1" s="919"/>
      <c r="BE1" s="919"/>
      <c r="BF1" s="919"/>
      <c r="BG1" s="919"/>
      <c r="BH1" s="919"/>
      <c r="BI1" s="919"/>
      <c r="BJ1" s="919"/>
      <c r="BK1" s="919"/>
    </row>
    <row r="2" spans="1:63" ht="18">
      <c r="A2" s="919" t="s">
        <v>48</v>
      </c>
      <c r="B2" s="919"/>
      <c r="C2" s="919"/>
      <c r="D2" s="919"/>
      <c r="E2" s="919"/>
      <c r="F2" s="919"/>
      <c r="G2" s="919"/>
      <c r="H2" s="919"/>
      <c r="I2" s="919"/>
      <c r="J2" s="919"/>
      <c r="K2" s="919"/>
      <c r="L2" s="919"/>
      <c r="M2" s="919"/>
      <c r="N2" s="919"/>
      <c r="O2" s="919"/>
      <c r="P2" s="919"/>
      <c r="Q2" s="919"/>
      <c r="R2" s="919"/>
      <c r="S2" s="919"/>
      <c r="T2" s="919"/>
      <c r="U2" s="919"/>
      <c r="V2" s="919"/>
      <c r="W2" s="919"/>
      <c r="X2" s="919"/>
      <c r="Y2" s="919"/>
      <c r="Z2" s="919"/>
      <c r="AA2" s="919"/>
      <c r="AB2" s="919"/>
      <c r="AC2" s="919"/>
      <c r="AD2" s="919"/>
      <c r="AE2" s="919"/>
      <c r="AF2" s="919"/>
      <c r="AG2" s="919"/>
      <c r="AH2" s="919"/>
      <c r="AI2" s="919"/>
      <c r="AJ2" s="919"/>
      <c r="AK2" s="919"/>
      <c r="AL2" s="919"/>
      <c r="AM2" s="919"/>
      <c r="AN2" s="919"/>
      <c r="AO2" s="919"/>
      <c r="AP2" s="919"/>
      <c r="AQ2" s="919"/>
      <c r="AR2" s="919"/>
      <c r="AS2" s="919"/>
      <c r="AT2" s="919"/>
      <c r="AU2" s="919"/>
      <c r="AV2" s="919"/>
      <c r="AW2" s="919"/>
      <c r="AX2" s="919"/>
      <c r="AY2" s="919"/>
      <c r="AZ2" s="919"/>
      <c r="BA2" s="919"/>
      <c r="BB2" s="919"/>
      <c r="BC2" s="919"/>
      <c r="BD2" s="919"/>
      <c r="BE2" s="919"/>
      <c r="BF2" s="919"/>
      <c r="BG2" s="919"/>
      <c r="BH2" s="919"/>
      <c r="BI2" s="919"/>
      <c r="BJ2" s="919"/>
      <c r="BK2" s="919"/>
    </row>
    <row r="3" spans="1:63" ht="15.75">
      <c r="A3" s="14" t="s">
        <v>0</v>
      </c>
      <c r="B3" s="920"/>
      <c r="C3" s="921"/>
      <c r="D3" s="921"/>
      <c r="E3" s="922"/>
      <c r="F3" s="15"/>
      <c r="G3" s="15"/>
      <c r="H3" s="16">
        <v>1.1000000000000001</v>
      </c>
      <c r="I3" s="50">
        <v>1.2</v>
      </c>
      <c r="J3" s="50" t="e">
        <f>+PRESUPUESTO!#REF!</f>
        <v>#REF!</v>
      </c>
      <c r="K3" s="17" t="e">
        <f>+PRESUPUESTO!#REF!</f>
        <v>#REF!</v>
      </c>
      <c r="L3" s="17" t="e">
        <f>+PRESUPUESTO!#REF!</f>
        <v>#REF!</v>
      </c>
      <c r="M3" s="17" t="e">
        <f>+PRESUPUESTO!#REF!</f>
        <v>#REF!</v>
      </c>
      <c r="N3" s="17" t="e">
        <f>+PRESUPUESTO!#REF!</f>
        <v>#REF!</v>
      </c>
      <c r="O3" s="18">
        <v>2.1</v>
      </c>
      <c r="P3" s="18" t="e">
        <f>+PRESUPUESTO!#REF!</f>
        <v>#REF!</v>
      </c>
      <c r="Q3" s="18">
        <v>2.2999999999999998</v>
      </c>
      <c r="R3" s="18">
        <v>2.4</v>
      </c>
      <c r="S3" s="18" t="e">
        <f>+PRESUPUESTO!#REF!</f>
        <v>#REF!</v>
      </c>
      <c r="T3" s="18" t="e">
        <f>+PRESUPUESTO!#REF!</f>
        <v>#REF!</v>
      </c>
      <c r="U3" s="18" t="e">
        <f>+PRESUPUESTO!#REF!</f>
        <v>#REF!</v>
      </c>
      <c r="V3" s="18" t="e">
        <f>+PRESUPUESTO!#REF!</f>
        <v>#REF!</v>
      </c>
      <c r="W3" s="72" t="e">
        <f>+PRESUPUESTO!#REF!</f>
        <v>#REF!</v>
      </c>
      <c r="X3" s="90">
        <v>3.1</v>
      </c>
      <c r="Y3" s="90">
        <v>3.2</v>
      </c>
      <c r="Z3" s="90">
        <v>3.3</v>
      </c>
      <c r="AA3" s="90" t="e">
        <f>+PRESUPUESTO!#REF!</f>
        <v>#REF!</v>
      </c>
      <c r="AB3" s="90" t="e">
        <f>+PRESUPUESTO!#REF!</f>
        <v>#REF!</v>
      </c>
      <c r="AC3" s="18" t="e">
        <f>+PRESUPUESTO!#REF!</f>
        <v>#REF!</v>
      </c>
      <c r="AD3" s="18" t="e">
        <f>+PRESUPUESTO!#REF!</f>
        <v>#REF!</v>
      </c>
      <c r="AE3" s="18" t="e">
        <f>+PRESUPUESTO!#REF!</f>
        <v>#REF!</v>
      </c>
      <c r="AF3" s="18">
        <f>+PRESUPUESTO!A15</f>
        <v>2.1</v>
      </c>
      <c r="AG3" s="18" t="e">
        <f>+PRESUPUESTO!#REF!</f>
        <v>#REF!</v>
      </c>
      <c r="AH3" s="18" t="e">
        <f>+PRESUPUESTO!#REF!</f>
        <v>#REF!</v>
      </c>
      <c r="AI3" s="18" t="e">
        <f>+PRESUPUESTO!#REF!</f>
        <v>#REF!</v>
      </c>
      <c r="AJ3" s="18" t="e">
        <f>+PRESUPUESTO!#REF!</f>
        <v>#REF!</v>
      </c>
      <c r="AK3" s="18" t="e">
        <f>+PRESUPUESTO!#REF!</f>
        <v>#REF!</v>
      </c>
      <c r="AL3" s="18" t="e">
        <f>+PRESUPUESTO!#REF!</f>
        <v>#REF!</v>
      </c>
      <c r="AM3" s="18" t="e">
        <f>+PRESUPUESTO!#REF!</f>
        <v>#REF!</v>
      </c>
      <c r="AN3" s="18" t="e">
        <f>+PRESUPUESTO!#REF!</f>
        <v>#REF!</v>
      </c>
      <c r="AO3" s="915" t="e">
        <f>+PRESUPUESTO!#REF!</f>
        <v>#REF!</v>
      </c>
      <c r="AP3" s="916"/>
      <c r="AQ3" s="79" t="e">
        <f>+PRESUPUESTO!#REF!</f>
        <v>#REF!</v>
      </c>
      <c r="AR3" s="79" t="e">
        <f>+PRESUPUESTO!#REF!</f>
        <v>#REF!</v>
      </c>
      <c r="AS3" s="16" t="e">
        <f>+PRESUPUESTO!#REF!</f>
        <v>#REF!</v>
      </c>
      <c r="AT3" s="16" t="e">
        <f>+PRESUPUESTO!#REF!</f>
        <v>#REF!</v>
      </c>
      <c r="AU3" s="16" t="e">
        <f>+PRESUPUESTO!#REF!</f>
        <v>#REF!</v>
      </c>
      <c r="AV3" s="16" t="e">
        <f>+PRESUPUESTO!#REF!</f>
        <v>#REF!</v>
      </c>
      <c r="AW3" s="16" t="e">
        <f>+PRESUPUESTO!#REF!</f>
        <v>#REF!</v>
      </c>
      <c r="AX3" s="16" t="e">
        <f>+PRESUPUESTO!#REF!</f>
        <v>#REF!</v>
      </c>
      <c r="AY3" s="16" t="e">
        <f>+PRESUPUESTO!#REF!</f>
        <v>#REF!</v>
      </c>
      <c r="AZ3" s="16" t="e">
        <f>+PRESUPUESTO!#REF!</f>
        <v>#REF!</v>
      </c>
      <c r="BA3" s="16" t="e">
        <f>+PRESUPUESTO!#REF!</f>
        <v>#REF!</v>
      </c>
      <c r="BB3" s="16" t="e">
        <f>+PRESUPUESTO!#REF!</f>
        <v>#REF!</v>
      </c>
      <c r="BC3" s="16" t="e">
        <f>+PRESUPUESTO!#REF!</f>
        <v>#REF!</v>
      </c>
      <c r="BD3" s="16" t="e">
        <f>+PRESUPUESTO!#REF!</f>
        <v>#REF!</v>
      </c>
      <c r="BE3" s="16" t="e">
        <f>+PRESUPUESTO!#REF!</f>
        <v>#REF!</v>
      </c>
      <c r="BF3" s="16" t="e">
        <f>+PRESUPUESTO!#REF!</f>
        <v>#REF!</v>
      </c>
      <c r="BG3" s="16" t="e">
        <f>+PRESUPUESTO!#REF!</f>
        <v>#REF!</v>
      </c>
      <c r="BH3" s="70" t="e">
        <f>+PRESUPUESTO!#REF!</f>
        <v>#REF!</v>
      </c>
      <c r="BI3" s="16" t="e">
        <f>+PRESUPUESTO!#REF!</f>
        <v>#REF!</v>
      </c>
      <c r="BJ3" s="18">
        <f>+PRESUPUESTO!A38</f>
        <v>8.1</v>
      </c>
      <c r="BK3" s="18"/>
    </row>
    <row r="4" spans="1:63" ht="15.75" customHeight="1">
      <c r="A4" s="923" t="s">
        <v>49</v>
      </c>
      <c r="B4" s="926" t="s">
        <v>50</v>
      </c>
      <c r="C4" s="927"/>
      <c r="D4" s="927"/>
      <c r="E4" s="927"/>
      <c r="F4" s="19"/>
      <c r="G4" s="19"/>
      <c r="H4" s="928" t="s">
        <v>99</v>
      </c>
      <c r="I4" s="928" t="s">
        <v>100</v>
      </c>
      <c r="J4" s="928" t="e">
        <f>+PRESUPUESTO!#REF!</f>
        <v>#REF!</v>
      </c>
      <c r="K4" s="929" t="e">
        <f>+PRESUPUESTO!#REF!</f>
        <v>#REF!</v>
      </c>
      <c r="L4" s="929" t="e">
        <f>+PRESUPUESTO!#REF!</f>
        <v>#REF!</v>
      </c>
      <c r="M4" s="929" t="s">
        <v>101</v>
      </c>
      <c r="N4" s="929" t="e">
        <f>+PRESUPUESTO!#REF!</f>
        <v>#REF!</v>
      </c>
      <c r="O4" s="929" t="s">
        <v>102</v>
      </c>
      <c r="P4" s="929" t="e">
        <f>+PRESUPUESTO!#REF!</f>
        <v>#REF!</v>
      </c>
      <c r="Q4" s="929" t="s">
        <v>103</v>
      </c>
      <c r="R4" s="929" t="s">
        <v>104</v>
      </c>
      <c r="S4" s="929" t="e">
        <f>+PRESUPUESTO!#REF!</f>
        <v>#REF!</v>
      </c>
      <c r="T4" s="931" t="e">
        <f>+PRESUPUESTO!#REF!</f>
        <v>#REF!</v>
      </c>
      <c r="U4" s="931" t="e">
        <f>+PRESUPUESTO!#REF!</f>
        <v>#REF!</v>
      </c>
      <c r="V4" s="931" t="e">
        <f>+PRESUPUESTO!#REF!</f>
        <v>#REF!</v>
      </c>
      <c r="W4" s="931" t="e">
        <f>+PRESUPUESTO!#REF!</f>
        <v>#REF!</v>
      </c>
      <c r="X4" s="935" t="s">
        <v>105</v>
      </c>
      <c r="Y4" s="935" t="s">
        <v>106</v>
      </c>
      <c r="Z4" s="935" t="s">
        <v>107</v>
      </c>
      <c r="AA4" s="935" t="e">
        <f>+PRESUPUESTO!#REF!</f>
        <v>#REF!</v>
      </c>
      <c r="AB4" s="935" t="e">
        <f>+PRESUPUESTO!#REF!</f>
        <v>#REF!</v>
      </c>
      <c r="AC4" s="911" t="e">
        <f>+PRESUPUESTO!#REF!</f>
        <v>#REF!</v>
      </c>
      <c r="AD4" s="911" t="e">
        <f>+PRESUPUESTO!#REF!</f>
        <v>#REF!</v>
      </c>
      <c r="AE4" s="911" t="e">
        <f>+PRESUPUESTO!#REF!</f>
        <v>#REF!</v>
      </c>
      <c r="AF4" s="931" t="s">
        <v>108</v>
      </c>
      <c r="AG4" s="911" t="e">
        <f>+PRESUPUESTO!#REF!</f>
        <v>#REF!</v>
      </c>
      <c r="AH4" s="911" t="e">
        <f>+PRESUPUESTO!#REF!</f>
        <v>#REF!</v>
      </c>
      <c r="AI4" s="911" t="e">
        <f>+PRESUPUESTO!#REF!</f>
        <v>#REF!</v>
      </c>
      <c r="AJ4" s="911" t="e">
        <f>+PRESUPUESTO!#REF!</f>
        <v>#REF!</v>
      </c>
      <c r="AK4" s="911" t="e">
        <f>+PRESUPUESTO!#REF!</f>
        <v>#REF!</v>
      </c>
      <c r="AL4" s="911" t="e">
        <f>+PRESUPUESTO!#REF!</f>
        <v>#REF!</v>
      </c>
      <c r="AM4" s="911" t="e">
        <f>+PRESUPUESTO!#REF!</f>
        <v>#REF!</v>
      </c>
      <c r="AN4" s="911" t="e">
        <f>+PRESUPUESTO!#REF!</f>
        <v>#REF!</v>
      </c>
      <c r="AO4" s="947" t="s">
        <v>67</v>
      </c>
      <c r="AP4" s="948"/>
      <c r="AQ4" s="911" t="e">
        <f>+PRESUPUESTO!#REF!</f>
        <v>#REF!</v>
      </c>
      <c r="AR4" s="911" t="e">
        <f>+PRESUPUESTO!#REF!</f>
        <v>#REF!</v>
      </c>
      <c r="AS4" s="911" t="e">
        <f>+PRESUPUESTO!#REF!</f>
        <v>#REF!</v>
      </c>
      <c r="AT4" s="911" t="e">
        <f>+PRESUPUESTO!#REF!</f>
        <v>#REF!</v>
      </c>
      <c r="AU4" s="911" t="e">
        <f>+PRESUPUESTO!#REF!</f>
        <v>#REF!</v>
      </c>
      <c r="AV4" s="911" t="e">
        <f>+PRESUPUESTO!#REF!</f>
        <v>#REF!</v>
      </c>
      <c r="AW4" s="911" t="e">
        <f>+PRESUPUESTO!#REF!</f>
        <v>#REF!</v>
      </c>
      <c r="AX4" s="911" t="e">
        <f>+PRESUPUESTO!#REF!</f>
        <v>#REF!</v>
      </c>
      <c r="AY4" s="911" t="e">
        <f>+PRESUPUESTO!#REF!</f>
        <v>#REF!</v>
      </c>
      <c r="AZ4" s="911" t="e">
        <f>+PRESUPUESTO!#REF!</f>
        <v>#REF!</v>
      </c>
      <c r="BA4" s="911" t="e">
        <f>+PRESUPUESTO!#REF!</f>
        <v>#REF!</v>
      </c>
      <c r="BB4" s="911" t="e">
        <f>+PRESUPUESTO!#REF!</f>
        <v>#REF!</v>
      </c>
      <c r="BC4" s="911" t="e">
        <f>+PRESUPUESTO!#REF!</f>
        <v>#REF!</v>
      </c>
      <c r="BD4" s="911" t="e">
        <f>+PRESUPUESTO!#REF!</f>
        <v>#REF!</v>
      </c>
      <c r="BE4" s="911" t="e">
        <f>+PRESUPUESTO!#REF!</f>
        <v>#REF!</v>
      </c>
      <c r="BF4" s="911" t="e">
        <f>+PRESUPUESTO!#REF!</f>
        <v>#REF!</v>
      </c>
      <c r="BG4" s="911" t="e">
        <f>+PRESUPUESTO!#REF!</f>
        <v>#REF!</v>
      </c>
      <c r="BH4" s="911" t="e">
        <f>+PRESUPUESTO!#REF!</f>
        <v>#REF!</v>
      </c>
      <c r="BI4" s="911" t="e">
        <f>+PRESUPUESTO!#REF!</f>
        <v>#REF!</v>
      </c>
      <c r="BJ4" s="911" t="str">
        <f>+PRESUPUESTO!C38</f>
        <v>ASEO GENERAL Y LIMPIEZA EN AREAS INTERVENIDAS Y ALREDEDORES (Incluye muros y pisos de aulas y pasillos)</v>
      </c>
      <c r="BK4" s="931"/>
    </row>
    <row r="5" spans="1:63" ht="178.9" customHeight="1">
      <c r="A5" s="924"/>
      <c r="B5" s="933" t="s">
        <v>51</v>
      </c>
      <c r="C5" s="934"/>
      <c r="D5" s="934"/>
      <c r="E5" s="934"/>
      <c r="F5" s="20"/>
      <c r="G5" s="20"/>
      <c r="H5" s="928"/>
      <c r="I5" s="928"/>
      <c r="J5" s="928"/>
      <c r="K5" s="930"/>
      <c r="L5" s="930"/>
      <c r="M5" s="930"/>
      <c r="N5" s="930"/>
      <c r="O5" s="930"/>
      <c r="P5" s="930"/>
      <c r="Q5" s="930"/>
      <c r="R5" s="930"/>
      <c r="S5" s="930"/>
      <c r="T5" s="932"/>
      <c r="U5" s="932"/>
      <c r="V5" s="932"/>
      <c r="W5" s="932"/>
      <c r="X5" s="936"/>
      <c r="Y5" s="936"/>
      <c r="Z5" s="936"/>
      <c r="AA5" s="936"/>
      <c r="AB5" s="936"/>
      <c r="AC5" s="912"/>
      <c r="AD5" s="912"/>
      <c r="AE5" s="912"/>
      <c r="AF5" s="932"/>
      <c r="AG5" s="912"/>
      <c r="AH5" s="912"/>
      <c r="AI5" s="912"/>
      <c r="AJ5" s="912"/>
      <c r="AK5" s="912"/>
      <c r="AL5" s="912"/>
      <c r="AM5" s="912"/>
      <c r="AN5" s="912"/>
      <c r="AO5" s="949"/>
      <c r="AP5" s="950"/>
      <c r="AQ5" s="912"/>
      <c r="AR5" s="912"/>
      <c r="AS5" s="912"/>
      <c r="AT5" s="912"/>
      <c r="AU5" s="912"/>
      <c r="AV5" s="912"/>
      <c r="AW5" s="912"/>
      <c r="AX5" s="912"/>
      <c r="AY5" s="912"/>
      <c r="AZ5" s="912"/>
      <c r="BA5" s="912"/>
      <c r="BB5" s="912"/>
      <c r="BC5" s="912"/>
      <c r="BD5" s="912"/>
      <c r="BE5" s="912"/>
      <c r="BF5" s="912"/>
      <c r="BG5" s="912"/>
      <c r="BH5" s="912"/>
      <c r="BI5" s="912"/>
      <c r="BJ5" s="912"/>
      <c r="BK5" s="932"/>
    </row>
    <row r="6" spans="1:63" ht="75">
      <c r="A6" s="925"/>
      <c r="B6" s="917" t="s">
        <v>52</v>
      </c>
      <c r="C6" s="918"/>
      <c r="D6" s="21" t="s">
        <v>53</v>
      </c>
      <c r="E6" s="21" t="s">
        <v>54</v>
      </c>
      <c r="F6" s="21" t="s">
        <v>55</v>
      </c>
      <c r="G6" s="22" t="s">
        <v>68</v>
      </c>
      <c r="H6" s="21" t="s">
        <v>56</v>
      </c>
      <c r="I6" s="78" t="s">
        <v>56</v>
      </c>
      <c r="J6" s="78" t="s">
        <v>56</v>
      </c>
      <c r="K6" s="21" t="s">
        <v>56</v>
      </c>
      <c r="L6" s="21" t="s">
        <v>56</v>
      </c>
      <c r="M6" s="21" t="s">
        <v>57</v>
      </c>
      <c r="N6" s="21" t="s">
        <v>58</v>
      </c>
      <c r="O6" s="21" t="s">
        <v>57</v>
      </c>
      <c r="P6" s="77" t="s">
        <v>13</v>
      </c>
      <c r="Q6" s="21" t="s">
        <v>57</v>
      </c>
      <c r="R6" s="21" t="s">
        <v>57</v>
      </c>
      <c r="S6" s="21" t="s">
        <v>57</v>
      </c>
      <c r="T6" s="21" t="s">
        <v>57</v>
      </c>
      <c r="U6" s="21" t="s">
        <v>13</v>
      </c>
      <c r="V6" s="81" t="s">
        <v>13</v>
      </c>
      <c r="W6" s="81" t="s">
        <v>13</v>
      </c>
      <c r="X6" s="91" t="s">
        <v>57</v>
      </c>
      <c r="Y6" s="91" t="s">
        <v>58</v>
      </c>
      <c r="Z6" s="91" t="s">
        <v>58</v>
      </c>
      <c r="AA6" s="98" t="s">
        <v>13</v>
      </c>
      <c r="AB6" s="98" t="s">
        <v>42</v>
      </c>
      <c r="AC6" s="23" t="s">
        <v>42</v>
      </c>
      <c r="AD6" s="23" t="s">
        <v>42</v>
      </c>
      <c r="AE6" s="23" t="s">
        <v>42</v>
      </c>
      <c r="AF6" s="23" t="s">
        <v>56</v>
      </c>
      <c r="AG6" s="23" t="s">
        <v>56</v>
      </c>
      <c r="AH6" s="23" t="s">
        <v>56</v>
      </c>
      <c r="AI6" s="23" t="s">
        <v>56</v>
      </c>
      <c r="AJ6" s="23" t="s">
        <v>56</v>
      </c>
      <c r="AK6" s="23" t="s">
        <v>56</v>
      </c>
      <c r="AL6" s="23" t="s">
        <v>21</v>
      </c>
      <c r="AM6" s="23" t="s">
        <v>21</v>
      </c>
      <c r="AN6" s="23" t="s">
        <v>56</v>
      </c>
      <c r="AO6" s="917" t="s">
        <v>21</v>
      </c>
      <c r="AP6" s="918"/>
      <c r="AQ6" s="67" t="s">
        <v>21</v>
      </c>
      <c r="AR6" s="67" t="s">
        <v>7</v>
      </c>
      <c r="AS6" s="67"/>
      <c r="AT6" s="67"/>
      <c r="AU6" s="67" t="s">
        <v>21</v>
      </c>
      <c r="AV6" s="67" t="s">
        <v>21</v>
      </c>
      <c r="AW6" s="67" t="s">
        <v>21</v>
      </c>
      <c r="AX6" s="67"/>
      <c r="AY6" s="67" t="s">
        <v>7</v>
      </c>
      <c r="AZ6" s="67" t="s">
        <v>21</v>
      </c>
      <c r="BA6" s="67" t="s">
        <v>7</v>
      </c>
      <c r="BB6" s="67" t="s">
        <v>21</v>
      </c>
      <c r="BC6" s="67" t="s">
        <v>21</v>
      </c>
      <c r="BD6" s="67" t="s">
        <v>21</v>
      </c>
      <c r="BE6" s="67" t="s">
        <v>7</v>
      </c>
      <c r="BF6" s="67" t="s">
        <v>7</v>
      </c>
      <c r="BG6" s="67" t="s">
        <v>7</v>
      </c>
      <c r="BH6" s="67" t="s">
        <v>7</v>
      </c>
      <c r="BI6" s="67" t="s">
        <v>21</v>
      </c>
      <c r="BJ6" s="23" t="s">
        <v>42</v>
      </c>
      <c r="BK6" s="23"/>
    </row>
    <row r="7" spans="1:63">
      <c r="A7" s="937" t="str">
        <f>+PRESUPUESTO!A1</f>
        <v>" MEJORAMIENTO, ADECUACIÓN MENOR Y MANTENIMIENTO DE LA INFRAESTRUCTURA DE LAS INSTITUCIONES EDUCATIVAS URBANAS Y RURALES DEL MUNICIPIO DE SAN JOSÉ DE CÚCUTA"</v>
      </c>
      <c r="B7" s="939">
        <v>658</v>
      </c>
      <c r="C7" s="939"/>
      <c r="D7" s="24">
        <v>10.35</v>
      </c>
      <c r="E7" s="24">
        <v>8.1</v>
      </c>
      <c r="F7" s="24">
        <v>0.3</v>
      </c>
      <c r="G7" s="86"/>
      <c r="H7" s="25">
        <f>+(D7*E7)*1.1</f>
        <v>92.218500000000006</v>
      </c>
      <c r="I7" s="78">
        <f>+D7*2.4</f>
        <v>24.84</v>
      </c>
      <c r="J7" s="24"/>
      <c r="K7" s="25">
        <f>+B7</f>
        <v>658</v>
      </c>
      <c r="L7" s="26">
        <f>+B7</f>
        <v>658</v>
      </c>
      <c r="M7" s="26">
        <f>+J13*0.18</f>
        <v>10.206</v>
      </c>
      <c r="N7" s="26"/>
      <c r="O7" s="27"/>
      <c r="P7" s="48"/>
      <c r="Q7" s="27"/>
      <c r="R7" s="27"/>
      <c r="S7" s="25"/>
      <c r="T7" s="25"/>
      <c r="U7" s="25"/>
      <c r="V7" s="25"/>
      <c r="W7" s="25"/>
      <c r="X7" s="24"/>
      <c r="Y7" s="24"/>
      <c r="Z7" s="24"/>
      <c r="AA7" s="24"/>
      <c r="AB7" s="24"/>
      <c r="AC7" s="25"/>
      <c r="AD7" s="25"/>
      <c r="AE7" s="25"/>
      <c r="AF7" s="49"/>
      <c r="AG7" s="49"/>
      <c r="AH7" s="49"/>
      <c r="AI7" s="49"/>
      <c r="AJ7" s="49"/>
      <c r="AK7" s="62"/>
      <c r="AL7" s="49"/>
      <c r="AM7" s="73"/>
      <c r="AN7" s="29"/>
      <c r="AO7" s="913"/>
      <c r="AP7" s="914"/>
      <c r="AQ7" s="75"/>
      <c r="AR7" s="75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29"/>
      <c r="BK7" s="25"/>
    </row>
    <row r="8" spans="1:63">
      <c r="A8" s="938"/>
      <c r="B8" s="49"/>
      <c r="C8" s="49"/>
      <c r="D8" s="24">
        <v>8.32</v>
      </c>
      <c r="E8" s="24">
        <v>6.1</v>
      </c>
      <c r="F8" s="24"/>
      <c r="G8" s="86"/>
      <c r="H8" s="25">
        <f>+D8*E8</f>
        <v>50.751999999999995</v>
      </c>
      <c r="I8" s="24"/>
      <c r="J8" s="24"/>
      <c r="K8" s="25"/>
      <c r="L8" s="26"/>
      <c r="M8" s="26">
        <f>+I60*0.12</f>
        <v>13.678800000000001</v>
      </c>
      <c r="N8" s="26"/>
      <c r="O8" s="28"/>
      <c r="P8" s="48"/>
      <c r="Q8" s="28"/>
      <c r="R8" s="28"/>
      <c r="S8" s="25"/>
      <c r="T8" s="25"/>
      <c r="U8" s="25"/>
      <c r="V8" s="25"/>
      <c r="W8" s="25"/>
      <c r="X8" s="24"/>
      <c r="Y8" s="24"/>
      <c r="Z8" s="24"/>
      <c r="AA8" s="24"/>
      <c r="AB8" s="24">
        <f>+D8*E8</f>
        <v>50.751999999999995</v>
      </c>
      <c r="AC8" s="25"/>
      <c r="AD8" s="25"/>
      <c r="AE8" s="25"/>
      <c r="AF8" s="49"/>
      <c r="AG8" s="49"/>
      <c r="AH8" s="49"/>
      <c r="AI8" s="49"/>
      <c r="AJ8" s="49"/>
      <c r="AK8" s="62"/>
      <c r="AL8" s="49"/>
      <c r="AM8" s="73"/>
      <c r="AN8" s="29"/>
      <c r="AO8" s="913"/>
      <c r="AP8" s="914"/>
      <c r="AQ8" s="75"/>
      <c r="AR8" s="75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29"/>
      <c r="BK8" s="25"/>
    </row>
    <row r="9" spans="1:63">
      <c r="A9" s="938"/>
      <c r="B9" s="49"/>
      <c r="C9" s="49"/>
      <c r="D9" s="24">
        <v>6.1</v>
      </c>
      <c r="E9" s="24"/>
      <c r="F9" s="24">
        <v>1.5</v>
      </c>
      <c r="G9" s="86"/>
      <c r="H9" s="25"/>
      <c r="I9" s="24">
        <f>+D9*F9*2</f>
        <v>18.299999999999997</v>
      </c>
      <c r="J9" s="24"/>
      <c r="K9" s="25"/>
      <c r="L9" s="26"/>
      <c r="M9" s="26">
        <f>+H60*0.1</f>
        <v>14.297050000000002</v>
      </c>
      <c r="N9" s="26"/>
      <c r="O9" s="28"/>
      <c r="P9" s="48"/>
      <c r="Q9" s="28"/>
      <c r="R9" s="28"/>
      <c r="S9" s="25"/>
      <c r="T9" s="25"/>
      <c r="U9" s="25"/>
      <c r="V9" s="25"/>
      <c r="W9" s="25"/>
      <c r="X9" s="24"/>
      <c r="Y9" s="24"/>
      <c r="Z9" s="24"/>
      <c r="AA9" s="24"/>
      <c r="AB9" s="24"/>
      <c r="AC9" s="25"/>
      <c r="AD9" s="25"/>
      <c r="AE9" s="25"/>
      <c r="AF9" s="49"/>
      <c r="AG9" s="49"/>
      <c r="AH9" s="49"/>
      <c r="AI9" s="49"/>
      <c r="AJ9" s="49"/>
      <c r="AK9" s="62"/>
      <c r="AL9" s="49"/>
      <c r="AM9" s="73"/>
      <c r="AN9" s="29"/>
      <c r="AO9" s="913"/>
      <c r="AP9" s="914"/>
      <c r="AQ9" s="75"/>
      <c r="AR9" s="75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29"/>
      <c r="BK9" s="25"/>
    </row>
    <row r="10" spans="1:63">
      <c r="A10" s="938"/>
      <c r="B10" s="49"/>
      <c r="C10" s="49"/>
      <c r="D10" s="24">
        <v>14</v>
      </c>
      <c r="E10" s="24"/>
      <c r="F10" s="24">
        <v>1</v>
      </c>
      <c r="G10" s="86"/>
      <c r="H10" s="25"/>
      <c r="I10" s="24">
        <v>14</v>
      </c>
      <c r="J10" s="24"/>
      <c r="K10" s="25"/>
      <c r="L10" s="26"/>
      <c r="M10" s="26"/>
      <c r="N10" s="26"/>
      <c r="O10" s="28"/>
      <c r="P10" s="48"/>
      <c r="Q10" s="28"/>
      <c r="R10" s="28"/>
      <c r="S10" s="25"/>
      <c r="T10" s="25"/>
      <c r="U10" s="25"/>
      <c r="V10" s="25"/>
      <c r="W10" s="25"/>
      <c r="X10" s="24"/>
      <c r="Y10" s="24"/>
      <c r="Z10" s="24"/>
      <c r="AA10" s="24"/>
      <c r="AB10" s="24"/>
      <c r="AC10" s="25"/>
      <c r="AD10" s="25"/>
      <c r="AE10" s="25">
        <f>+D10*F14</f>
        <v>42</v>
      </c>
      <c r="AF10" s="49"/>
      <c r="AG10" s="49"/>
      <c r="AH10" s="49"/>
      <c r="AI10" s="49"/>
      <c r="AJ10" s="49"/>
      <c r="AK10" s="62"/>
      <c r="AL10" s="49"/>
      <c r="AM10" s="73"/>
      <c r="AN10" s="29"/>
      <c r="AO10" s="913"/>
      <c r="AP10" s="914"/>
      <c r="AQ10" s="75"/>
      <c r="AR10" s="75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29"/>
      <c r="BK10" s="25"/>
    </row>
    <row r="11" spans="1:63">
      <c r="A11" s="938"/>
      <c r="B11" s="49"/>
      <c r="C11" s="49"/>
      <c r="D11" s="24">
        <v>6.1</v>
      </c>
      <c r="E11" s="24"/>
      <c r="F11" s="24">
        <v>2.5</v>
      </c>
      <c r="G11" s="86"/>
      <c r="H11" s="25"/>
      <c r="I11" s="24">
        <f>+D11*F11</f>
        <v>15.25</v>
      </c>
      <c r="J11" s="24"/>
      <c r="K11" s="25"/>
      <c r="L11" s="26"/>
      <c r="M11" s="26"/>
      <c r="N11" s="26"/>
      <c r="O11" s="28"/>
      <c r="P11" s="48"/>
      <c r="Q11" s="28"/>
      <c r="R11" s="28"/>
      <c r="S11" s="25"/>
      <c r="T11" s="25"/>
      <c r="U11" s="25"/>
      <c r="V11" s="25"/>
      <c r="W11" s="25"/>
      <c r="X11" s="24"/>
      <c r="Y11" s="24"/>
      <c r="Z11" s="24"/>
      <c r="AA11" s="24"/>
      <c r="AB11" s="24"/>
      <c r="AC11" s="25"/>
      <c r="AD11" s="25"/>
      <c r="AE11" s="25"/>
      <c r="AF11" s="49"/>
      <c r="AG11" s="49"/>
      <c r="AH11" s="49"/>
      <c r="AI11" s="49"/>
      <c r="AJ11" s="49"/>
      <c r="AK11" s="62"/>
      <c r="AL11" s="49"/>
      <c r="AM11" s="73"/>
      <c r="AN11" s="29"/>
      <c r="AO11" s="913"/>
      <c r="AP11" s="914"/>
      <c r="AQ11" s="75"/>
      <c r="AR11" s="75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29"/>
      <c r="BK11" s="25"/>
    </row>
    <row r="12" spans="1:63">
      <c r="A12" s="938"/>
      <c r="B12" s="49"/>
      <c r="C12" s="49"/>
      <c r="D12" s="24">
        <v>8.32</v>
      </c>
      <c r="E12" s="24"/>
      <c r="F12" s="24">
        <v>2.5</v>
      </c>
      <c r="G12" s="86"/>
      <c r="H12" s="25"/>
      <c r="I12" s="24">
        <f>+(D12*F12)*2</f>
        <v>41.6</v>
      </c>
      <c r="J12" s="24"/>
      <c r="K12" s="25"/>
      <c r="L12" s="26"/>
      <c r="M12" s="26"/>
      <c r="N12" s="26"/>
      <c r="O12" s="28"/>
      <c r="P12" s="48"/>
      <c r="Q12" s="28"/>
      <c r="R12" s="28"/>
      <c r="S12" s="25"/>
      <c r="T12" s="25"/>
      <c r="U12" s="25"/>
      <c r="V12" s="25"/>
      <c r="W12" s="25"/>
      <c r="X12" s="24"/>
      <c r="Y12" s="24"/>
      <c r="Z12" s="24"/>
      <c r="AA12" s="24"/>
      <c r="AB12" s="24"/>
      <c r="AC12" s="25"/>
      <c r="AD12" s="25"/>
      <c r="AE12" s="25"/>
      <c r="AF12" s="49"/>
      <c r="AG12" s="49"/>
      <c r="AH12" s="49"/>
      <c r="AI12" s="49"/>
      <c r="AJ12" s="49"/>
      <c r="AK12" s="62"/>
      <c r="AL12" s="49"/>
      <c r="AM12" s="73"/>
      <c r="AN12" s="29"/>
      <c r="AO12" s="913"/>
      <c r="AP12" s="914"/>
      <c r="AQ12" s="75"/>
      <c r="AR12" s="75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29"/>
      <c r="BK12" s="25"/>
    </row>
    <row r="13" spans="1:63">
      <c r="A13" s="938"/>
      <c r="B13" s="49"/>
      <c r="C13" s="49"/>
      <c r="D13" s="24">
        <v>50</v>
      </c>
      <c r="E13" s="24">
        <v>6.3</v>
      </c>
      <c r="F13" s="24">
        <v>0.18</v>
      </c>
      <c r="G13" s="24"/>
      <c r="H13" s="25"/>
      <c r="I13" s="24"/>
      <c r="J13" s="24">
        <f>+D13*E13*F13</f>
        <v>56.699999999999996</v>
      </c>
      <c r="K13" s="25">
        <f>+D13*E13</f>
        <v>315</v>
      </c>
      <c r="L13" s="26"/>
      <c r="M13" s="26"/>
      <c r="N13" s="26">
        <f>+D13*2+16</f>
        <v>116</v>
      </c>
      <c r="O13" s="28"/>
      <c r="P13" s="48"/>
      <c r="Q13" s="28"/>
      <c r="R13" s="28"/>
      <c r="S13" s="25"/>
      <c r="T13" s="25"/>
      <c r="U13" s="25"/>
      <c r="V13" s="25"/>
      <c r="W13" s="25"/>
      <c r="X13" s="24"/>
      <c r="Y13" s="24"/>
      <c r="Z13" s="24"/>
      <c r="AA13" s="24"/>
      <c r="AB13" s="24"/>
      <c r="AC13" s="25"/>
      <c r="AD13" s="25"/>
      <c r="AE13" s="25"/>
      <c r="AF13" s="49"/>
      <c r="AG13" s="49"/>
      <c r="AH13" s="49"/>
      <c r="AI13" s="49"/>
      <c r="AJ13" s="49"/>
      <c r="AK13" s="62"/>
      <c r="AL13" s="49"/>
      <c r="AM13" s="73"/>
      <c r="AN13" s="29"/>
      <c r="AO13" s="913"/>
      <c r="AP13" s="914"/>
      <c r="AQ13" s="75"/>
      <c r="AR13" s="75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29"/>
      <c r="BK13" s="25"/>
    </row>
    <row r="14" spans="1:63">
      <c r="A14" s="938"/>
      <c r="B14" s="49" t="s">
        <v>66</v>
      </c>
      <c r="C14" s="49">
        <v>83</v>
      </c>
      <c r="D14" s="24">
        <v>12.8</v>
      </c>
      <c r="E14" s="24">
        <v>8.1</v>
      </c>
      <c r="F14" s="24">
        <v>3</v>
      </c>
      <c r="G14" s="24"/>
      <c r="H14" s="25"/>
      <c r="I14" s="24"/>
      <c r="J14" s="24"/>
      <c r="K14" s="25"/>
      <c r="L14" s="26"/>
      <c r="M14" s="26"/>
      <c r="N14" s="26">
        <f>+D14*2</f>
        <v>25.6</v>
      </c>
      <c r="O14" s="28"/>
      <c r="P14" s="48"/>
      <c r="Q14" s="28"/>
      <c r="R14" s="28"/>
      <c r="S14" s="25"/>
      <c r="T14" s="25"/>
      <c r="U14" s="25"/>
      <c r="V14" s="25"/>
      <c r="W14" s="25"/>
      <c r="X14" s="24"/>
      <c r="Y14" s="24"/>
      <c r="Z14" s="24"/>
      <c r="AA14" s="24"/>
      <c r="AB14" s="24"/>
      <c r="AC14" s="25"/>
      <c r="AD14" s="25"/>
      <c r="AE14" s="25"/>
      <c r="AF14" s="49">
        <f>+(D14*E14)*2</f>
        <v>207.36</v>
      </c>
      <c r="AG14" s="49">
        <f>+C14*2</f>
        <v>166</v>
      </c>
      <c r="AH14" s="49"/>
      <c r="AI14" s="49"/>
      <c r="AJ14" s="49"/>
      <c r="AK14" s="62"/>
      <c r="AL14" s="49"/>
      <c r="AM14" s="73"/>
      <c r="AN14" s="29"/>
      <c r="AO14" s="913"/>
      <c r="AP14" s="914"/>
      <c r="AQ14" s="75"/>
      <c r="AR14" s="75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29"/>
      <c r="BK14" s="25"/>
    </row>
    <row r="15" spans="1:63">
      <c r="A15" s="938"/>
      <c r="B15" s="49"/>
      <c r="C15" s="49">
        <v>18</v>
      </c>
      <c r="D15" s="24">
        <v>7.6</v>
      </c>
      <c r="E15" s="24">
        <v>3.74</v>
      </c>
      <c r="F15" s="24"/>
      <c r="G15" s="24"/>
      <c r="H15" s="25"/>
      <c r="I15" s="24"/>
      <c r="J15" s="24"/>
      <c r="K15" s="25"/>
      <c r="L15" s="26"/>
      <c r="M15" s="26"/>
      <c r="N15" s="26"/>
      <c r="O15" s="48"/>
      <c r="P15" s="48"/>
      <c r="Q15" s="48"/>
      <c r="R15" s="48"/>
      <c r="S15" s="25"/>
      <c r="T15" s="25"/>
      <c r="U15" s="25"/>
      <c r="V15" s="25"/>
      <c r="W15" s="25"/>
      <c r="X15" s="24"/>
      <c r="Y15" s="24"/>
      <c r="Z15" s="24"/>
      <c r="AA15" s="24"/>
      <c r="AB15" s="24"/>
      <c r="AC15" s="25"/>
      <c r="AD15" s="25"/>
      <c r="AE15" s="25"/>
      <c r="AF15" s="49">
        <f t="shared" ref="AF15:AF17" si="0">+D15*E15</f>
        <v>28.423999999999999</v>
      </c>
      <c r="AG15" s="49">
        <f>+C15</f>
        <v>18</v>
      </c>
      <c r="AH15" s="49"/>
      <c r="AI15" s="49"/>
      <c r="AJ15" s="49"/>
      <c r="AK15" s="62"/>
      <c r="AL15" s="49"/>
      <c r="AM15" s="73"/>
      <c r="AN15" s="49"/>
      <c r="AO15" s="913"/>
      <c r="AP15" s="914"/>
      <c r="AQ15" s="75"/>
      <c r="AR15" s="75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49"/>
      <c r="BK15" s="25"/>
    </row>
    <row r="16" spans="1:63">
      <c r="A16" s="938"/>
      <c r="B16" s="49"/>
      <c r="C16" s="49">
        <v>12</v>
      </c>
      <c r="D16" s="24">
        <v>7</v>
      </c>
      <c r="E16" s="24">
        <v>2.7</v>
      </c>
      <c r="F16" s="24"/>
      <c r="G16" s="24"/>
      <c r="H16" s="25"/>
      <c r="I16" s="24"/>
      <c r="J16" s="24"/>
      <c r="K16" s="25"/>
      <c r="L16" s="26"/>
      <c r="M16" s="26"/>
      <c r="N16" s="26"/>
      <c r="O16" s="48"/>
      <c r="P16" s="48"/>
      <c r="Q16" s="48"/>
      <c r="R16" s="48"/>
      <c r="S16" s="25"/>
      <c r="T16" s="25"/>
      <c r="U16" s="25"/>
      <c r="V16" s="25"/>
      <c r="W16" s="25"/>
      <c r="X16" s="24"/>
      <c r="Y16" s="24"/>
      <c r="Z16" s="24"/>
      <c r="AA16" s="24"/>
      <c r="AB16" s="24"/>
      <c r="AC16" s="25"/>
      <c r="AD16" s="25"/>
      <c r="AE16" s="25"/>
      <c r="AF16" s="49">
        <f t="shared" si="0"/>
        <v>18.900000000000002</v>
      </c>
      <c r="AG16" s="49">
        <f t="shared" ref="AG16:AG17" si="1">+C16</f>
        <v>12</v>
      </c>
      <c r="AH16" s="49"/>
      <c r="AI16" s="49"/>
      <c r="AJ16" s="49"/>
      <c r="AK16" s="62"/>
      <c r="AL16" s="49"/>
      <c r="AM16" s="73"/>
      <c r="AN16" s="49"/>
      <c r="AO16" s="913"/>
      <c r="AP16" s="914"/>
      <c r="AQ16" s="75"/>
      <c r="AR16" s="75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49"/>
      <c r="BK16" s="25"/>
    </row>
    <row r="17" spans="1:63">
      <c r="A17" s="938"/>
      <c r="B17" s="49"/>
      <c r="C17" s="49">
        <v>30</v>
      </c>
      <c r="D17" s="24">
        <v>3</v>
      </c>
      <c r="E17" s="24">
        <v>3</v>
      </c>
      <c r="F17" s="24"/>
      <c r="G17" s="24"/>
      <c r="H17" s="25"/>
      <c r="I17" s="24"/>
      <c r="J17" s="24"/>
      <c r="K17" s="25"/>
      <c r="L17" s="26"/>
      <c r="M17" s="26"/>
      <c r="N17" s="26"/>
      <c r="O17" s="48"/>
      <c r="P17" s="48"/>
      <c r="Q17" s="48"/>
      <c r="R17" s="48"/>
      <c r="S17" s="25"/>
      <c r="T17" s="25"/>
      <c r="U17" s="25"/>
      <c r="V17" s="25"/>
      <c r="W17" s="25"/>
      <c r="X17" s="24"/>
      <c r="Y17" s="24"/>
      <c r="Z17" s="24"/>
      <c r="AA17" s="24"/>
      <c r="AB17" s="24"/>
      <c r="AC17" s="25"/>
      <c r="AD17" s="25"/>
      <c r="AE17" s="25"/>
      <c r="AF17" s="49">
        <f t="shared" si="0"/>
        <v>9</v>
      </c>
      <c r="AG17" s="49">
        <f t="shared" si="1"/>
        <v>30</v>
      </c>
      <c r="AH17" s="49"/>
      <c r="AI17" s="49"/>
      <c r="AJ17" s="49"/>
      <c r="AK17" s="62"/>
      <c r="AL17" s="49"/>
      <c r="AM17" s="73"/>
      <c r="AN17" s="49"/>
      <c r="AO17" s="913"/>
      <c r="AP17" s="914"/>
      <c r="AQ17" s="75"/>
      <c r="AR17" s="75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49"/>
      <c r="BK17" s="25"/>
    </row>
    <row r="18" spans="1:63">
      <c r="A18" s="938"/>
      <c r="B18" s="49"/>
      <c r="C18" s="49"/>
      <c r="D18" s="24">
        <v>23</v>
      </c>
      <c r="E18" s="24">
        <v>10</v>
      </c>
      <c r="F18" s="24"/>
      <c r="G18" s="24">
        <v>10</v>
      </c>
      <c r="H18" s="25"/>
      <c r="I18" s="24"/>
      <c r="J18" s="24"/>
      <c r="K18" s="25"/>
      <c r="L18" s="26"/>
      <c r="M18" s="26"/>
      <c r="N18" s="26">
        <f>+D18*2</f>
        <v>46</v>
      </c>
      <c r="O18" s="28"/>
      <c r="P18" s="48"/>
      <c r="Q18" s="28"/>
      <c r="R18" s="28"/>
      <c r="S18" s="25"/>
      <c r="T18" s="25"/>
      <c r="U18" s="25"/>
      <c r="V18" s="25"/>
      <c r="W18" s="25"/>
      <c r="X18" s="24"/>
      <c r="Y18" s="24"/>
      <c r="Z18" s="24"/>
      <c r="AA18" s="24"/>
      <c r="AB18" s="24"/>
      <c r="AC18" s="25"/>
      <c r="AD18" s="25"/>
      <c r="AE18" s="25"/>
      <c r="AF18" s="49"/>
      <c r="AG18" s="49">
        <f>+D18*E18</f>
        <v>230</v>
      </c>
      <c r="AH18" s="49"/>
      <c r="AI18" s="49"/>
      <c r="AJ18" s="49"/>
      <c r="AK18" s="62"/>
      <c r="AL18" s="49">
        <f>+G18</f>
        <v>10</v>
      </c>
      <c r="AM18" s="73">
        <f>+G24</f>
        <v>4</v>
      </c>
      <c r="AN18" s="29"/>
      <c r="AO18" s="913"/>
      <c r="AP18" s="914"/>
      <c r="AQ18" s="75"/>
      <c r="AR18" s="75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29">
        <f>+B7+K13</f>
        <v>973</v>
      </c>
      <c r="BK18" s="25"/>
    </row>
    <row r="19" spans="1:63">
      <c r="A19" s="938"/>
      <c r="B19" s="945"/>
      <c r="C19" s="946"/>
      <c r="D19" s="24">
        <v>12.35</v>
      </c>
      <c r="E19" s="24">
        <v>8.1</v>
      </c>
      <c r="F19" s="24"/>
      <c r="G19" s="24">
        <v>1</v>
      </c>
      <c r="H19" s="25"/>
      <c r="I19" s="24"/>
      <c r="J19" s="24"/>
      <c r="K19" s="25"/>
      <c r="L19" s="26"/>
      <c r="M19" s="26"/>
      <c r="N19" s="26"/>
      <c r="O19" s="27"/>
      <c r="P19" s="48"/>
      <c r="Q19" s="27"/>
      <c r="R19" s="27"/>
      <c r="S19" s="25"/>
      <c r="T19" s="25"/>
      <c r="U19" s="25"/>
      <c r="V19" s="25"/>
      <c r="W19" s="25"/>
      <c r="X19" s="24"/>
      <c r="Y19" s="24"/>
      <c r="Z19" s="24"/>
      <c r="AA19" s="24"/>
      <c r="AB19" s="24"/>
      <c r="AC19" s="25"/>
      <c r="AD19" s="25"/>
      <c r="AE19" s="25"/>
      <c r="AF19" s="49"/>
      <c r="AG19" s="49"/>
      <c r="AH19" s="62">
        <f>+(D19*E19)*2</f>
        <v>200.07</v>
      </c>
      <c r="AI19" s="62">
        <f>+(D19*E19)*2</f>
        <v>200.07</v>
      </c>
      <c r="AJ19" s="62">
        <f>+(D19*E19)*2</f>
        <v>200.07</v>
      </c>
      <c r="AK19" s="62"/>
      <c r="AL19" s="49"/>
      <c r="AM19" s="73"/>
      <c r="AN19" s="29"/>
      <c r="AO19" s="913"/>
      <c r="AP19" s="914"/>
      <c r="AQ19" s="75"/>
      <c r="AR19" s="75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29"/>
      <c r="BK19" s="25"/>
    </row>
    <row r="20" spans="1:63">
      <c r="A20" s="938"/>
      <c r="B20" s="939"/>
      <c r="C20" s="939"/>
      <c r="D20" s="25">
        <v>7.6</v>
      </c>
      <c r="E20" s="25">
        <v>3.74</v>
      </c>
      <c r="F20" s="25"/>
      <c r="G20" s="24"/>
      <c r="H20" s="25"/>
      <c r="I20" s="65"/>
      <c r="J20" s="65"/>
      <c r="K20" s="26"/>
      <c r="L20" s="26"/>
      <c r="M20" s="26"/>
      <c r="N20" s="26"/>
      <c r="O20" s="49"/>
      <c r="P20" s="73"/>
      <c r="Q20" s="25"/>
      <c r="R20" s="25"/>
      <c r="S20" s="25"/>
      <c r="T20" s="25"/>
      <c r="U20" s="25"/>
      <c r="V20" s="25"/>
      <c r="W20" s="25"/>
      <c r="X20" s="24"/>
      <c r="Y20" s="24"/>
      <c r="Z20" s="24"/>
      <c r="AA20" s="24"/>
      <c r="AB20" s="24"/>
      <c r="AC20" s="25"/>
      <c r="AD20" s="25"/>
      <c r="AE20" s="25"/>
      <c r="AF20" s="49"/>
      <c r="AG20" s="49"/>
      <c r="AH20" s="49">
        <f>+(D20*E20)*2</f>
        <v>56.847999999999999</v>
      </c>
      <c r="AI20" s="62">
        <f t="shared" ref="AI20" si="2">+(D20*E20)*2</f>
        <v>56.847999999999999</v>
      </c>
      <c r="AJ20" s="62">
        <f t="shared" ref="AJ20" si="3">+(D20*E20)*2</f>
        <v>56.847999999999999</v>
      </c>
      <c r="AK20" s="62"/>
      <c r="AL20" s="49"/>
      <c r="AM20" s="73"/>
      <c r="AN20" s="29"/>
      <c r="AO20" s="913">
        <f>+G30</f>
        <v>2</v>
      </c>
      <c r="AP20" s="914"/>
      <c r="AQ20" s="75">
        <f>+G19</f>
        <v>1</v>
      </c>
      <c r="AR20" s="75">
        <f>+D29</f>
        <v>12</v>
      </c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29"/>
      <c r="BK20" s="25"/>
    </row>
    <row r="21" spans="1:63">
      <c r="A21" s="938"/>
      <c r="B21" s="88"/>
      <c r="C21" s="88"/>
      <c r="D21" s="33">
        <v>6</v>
      </c>
      <c r="E21" s="33">
        <v>2.7</v>
      </c>
      <c r="F21" s="25"/>
      <c r="G21" s="24"/>
      <c r="H21" s="27"/>
      <c r="I21" s="24"/>
      <c r="J21" s="24"/>
      <c r="K21" s="25"/>
      <c r="L21" s="25"/>
      <c r="M21" s="25"/>
      <c r="N21" s="25"/>
      <c r="O21" s="49"/>
      <c r="P21" s="73"/>
      <c r="Q21" s="25"/>
      <c r="R21" s="25"/>
      <c r="S21" s="25"/>
      <c r="T21" s="26"/>
      <c r="U21" s="25"/>
      <c r="V21" s="25"/>
      <c r="W21" s="25"/>
      <c r="X21" s="24"/>
      <c r="Y21" s="24"/>
      <c r="Z21" s="24"/>
      <c r="AA21" s="24"/>
      <c r="AB21" s="24"/>
      <c r="AC21" s="25"/>
      <c r="AD21" s="25"/>
      <c r="AE21" s="25"/>
      <c r="AF21" s="49"/>
      <c r="AG21" s="49"/>
      <c r="AH21" s="49">
        <f>+D21*E21</f>
        <v>16.200000000000003</v>
      </c>
      <c r="AI21" s="62">
        <f>+(D21*E21)</f>
        <v>16.200000000000003</v>
      </c>
      <c r="AJ21" s="62">
        <f>+(D21*E21)</f>
        <v>16.200000000000003</v>
      </c>
      <c r="AK21" s="62"/>
      <c r="AL21" s="49"/>
      <c r="AM21" s="73"/>
      <c r="AN21" s="29"/>
      <c r="AO21" s="913"/>
      <c r="AP21" s="914"/>
      <c r="AQ21" s="75"/>
      <c r="AR21" s="75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29"/>
      <c r="BK21" s="25"/>
    </row>
    <row r="22" spans="1:63">
      <c r="A22" s="938"/>
      <c r="B22" s="88"/>
      <c r="C22" s="88"/>
      <c r="D22" s="25">
        <v>3</v>
      </c>
      <c r="E22" s="26">
        <v>3</v>
      </c>
      <c r="F22" s="25"/>
      <c r="G22" s="24"/>
      <c r="H22" s="29"/>
      <c r="I22" s="24"/>
      <c r="J22" s="24"/>
      <c r="K22" s="25"/>
      <c r="L22" s="25"/>
      <c r="M22" s="25"/>
      <c r="N22" s="25"/>
      <c r="O22" s="30"/>
      <c r="P22" s="30"/>
      <c r="Q22" s="33"/>
      <c r="R22" s="33"/>
      <c r="S22" s="30"/>
      <c r="T22" s="49"/>
      <c r="U22" s="30"/>
      <c r="V22" s="30"/>
      <c r="W22" s="30"/>
      <c r="X22" s="92"/>
      <c r="Y22" s="92"/>
      <c r="Z22" s="92"/>
      <c r="AA22" s="92"/>
      <c r="AB22" s="92"/>
      <c r="AC22" s="25"/>
      <c r="AD22" s="25"/>
      <c r="AE22" s="25"/>
      <c r="AF22" s="49"/>
      <c r="AG22" s="49"/>
      <c r="AH22" s="62">
        <f>+D22*E22</f>
        <v>9</v>
      </c>
      <c r="AI22" s="62">
        <f>+(D22*E22)</f>
        <v>9</v>
      </c>
      <c r="AJ22" s="62">
        <f>+(D22*E22)</f>
        <v>9</v>
      </c>
      <c r="AK22" s="62"/>
      <c r="AL22" s="49"/>
      <c r="AM22" s="73"/>
      <c r="AN22" s="29"/>
      <c r="AO22" s="913"/>
      <c r="AP22" s="914"/>
      <c r="AQ22" s="75"/>
      <c r="AR22" s="75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29"/>
      <c r="BK22" s="29"/>
    </row>
    <row r="23" spans="1:63">
      <c r="A23" s="938"/>
      <c r="B23" s="88"/>
      <c r="C23" s="88"/>
      <c r="D23" s="25">
        <v>3</v>
      </c>
      <c r="E23" s="26">
        <v>2.4</v>
      </c>
      <c r="F23" s="25"/>
      <c r="G23" s="24"/>
      <c r="H23" s="82"/>
      <c r="I23" s="24"/>
      <c r="J23" s="24"/>
      <c r="K23" s="25"/>
      <c r="L23" s="25"/>
      <c r="M23" s="25"/>
      <c r="N23" s="25"/>
      <c r="O23" s="29"/>
      <c r="P23" s="73"/>
      <c r="Q23" s="25"/>
      <c r="R23" s="25"/>
      <c r="S23" s="29"/>
      <c r="T23" s="29"/>
      <c r="U23" s="29"/>
      <c r="V23" s="82"/>
      <c r="W23" s="82"/>
      <c r="X23" s="34"/>
      <c r="Y23" s="34"/>
      <c r="Z23" s="34"/>
      <c r="AA23" s="34"/>
      <c r="AB23" s="34"/>
      <c r="AC23" s="25"/>
      <c r="AD23" s="25"/>
      <c r="AE23" s="25"/>
      <c r="AF23" s="49"/>
      <c r="AG23" s="49"/>
      <c r="AH23" s="49"/>
      <c r="AI23" s="49"/>
      <c r="AJ23" s="49"/>
      <c r="AK23" s="62">
        <f>+(D23*E23)*12</f>
        <v>86.399999999999991</v>
      </c>
      <c r="AL23" s="49"/>
      <c r="AM23" s="30"/>
      <c r="AN23" s="30"/>
      <c r="AO23" s="913"/>
      <c r="AP23" s="914"/>
      <c r="AQ23" s="76"/>
      <c r="AR23" s="76"/>
      <c r="AS23" s="61"/>
      <c r="AT23" s="61"/>
      <c r="AU23" s="61">
        <f>+G24</f>
        <v>4</v>
      </c>
      <c r="AV23" s="61">
        <f>+G24</f>
        <v>4</v>
      </c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30"/>
      <c r="BK23" s="29"/>
    </row>
    <row r="24" spans="1:63">
      <c r="A24" s="938"/>
      <c r="B24" s="88"/>
      <c r="C24" s="88"/>
      <c r="D24" s="33">
        <f>3.7+3.7+2.6+2.6+2.5+2.5+3.5+3.5</f>
        <v>24.6</v>
      </c>
      <c r="E24" s="26"/>
      <c r="F24" s="33"/>
      <c r="G24" s="24">
        <v>4</v>
      </c>
      <c r="H24" s="30"/>
      <c r="I24" s="24"/>
      <c r="J24" s="24"/>
      <c r="K24" s="25"/>
      <c r="L24" s="25"/>
      <c r="M24" s="25"/>
      <c r="N24" s="25"/>
      <c r="O24" s="30"/>
      <c r="P24" s="30"/>
      <c r="Q24" s="33"/>
      <c r="R24" s="33"/>
      <c r="S24" s="27"/>
      <c r="T24" s="30"/>
      <c r="U24" s="30"/>
      <c r="V24" s="30"/>
      <c r="W24" s="30"/>
      <c r="X24" s="92"/>
      <c r="Y24" s="92"/>
      <c r="Z24" s="92"/>
      <c r="AA24" s="92"/>
      <c r="AB24" s="92"/>
      <c r="AC24" s="25"/>
      <c r="AD24" s="25"/>
      <c r="AE24" s="25"/>
      <c r="AF24" s="49"/>
      <c r="AG24" s="49"/>
      <c r="AH24" s="49"/>
      <c r="AI24" s="49"/>
      <c r="AJ24" s="49"/>
      <c r="AK24" s="62"/>
      <c r="AL24" s="49"/>
      <c r="AM24" s="48"/>
      <c r="AN24" s="27"/>
      <c r="AO24" s="913"/>
      <c r="AP24" s="914"/>
      <c r="AQ24" s="69"/>
      <c r="AR24" s="69"/>
      <c r="AS24" s="69"/>
      <c r="AT24" s="69"/>
      <c r="AU24" s="69"/>
      <c r="AV24" s="69"/>
      <c r="AW24" s="69">
        <f>+G25</f>
        <v>2</v>
      </c>
      <c r="AX24" s="69"/>
      <c r="AY24" s="69">
        <f>+D24</f>
        <v>24.6</v>
      </c>
      <c r="AZ24" s="69">
        <f>+G27</f>
        <v>6</v>
      </c>
      <c r="BA24" s="69"/>
      <c r="BB24" s="69">
        <f>+G28</f>
        <v>6</v>
      </c>
      <c r="BC24" s="69">
        <f>+G25</f>
        <v>2</v>
      </c>
      <c r="BD24" s="69">
        <f>+G24</f>
        <v>4</v>
      </c>
      <c r="BE24" s="69"/>
      <c r="BF24" s="69"/>
      <c r="BG24" s="69"/>
      <c r="BH24" s="69"/>
      <c r="BI24" s="69"/>
      <c r="BJ24" s="62"/>
      <c r="BK24" s="29"/>
    </row>
    <row r="25" spans="1:63">
      <c r="A25" s="938"/>
      <c r="B25" s="88"/>
      <c r="C25" s="88"/>
      <c r="D25" s="25">
        <f>20+11.5+21.5+7.45</f>
        <v>60.45</v>
      </c>
      <c r="E25" s="25"/>
      <c r="F25" s="25"/>
      <c r="G25" s="24">
        <v>2</v>
      </c>
      <c r="H25" s="29"/>
      <c r="I25" s="24"/>
      <c r="J25" s="24"/>
      <c r="K25" s="25"/>
      <c r="L25" s="25"/>
      <c r="M25" s="25"/>
      <c r="N25" s="25"/>
      <c r="O25" s="29"/>
      <c r="P25" s="73"/>
      <c r="Q25" s="25"/>
      <c r="R25" s="25"/>
      <c r="S25" s="29"/>
      <c r="T25" s="29"/>
      <c r="U25" s="29"/>
      <c r="V25" s="82"/>
      <c r="W25" s="82"/>
      <c r="X25" s="34"/>
      <c r="Y25" s="34"/>
      <c r="Z25" s="34"/>
      <c r="AA25" s="34"/>
      <c r="AB25" s="34"/>
      <c r="AC25" s="66"/>
      <c r="AD25" s="66"/>
      <c r="AE25" s="66"/>
      <c r="AF25" s="29"/>
      <c r="AG25" s="29"/>
      <c r="AH25" s="29"/>
      <c r="AI25" s="29">
        <f>+D25*E25</f>
        <v>0</v>
      </c>
      <c r="AJ25" s="29">
        <f>+D25*E25</f>
        <v>0</v>
      </c>
      <c r="AK25" s="62"/>
      <c r="AL25" s="29"/>
      <c r="AM25" s="73"/>
      <c r="AN25" s="29"/>
      <c r="AO25" s="913"/>
      <c r="AP25" s="914"/>
      <c r="AQ25" s="75"/>
      <c r="AR25" s="75"/>
      <c r="AS25" s="68"/>
      <c r="AT25" s="68"/>
      <c r="AU25" s="68"/>
      <c r="AV25" s="68"/>
      <c r="AW25" s="68"/>
      <c r="AX25" s="29">
        <f>+G26</f>
        <v>1</v>
      </c>
      <c r="AY25" s="68"/>
      <c r="AZ25" s="68"/>
      <c r="BA25" s="68">
        <f>+D25</f>
        <v>60.45</v>
      </c>
      <c r="BB25" s="68"/>
      <c r="BC25" s="68"/>
      <c r="BD25" s="68"/>
      <c r="BE25" s="68"/>
      <c r="BF25" s="68"/>
      <c r="BG25" s="68"/>
      <c r="BH25" s="68"/>
      <c r="BI25" s="68"/>
      <c r="BK25" s="29"/>
    </row>
    <row r="26" spans="1:63">
      <c r="A26" s="938"/>
      <c r="B26" s="88"/>
      <c r="C26" s="88"/>
      <c r="D26" s="25">
        <f>4+4+3+3+2.5+2.5+3.2+3.4+1.4</f>
        <v>26.999999999999996</v>
      </c>
      <c r="E26" s="25"/>
      <c r="F26" s="25"/>
      <c r="G26" s="24">
        <v>1</v>
      </c>
      <c r="H26" s="29"/>
      <c r="I26" s="24"/>
      <c r="J26" s="24"/>
      <c r="K26" s="25"/>
      <c r="L26" s="25"/>
      <c r="M26" s="25"/>
      <c r="N26" s="25"/>
      <c r="O26" s="29"/>
      <c r="P26" s="73"/>
      <c r="Q26" s="25"/>
      <c r="R26" s="25"/>
      <c r="S26" s="29"/>
      <c r="T26" s="29"/>
      <c r="U26" s="29"/>
      <c r="V26" s="82"/>
      <c r="W26" s="82"/>
      <c r="X26" s="34"/>
      <c r="Y26" s="34"/>
      <c r="Z26" s="34"/>
      <c r="AA26" s="34"/>
      <c r="AB26" s="34"/>
      <c r="AC26" s="66"/>
      <c r="AD26" s="66"/>
      <c r="AE26" s="66"/>
      <c r="AF26" s="29"/>
      <c r="AG26" s="29"/>
      <c r="AH26" s="29"/>
      <c r="AI26" s="29">
        <f t="shared" ref="AI26:AI27" si="4">+D26*E26</f>
        <v>0</v>
      </c>
      <c r="AJ26" s="29">
        <f t="shared" ref="AJ26:AJ27" si="5">+D26*E26</f>
        <v>0</v>
      </c>
      <c r="AK26" s="62"/>
      <c r="AL26" s="29"/>
      <c r="AM26" s="73"/>
      <c r="AN26" s="29"/>
      <c r="AO26" s="913"/>
      <c r="AP26" s="914"/>
      <c r="AQ26" s="75"/>
      <c r="AR26" s="75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>
        <f>+D26</f>
        <v>26.999999999999996</v>
      </c>
      <c r="BF26" s="68"/>
      <c r="BG26" s="68"/>
      <c r="BH26" s="68"/>
      <c r="BI26" s="68"/>
      <c r="BJ26" s="29"/>
      <c r="BK26" s="29"/>
    </row>
    <row r="27" spans="1:63">
      <c r="A27" s="938"/>
      <c r="B27" s="88"/>
      <c r="C27" s="88"/>
      <c r="D27" s="33">
        <f>21+11.5+20</f>
        <v>52.5</v>
      </c>
      <c r="E27" s="33"/>
      <c r="F27" s="33"/>
      <c r="G27" s="24">
        <v>6</v>
      </c>
      <c r="H27" s="30"/>
      <c r="I27" s="51"/>
      <c r="J27" s="51"/>
      <c r="K27" s="33"/>
      <c r="L27" s="33"/>
      <c r="M27" s="33"/>
      <c r="N27" s="33"/>
      <c r="O27" s="30"/>
      <c r="P27" s="30"/>
      <c r="Q27" s="33"/>
      <c r="R27" s="33"/>
      <c r="S27" s="30"/>
      <c r="T27" s="30"/>
      <c r="U27" s="30"/>
      <c r="V27" s="30"/>
      <c r="W27" s="30"/>
      <c r="X27" s="92"/>
      <c r="Y27" s="92"/>
      <c r="Z27" s="92"/>
      <c r="AA27" s="92"/>
      <c r="AB27" s="92"/>
      <c r="AC27" s="30"/>
      <c r="AD27" s="30"/>
      <c r="AE27" s="30"/>
      <c r="AF27" s="27"/>
      <c r="AG27" s="30"/>
      <c r="AH27" s="29"/>
      <c r="AI27" s="29">
        <f t="shared" si="4"/>
        <v>0</v>
      </c>
      <c r="AJ27" s="29">
        <f t="shared" si="5"/>
        <v>0</v>
      </c>
      <c r="AK27" s="30"/>
      <c r="AL27" s="30"/>
      <c r="AM27" s="30"/>
      <c r="AN27" s="30"/>
      <c r="AO27" s="913"/>
      <c r="AP27" s="914"/>
      <c r="AQ27" s="76"/>
      <c r="AR27" s="76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>
        <f>+D27</f>
        <v>52.5</v>
      </c>
      <c r="BG27" s="61"/>
      <c r="BH27" s="61"/>
      <c r="BI27" s="61">
        <f>+G27</f>
        <v>6</v>
      </c>
      <c r="BJ27" s="30"/>
      <c r="BK27" s="27"/>
    </row>
    <row r="28" spans="1:63">
      <c r="A28" s="938"/>
      <c r="B28" s="88"/>
      <c r="C28" s="88"/>
      <c r="D28" s="25">
        <v>20</v>
      </c>
      <c r="E28" s="25"/>
      <c r="F28" s="25"/>
      <c r="G28" s="24">
        <v>6</v>
      </c>
      <c r="H28" s="29"/>
      <c r="I28" s="24"/>
      <c r="J28" s="24"/>
      <c r="K28" s="25"/>
      <c r="L28" s="25"/>
      <c r="M28" s="25"/>
      <c r="N28" s="25"/>
      <c r="O28" s="29"/>
      <c r="P28" s="73"/>
      <c r="Q28" s="25"/>
      <c r="R28" s="25"/>
      <c r="S28" s="29"/>
      <c r="T28" s="29"/>
      <c r="U28" s="29"/>
      <c r="V28" s="82"/>
      <c r="W28" s="82"/>
      <c r="X28" s="34"/>
      <c r="Y28" s="34"/>
      <c r="Z28" s="34"/>
      <c r="AA28" s="34"/>
      <c r="AB28" s="34"/>
      <c r="AC28" s="66"/>
      <c r="AD28" s="66"/>
      <c r="AE28" s="66"/>
      <c r="AF28" s="29"/>
      <c r="AG28" s="29"/>
      <c r="AH28" s="29"/>
      <c r="AI28" s="29"/>
      <c r="AJ28" s="29"/>
      <c r="AK28" s="62"/>
      <c r="AL28" s="29"/>
      <c r="AM28" s="73"/>
      <c r="AN28" s="29"/>
      <c r="AO28" s="913"/>
      <c r="AP28" s="914"/>
      <c r="AQ28" s="75"/>
      <c r="AR28" s="75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>
        <f>+D28</f>
        <v>20</v>
      </c>
      <c r="BH28" s="68"/>
      <c r="BI28" s="68"/>
      <c r="BJ28" s="29"/>
      <c r="BK28" s="29"/>
    </row>
    <row r="29" spans="1:63">
      <c r="A29" s="938"/>
      <c r="B29" s="88"/>
      <c r="C29" s="88"/>
      <c r="D29" s="25">
        <v>12</v>
      </c>
      <c r="E29" s="25"/>
      <c r="F29" s="25"/>
      <c r="G29" s="24"/>
      <c r="H29" s="29"/>
      <c r="I29" s="24"/>
      <c r="J29" s="24"/>
      <c r="K29" s="25"/>
      <c r="L29" s="25"/>
      <c r="M29" s="25"/>
      <c r="N29" s="25"/>
      <c r="O29" s="29"/>
      <c r="P29" s="73"/>
      <c r="Q29" s="25"/>
      <c r="R29" s="25"/>
      <c r="S29" s="29"/>
      <c r="T29" s="29"/>
      <c r="U29" s="29"/>
      <c r="V29" s="82"/>
      <c r="W29" s="82"/>
      <c r="X29" s="34"/>
      <c r="Y29" s="34"/>
      <c r="Z29" s="34"/>
      <c r="AA29" s="34"/>
      <c r="AB29" s="34"/>
      <c r="AC29" s="66"/>
      <c r="AD29" s="66"/>
      <c r="AE29" s="66"/>
      <c r="AF29" s="29"/>
      <c r="AG29" s="29"/>
      <c r="AH29" s="29"/>
      <c r="AI29" s="29"/>
      <c r="AJ29" s="29"/>
      <c r="AK29" s="62"/>
      <c r="AL29" s="29"/>
      <c r="AM29" s="73"/>
      <c r="AN29" s="29"/>
      <c r="AO29" s="913"/>
      <c r="AP29" s="914"/>
      <c r="AQ29" s="75"/>
      <c r="AR29" s="75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>
        <f>+D29</f>
        <v>12</v>
      </c>
      <c r="BI29" s="68"/>
      <c r="BJ29" s="29"/>
      <c r="BK29" s="29"/>
    </row>
    <row r="30" spans="1:63">
      <c r="A30" s="938"/>
      <c r="B30" s="88"/>
      <c r="C30" s="88"/>
      <c r="D30" s="25">
        <v>8.32</v>
      </c>
      <c r="E30" s="25"/>
      <c r="F30" s="25">
        <v>5</v>
      </c>
      <c r="G30" s="24">
        <v>2</v>
      </c>
      <c r="H30" s="62"/>
      <c r="I30" s="24"/>
      <c r="J30" s="24"/>
      <c r="K30" s="25"/>
      <c r="L30" s="25"/>
      <c r="M30" s="25"/>
      <c r="N30" s="25"/>
      <c r="O30" s="62"/>
      <c r="P30" s="73"/>
      <c r="Q30" s="25"/>
      <c r="R30" s="25"/>
      <c r="S30" s="62"/>
      <c r="T30" s="62"/>
      <c r="U30" s="62"/>
      <c r="V30" s="82"/>
      <c r="W30" s="82"/>
      <c r="X30" s="34"/>
      <c r="Y30" s="34"/>
      <c r="Z30" s="34"/>
      <c r="AA30" s="34"/>
      <c r="AB30" s="34"/>
      <c r="AC30" s="66">
        <f>+(D30*F30)*G30</f>
        <v>83.2</v>
      </c>
      <c r="AD30" s="66">
        <f>+(D30*F30)*4</f>
        <v>166.4</v>
      </c>
      <c r="AE30" s="66"/>
      <c r="AF30" s="62"/>
      <c r="AG30" s="62"/>
      <c r="AH30" s="62"/>
      <c r="AI30" s="62"/>
      <c r="AJ30" s="62"/>
      <c r="AK30" s="62"/>
      <c r="AL30" s="62"/>
      <c r="AM30" s="73"/>
      <c r="AN30" s="62"/>
      <c r="AO30" s="71"/>
      <c r="AP30" s="68"/>
      <c r="AQ30" s="75"/>
      <c r="AR30" s="75"/>
      <c r="AS30" s="73">
        <f>+(D30*F30)*4</f>
        <v>166.4</v>
      </c>
      <c r="AT30" s="68">
        <f>+AS30</f>
        <v>166.4</v>
      </c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2"/>
      <c r="BK30" s="62"/>
    </row>
    <row r="31" spans="1:63">
      <c r="A31" s="938"/>
      <c r="B31" s="88"/>
      <c r="C31" s="88"/>
      <c r="D31" s="25">
        <v>6.1</v>
      </c>
      <c r="E31" s="25"/>
      <c r="F31" s="25">
        <v>5</v>
      </c>
      <c r="G31" s="24">
        <v>2</v>
      </c>
      <c r="H31" s="62"/>
      <c r="I31" s="24"/>
      <c r="J31" s="24"/>
      <c r="K31" s="25"/>
      <c r="L31" s="25"/>
      <c r="M31" s="25"/>
      <c r="N31" s="25"/>
      <c r="O31" s="62"/>
      <c r="P31" s="73"/>
      <c r="Q31" s="25"/>
      <c r="R31" s="25"/>
      <c r="S31" s="62"/>
      <c r="T31" s="62"/>
      <c r="U31" s="62"/>
      <c r="V31" s="82"/>
      <c r="W31" s="82"/>
      <c r="X31" s="34"/>
      <c r="Y31" s="34"/>
      <c r="Z31" s="34"/>
      <c r="AA31" s="34"/>
      <c r="AB31" s="34"/>
      <c r="AC31" s="66">
        <f t="shared" ref="AC31:AC36" si="6">+(D31*F31)*G31</f>
        <v>61</v>
      </c>
      <c r="AD31" s="66">
        <f t="shared" ref="AD31:AD36" si="7">+(D31*F31)*4</f>
        <v>122</v>
      </c>
      <c r="AE31" s="66"/>
      <c r="AF31" s="62"/>
      <c r="AG31" s="62"/>
      <c r="AH31" s="62"/>
      <c r="AI31" s="62"/>
      <c r="AJ31" s="62"/>
      <c r="AK31" s="62"/>
      <c r="AL31" s="62"/>
      <c r="AM31" s="73"/>
      <c r="AN31" s="62"/>
      <c r="AO31" s="71"/>
      <c r="AP31" s="68"/>
      <c r="AQ31" s="75"/>
      <c r="AR31" s="75"/>
      <c r="AS31" s="73">
        <f>+(D31*F31)*4</f>
        <v>122</v>
      </c>
      <c r="AT31" s="97">
        <f t="shared" ref="AT31:AT38" si="8">+AS31</f>
        <v>122</v>
      </c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2"/>
      <c r="BK31" s="62"/>
    </row>
    <row r="32" spans="1:63">
      <c r="A32" s="938"/>
      <c r="B32" s="88"/>
      <c r="C32" s="88"/>
      <c r="D32" s="25">
        <v>7.6</v>
      </c>
      <c r="E32" s="25"/>
      <c r="F32" s="25">
        <v>2.4</v>
      </c>
      <c r="G32" s="24">
        <v>2</v>
      </c>
      <c r="H32" s="62"/>
      <c r="I32" s="24"/>
      <c r="J32" s="24"/>
      <c r="K32" s="25"/>
      <c r="L32" s="25"/>
      <c r="M32" s="25"/>
      <c r="N32" s="25"/>
      <c r="O32" s="62"/>
      <c r="P32" s="73"/>
      <c r="Q32" s="25"/>
      <c r="R32" s="25"/>
      <c r="S32" s="62"/>
      <c r="T32" s="62"/>
      <c r="U32" s="62"/>
      <c r="V32" s="82"/>
      <c r="W32" s="82"/>
      <c r="X32" s="34"/>
      <c r="Y32" s="34"/>
      <c r="Z32" s="34"/>
      <c r="AA32" s="34"/>
      <c r="AB32" s="34"/>
      <c r="AC32" s="66">
        <f t="shared" si="6"/>
        <v>36.479999999999997</v>
      </c>
      <c r="AD32" s="66">
        <f t="shared" si="7"/>
        <v>72.959999999999994</v>
      </c>
      <c r="AE32" s="66"/>
      <c r="AF32" s="62"/>
      <c r="AG32" s="62"/>
      <c r="AH32" s="62"/>
      <c r="AI32" s="62"/>
      <c r="AJ32" s="62"/>
      <c r="AK32" s="62"/>
      <c r="AL32" s="62"/>
      <c r="AM32" s="73"/>
      <c r="AN32" s="62"/>
      <c r="AO32" s="71"/>
      <c r="AP32" s="68"/>
      <c r="AQ32" s="75"/>
      <c r="AR32" s="75"/>
      <c r="AS32" s="73">
        <f>+(D32*F32)*4</f>
        <v>72.959999999999994</v>
      </c>
      <c r="AT32" s="97">
        <f t="shared" si="8"/>
        <v>72.959999999999994</v>
      </c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2"/>
      <c r="BK32" s="62"/>
    </row>
    <row r="33" spans="1:63">
      <c r="A33" s="938"/>
      <c r="B33" s="88"/>
      <c r="C33" s="88"/>
      <c r="D33" s="25">
        <v>3.74</v>
      </c>
      <c r="E33" s="25"/>
      <c r="F33" s="25">
        <v>2.4</v>
      </c>
      <c r="G33" s="24">
        <v>2</v>
      </c>
      <c r="H33" s="62"/>
      <c r="I33" s="24"/>
      <c r="J33" s="24"/>
      <c r="K33" s="25"/>
      <c r="L33" s="25"/>
      <c r="M33" s="25"/>
      <c r="N33" s="25"/>
      <c r="O33" s="62"/>
      <c r="P33" s="73"/>
      <c r="Q33" s="25"/>
      <c r="R33" s="25"/>
      <c r="S33" s="62"/>
      <c r="T33" s="62"/>
      <c r="U33" s="62"/>
      <c r="V33" s="82"/>
      <c r="W33" s="82"/>
      <c r="X33" s="34"/>
      <c r="Y33" s="34"/>
      <c r="Z33" s="34"/>
      <c r="AA33" s="34"/>
      <c r="AB33" s="34"/>
      <c r="AC33" s="66">
        <f t="shared" si="6"/>
        <v>17.952000000000002</v>
      </c>
      <c r="AD33" s="66">
        <f>+(D33*F33)</f>
        <v>8.9760000000000009</v>
      </c>
      <c r="AE33" s="66"/>
      <c r="AF33" s="62"/>
      <c r="AG33" s="62"/>
      <c r="AH33" s="62"/>
      <c r="AI33" s="62"/>
      <c r="AJ33" s="62"/>
      <c r="AK33" s="62"/>
      <c r="AL33" s="62"/>
      <c r="AM33" s="73"/>
      <c r="AN33" s="62"/>
      <c r="AO33" s="71"/>
      <c r="AP33" s="68"/>
      <c r="AQ33" s="75"/>
      <c r="AR33" s="75"/>
      <c r="AS33" s="73">
        <f>+(D33*F33)*2</f>
        <v>17.952000000000002</v>
      </c>
      <c r="AT33" s="97">
        <f t="shared" si="8"/>
        <v>17.952000000000002</v>
      </c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2"/>
      <c r="BK33" s="62"/>
    </row>
    <row r="34" spans="1:63">
      <c r="A34" s="938"/>
      <c r="B34" s="88"/>
      <c r="C34" s="88"/>
      <c r="D34" s="25">
        <v>6.3</v>
      </c>
      <c r="E34" s="25"/>
      <c r="F34" s="25">
        <v>4.8</v>
      </c>
      <c r="G34" s="24"/>
      <c r="H34" s="62"/>
      <c r="I34" s="24"/>
      <c r="J34" s="24"/>
      <c r="K34" s="25"/>
      <c r="L34" s="25"/>
      <c r="M34" s="25"/>
      <c r="N34" s="25"/>
      <c r="O34" s="62"/>
      <c r="P34" s="73"/>
      <c r="Q34" s="25"/>
      <c r="R34" s="25"/>
      <c r="S34" s="62"/>
      <c r="T34" s="62"/>
      <c r="U34" s="62"/>
      <c r="V34" s="82"/>
      <c r="W34" s="82"/>
      <c r="X34" s="34"/>
      <c r="Y34" s="34"/>
      <c r="Z34" s="34"/>
      <c r="AA34" s="34"/>
      <c r="AB34" s="34"/>
      <c r="AC34" s="66">
        <f>+(D34*F34)</f>
        <v>30.24</v>
      </c>
      <c r="AD34" s="66">
        <f>+(D34*F34)*2</f>
        <v>60.48</v>
      </c>
      <c r="AE34" s="66"/>
      <c r="AF34" s="62"/>
      <c r="AG34" s="62"/>
      <c r="AH34" s="62"/>
      <c r="AI34" s="62"/>
      <c r="AJ34" s="62"/>
      <c r="AK34" s="62"/>
      <c r="AL34" s="62"/>
      <c r="AM34" s="73"/>
      <c r="AN34" s="62"/>
      <c r="AO34" s="71"/>
      <c r="AP34" s="68"/>
      <c r="AQ34" s="75"/>
      <c r="AR34" s="75"/>
      <c r="AS34" s="73">
        <f>+(D34*F34)*4</f>
        <v>120.96</v>
      </c>
      <c r="AT34" s="97">
        <f t="shared" si="8"/>
        <v>120.96</v>
      </c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2"/>
      <c r="BK34" s="62"/>
    </row>
    <row r="35" spans="1:63">
      <c r="A35" s="938"/>
      <c r="B35" s="88"/>
      <c r="C35" s="88"/>
      <c r="D35" s="25">
        <v>3.5</v>
      </c>
      <c r="E35" s="25"/>
      <c r="F35" s="25">
        <v>4.8</v>
      </c>
      <c r="G35" s="24"/>
      <c r="H35" s="62"/>
      <c r="I35" s="24"/>
      <c r="J35" s="24"/>
      <c r="K35" s="25"/>
      <c r="L35" s="25"/>
      <c r="M35" s="25"/>
      <c r="N35" s="25"/>
      <c r="O35" s="62"/>
      <c r="P35" s="73"/>
      <c r="Q35" s="25"/>
      <c r="R35" s="25"/>
      <c r="S35" s="62"/>
      <c r="T35" s="62"/>
      <c r="U35" s="62"/>
      <c r="V35" s="82"/>
      <c r="W35" s="82"/>
      <c r="X35" s="34"/>
      <c r="Y35" s="34"/>
      <c r="Z35" s="34"/>
      <c r="AA35" s="34"/>
      <c r="AB35" s="34"/>
      <c r="AC35" s="66">
        <f>+(D35*F35)</f>
        <v>16.8</v>
      </c>
      <c r="AD35" s="66">
        <f>+(D35*F35)*2</f>
        <v>33.6</v>
      </c>
      <c r="AE35" s="66"/>
      <c r="AF35" s="62"/>
      <c r="AG35" s="62"/>
      <c r="AH35" s="62"/>
      <c r="AI35" s="62"/>
      <c r="AJ35" s="62"/>
      <c r="AK35" s="62"/>
      <c r="AL35" s="62"/>
      <c r="AM35" s="73"/>
      <c r="AN35" s="62"/>
      <c r="AO35" s="71"/>
      <c r="AP35" s="68"/>
      <c r="AQ35" s="75"/>
      <c r="AR35" s="75"/>
      <c r="AS35" s="73">
        <f>+(D35*F35)*4</f>
        <v>67.2</v>
      </c>
      <c r="AT35" s="97">
        <f t="shared" si="8"/>
        <v>67.2</v>
      </c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2"/>
      <c r="BK35" s="62"/>
    </row>
    <row r="36" spans="1:63">
      <c r="A36" s="938"/>
      <c r="B36" s="88"/>
      <c r="C36" s="88"/>
      <c r="D36" s="25">
        <v>2.2999999999999998</v>
      </c>
      <c r="E36" s="25"/>
      <c r="F36" s="25">
        <v>4.8</v>
      </c>
      <c r="G36" s="24">
        <v>2</v>
      </c>
      <c r="H36" s="62"/>
      <c r="I36" s="24"/>
      <c r="J36" s="24"/>
      <c r="K36" s="25"/>
      <c r="L36" s="25"/>
      <c r="M36" s="25"/>
      <c r="N36" s="25"/>
      <c r="O36" s="62"/>
      <c r="P36" s="73"/>
      <c r="Q36" s="25"/>
      <c r="R36" s="25"/>
      <c r="S36" s="62"/>
      <c r="T36" s="62"/>
      <c r="U36" s="62"/>
      <c r="V36" s="82"/>
      <c r="W36" s="82"/>
      <c r="X36" s="34"/>
      <c r="Y36" s="34"/>
      <c r="Z36" s="34"/>
      <c r="AA36" s="34"/>
      <c r="AB36" s="34"/>
      <c r="AC36" s="66">
        <f t="shared" si="6"/>
        <v>22.08</v>
      </c>
      <c r="AD36" s="66">
        <f t="shared" si="7"/>
        <v>44.16</v>
      </c>
      <c r="AE36" s="66"/>
      <c r="AF36" s="62"/>
      <c r="AG36" s="62"/>
      <c r="AH36" s="62"/>
      <c r="AI36" s="62"/>
      <c r="AJ36" s="62"/>
      <c r="AK36" s="62"/>
      <c r="AL36" s="62"/>
      <c r="AM36" s="73"/>
      <c r="AN36" s="62"/>
      <c r="AO36" s="71"/>
      <c r="AP36" s="68"/>
      <c r="AQ36" s="75"/>
      <c r="AR36" s="75"/>
      <c r="AS36" s="73">
        <f>+(D36*F36)*4</f>
        <v>44.16</v>
      </c>
      <c r="AT36" s="97">
        <f t="shared" si="8"/>
        <v>44.16</v>
      </c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2"/>
      <c r="BK36" s="62"/>
    </row>
    <row r="37" spans="1:63">
      <c r="A37" s="938"/>
      <c r="B37" s="88"/>
      <c r="C37" s="88"/>
      <c r="D37" s="25">
        <v>17.399999999999999</v>
      </c>
      <c r="E37" s="25"/>
      <c r="F37" s="25">
        <v>2.4</v>
      </c>
      <c r="G37" s="24"/>
      <c r="H37" s="62"/>
      <c r="I37" s="24"/>
      <c r="J37" s="24"/>
      <c r="K37" s="25"/>
      <c r="L37" s="25"/>
      <c r="M37" s="25"/>
      <c r="N37" s="25"/>
      <c r="O37" s="62"/>
      <c r="P37" s="73"/>
      <c r="Q37" s="25"/>
      <c r="R37" s="25"/>
      <c r="S37" s="62"/>
      <c r="T37" s="62"/>
      <c r="U37" s="62"/>
      <c r="V37" s="82"/>
      <c r="W37" s="82"/>
      <c r="X37" s="34"/>
      <c r="Y37" s="34"/>
      <c r="Z37" s="34"/>
      <c r="AA37" s="34"/>
      <c r="AB37" s="34"/>
      <c r="AC37" s="66">
        <f>+(D37*F37)</f>
        <v>41.76</v>
      </c>
      <c r="AD37" s="66">
        <f>+(D37*F37)*2</f>
        <v>83.52</v>
      </c>
      <c r="AE37" s="66"/>
      <c r="AF37" s="62"/>
      <c r="AG37" s="62"/>
      <c r="AH37" s="62"/>
      <c r="AI37" s="62"/>
      <c r="AJ37" s="62"/>
      <c r="AK37" s="62"/>
      <c r="AL37" s="62"/>
      <c r="AM37" s="73"/>
      <c r="AN37" s="62"/>
      <c r="AO37" s="71"/>
      <c r="AP37" s="68"/>
      <c r="AQ37" s="75"/>
      <c r="AR37" s="75"/>
      <c r="AS37" s="73">
        <f>+(D37*F37)*2</f>
        <v>83.52</v>
      </c>
      <c r="AT37" s="97">
        <f t="shared" si="8"/>
        <v>83.52</v>
      </c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2"/>
      <c r="BK37" s="62"/>
    </row>
    <row r="38" spans="1:63">
      <c r="A38" s="938"/>
      <c r="B38" s="88"/>
      <c r="C38" s="88"/>
      <c r="D38" s="25">
        <v>12</v>
      </c>
      <c r="E38" s="25"/>
      <c r="F38" s="25">
        <v>2.4</v>
      </c>
      <c r="G38" s="24"/>
      <c r="H38" s="66"/>
      <c r="I38" s="24"/>
      <c r="J38" s="24"/>
      <c r="K38" s="25"/>
      <c r="L38" s="25"/>
      <c r="M38" s="25"/>
      <c r="N38" s="25"/>
      <c r="O38" s="66"/>
      <c r="P38" s="73"/>
      <c r="Q38" s="25"/>
      <c r="R38" s="25"/>
      <c r="S38" s="66"/>
      <c r="T38" s="66"/>
      <c r="U38" s="66"/>
      <c r="V38" s="82"/>
      <c r="W38" s="82"/>
      <c r="X38" s="34"/>
      <c r="Y38" s="34"/>
      <c r="Z38" s="34"/>
      <c r="AA38" s="34"/>
      <c r="AB38" s="34"/>
      <c r="AC38" s="66">
        <f>+(D38*F38)</f>
        <v>28.799999999999997</v>
      </c>
      <c r="AD38" s="66">
        <f>+(D38*F38)*2</f>
        <v>57.599999999999994</v>
      </c>
      <c r="AE38" s="66"/>
      <c r="AF38" s="66"/>
      <c r="AG38" s="66"/>
      <c r="AH38" s="66"/>
      <c r="AI38" s="66"/>
      <c r="AJ38" s="66"/>
      <c r="AK38" s="66"/>
      <c r="AL38" s="66"/>
      <c r="AM38" s="73"/>
      <c r="AN38" s="66"/>
      <c r="AO38" s="71"/>
      <c r="AP38" s="68"/>
      <c r="AQ38" s="75"/>
      <c r="AR38" s="75"/>
      <c r="AS38" s="73">
        <f>+(D38*F38)*2</f>
        <v>57.599999999999994</v>
      </c>
      <c r="AT38" s="97">
        <f t="shared" si="8"/>
        <v>57.599999999999994</v>
      </c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6"/>
      <c r="BK38" s="66"/>
    </row>
    <row r="39" spans="1:63">
      <c r="A39" s="938"/>
      <c r="B39" s="88"/>
      <c r="C39" s="88"/>
      <c r="D39" s="25">
        <v>10</v>
      </c>
      <c r="E39" s="25"/>
      <c r="F39" s="25"/>
      <c r="G39" s="24"/>
      <c r="H39" s="66"/>
      <c r="I39" s="24"/>
      <c r="J39" s="24"/>
      <c r="K39" s="25"/>
      <c r="L39" s="25"/>
      <c r="M39" s="25"/>
      <c r="N39" s="25"/>
      <c r="O39" s="66"/>
      <c r="P39" s="73"/>
      <c r="Q39" s="25"/>
      <c r="R39" s="25"/>
      <c r="S39" s="66"/>
      <c r="T39" s="66"/>
      <c r="U39" s="66"/>
      <c r="V39" s="82"/>
      <c r="W39" s="82"/>
      <c r="X39" s="34"/>
      <c r="Y39" s="34"/>
      <c r="Z39" s="34"/>
      <c r="AA39" s="34"/>
      <c r="AB39" s="34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73"/>
      <c r="AN39" s="66"/>
      <c r="AO39" s="71"/>
      <c r="AP39" s="68"/>
      <c r="AQ39" s="75"/>
      <c r="AR39" s="75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6"/>
      <c r="BK39" s="66"/>
    </row>
    <row r="40" spans="1:63">
      <c r="A40" s="938"/>
      <c r="B40" s="88"/>
      <c r="C40" s="88"/>
      <c r="D40" s="25">
        <v>0.8</v>
      </c>
      <c r="E40" s="25">
        <v>0.8</v>
      </c>
      <c r="F40" s="25">
        <v>1.25</v>
      </c>
      <c r="G40" s="86">
        <v>10</v>
      </c>
      <c r="H40" s="66"/>
      <c r="I40" s="24"/>
      <c r="J40" s="24"/>
      <c r="K40" s="25"/>
      <c r="L40" s="25"/>
      <c r="M40" s="25"/>
      <c r="N40" s="25"/>
      <c r="O40" s="66">
        <f>+(D40*E40*F40)*G40</f>
        <v>8.0000000000000018</v>
      </c>
      <c r="P40" s="73"/>
      <c r="Q40" s="25">
        <f t="shared" ref="Q40:Q41" si="9">+(D40*E40*0.05)*G40</f>
        <v>0.32000000000000006</v>
      </c>
      <c r="R40" s="25">
        <f>+(E40*F40*0.3)*G40</f>
        <v>3</v>
      </c>
      <c r="S40" s="66"/>
      <c r="T40" s="66">
        <f>+(D40*E40*0.5)*G40</f>
        <v>3.2000000000000006</v>
      </c>
      <c r="U40" s="66">
        <f>+(0.3*0.3*0.3)*G40</f>
        <v>0.27</v>
      </c>
      <c r="V40" s="82"/>
      <c r="W40" s="82"/>
      <c r="X40" s="34">
        <f>+(5*0.3*0.3)*G40</f>
        <v>4.5</v>
      </c>
      <c r="Y40" s="34"/>
      <c r="Z40" s="34"/>
      <c r="AA40" s="34"/>
      <c r="AB40" s="34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73"/>
      <c r="AN40" s="66"/>
      <c r="AO40" s="71"/>
      <c r="AP40" s="68"/>
      <c r="AQ40" s="75"/>
      <c r="AR40" s="75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6"/>
      <c r="BK40" s="66"/>
    </row>
    <row r="41" spans="1:63">
      <c r="A41" s="938"/>
      <c r="B41" s="88"/>
      <c r="C41" s="88"/>
      <c r="D41" s="25">
        <v>0.8</v>
      </c>
      <c r="E41" s="25">
        <v>0.8</v>
      </c>
      <c r="F41" s="25">
        <v>1.25</v>
      </c>
      <c r="G41" s="86">
        <v>9</v>
      </c>
      <c r="H41" s="73"/>
      <c r="I41" s="24"/>
      <c r="J41" s="24"/>
      <c r="K41" s="25"/>
      <c r="L41" s="25"/>
      <c r="M41" s="25"/>
      <c r="N41" s="25"/>
      <c r="O41" s="73">
        <f t="shared" ref="O41:O45" si="10">+(D41*E41*F41)*G41</f>
        <v>7.2000000000000011</v>
      </c>
      <c r="P41" s="73"/>
      <c r="Q41" s="25">
        <f t="shared" si="9"/>
        <v>0.28800000000000009</v>
      </c>
      <c r="R41" s="25">
        <f t="shared" ref="R41:R45" si="11">+(E41*F41*0.3)*G41</f>
        <v>2.6999999999999997</v>
      </c>
      <c r="S41" s="73"/>
      <c r="T41" s="82">
        <f>+(D41*E41*0.5)*G41</f>
        <v>2.8800000000000008</v>
      </c>
      <c r="U41" s="82">
        <f t="shared" ref="U41:U45" si="12">+(0.3*0.3*0.3)*G41</f>
        <v>0.24299999999999999</v>
      </c>
      <c r="V41" s="82"/>
      <c r="W41" s="82"/>
      <c r="X41" s="34">
        <f>+(3*0.25*0.25)*G41</f>
        <v>1.6875</v>
      </c>
      <c r="Y41" s="34"/>
      <c r="Z41" s="34"/>
      <c r="AA41" s="34"/>
      <c r="AB41" s="34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4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3"/>
      <c r="BK41" s="73"/>
    </row>
    <row r="42" spans="1:63">
      <c r="A42" s="938"/>
      <c r="B42" s="88"/>
      <c r="C42" s="88"/>
      <c r="D42" s="25">
        <v>19.7</v>
      </c>
      <c r="E42" s="25">
        <v>0.3</v>
      </c>
      <c r="F42" s="25">
        <v>0.3</v>
      </c>
      <c r="G42" s="86">
        <v>12</v>
      </c>
      <c r="H42" s="73"/>
      <c r="I42" s="24"/>
      <c r="J42" s="24"/>
      <c r="K42" s="25"/>
      <c r="L42" s="25"/>
      <c r="M42" s="25"/>
      <c r="N42" s="25"/>
      <c r="O42" s="73">
        <f t="shared" si="10"/>
        <v>21.275999999999996</v>
      </c>
      <c r="P42" s="73"/>
      <c r="Q42" s="25">
        <f>+(D42*E42*0.05)*G42</f>
        <v>3.5459999999999998</v>
      </c>
      <c r="R42" s="25">
        <f t="shared" si="11"/>
        <v>0.32400000000000001</v>
      </c>
      <c r="S42" s="73"/>
      <c r="T42" s="82"/>
      <c r="U42" s="82"/>
      <c r="V42" s="82"/>
      <c r="W42" s="82"/>
      <c r="X42" s="34"/>
      <c r="Y42" s="34"/>
      <c r="Z42" s="34"/>
      <c r="AA42" s="34">
        <f>+(3.1415*0.15*0.15*5)*G42</f>
        <v>4.2410250000000005</v>
      </c>
      <c r="AB42" s="34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4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3"/>
      <c r="BK42" s="73"/>
    </row>
    <row r="43" spans="1:63">
      <c r="A43" s="938"/>
      <c r="B43" s="88"/>
      <c r="C43" s="88"/>
      <c r="D43" s="25">
        <v>0.5</v>
      </c>
      <c r="E43" s="25">
        <v>0.5</v>
      </c>
      <c r="F43" s="25">
        <v>0.8</v>
      </c>
      <c r="G43" s="86">
        <v>7</v>
      </c>
      <c r="H43" s="73"/>
      <c r="I43" s="24"/>
      <c r="J43" s="24"/>
      <c r="K43" s="25"/>
      <c r="L43" s="25"/>
      <c r="M43" s="25"/>
      <c r="N43" s="25"/>
      <c r="O43" s="73">
        <f t="shared" si="10"/>
        <v>1.4000000000000001</v>
      </c>
      <c r="P43" s="73"/>
      <c r="Q43" s="25">
        <f>+(D43*E43*0.05)*G43</f>
        <v>8.7500000000000008E-2</v>
      </c>
      <c r="R43" s="25">
        <f t="shared" si="11"/>
        <v>0.84</v>
      </c>
      <c r="S43" s="73"/>
      <c r="T43" s="82">
        <f>+(D43*E43*0.35)*G43</f>
        <v>0.61249999999999993</v>
      </c>
      <c r="U43" s="82">
        <f t="shared" si="12"/>
        <v>0.189</v>
      </c>
      <c r="V43" s="82"/>
      <c r="W43" s="82"/>
      <c r="X43" s="34">
        <f>+(3*0.25*0.25)*G43</f>
        <v>1.3125</v>
      </c>
      <c r="Y43" s="34"/>
      <c r="Z43" s="34"/>
      <c r="AA43" s="34"/>
      <c r="AB43" s="34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4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3"/>
      <c r="BK43" s="73"/>
    </row>
    <row r="44" spans="1:63">
      <c r="A44" s="938"/>
      <c r="B44" s="88"/>
      <c r="C44" s="88"/>
      <c r="D44" s="25">
        <v>0.6</v>
      </c>
      <c r="E44" s="25">
        <v>0.6</v>
      </c>
      <c r="F44" s="25">
        <v>1.25</v>
      </c>
      <c r="G44" s="86">
        <v>4</v>
      </c>
      <c r="H44" s="73"/>
      <c r="I44" s="24"/>
      <c r="J44" s="24"/>
      <c r="K44" s="25"/>
      <c r="L44" s="25"/>
      <c r="M44" s="25"/>
      <c r="N44" s="25"/>
      <c r="O44" s="73">
        <f t="shared" si="10"/>
        <v>1.7999999999999998</v>
      </c>
      <c r="P44" s="73"/>
      <c r="Q44" s="25">
        <f>+(D44*E44*0.05)*G44</f>
        <v>7.1999999999999995E-2</v>
      </c>
      <c r="R44" s="25">
        <f t="shared" si="11"/>
        <v>0.89999999999999991</v>
      </c>
      <c r="S44" s="73"/>
      <c r="T44" s="82">
        <f>+(D44*E44*0.35)*G44</f>
        <v>0.504</v>
      </c>
      <c r="U44" s="82">
        <f t="shared" si="12"/>
        <v>0.108</v>
      </c>
      <c r="V44" s="82"/>
      <c r="W44" s="82"/>
      <c r="X44" s="34">
        <f>+(2.5*0.25*0.25)*G44</f>
        <v>0.625</v>
      </c>
      <c r="Y44" s="34"/>
      <c r="Z44" s="34"/>
      <c r="AA44" s="34"/>
      <c r="AB44" s="34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4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3"/>
      <c r="BK44" s="73"/>
    </row>
    <row r="45" spans="1:63">
      <c r="A45" s="938"/>
      <c r="B45" s="88"/>
      <c r="C45" s="88"/>
      <c r="D45" s="25">
        <v>0.5</v>
      </c>
      <c r="E45" s="25">
        <v>0.5</v>
      </c>
      <c r="F45" s="25">
        <v>0.6</v>
      </c>
      <c r="G45" s="86">
        <v>4</v>
      </c>
      <c r="H45" s="66"/>
      <c r="I45" s="24"/>
      <c r="J45" s="24"/>
      <c r="K45" s="25"/>
      <c r="L45" s="25"/>
      <c r="M45" s="25"/>
      <c r="N45" s="25"/>
      <c r="O45" s="73">
        <f t="shared" si="10"/>
        <v>0.6</v>
      </c>
      <c r="P45" s="73"/>
      <c r="Q45" s="25">
        <f>+(D45*E45*0.05)*G45</f>
        <v>0.05</v>
      </c>
      <c r="R45" s="25">
        <f t="shared" si="11"/>
        <v>0.36</v>
      </c>
      <c r="S45" s="66"/>
      <c r="T45" s="82">
        <f t="shared" ref="T45" si="13">+(D45*E45*0.3)*G45</f>
        <v>0.3</v>
      </c>
      <c r="U45" s="82">
        <f t="shared" si="12"/>
        <v>0.108</v>
      </c>
      <c r="V45" s="82"/>
      <c r="W45" s="82"/>
      <c r="X45" s="34">
        <f>+(2.5*0.25*0.25)*G45</f>
        <v>0.625</v>
      </c>
      <c r="Y45" s="34"/>
      <c r="Z45" s="34"/>
      <c r="AA45" s="34"/>
      <c r="AB45" s="34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73"/>
      <c r="AN45" s="66"/>
      <c r="AO45" s="71"/>
      <c r="AP45" s="68"/>
      <c r="AQ45" s="75"/>
      <c r="AR45" s="75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6"/>
      <c r="BK45" s="66"/>
    </row>
    <row r="46" spans="1:63">
      <c r="A46" s="938"/>
      <c r="B46" s="88"/>
      <c r="C46" s="88"/>
      <c r="D46" s="25">
        <v>28.8</v>
      </c>
      <c r="E46" s="25">
        <v>0.3</v>
      </c>
      <c r="F46" s="25">
        <v>0.3</v>
      </c>
      <c r="G46" s="86"/>
      <c r="H46" s="73"/>
      <c r="I46" s="24"/>
      <c r="J46" s="24"/>
      <c r="K46" s="25"/>
      <c r="L46" s="25"/>
      <c r="M46" s="25"/>
      <c r="N46" s="25"/>
      <c r="O46" s="73">
        <f>+(D46*E46*F46)</f>
        <v>2.5920000000000001</v>
      </c>
      <c r="P46" s="73"/>
      <c r="Q46" s="25">
        <f>+D46*E46*0.05</f>
        <v>0.43200000000000005</v>
      </c>
      <c r="R46" s="25">
        <f>+D46*E46*0.3</f>
        <v>2.5920000000000001</v>
      </c>
      <c r="S46" s="73">
        <f>+D46*0.25*0.25</f>
        <v>1.8</v>
      </c>
      <c r="T46" s="73"/>
      <c r="U46" s="73"/>
      <c r="V46" s="82"/>
      <c r="W46" s="82"/>
      <c r="X46" s="34"/>
      <c r="Y46" s="34">
        <f>+D46*2</f>
        <v>57.6</v>
      </c>
      <c r="Z46" s="34"/>
      <c r="AA46" s="34"/>
      <c r="AB46" s="34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4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3"/>
      <c r="BK46" s="73"/>
    </row>
    <row r="47" spans="1:63">
      <c r="A47" s="938"/>
      <c r="B47" s="88"/>
      <c r="C47" s="88"/>
      <c r="D47" s="25">
        <v>17</v>
      </c>
      <c r="E47" s="25">
        <v>0.3</v>
      </c>
      <c r="F47" s="25">
        <v>0.3</v>
      </c>
      <c r="G47" s="86"/>
      <c r="H47" s="73"/>
      <c r="I47" s="24"/>
      <c r="J47" s="24"/>
      <c r="K47" s="25"/>
      <c r="L47" s="25"/>
      <c r="M47" s="25"/>
      <c r="N47" s="25"/>
      <c r="O47" s="73">
        <f>+(D47*E47*F47)</f>
        <v>1.5299999999999998</v>
      </c>
      <c r="P47" s="73"/>
      <c r="Q47" s="25">
        <f>+D47*E47*0.05</f>
        <v>0.255</v>
      </c>
      <c r="R47" s="25">
        <f t="shared" ref="R47:R51" si="14">+D47*E47*0.3</f>
        <v>1.5299999999999998</v>
      </c>
      <c r="S47" s="82">
        <f t="shared" ref="S47:S51" si="15">+D47*0.25*0.25</f>
        <v>1.0625</v>
      </c>
      <c r="T47" s="73"/>
      <c r="U47" s="73"/>
      <c r="V47" s="82"/>
      <c r="W47" s="82"/>
      <c r="X47" s="34"/>
      <c r="Y47" s="34">
        <f t="shared" ref="Y47:Y51" si="16">+D47</f>
        <v>17</v>
      </c>
      <c r="Z47" s="34"/>
      <c r="AA47" s="34"/>
      <c r="AB47" s="34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4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3"/>
      <c r="BK47" s="73"/>
    </row>
    <row r="48" spans="1:63">
      <c r="A48" s="938"/>
      <c r="B48" s="88"/>
      <c r="C48" s="88"/>
      <c r="D48" s="25">
        <v>22.3</v>
      </c>
      <c r="E48" s="25">
        <v>0.3</v>
      </c>
      <c r="F48" s="25">
        <v>0.3</v>
      </c>
      <c r="G48" s="86"/>
      <c r="H48" s="73"/>
      <c r="I48" s="24"/>
      <c r="J48" s="24"/>
      <c r="K48" s="25"/>
      <c r="L48" s="25"/>
      <c r="M48" s="25"/>
      <c r="N48" s="25"/>
      <c r="O48" s="73">
        <f>+(D48*E48*F48)</f>
        <v>2.0070000000000001</v>
      </c>
      <c r="P48" s="73"/>
      <c r="Q48" s="25">
        <f>+D48*E48*0.05</f>
        <v>0.33450000000000002</v>
      </c>
      <c r="R48" s="25">
        <f t="shared" si="14"/>
        <v>2.0070000000000001</v>
      </c>
      <c r="S48" s="82">
        <f t="shared" si="15"/>
        <v>1.39375</v>
      </c>
      <c r="T48" s="73"/>
      <c r="U48" s="73"/>
      <c r="V48" s="82"/>
      <c r="W48" s="82"/>
      <c r="X48" s="34"/>
      <c r="Y48" s="34">
        <f t="shared" si="16"/>
        <v>22.3</v>
      </c>
      <c r="Z48" s="34"/>
      <c r="AA48" s="34"/>
      <c r="AB48" s="34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4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  <c r="BH48" s="75"/>
      <c r="BI48" s="75"/>
      <c r="BJ48" s="73"/>
      <c r="BK48" s="73"/>
    </row>
    <row r="49" spans="1:63">
      <c r="A49" s="938"/>
      <c r="B49" s="88"/>
      <c r="C49" s="88"/>
      <c r="D49" s="25">
        <v>16</v>
      </c>
      <c r="E49" s="25">
        <v>0.3</v>
      </c>
      <c r="F49" s="25">
        <v>0.3</v>
      </c>
      <c r="G49" s="86"/>
      <c r="H49" s="73"/>
      <c r="I49" s="24"/>
      <c r="J49" s="24"/>
      <c r="K49" s="25"/>
      <c r="L49" s="25"/>
      <c r="M49" s="25"/>
      <c r="N49" s="25"/>
      <c r="O49" s="73">
        <f t="shared" ref="O49:O51" si="17">+(D49*E49*F49)</f>
        <v>1.44</v>
      </c>
      <c r="P49" s="73"/>
      <c r="Q49" s="25">
        <f t="shared" ref="Q49:Q51" si="18">+D49*E49*0.05</f>
        <v>0.24</v>
      </c>
      <c r="R49" s="25">
        <f t="shared" si="14"/>
        <v>1.44</v>
      </c>
      <c r="S49" s="82">
        <f t="shared" si="15"/>
        <v>1</v>
      </c>
      <c r="T49" s="73"/>
      <c r="U49" s="73"/>
      <c r="V49" s="82"/>
      <c r="W49" s="82"/>
      <c r="X49" s="34"/>
      <c r="Y49" s="34">
        <f t="shared" si="16"/>
        <v>16</v>
      </c>
      <c r="Z49" s="34"/>
      <c r="AA49" s="34"/>
      <c r="AB49" s="34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4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3"/>
      <c r="BK49" s="73"/>
    </row>
    <row r="50" spans="1:63">
      <c r="A50" s="938"/>
      <c r="B50" s="88"/>
      <c r="C50" s="88"/>
      <c r="D50" s="25">
        <v>12</v>
      </c>
      <c r="E50" s="25">
        <v>0.3</v>
      </c>
      <c r="F50" s="25">
        <v>0.3</v>
      </c>
      <c r="G50" s="86"/>
      <c r="H50" s="73"/>
      <c r="I50" s="24"/>
      <c r="J50" s="24"/>
      <c r="K50" s="25"/>
      <c r="L50" s="25"/>
      <c r="M50" s="25"/>
      <c r="N50" s="25"/>
      <c r="O50" s="73">
        <f t="shared" si="17"/>
        <v>1.0799999999999998</v>
      </c>
      <c r="P50" s="73"/>
      <c r="Q50" s="25">
        <f t="shared" si="18"/>
        <v>0.18</v>
      </c>
      <c r="R50" s="25">
        <f t="shared" si="14"/>
        <v>1.0799999999999998</v>
      </c>
      <c r="S50" s="82">
        <f t="shared" si="15"/>
        <v>0.75</v>
      </c>
      <c r="T50" s="73"/>
      <c r="U50" s="73"/>
      <c r="V50" s="82"/>
      <c r="W50" s="82"/>
      <c r="X50" s="34"/>
      <c r="Y50" s="34">
        <f t="shared" si="16"/>
        <v>12</v>
      </c>
      <c r="Z50" s="34"/>
      <c r="AA50" s="34"/>
      <c r="AB50" s="34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4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3"/>
      <c r="BK50" s="73"/>
    </row>
    <row r="51" spans="1:63">
      <c r="A51" s="938"/>
      <c r="B51" s="88"/>
      <c r="C51" s="88"/>
      <c r="D51" s="25">
        <v>14</v>
      </c>
      <c r="E51" s="25">
        <v>0.3</v>
      </c>
      <c r="F51" s="25">
        <v>0.3</v>
      </c>
      <c r="G51" s="24"/>
      <c r="H51" s="66"/>
      <c r="I51" s="24"/>
      <c r="J51" s="24"/>
      <c r="K51" s="25"/>
      <c r="L51" s="25"/>
      <c r="M51" s="25"/>
      <c r="N51" s="25"/>
      <c r="O51" s="73">
        <f t="shared" si="17"/>
        <v>1.26</v>
      </c>
      <c r="P51" s="73"/>
      <c r="Q51" s="25">
        <f t="shared" si="18"/>
        <v>0.21000000000000002</v>
      </c>
      <c r="R51" s="25">
        <f t="shared" si="14"/>
        <v>1.26</v>
      </c>
      <c r="S51" s="82">
        <f t="shared" si="15"/>
        <v>0.875</v>
      </c>
      <c r="T51" s="66"/>
      <c r="U51" s="66"/>
      <c r="V51" s="82"/>
      <c r="W51" s="82"/>
      <c r="X51" s="34"/>
      <c r="Y51" s="34">
        <f t="shared" si="16"/>
        <v>14</v>
      </c>
      <c r="Z51" s="34">
        <f>+D51</f>
        <v>14</v>
      </c>
      <c r="AB51" s="34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73"/>
      <c r="AN51" s="66"/>
      <c r="AO51" s="71"/>
      <c r="AP51" s="68"/>
      <c r="AQ51" s="75"/>
      <c r="AR51" s="75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6"/>
      <c r="BK51" s="66"/>
    </row>
    <row r="52" spans="1:63">
      <c r="A52" s="938"/>
      <c r="B52" s="88"/>
      <c r="C52" s="88"/>
      <c r="D52" s="25">
        <v>22</v>
      </c>
      <c r="E52" s="25">
        <v>7.6</v>
      </c>
      <c r="F52" s="25">
        <v>0.2</v>
      </c>
      <c r="G52" s="24"/>
      <c r="H52" s="73"/>
      <c r="I52" s="24"/>
      <c r="J52" s="24"/>
      <c r="K52" s="25"/>
      <c r="L52" s="25"/>
      <c r="M52" s="25"/>
      <c r="N52" s="26">
        <f>+D52*2</f>
        <v>44</v>
      </c>
      <c r="O52" s="9"/>
      <c r="P52" s="73">
        <f>+(D52*E52*F52)</f>
        <v>33.44</v>
      </c>
      <c r="Q52" s="25"/>
      <c r="R52" s="25"/>
      <c r="S52" s="73"/>
      <c r="T52" s="73"/>
      <c r="U52" s="73"/>
      <c r="V52" s="9"/>
      <c r="W52" s="82">
        <f>+D52*E52*0.45</f>
        <v>75.239999999999995</v>
      </c>
      <c r="X52" s="34"/>
      <c r="Y52" s="34"/>
      <c r="Z52" s="34"/>
      <c r="AA52" s="34"/>
      <c r="AB52" s="34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87"/>
      <c r="AP52" s="69"/>
      <c r="AQ52" s="69"/>
      <c r="AR52" s="69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  <c r="BH52" s="75"/>
      <c r="BI52" s="75"/>
      <c r="BJ52" s="73"/>
      <c r="BK52" s="73"/>
    </row>
    <row r="53" spans="1:63">
      <c r="A53" s="938"/>
      <c r="B53" s="88"/>
      <c r="C53" s="88"/>
      <c r="D53" s="25">
        <v>22</v>
      </c>
      <c r="E53" s="25">
        <v>6.2</v>
      </c>
      <c r="F53" s="25">
        <v>0.4</v>
      </c>
      <c r="G53" s="24"/>
      <c r="H53" s="73"/>
      <c r="I53" s="24"/>
      <c r="J53" s="24"/>
      <c r="K53" s="25"/>
      <c r="L53" s="25"/>
      <c r="M53" s="25"/>
      <c r="N53" s="25"/>
      <c r="O53" s="9"/>
      <c r="P53" s="73">
        <f>+(D53*E53*F53)</f>
        <v>54.56</v>
      </c>
      <c r="Q53" s="25"/>
      <c r="R53" s="25"/>
      <c r="S53" s="73"/>
      <c r="T53" s="73"/>
      <c r="U53" s="73"/>
      <c r="V53" s="9"/>
      <c r="W53" s="82"/>
      <c r="X53" s="34"/>
      <c r="Y53" s="34"/>
      <c r="Z53" s="34"/>
      <c r="AA53" s="34"/>
      <c r="AB53" s="34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87"/>
      <c r="AP53" s="69"/>
      <c r="AQ53" s="69"/>
      <c r="AR53" s="69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3"/>
      <c r="BK53" s="73"/>
    </row>
    <row r="54" spans="1:63">
      <c r="A54" s="938"/>
      <c r="B54" s="88"/>
      <c r="C54" s="88"/>
      <c r="D54" s="25">
        <v>50</v>
      </c>
      <c r="E54" s="25">
        <v>6.5</v>
      </c>
      <c r="F54" s="25">
        <v>0.3</v>
      </c>
      <c r="G54" s="24"/>
      <c r="H54" s="73"/>
      <c r="I54" s="24"/>
      <c r="J54" s="24"/>
      <c r="K54" s="25"/>
      <c r="L54" s="25"/>
      <c r="M54" s="25"/>
      <c r="N54" s="25"/>
      <c r="O54" s="9"/>
      <c r="P54" s="73">
        <f>+(D54*E54*F54)</f>
        <v>97.5</v>
      </c>
      <c r="Q54" s="25"/>
      <c r="R54" s="25"/>
      <c r="S54" s="73"/>
      <c r="T54" s="73"/>
      <c r="U54" s="73"/>
      <c r="V54" s="9"/>
      <c r="W54" s="82"/>
      <c r="X54" s="34"/>
      <c r="Y54" s="34"/>
      <c r="Z54" s="34"/>
      <c r="AA54" s="34"/>
      <c r="AB54" s="34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87"/>
      <c r="AP54" s="69"/>
      <c r="AQ54" s="69"/>
      <c r="AR54" s="69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3"/>
      <c r="BK54" s="73"/>
    </row>
    <row r="55" spans="1:63">
      <c r="A55" s="938"/>
      <c r="B55" s="88"/>
      <c r="C55" s="88"/>
      <c r="D55" s="25">
        <v>4</v>
      </c>
      <c r="E55" s="25">
        <v>3</v>
      </c>
      <c r="F55" s="25">
        <v>0.3</v>
      </c>
      <c r="G55" s="24"/>
      <c r="H55" s="73"/>
      <c r="I55" s="24"/>
      <c r="J55" s="24"/>
      <c r="K55" s="25"/>
      <c r="L55" s="25"/>
      <c r="M55" s="25"/>
      <c r="N55" s="26">
        <f>+D55*2</f>
        <v>8</v>
      </c>
      <c r="O55" s="73"/>
      <c r="P55" s="73">
        <f>+(D55*E55*F55)*2</f>
        <v>7.1999999999999993</v>
      </c>
      <c r="Q55" s="25"/>
      <c r="R55" s="25"/>
      <c r="S55" s="73"/>
      <c r="T55" s="73"/>
      <c r="U55" s="73"/>
      <c r="V55" s="9"/>
      <c r="W55" s="82"/>
      <c r="X55" s="34"/>
      <c r="Y55" s="34"/>
      <c r="Z55" s="34"/>
      <c r="AA55" s="34"/>
      <c r="AB55" s="34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87"/>
      <c r="AP55" s="69"/>
      <c r="AQ55" s="69"/>
      <c r="AR55" s="69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5"/>
      <c r="BJ55" s="73"/>
      <c r="BK55" s="73"/>
    </row>
    <row r="56" spans="1:63">
      <c r="A56" s="938"/>
      <c r="B56" s="88"/>
      <c r="C56" s="88"/>
      <c r="D56" s="25">
        <v>8</v>
      </c>
      <c r="E56" s="25">
        <v>6</v>
      </c>
      <c r="F56" s="25">
        <v>0.45</v>
      </c>
      <c r="G56" s="24"/>
      <c r="H56" s="82"/>
      <c r="I56" s="24"/>
      <c r="J56" s="24"/>
      <c r="K56" s="25"/>
      <c r="L56" s="25"/>
      <c r="M56" s="25"/>
      <c r="N56" s="25"/>
      <c r="O56" s="82"/>
      <c r="P56" s="82"/>
      <c r="Q56" s="25"/>
      <c r="R56" s="25"/>
      <c r="S56" s="82"/>
      <c r="T56" s="82"/>
      <c r="U56" s="82"/>
      <c r="V56" s="9"/>
      <c r="W56" s="82">
        <f>+D56*E56*F56</f>
        <v>21.6</v>
      </c>
      <c r="X56" s="34"/>
      <c r="Y56" s="34"/>
      <c r="Z56" s="34"/>
      <c r="AA56" s="34"/>
      <c r="AB56" s="34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7"/>
      <c r="AP56" s="69"/>
      <c r="AQ56" s="69"/>
      <c r="AR56" s="69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2"/>
      <c r="BK56" s="82"/>
    </row>
    <row r="57" spans="1:63">
      <c r="A57" s="938"/>
      <c r="B57" s="88"/>
      <c r="C57" s="88"/>
      <c r="D57" s="25">
        <v>6</v>
      </c>
      <c r="E57" s="25">
        <v>2.7</v>
      </c>
      <c r="F57" s="25">
        <v>0.45</v>
      </c>
      <c r="G57" s="24"/>
      <c r="H57" s="82"/>
      <c r="I57" s="24"/>
      <c r="J57" s="24"/>
      <c r="K57" s="25"/>
      <c r="L57" s="25"/>
      <c r="M57" s="25"/>
      <c r="N57" s="25"/>
      <c r="O57" s="82"/>
      <c r="P57" s="82"/>
      <c r="Q57" s="25"/>
      <c r="R57" s="25"/>
      <c r="S57" s="82"/>
      <c r="T57" s="82"/>
      <c r="U57" s="82"/>
      <c r="V57" s="9"/>
      <c r="W57" s="82">
        <f>+D57*E57*F57</f>
        <v>7.2900000000000018</v>
      </c>
      <c r="X57" s="34"/>
      <c r="Y57" s="34"/>
      <c r="Z57" s="34"/>
      <c r="AA57" s="34"/>
      <c r="AB57" s="34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7"/>
      <c r="AP57" s="69"/>
      <c r="AQ57" s="69"/>
      <c r="AR57" s="69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2"/>
      <c r="BK57" s="82"/>
    </row>
    <row r="58" spans="1:63">
      <c r="A58" s="938"/>
      <c r="B58" s="88"/>
      <c r="C58" s="88"/>
      <c r="D58" s="25">
        <v>3</v>
      </c>
      <c r="E58" s="25">
        <v>3</v>
      </c>
      <c r="F58" s="25">
        <v>0.45</v>
      </c>
      <c r="G58" s="24"/>
      <c r="H58" s="82"/>
      <c r="I58" s="24"/>
      <c r="J58" s="24"/>
      <c r="K58" s="25"/>
      <c r="L58" s="25"/>
      <c r="M58" s="25"/>
      <c r="N58" s="26">
        <f>+D58*2</f>
        <v>6</v>
      </c>
      <c r="O58" s="82"/>
      <c r="P58" s="82"/>
      <c r="Q58" s="25"/>
      <c r="R58" s="25"/>
      <c r="S58" s="82"/>
      <c r="T58" s="82"/>
      <c r="U58" s="82"/>
      <c r="W58" s="82">
        <f>+D58*E58*F58</f>
        <v>4.05</v>
      </c>
      <c r="X58" s="34"/>
      <c r="Y58" s="34"/>
      <c r="Z58" s="34"/>
      <c r="AA58" s="34"/>
      <c r="AB58" s="34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7"/>
      <c r="AP58" s="69"/>
      <c r="AQ58" s="69"/>
      <c r="AR58" s="69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2"/>
      <c r="BK58" s="82"/>
    </row>
    <row r="59" spans="1:63" ht="15.75" thickBot="1">
      <c r="A59" s="938"/>
      <c r="B59" s="31"/>
      <c r="C59" s="32"/>
      <c r="D59" s="25"/>
      <c r="E59" s="25"/>
      <c r="F59" s="25"/>
      <c r="G59" s="34"/>
      <c r="H59" s="29"/>
      <c r="I59" s="24"/>
      <c r="J59" s="24"/>
      <c r="K59" s="25"/>
      <c r="L59" s="25"/>
      <c r="M59" s="25"/>
      <c r="N59" s="25"/>
      <c r="O59" s="29"/>
      <c r="P59" s="73"/>
      <c r="Q59" s="25"/>
      <c r="R59" s="25"/>
      <c r="S59" s="29"/>
      <c r="T59" s="29"/>
      <c r="U59" s="29"/>
      <c r="V59" s="82"/>
      <c r="W59" s="82"/>
      <c r="X59" s="34"/>
      <c r="Y59" s="34"/>
      <c r="Z59" s="34"/>
      <c r="AA59" s="34"/>
      <c r="AB59" s="34"/>
      <c r="AC59" s="66"/>
      <c r="AD59" s="66"/>
      <c r="AE59" s="66"/>
      <c r="AF59" s="29"/>
      <c r="AG59" s="29"/>
      <c r="AH59" s="29"/>
      <c r="AI59" s="29"/>
      <c r="AJ59" s="29"/>
      <c r="AK59" s="62"/>
      <c r="AL59" s="29"/>
      <c r="AM59" s="73"/>
      <c r="AN59" s="29"/>
      <c r="AO59" s="951"/>
      <c r="AP59" s="952"/>
      <c r="AQ59" s="69"/>
      <c r="AR59" s="69"/>
      <c r="AS59" s="62"/>
      <c r="AT59" s="62"/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2"/>
      <c r="BJ59" s="29"/>
      <c r="BK59" s="29"/>
    </row>
    <row r="60" spans="1:63" ht="30.75" thickBot="1">
      <c r="A60" s="35" t="s">
        <v>59</v>
      </c>
      <c r="B60" s="943">
        <f>+B7+B20</f>
        <v>658</v>
      </c>
      <c r="C60" s="944"/>
      <c r="D60" s="36">
        <f>SUM(D7:D58)</f>
        <v>710.35</v>
      </c>
      <c r="E60" s="37">
        <f>+SUM(E7:E20)</f>
        <v>59.88000000000001</v>
      </c>
      <c r="F60" s="38">
        <f>+SUM(F7:F20)</f>
        <v>10.98</v>
      </c>
      <c r="G60" s="38"/>
      <c r="H60" s="38">
        <f>+SUM(H7:H8)</f>
        <v>142.97050000000002</v>
      </c>
      <c r="I60" s="52">
        <f>+SUM(I7:I20)</f>
        <v>113.99000000000001</v>
      </c>
      <c r="J60" s="52">
        <f>+J13</f>
        <v>56.699999999999996</v>
      </c>
      <c r="K60" s="38">
        <f>SUM(K7:K20)</f>
        <v>973</v>
      </c>
      <c r="L60" s="38">
        <f>+SUM(L7)</f>
        <v>658</v>
      </c>
      <c r="M60" s="38">
        <f>+(J60+M7+M8+M9)*1.3</f>
        <v>123.34640499999999</v>
      </c>
      <c r="N60" s="38">
        <f>+SUM(N13:N58)</f>
        <v>245.6</v>
      </c>
      <c r="O60" s="38">
        <f>+SUM(O40:O51)</f>
        <v>50.184999999999988</v>
      </c>
      <c r="P60" s="38">
        <f>+SUM(P52:P55)</f>
        <v>192.7</v>
      </c>
      <c r="Q60" s="38">
        <f>SUM(Q40:Q51)</f>
        <v>6.0150000000000006</v>
      </c>
      <c r="R60" s="38">
        <f>+SUM(R40:R51)</f>
        <v>18.032999999999998</v>
      </c>
      <c r="S60" s="38">
        <f>+SUM(S46:S51)</f>
        <v>6.8812499999999996</v>
      </c>
      <c r="T60" s="36">
        <f>+SUM(T40:T45)</f>
        <v>7.4965000000000019</v>
      </c>
      <c r="U60" s="89">
        <f>+SUM(U40:U45)</f>
        <v>0.91799999999999993</v>
      </c>
      <c r="V60" s="85">
        <f>+(O60+P60)*1.3</f>
        <v>315.75049999999999</v>
      </c>
      <c r="W60" s="84">
        <f>+SUM(W52:W58)</f>
        <v>108.18</v>
      </c>
      <c r="X60" s="93">
        <f>+SUM(X40:X45)</f>
        <v>8.75</v>
      </c>
      <c r="Y60" s="96">
        <f>+SUM(Y46:Y51)</f>
        <v>138.89999999999998</v>
      </c>
      <c r="Z60" s="52">
        <f>+SUM(Z51)</f>
        <v>14</v>
      </c>
      <c r="AA60" s="52">
        <f>+SUM(AA42)</f>
        <v>4.2410250000000005</v>
      </c>
      <c r="AB60" s="52">
        <f>+SUM(AB8)*2</f>
        <v>101.50399999999999</v>
      </c>
      <c r="AC60" s="38">
        <f>+SUM(AC30:AC38)</f>
        <v>338.31200000000001</v>
      </c>
      <c r="AD60" s="38">
        <f>+SUM(AD30:AD38)</f>
        <v>649.69600000000003</v>
      </c>
      <c r="AE60" s="38">
        <f>+SUM(AE10)</f>
        <v>42</v>
      </c>
      <c r="AF60" s="38">
        <f>+SUM(AF14:AF17)</f>
        <v>263.68400000000003</v>
      </c>
      <c r="AG60" s="38">
        <f>+SUM(AG14:AG21)</f>
        <v>456</v>
      </c>
      <c r="AH60" s="38">
        <f>+SUM(AH19:AH22)</f>
        <v>282.11799999999999</v>
      </c>
      <c r="AI60" s="38">
        <f>+SUM(AI19:AI22)</f>
        <v>282.11799999999999</v>
      </c>
      <c r="AJ60" s="38">
        <f>+SUM(AJ19:AJ22)</f>
        <v>282.11799999999999</v>
      </c>
      <c r="AK60" s="38">
        <f>+AK23</f>
        <v>86.399999999999991</v>
      </c>
      <c r="AL60" s="38">
        <f>+AL18</f>
        <v>10</v>
      </c>
      <c r="AM60" s="39">
        <f>+AM18</f>
        <v>4</v>
      </c>
      <c r="AN60" s="39"/>
      <c r="AO60" s="39">
        <f>+AO20</f>
        <v>2</v>
      </c>
      <c r="AP60" s="83"/>
      <c r="AQ60" s="84">
        <f>+AQ20</f>
        <v>1</v>
      </c>
      <c r="AR60" s="85">
        <f>+D39</f>
        <v>10</v>
      </c>
      <c r="AS60" s="84">
        <f>+SUM(AS30:AS38)</f>
        <v>752.75199999999995</v>
      </c>
      <c r="AT60" s="85">
        <f>+SUM(AT30:AT38)</f>
        <v>752.75199999999995</v>
      </c>
      <c r="AU60" s="84">
        <f>+SUM(AU23)</f>
        <v>4</v>
      </c>
      <c r="AV60" s="39">
        <f>+SUM(AV23)</f>
        <v>4</v>
      </c>
      <c r="AW60" s="39">
        <f>+SUM(AW24)</f>
        <v>2</v>
      </c>
      <c r="AX60" s="39">
        <f>+AX25</f>
        <v>1</v>
      </c>
      <c r="AY60" s="39">
        <f>+SUM(AY24)</f>
        <v>24.6</v>
      </c>
      <c r="AZ60" s="39">
        <f>+AZ24</f>
        <v>6</v>
      </c>
      <c r="BA60" s="39">
        <f>+BA25</f>
        <v>60.45</v>
      </c>
      <c r="BB60" s="39">
        <f>+BB24</f>
        <v>6</v>
      </c>
      <c r="BC60" s="39">
        <f>+BC24</f>
        <v>2</v>
      </c>
      <c r="BD60" s="39">
        <f>+BD24</f>
        <v>4</v>
      </c>
      <c r="BE60" s="39">
        <f>+BE26</f>
        <v>26.999999999999996</v>
      </c>
      <c r="BF60" s="39">
        <f>+BF27</f>
        <v>52.5</v>
      </c>
      <c r="BG60" s="39">
        <f>+BG28</f>
        <v>20</v>
      </c>
      <c r="BH60" s="39">
        <f>+BH29</f>
        <v>12</v>
      </c>
      <c r="BI60" s="39">
        <f>+BI27</f>
        <v>6</v>
      </c>
      <c r="BJ60" s="40"/>
      <c r="BK60" s="41"/>
    </row>
    <row r="61" spans="1:63">
      <c r="A61" s="42"/>
      <c r="B61" s="43"/>
      <c r="C61" s="43"/>
      <c r="D61" s="44"/>
      <c r="E61" s="43"/>
      <c r="F61" s="43"/>
      <c r="G61" s="43"/>
      <c r="H61" s="43"/>
      <c r="I61" s="53"/>
      <c r="J61" s="53"/>
      <c r="K61" s="45"/>
      <c r="L61" s="45"/>
      <c r="M61" s="45"/>
      <c r="N61" s="45"/>
      <c r="O61" s="45"/>
      <c r="P61" s="45"/>
      <c r="Q61" s="45"/>
      <c r="R61" s="45"/>
      <c r="S61" s="45"/>
      <c r="T61" s="46"/>
      <c r="U61" s="46"/>
      <c r="V61" s="47"/>
      <c r="W61" s="47"/>
      <c r="X61" s="94"/>
      <c r="Y61" s="94"/>
      <c r="Z61" s="94"/>
      <c r="AA61" s="94"/>
      <c r="AB61" s="94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6"/>
    </row>
    <row r="62" spans="1:63">
      <c r="A62" s="42"/>
      <c r="B62" s="43"/>
      <c r="C62" s="43"/>
      <c r="D62" s="43"/>
      <c r="E62" s="43"/>
      <c r="F62" s="43"/>
      <c r="G62" s="43"/>
      <c r="H62" s="43"/>
      <c r="I62" s="53"/>
      <c r="J62" s="53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95"/>
      <c r="Y62" s="95"/>
      <c r="Z62" s="95"/>
      <c r="AA62" s="95"/>
      <c r="AB62" s="9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</row>
    <row r="63" spans="1:63">
      <c r="A63" s="42"/>
      <c r="B63" s="43"/>
      <c r="C63" s="43"/>
      <c r="D63" s="43"/>
      <c r="E63" s="43"/>
      <c r="F63" s="43"/>
      <c r="G63" s="43"/>
      <c r="H63" s="43"/>
      <c r="I63" s="53"/>
      <c r="J63" s="53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95"/>
      <c r="Y63" s="95"/>
      <c r="Z63" s="95"/>
      <c r="AA63" s="95"/>
      <c r="AB63" s="9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</row>
    <row r="64" spans="1:63">
      <c r="A64" s="42"/>
      <c r="B64" s="43"/>
      <c r="C64" s="43"/>
      <c r="D64" s="43"/>
      <c r="E64" s="43"/>
      <c r="F64" s="43"/>
      <c r="G64" s="43"/>
      <c r="H64" s="43"/>
      <c r="I64" s="53"/>
      <c r="J64" s="53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95"/>
      <c r="Y64" s="95"/>
      <c r="Z64" s="95"/>
      <c r="AA64" s="95"/>
      <c r="AB64" s="9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</row>
    <row r="65" spans="1:63">
      <c r="A65" s="42"/>
      <c r="B65" s="43"/>
      <c r="C65" s="43"/>
      <c r="D65" s="43"/>
      <c r="E65" s="43"/>
      <c r="F65" s="43"/>
      <c r="G65" s="43"/>
      <c r="H65" s="43"/>
      <c r="I65" s="53"/>
      <c r="J65" s="53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95"/>
      <c r="Y65" s="95"/>
      <c r="Z65" s="95"/>
      <c r="AA65" s="95"/>
      <c r="AB65" s="9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</row>
    <row r="66" spans="1:63">
      <c r="A66" s="42"/>
      <c r="B66" s="43"/>
      <c r="C66" s="43"/>
      <c r="D66" s="43"/>
      <c r="E66" s="43"/>
      <c r="F66" s="43"/>
      <c r="G66" s="43"/>
      <c r="H66" s="43"/>
      <c r="I66" s="53"/>
      <c r="J66" s="53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95"/>
      <c r="Y66" s="95"/>
      <c r="Z66" s="95"/>
      <c r="AA66" s="95"/>
      <c r="AB66" s="9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</row>
    <row r="67" spans="1:63" ht="23.25" customHeight="1">
      <c r="A67" s="42"/>
      <c r="B67" s="43"/>
      <c r="C67" s="43"/>
      <c r="D67" s="43"/>
      <c r="E67" s="942" t="s">
        <v>60</v>
      </c>
      <c r="F67" s="942"/>
      <c r="G67" s="942"/>
      <c r="H67" s="942"/>
      <c r="I67" s="942"/>
      <c r="J67" s="54"/>
      <c r="K67" s="45"/>
      <c r="L67" s="45"/>
      <c r="M67" s="45"/>
      <c r="N67" s="45"/>
      <c r="O67" s="942" t="s">
        <v>61</v>
      </c>
      <c r="P67" s="942"/>
      <c r="Q67" s="942"/>
      <c r="R67" s="942"/>
      <c r="S67" s="45"/>
      <c r="T67" s="45"/>
      <c r="U67" s="45"/>
      <c r="V67" s="45"/>
      <c r="W67" s="45"/>
      <c r="X67" s="95"/>
      <c r="Y67" s="95"/>
      <c r="Z67" s="95"/>
      <c r="AA67" s="95"/>
      <c r="AB67" s="9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</row>
    <row r="68" spans="1:63">
      <c r="A68" s="42"/>
      <c r="B68" s="43"/>
      <c r="C68" s="43"/>
      <c r="D68" s="43"/>
      <c r="E68" s="940" t="s">
        <v>62</v>
      </c>
      <c r="F68" s="940"/>
      <c r="G68" s="940"/>
      <c r="H68" s="940"/>
      <c r="I68" s="940"/>
      <c r="J68" s="55"/>
      <c r="K68" s="45"/>
      <c r="L68" s="45"/>
      <c r="M68" s="45"/>
      <c r="N68" s="45"/>
      <c r="O68" s="941" t="s">
        <v>63</v>
      </c>
      <c r="P68" s="941"/>
      <c r="Q68" s="941"/>
      <c r="R68" s="941"/>
      <c r="S68" s="45"/>
      <c r="T68" s="45"/>
      <c r="U68" s="45"/>
      <c r="V68" s="45"/>
      <c r="W68" s="45"/>
      <c r="X68" s="95"/>
      <c r="Y68" s="95"/>
      <c r="Z68" s="95"/>
      <c r="AA68" s="95"/>
      <c r="AB68" s="9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</row>
    <row r="69" spans="1:63">
      <c r="A69" s="42"/>
      <c r="B69" s="43"/>
      <c r="C69" s="43"/>
      <c r="D69" s="43"/>
      <c r="E69" s="941" t="s">
        <v>64</v>
      </c>
      <c r="F69" s="941"/>
      <c r="G69" s="941"/>
      <c r="H69" s="941"/>
      <c r="I69" s="53"/>
      <c r="J69" s="53"/>
      <c r="K69" s="45"/>
      <c r="L69" s="45"/>
      <c r="M69" s="45"/>
      <c r="N69" s="45"/>
      <c r="O69" s="941" t="s">
        <v>65</v>
      </c>
      <c r="P69" s="941"/>
      <c r="Q69" s="941"/>
      <c r="R69" s="941"/>
      <c r="S69" s="45"/>
      <c r="T69" s="45"/>
      <c r="U69" s="45"/>
      <c r="V69" s="45"/>
      <c r="W69" s="45"/>
      <c r="X69" s="95"/>
      <c r="Y69" s="95"/>
      <c r="Z69" s="95"/>
      <c r="AA69" s="95"/>
      <c r="AB69" s="9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</row>
  </sheetData>
  <mergeCells count="99">
    <mergeCell ref="P4:P5"/>
    <mergeCell ref="AM4:AM5"/>
    <mergeCell ref="AO59:AP59"/>
    <mergeCell ref="AQ4:AQ5"/>
    <mergeCell ref="AR4:AR5"/>
    <mergeCell ref="AO14:AP14"/>
    <mergeCell ref="AO29:AP29"/>
    <mergeCell ref="Y4:Y5"/>
    <mergeCell ref="V4:V5"/>
    <mergeCell ref="W4:W5"/>
    <mergeCell ref="AA4:AA5"/>
    <mergeCell ref="AB4:AB5"/>
    <mergeCell ref="B6:C6"/>
    <mergeCell ref="B60:C60"/>
    <mergeCell ref="B19:C19"/>
    <mergeCell ref="B20:C20"/>
    <mergeCell ref="BJ4:BJ5"/>
    <mergeCell ref="AC4:AC5"/>
    <mergeCell ref="AD4:AD5"/>
    <mergeCell ref="AE4:AE5"/>
    <mergeCell ref="AL4:AL5"/>
    <mergeCell ref="AN4:AN5"/>
    <mergeCell ref="AK4:AK5"/>
    <mergeCell ref="AO4:AP5"/>
    <mergeCell ref="AO15:AP15"/>
    <mergeCell ref="AO16:AP16"/>
    <mergeCell ref="AO17:AP17"/>
    <mergeCell ref="AO28:AP28"/>
    <mergeCell ref="E68:I68"/>
    <mergeCell ref="O68:R68"/>
    <mergeCell ref="E69:H69"/>
    <mergeCell ref="O69:R69"/>
    <mergeCell ref="E67:I67"/>
    <mergeCell ref="O67:R67"/>
    <mergeCell ref="A7:A59"/>
    <mergeCell ref="B7:C7"/>
    <mergeCell ref="AO18:AP18"/>
    <mergeCell ref="AO19:AP19"/>
    <mergeCell ref="AO20:AP20"/>
    <mergeCell ref="AO21:AP21"/>
    <mergeCell ref="AO22:AP22"/>
    <mergeCell ref="AO23:AP23"/>
    <mergeCell ref="AO24:AP24"/>
    <mergeCell ref="AO25:AP25"/>
    <mergeCell ref="AO26:AP26"/>
    <mergeCell ref="AO10:AP10"/>
    <mergeCell ref="AO11:AP11"/>
    <mergeCell ref="AO12:AP12"/>
    <mergeCell ref="AO13:AP13"/>
    <mergeCell ref="AO8:AP8"/>
    <mergeCell ref="BK4:BK5"/>
    <mergeCell ref="B5:E5"/>
    <mergeCell ref="AF4:AF5"/>
    <mergeCell ref="AG4:AG5"/>
    <mergeCell ref="AH4:AH5"/>
    <mergeCell ref="Q4:Q5"/>
    <mergeCell ref="R4:R5"/>
    <mergeCell ref="S4:S5"/>
    <mergeCell ref="T4:T5"/>
    <mergeCell ref="U4:U5"/>
    <mergeCell ref="X4:X5"/>
    <mergeCell ref="Z4:Z5"/>
    <mergeCell ref="AT4:AT5"/>
    <mergeCell ref="BI4:BI5"/>
    <mergeCell ref="AY4:AY5"/>
    <mergeCell ref="AZ4:AZ5"/>
    <mergeCell ref="A1:BK1"/>
    <mergeCell ref="A2:BK2"/>
    <mergeCell ref="B3:E3"/>
    <mergeCell ref="A4:A6"/>
    <mergeCell ref="B4:E4"/>
    <mergeCell ref="H4:H5"/>
    <mergeCell ref="I4:I5"/>
    <mergeCell ref="K4:K5"/>
    <mergeCell ref="M4:M5"/>
    <mergeCell ref="O4:O5"/>
    <mergeCell ref="J4:J5"/>
    <mergeCell ref="L4:L5"/>
    <mergeCell ref="N4:N5"/>
    <mergeCell ref="AI4:AI5"/>
    <mergeCell ref="AJ4:AJ5"/>
    <mergeCell ref="AX4:AX5"/>
    <mergeCell ref="AO3:AP3"/>
    <mergeCell ref="AO6:AP6"/>
    <mergeCell ref="AO7:AP7"/>
    <mergeCell ref="AS4:AS5"/>
    <mergeCell ref="AO27:AP27"/>
    <mergeCell ref="BF4:BF5"/>
    <mergeCell ref="BG4:BG5"/>
    <mergeCell ref="BH4:BH5"/>
    <mergeCell ref="AO9:AP9"/>
    <mergeCell ref="AU4:AU5"/>
    <mergeCell ref="AV4:AV5"/>
    <mergeCell ref="AW4:AW5"/>
    <mergeCell ref="BA4:BA5"/>
    <mergeCell ref="BB4:BB5"/>
    <mergeCell ref="BC4:BC5"/>
    <mergeCell ref="BD4:BD5"/>
    <mergeCell ref="BE4:BE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S48"/>
  <sheetViews>
    <sheetView zoomScale="70" zoomScaleNormal="70" workbookViewId="0">
      <pane xSplit="7" ySplit="6" topLeftCell="Y7" activePane="bottomRight" state="frozen"/>
      <selection pane="topRight" activeCell="H1" sqref="H1"/>
      <selection pane="bottomLeft" activeCell="A7" sqref="A7"/>
      <selection pane="bottomRight" activeCell="AP20" sqref="AP20"/>
    </sheetView>
  </sheetViews>
  <sheetFormatPr baseColWidth="10" defaultColWidth="10.7109375" defaultRowHeight="15"/>
  <cols>
    <col min="1" max="1" width="20.7109375" customWidth="1"/>
    <col min="3" max="3" width="8.7109375" customWidth="1"/>
    <col min="8" max="8" width="14.7109375" customWidth="1"/>
    <col min="9" max="20" width="11.42578125" customWidth="1"/>
    <col min="21" max="21" width="13.7109375" customWidth="1"/>
    <col min="22" max="22" width="11.42578125" customWidth="1"/>
    <col min="23" max="23" width="13.5703125" customWidth="1"/>
    <col min="24" max="24" width="12.28515625" customWidth="1"/>
    <col min="25" max="38" width="11.42578125" customWidth="1"/>
    <col min="39" max="39" width="6.42578125" customWidth="1"/>
    <col min="40" max="40" width="18.28515625" customWidth="1"/>
    <col min="41" max="45" width="20" customWidth="1"/>
  </cols>
  <sheetData>
    <row r="1" spans="1:45" ht="43.5" customHeight="1">
      <c r="A1" s="919" t="str">
        <f>+PRESUPUESTO!A1</f>
        <v>" MEJORAMIENTO, ADECUACIÓN MENOR Y MANTENIMIENTO DE LA INFRAESTRUCTURA DE LAS INSTITUCIONES EDUCATIVAS URBANAS Y RURALES DEL MUNICIPIO DE SAN JOSÉ DE CÚCUTA"</v>
      </c>
      <c r="B1" s="919"/>
      <c r="C1" s="919"/>
      <c r="D1" s="919"/>
      <c r="E1" s="919"/>
      <c r="F1" s="919"/>
      <c r="G1" s="919"/>
      <c r="H1" s="919"/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  <c r="AC1" s="919"/>
      <c r="AD1" s="919"/>
      <c r="AE1" s="919"/>
      <c r="AF1" s="919"/>
      <c r="AG1" s="919"/>
      <c r="AH1" s="919"/>
      <c r="AI1" s="919"/>
      <c r="AJ1" s="919"/>
      <c r="AK1" s="919"/>
      <c r="AL1" s="919"/>
      <c r="AM1" s="919"/>
      <c r="AN1" s="919"/>
      <c r="AO1" s="919"/>
      <c r="AP1" s="919"/>
      <c r="AQ1" s="919"/>
      <c r="AR1" s="919"/>
      <c r="AS1" s="919"/>
    </row>
    <row r="2" spans="1:45" ht="18">
      <c r="A2" s="919" t="s">
        <v>48</v>
      </c>
      <c r="B2" s="919"/>
      <c r="C2" s="919"/>
      <c r="D2" s="919"/>
      <c r="E2" s="919"/>
      <c r="F2" s="919"/>
      <c r="G2" s="919"/>
      <c r="H2" s="919"/>
      <c r="I2" s="919"/>
      <c r="J2" s="919"/>
      <c r="K2" s="919"/>
      <c r="L2" s="919"/>
      <c r="M2" s="919"/>
      <c r="N2" s="919"/>
      <c r="O2" s="919"/>
      <c r="P2" s="919"/>
      <c r="Q2" s="919"/>
      <c r="R2" s="919"/>
      <c r="S2" s="919"/>
      <c r="T2" s="919"/>
      <c r="U2" s="919"/>
      <c r="V2" s="919"/>
      <c r="W2" s="919"/>
      <c r="X2" s="919"/>
      <c r="Y2" s="919"/>
      <c r="Z2" s="919"/>
      <c r="AA2" s="919"/>
      <c r="AB2" s="919"/>
      <c r="AC2" s="919"/>
      <c r="AD2" s="919"/>
      <c r="AE2" s="919"/>
      <c r="AF2" s="919"/>
      <c r="AG2" s="919"/>
      <c r="AH2" s="919"/>
      <c r="AI2" s="919"/>
      <c r="AJ2" s="919"/>
      <c r="AK2" s="919"/>
      <c r="AL2" s="919"/>
      <c r="AM2" s="919"/>
      <c r="AN2" s="919"/>
      <c r="AO2" s="919"/>
      <c r="AP2" s="919"/>
      <c r="AQ2" s="919"/>
      <c r="AR2" s="919"/>
      <c r="AS2" s="919"/>
    </row>
    <row r="3" spans="1:45" ht="15.75">
      <c r="A3" s="14" t="s">
        <v>0</v>
      </c>
      <c r="B3" s="920"/>
      <c r="C3" s="921"/>
      <c r="D3" s="921"/>
      <c r="E3" s="922"/>
      <c r="F3" s="57"/>
      <c r="G3" s="57"/>
      <c r="H3" s="17" t="e">
        <f>+PRESUPUESTO!#REF!</f>
        <v>#REF!</v>
      </c>
      <c r="I3" s="17" t="e">
        <f>+PRESUPUESTO!#REF!</f>
        <v>#REF!</v>
      </c>
      <c r="J3" s="17" t="e">
        <f>+PRESUPUESTO!#REF!</f>
        <v>#REF!</v>
      </c>
      <c r="K3" s="17" t="e">
        <f>+PRESUPUESTO!#REF!</f>
        <v>#REF!</v>
      </c>
      <c r="L3" s="18" t="e">
        <f>+PRESUPUESTO!#REF!</f>
        <v>#REF!</v>
      </c>
      <c r="M3" s="18" t="e">
        <f>+PRESUPUESTO!#REF!</f>
        <v>#REF!</v>
      </c>
      <c r="N3" s="18" t="e">
        <f>+PRESUPUESTO!#REF!</f>
        <v>#REF!</v>
      </c>
      <c r="O3" s="18" t="e">
        <f>+PRESUPUESTO!#REF!</f>
        <v>#REF!</v>
      </c>
      <c r="P3" s="18" t="e">
        <f>+PRESUPUESTO!#REF!</f>
        <v>#REF!</v>
      </c>
      <c r="Q3" s="18" t="e">
        <f>+PRESUPUESTO!#REF!</f>
        <v>#REF!</v>
      </c>
      <c r="R3" s="18" t="e">
        <f>+PRESUPUESTO!#REF!</f>
        <v>#REF!</v>
      </c>
      <c r="S3" s="18" t="e">
        <f>+PRESUPUESTO!#REF!</f>
        <v>#REF!</v>
      </c>
      <c r="T3" s="18" t="e">
        <f>+PRESUPUESTO!#REF!</f>
        <v>#REF!</v>
      </c>
      <c r="U3" s="18" t="e">
        <f>+PRESUPUESTO!#REF!</f>
        <v>#REF!</v>
      </c>
      <c r="V3" s="18" t="e">
        <f>+PRESUPUESTO!#REF!</f>
        <v>#REF!</v>
      </c>
      <c r="W3" s="18" t="e">
        <f>+PRESUPUESTO!#REF!</f>
        <v>#REF!</v>
      </c>
      <c r="X3" s="18" t="e">
        <f>+PRESUPUESTO!#REF!</f>
        <v>#REF!</v>
      </c>
      <c r="Y3" s="18" t="e">
        <f>+PRESUPUESTO!#REF!</f>
        <v>#REF!</v>
      </c>
      <c r="Z3" s="18" t="e">
        <f>+PRESUPUESTO!#REF!</f>
        <v>#REF!</v>
      </c>
      <c r="AA3" s="18" t="e">
        <f>+PRESUPUESTO!#REF!</f>
        <v>#REF!</v>
      </c>
      <c r="AB3" s="18" t="e">
        <f>+PRESUPUESTO!#REF!</f>
        <v>#REF!</v>
      </c>
      <c r="AC3" s="72" t="e">
        <f>+PRESUPUESTO!#REF!</f>
        <v>#REF!</v>
      </c>
      <c r="AD3" s="72" t="e">
        <f>+PRESUPUESTO!#REF!</f>
        <v>#REF!</v>
      </c>
      <c r="AE3" s="72" t="e">
        <f>+PRESUPUESTO!#REF!</f>
        <v>#REF!</v>
      </c>
      <c r="AF3" s="72" t="e">
        <f>+PRESUPUESTO!#REF!</f>
        <v>#REF!</v>
      </c>
      <c r="AG3" s="72" t="e">
        <f>+PRESUPUESTO!#REF!</f>
        <v>#REF!</v>
      </c>
      <c r="AH3" s="72" t="e">
        <f>+PRESUPUESTO!#REF!</f>
        <v>#REF!</v>
      </c>
      <c r="AI3" s="72" t="e">
        <f>+PRESUPUESTO!#REF!</f>
        <v>#REF!</v>
      </c>
      <c r="AJ3" s="72" t="e">
        <f>+PRESUPUESTO!#REF!</f>
        <v>#REF!</v>
      </c>
      <c r="AK3" s="72" t="e">
        <f>+PRESUPUESTO!#REF!</f>
        <v>#REF!</v>
      </c>
      <c r="AL3" s="954" t="e">
        <f>+PRESUPUESTO!#REF!</f>
        <v>#REF!</v>
      </c>
      <c r="AM3" s="955"/>
      <c r="AN3" s="70" t="e">
        <f>+PRESUPUESTO!#REF!</f>
        <v>#REF!</v>
      </c>
      <c r="AO3" s="16" t="e">
        <f>+PRESUPUESTO!#REF!</f>
        <v>#REF!</v>
      </c>
      <c r="AP3" s="16" t="e">
        <f>+PRESUPUESTO!#REF!</f>
        <v>#REF!</v>
      </c>
      <c r="AQ3" s="16" t="e">
        <f>+PRESUPUESTO!#REF!</f>
        <v>#REF!</v>
      </c>
      <c r="AR3" s="16" t="e">
        <f>+PRESUPUESTO!#REF!</f>
        <v>#REF!</v>
      </c>
      <c r="AS3" s="16" t="e">
        <f>+PRESUPUESTO!#REF!</f>
        <v>#REF!</v>
      </c>
    </row>
    <row r="4" spans="1:45" ht="15.75" customHeight="1">
      <c r="A4" s="923" t="s">
        <v>49</v>
      </c>
      <c r="B4" s="926" t="s">
        <v>50</v>
      </c>
      <c r="C4" s="927"/>
      <c r="D4" s="927"/>
      <c r="E4" s="927"/>
      <c r="F4" s="64"/>
      <c r="G4" s="64"/>
      <c r="H4" s="929" t="e">
        <f>+PRESUPUESTO!#REF!</f>
        <v>#REF!</v>
      </c>
      <c r="I4" s="929" t="e">
        <f>+PRESUPUESTO!#REF!</f>
        <v>#REF!</v>
      </c>
      <c r="J4" s="929" t="e">
        <f>+PRESUPUESTO!#REF!</f>
        <v>#REF!</v>
      </c>
      <c r="K4" s="929" t="e">
        <f>+PRESUPUESTO!#REF!</f>
        <v>#REF!</v>
      </c>
      <c r="L4" s="929" t="e">
        <f>+PRESUPUESTO!#REF!</f>
        <v>#REF!</v>
      </c>
      <c r="M4" s="929" t="e">
        <f>+PRESUPUESTO!#REF!</f>
        <v>#REF!</v>
      </c>
      <c r="N4" s="929" t="e">
        <f>+PRESUPUESTO!#REF!</f>
        <v>#REF!</v>
      </c>
      <c r="O4" s="929" t="e">
        <f>+PRESUPUESTO!#REF!</f>
        <v>#REF!</v>
      </c>
      <c r="P4" s="931" t="e">
        <f>+PRESUPUESTO!#REF!</f>
        <v>#REF!</v>
      </c>
      <c r="Q4" s="931" t="e">
        <f>+PRESUPUESTO!#REF!</f>
        <v>#REF!</v>
      </c>
      <c r="R4" s="931" t="e">
        <f>+PRESUPUESTO!#REF!</f>
        <v>#REF!</v>
      </c>
      <c r="S4" s="931" t="e">
        <f>+PRESUPUESTO!#REF!</f>
        <v>#REF!</v>
      </c>
      <c r="T4" s="931" t="s">
        <v>69</v>
      </c>
      <c r="U4" s="931" t="s">
        <v>70</v>
      </c>
      <c r="V4" s="931" t="e">
        <f>+PRESUPUESTO!#REF!</f>
        <v>#REF!</v>
      </c>
      <c r="W4" s="911" t="s">
        <v>71</v>
      </c>
      <c r="X4" s="911" t="e">
        <f>+PRESUPUESTO!#REF!</f>
        <v>#REF!</v>
      </c>
      <c r="Y4" s="931" t="e">
        <f>+PRESUPUESTO!#REF!</f>
        <v>#REF!</v>
      </c>
      <c r="Z4" s="911" t="e">
        <f>+PRESUPUESTO!#REF!</f>
        <v>#REF!</v>
      </c>
      <c r="AA4" s="911" t="e">
        <f>+PRESUPUESTO!#REF!</f>
        <v>#REF!</v>
      </c>
      <c r="AB4" s="911" t="e">
        <f>+PRESUPUESTO!#REF!</f>
        <v>#REF!</v>
      </c>
      <c r="AC4" s="911" t="e">
        <f>+PRESUPUESTO!#REF!</f>
        <v>#REF!</v>
      </c>
      <c r="AD4" s="911" t="e">
        <f>+PRESUPUESTO!#REF!</f>
        <v>#REF!</v>
      </c>
      <c r="AE4" s="911" t="e">
        <f>+PRESUPUESTO!#REF!</f>
        <v>#REF!</v>
      </c>
      <c r="AF4" s="911" t="e">
        <f>+PRESUPUESTO!#REF!</f>
        <v>#REF!</v>
      </c>
      <c r="AG4" s="911" t="e">
        <f>+PRESUPUESTO!#REF!</f>
        <v>#REF!</v>
      </c>
      <c r="AH4" s="911" t="e">
        <f>+PRESUPUESTO!#REF!</f>
        <v>#REF!</v>
      </c>
      <c r="AI4" s="911" t="e">
        <f>+PRESUPUESTO!#REF!</f>
        <v>#REF!</v>
      </c>
      <c r="AJ4" s="911" t="e">
        <f>+PRESUPUESTO!#REF!</f>
        <v>#REF!</v>
      </c>
      <c r="AK4" s="911" t="e">
        <f>+PRESUPUESTO!#REF!</f>
        <v>#REF!</v>
      </c>
      <c r="AL4" s="947" t="e">
        <f>+PRESUPUESTO!#REF!</f>
        <v>#REF!</v>
      </c>
      <c r="AM4" s="948"/>
      <c r="AN4" s="911" t="e">
        <f>+PRESUPUESTO!#REF!</f>
        <v>#REF!</v>
      </c>
      <c r="AO4" s="911" t="e">
        <f>+PRESUPUESTO!#REF!</f>
        <v>#REF!</v>
      </c>
      <c r="AP4" s="911" t="e">
        <f>+PRESUPUESTO!#REF!</f>
        <v>#REF!</v>
      </c>
      <c r="AQ4" s="911" t="e">
        <f>+PRESUPUESTO!#REF!</f>
        <v>#REF!</v>
      </c>
      <c r="AR4" s="911" t="e">
        <f>+PRESUPUESTO!#REF!</f>
        <v>#REF!</v>
      </c>
      <c r="AS4" s="911" t="e">
        <f>+PRESUPUESTO!#REF!</f>
        <v>#REF!</v>
      </c>
    </row>
    <row r="5" spans="1:45" ht="161.25" customHeight="1">
      <c r="A5" s="924"/>
      <c r="B5" s="933" t="s">
        <v>51</v>
      </c>
      <c r="C5" s="934"/>
      <c r="D5" s="934"/>
      <c r="E5" s="934"/>
      <c r="F5" s="63"/>
      <c r="G5" s="63"/>
      <c r="H5" s="930"/>
      <c r="I5" s="930"/>
      <c r="J5" s="930"/>
      <c r="K5" s="930"/>
      <c r="L5" s="930"/>
      <c r="M5" s="930"/>
      <c r="N5" s="930"/>
      <c r="O5" s="930"/>
      <c r="P5" s="932"/>
      <c r="Q5" s="932"/>
      <c r="R5" s="932"/>
      <c r="S5" s="932"/>
      <c r="T5" s="932"/>
      <c r="U5" s="932"/>
      <c r="V5" s="932"/>
      <c r="W5" s="912"/>
      <c r="X5" s="912"/>
      <c r="Y5" s="932"/>
      <c r="Z5" s="912"/>
      <c r="AA5" s="912"/>
      <c r="AB5" s="912"/>
      <c r="AC5" s="912"/>
      <c r="AD5" s="912"/>
      <c r="AE5" s="912"/>
      <c r="AF5" s="912"/>
      <c r="AG5" s="912"/>
      <c r="AH5" s="912"/>
      <c r="AI5" s="912"/>
      <c r="AJ5" s="912"/>
      <c r="AK5" s="912"/>
      <c r="AL5" s="949"/>
      <c r="AM5" s="950"/>
      <c r="AN5" s="912"/>
      <c r="AO5" s="912"/>
      <c r="AP5" s="912"/>
      <c r="AQ5" s="912"/>
      <c r="AR5" s="912"/>
      <c r="AS5" s="912"/>
    </row>
    <row r="6" spans="1:45" ht="75">
      <c r="A6" s="925"/>
      <c r="B6" s="917" t="s">
        <v>52</v>
      </c>
      <c r="C6" s="918"/>
      <c r="D6" s="58" t="s">
        <v>53</v>
      </c>
      <c r="E6" s="58" t="s">
        <v>54</v>
      </c>
      <c r="F6" s="58" t="s">
        <v>55</v>
      </c>
      <c r="G6" s="59" t="s">
        <v>68</v>
      </c>
      <c r="H6" s="58" t="s">
        <v>21</v>
      </c>
      <c r="I6" s="58" t="s">
        <v>21</v>
      </c>
      <c r="J6" s="58" t="s">
        <v>21</v>
      </c>
      <c r="K6" s="58" t="s">
        <v>21</v>
      </c>
      <c r="L6" s="58" t="s">
        <v>21</v>
      </c>
      <c r="M6" s="58" t="s">
        <v>7</v>
      </c>
      <c r="N6" s="58" t="s">
        <v>21</v>
      </c>
      <c r="O6" s="58" t="s">
        <v>21</v>
      </c>
      <c r="P6" s="58" t="s">
        <v>21</v>
      </c>
      <c r="Q6" s="58" t="s">
        <v>7</v>
      </c>
      <c r="R6" s="58" t="s">
        <v>57</v>
      </c>
      <c r="S6" s="58" t="s">
        <v>21</v>
      </c>
      <c r="T6" s="58" t="s">
        <v>21</v>
      </c>
      <c r="U6" s="23" t="s">
        <v>21</v>
      </c>
      <c r="V6" s="23" t="s">
        <v>21</v>
      </c>
      <c r="W6" s="58" t="s">
        <v>21</v>
      </c>
      <c r="X6" s="23" t="s">
        <v>21</v>
      </c>
      <c r="Y6" s="23" t="s">
        <v>21</v>
      </c>
      <c r="Z6" s="23" t="s">
        <v>21</v>
      </c>
      <c r="AA6" s="23" t="s">
        <v>21</v>
      </c>
      <c r="AB6" s="23" t="s">
        <v>21</v>
      </c>
      <c r="AC6" s="23" t="s">
        <v>21</v>
      </c>
      <c r="AD6" s="23" t="s">
        <v>21</v>
      </c>
      <c r="AE6" s="23" t="s">
        <v>21</v>
      </c>
      <c r="AF6" s="23" t="s">
        <v>21</v>
      </c>
      <c r="AG6" s="23" t="s">
        <v>21</v>
      </c>
      <c r="AH6" s="23" t="s">
        <v>21</v>
      </c>
      <c r="AI6" s="23" t="s">
        <v>21</v>
      </c>
      <c r="AJ6" s="23" t="s">
        <v>21</v>
      </c>
      <c r="AK6" s="23" t="s">
        <v>21</v>
      </c>
      <c r="AL6" s="917" t="s">
        <v>21</v>
      </c>
      <c r="AM6" s="918"/>
      <c r="AN6" s="67" t="s">
        <v>21</v>
      </c>
      <c r="AO6" s="67" t="s">
        <v>13</v>
      </c>
      <c r="AP6" s="67" t="s">
        <v>13</v>
      </c>
      <c r="AQ6" s="67" t="s">
        <v>21</v>
      </c>
      <c r="AR6" s="67" t="s">
        <v>21</v>
      </c>
      <c r="AS6" s="67" t="s">
        <v>21</v>
      </c>
    </row>
    <row r="7" spans="1:45">
      <c r="A7" s="937" t="str">
        <f>+PRESUPUESTO!A1</f>
        <v>" MEJORAMIENTO, ADECUACIÓN MENOR Y MANTENIMIENTO DE LA INFRAESTRUCTURA DE LAS INSTITUCIONES EDUCATIVAS URBANAS Y RURALES DEL MUNICIPIO DE SAN JOSÉ DE CÚCUTA"</v>
      </c>
      <c r="B7" s="939"/>
      <c r="C7" s="939"/>
      <c r="D7" s="24">
        <v>20</v>
      </c>
      <c r="E7" s="24"/>
      <c r="F7" s="24"/>
      <c r="G7" s="24">
        <v>1</v>
      </c>
      <c r="H7" s="25">
        <f>+G7</f>
        <v>1</v>
      </c>
      <c r="I7" s="26"/>
      <c r="J7" s="26"/>
      <c r="K7" s="26"/>
      <c r="L7" s="48"/>
      <c r="M7" s="48"/>
      <c r="N7" s="48"/>
      <c r="O7" s="25"/>
      <c r="P7" s="25"/>
      <c r="Q7" s="25">
        <f>+D7+D8</f>
        <v>40</v>
      </c>
      <c r="R7" s="25"/>
      <c r="S7" s="25"/>
      <c r="T7" s="25"/>
      <c r="U7" s="25"/>
      <c r="V7" s="25"/>
      <c r="W7" s="25"/>
      <c r="X7" s="25"/>
      <c r="Y7" s="62"/>
      <c r="Z7" s="62"/>
      <c r="AA7" s="62"/>
      <c r="AB7" s="62"/>
      <c r="AC7" s="62"/>
      <c r="AD7" s="62"/>
      <c r="AE7" s="62"/>
      <c r="AF7" s="66"/>
      <c r="AG7" s="66"/>
      <c r="AH7" s="66"/>
      <c r="AI7" s="66"/>
      <c r="AJ7" s="66"/>
      <c r="AK7" s="62"/>
      <c r="AL7" s="913"/>
      <c r="AM7" s="914"/>
      <c r="AN7" s="68"/>
      <c r="AO7" s="68"/>
      <c r="AP7" s="68"/>
      <c r="AQ7" s="68"/>
      <c r="AR7" s="68"/>
      <c r="AS7" s="68"/>
    </row>
    <row r="8" spans="1:45">
      <c r="A8" s="938"/>
      <c r="B8" s="939"/>
      <c r="C8" s="939"/>
      <c r="D8" s="24">
        <v>20</v>
      </c>
      <c r="E8" s="24"/>
      <c r="F8" s="24"/>
      <c r="G8" s="24">
        <v>18</v>
      </c>
      <c r="H8" s="25"/>
      <c r="I8" s="26">
        <v>20</v>
      </c>
      <c r="J8" s="26"/>
      <c r="K8" s="26"/>
      <c r="L8" s="48"/>
      <c r="M8" s="48"/>
      <c r="N8" s="48"/>
      <c r="O8" s="25"/>
      <c r="P8" s="25"/>
      <c r="Q8" s="25"/>
      <c r="R8" s="25">
        <f>+D8</f>
        <v>20</v>
      </c>
      <c r="S8" s="25"/>
      <c r="T8" s="25"/>
      <c r="U8" s="25"/>
      <c r="V8" s="25"/>
      <c r="W8" s="25"/>
      <c r="X8" s="25"/>
      <c r="Y8" s="62"/>
      <c r="Z8" s="62"/>
      <c r="AA8" s="62"/>
      <c r="AB8" s="62"/>
      <c r="AC8" s="62"/>
      <c r="AD8" s="62"/>
      <c r="AE8" s="62"/>
      <c r="AF8" s="66"/>
      <c r="AG8" s="66"/>
      <c r="AH8" s="66"/>
      <c r="AI8" s="66"/>
      <c r="AJ8" s="66"/>
      <c r="AK8" s="62"/>
      <c r="AL8" s="913"/>
      <c r="AM8" s="914"/>
      <c r="AN8" s="68"/>
      <c r="AO8" s="68"/>
      <c r="AP8" s="68"/>
      <c r="AQ8" s="68"/>
      <c r="AR8" s="68"/>
      <c r="AS8" s="68"/>
    </row>
    <row r="9" spans="1:45">
      <c r="A9" s="938"/>
      <c r="B9" s="939"/>
      <c r="C9" s="939"/>
      <c r="D9" s="24"/>
      <c r="E9" s="24"/>
      <c r="F9" s="24"/>
      <c r="G9" s="24">
        <v>32</v>
      </c>
      <c r="H9" s="25"/>
      <c r="I9" s="26"/>
      <c r="J9" s="26">
        <v>22</v>
      </c>
      <c r="K9" s="26"/>
      <c r="L9" s="48"/>
      <c r="M9" s="48"/>
      <c r="N9" s="48"/>
      <c r="O9" s="25"/>
      <c r="P9" s="25"/>
      <c r="Q9" s="25"/>
      <c r="R9" s="25"/>
      <c r="S9" s="25">
        <f>+G15</f>
        <v>3</v>
      </c>
      <c r="T9" s="25"/>
      <c r="U9" s="25"/>
      <c r="V9" s="25"/>
      <c r="W9" s="25"/>
      <c r="X9" s="25"/>
      <c r="Y9" s="62"/>
      <c r="Z9" s="62"/>
      <c r="AA9" s="62"/>
      <c r="AB9" s="62"/>
      <c r="AC9" s="62"/>
      <c r="AD9" s="62"/>
      <c r="AE9" s="62"/>
      <c r="AF9" s="66"/>
      <c r="AG9" s="66"/>
      <c r="AH9" s="66"/>
      <c r="AI9" s="66"/>
      <c r="AJ9" s="66"/>
      <c r="AK9" s="62"/>
      <c r="AL9" s="913"/>
      <c r="AM9" s="914"/>
      <c r="AN9" s="68"/>
      <c r="AO9" s="68"/>
      <c r="AP9" s="68"/>
      <c r="AQ9" s="68"/>
      <c r="AR9" s="68"/>
      <c r="AS9" s="68"/>
    </row>
    <row r="10" spans="1:45">
      <c r="A10" s="938"/>
      <c r="B10" s="939"/>
      <c r="C10" s="939"/>
      <c r="D10" s="24"/>
      <c r="E10" s="24"/>
      <c r="F10" s="24"/>
      <c r="G10" s="24">
        <v>15</v>
      </c>
      <c r="H10" s="25"/>
      <c r="I10" s="26"/>
      <c r="J10" s="26"/>
      <c r="K10" s="26">
        <v>9</v>
      </c>
      <c r="L10" s="48"/>
      <c r="M10" s="48"/>
      <c r="N10" s="48"/>
      <c r="O10" s="25"/>
      <c r="P10" s="25"/>
      <c r="Q10" s="25"/>
      <c r="R10" s="25"/>
      <c r="S10" s="25"/>
      <c r="T10" s="25">
        <f>+G13</f>
        <v>3</v>
      </c>
      <c r="U10" s="25">
        <f>+G15</f>
        <v>3</v>
      </c>
      <c r="V10" s="25"/>
      <c r="W10" s="25"/>
      <c r="X10" s="25"/>
      <c r="Y10" s="62"/>
      <c r="Z10" s="62"/>
      <c r="AA10" s="62"/>
      <c r="AB10" s="62"/>
      <c r="AC10" s="62"/>
      <c r="AD10" s="62"/>
      <c r="AE10" s="62"/>
      <c r="AF10" s="66"/>
      <c r="AG10" s="66"/>
      <c r="AH10" s="66"/>
      <c r="AI10" s="66"/>
      <c r="AJ10" s="66"/>
      <c r="AK10" s="62"/>
      <c r="AL10" s="913"/>
      <c r="AM10" s="914"/>
      <c r="AN10" s="68"/>
      <c r="AO10" s="68"/>
      <c r="AP10" s="68"/>
      <c r="AQ10" s="68"/>
      <c r="AR10" s="68"/>
      <c r="AS10" s="68"/>
    </row>
    <row r="11" spans="1:45">
      <c r="A11" s="938"/>
      <c r="B11" s="939"/>
      <c r="C11" s="939"/>
      <c r="D11" s="24"/>
      <c r="E11" s="24"/>
      <c r="F11" s="24"/>
      <c r="G11" s="24">
        <v>8</v>
      </c>
      <c r="H11" s="25"/>
      <c r="I11" s="26"/>
      <c r="J11" s="26"/>
      <c r="K11" s="26"/>
      <c r="L11" s="48">
        <v>6</v>
      </c>
      <c r="M11" s="48"/>
      <c r="N11" s="48"/>
      <c r="O11" s="25"/>
      <c r="P11" s="25"/>
      <c r="Q11" s="25"/>
      <c r="R11" s="25"/>
      <c r="S11" s="25"/>
      <c r="T11" s="25"/>
      <c r="U11" s="25"/>
      <c r="V11" s="25">
        <f>+G11</f>
        <v>8</v>
      </c>
      <c r="W11" s="25"/>
      <c r="X11" s="25"/>
      <c r="Y11" s="62"/>
      <c r="Z11" s="62"/>
      <c r="AA11" s="62"/>
      <c r="AB11" s="62"/>
      <c r="AC11" s="62"/>
      <c r="AD11" s="62"/>
      <c r="AE11" s="62"/>
      <c r="AF11" s="66"/>
      <c r="AG11" s="66"/>
      <c r="AH11" s="66"/>
      <c r="AI11" s="66"/>
      <c r="AJ11" s="66"/>
      <c r="AK11" s="62"/>
      <c r="AL11" s="913"/>
      <c r="AM11" s="914"/>
      <c r="AN11" s="68"/>
      <c r="AO11" s="68"/>
      <c r="AP11" s="68"/>
      <c r="AQ11" s="68"/>
      <c r="AR11" s="68"/>
      <c r="AS11" s="68"/>
    </row>
    <row r="12" spans="1:45">
      <c r="A12" s="938"/>
      <c r="B12" s="939"/>
      <c r="C12" s="939"/>
      <c r="D12" s="24">
        <v>60</v>
      </c>
      <c r="E12" s="24"/>
      <c r="F12" s="24"/>
      <c r="G12" s="24">
        <v>2</v>
      </c>
      <c r="H12" s="25"/>
      <c r="I12" s="26"/>
      <c r="J12" s="26"/>
      <c r="K12" s="26"/>
      <c r="L12" s="48"/>
      <c r="M12" s="48">
        <v>100</v>
      </c>
      <c r="N12" s="48">
        <v>1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62"/>
      <c r="Z12" s="62"/>
      <c r="AA12" s="62"/>
      <c r="AB12" s="62"/>
      <c r="AC12" s="62"/>
      <c r="AD12" s="62"/>
      <c r="AE12" s="62"/>
      <c r="AF12" s="66"/>
      <c r="AG12" s="66"/>
      <c r="AH12" s="66"/>
      <c r="AI12" s="66"/>
      <c r="AJ12" s="66"/>
      <c r="AK12" s="62"/>
      <c r="AL12" s="913"/>
      <c r="AM12" s="914"/>
      <c r="AN12" s="68"/>
      <c r="AO12" s="68"/>
      <c r="AP12" s="68"/>
      <c r="AQ12" s="68"/>
      <c r="AR12" s="68"/>
      <c r="AS12" s="68"/>
    </row>
    <row r="13" spans="1:45">
      <c r="A13" s="938"/>
      <c r="B13" s="939"/>
      <c r="C13" s="939"/>
      <c r="D13" s="24"/>
      <c r="E13" s="24"/>
      <c r="F13" s="24"/>
      <c r="G13" s="24">
        <v>3</v>
      </c>
      <c r="H13" s="25"/>
      <c r="I13" s="26"/>
      <c r="J13" s="26"/>
      <c r="K13" s="26"/>
      <c r="L13" s="48"/>
      <c r="M13" s="48"/>
      <c r="N13" s="48"/>
      <c r="O13" s="25">
        <v>5</v>
      </c>
      <c r="P13" s="25"/>
      <c r="Q13" s="25"/>
      <c r="R13" s="25"/>
      <c r="S13" s="25"/>
      <c r="T13" s="25"/>
      <c r="U13" s="25"/>
      <c r="V13" s="25"/>
      <c r="W13" s="25">
        <f>+G13</f>
        <v>3</v>
      </c>
      <c r="X13" s="25"/>
      <c r="Y13" s="62"/>
      <c r="Z13" s="62"/>
      <c r="AA13" s="62"/>
      <c r="AB13" s="62"/>
      <c r="AC13" s="62"/>
      <c r="AD13" s="62"/>
      <c r="AE13" s="62"/>
      <c r="AF13" s="66"/>
      <c r="AG13" s="66"/>
      <c r="AH13" s="66"/>
      <c r="AI13" s="66"/>
      <c r="AJ13" s="66"/>
      <c r="AK13" s="62"/>
      <c r="AL13" s="913"/>
      <c r="AM13" s="914"/>
      <c r="AN13" s="68"/>
      <c r="AO13" s="68"/>
      <c r="AP13" s="68"/>
      <c r="AQ13" s="68"/>
      <c r="AR13" s="68"/>
      <c r="AS13" s="68"/>
    </row>
    <row r="14" spans="1:45">
      <c r="A14" s="938"/>
      <c r="B14" s="939"/>
      <c r="C14" s="939"/>
      <c r="D14" s="24"/>
      <c r="E14" s="24"/>
      <c r="F14" s="24"/>
      <c r="G14" s="24">
        <v>32</v>
      </c>
      <c r="H14" s="25"/>
      <c r="I14" s="26"/>
      <c r="J14" s="26"/>
      <c r="K14" s="26"/>
      <c r="L14" s="48"/>
      <c r="M14" s="48"/>
      <c r="N14" s="48"/>
      <c r="O14" s="25"/>
      <c r="P14" s="25">
        <v>22</v>
      </c>
      <c r="Q14" s="25"/>
      <c r="R14" s="25"/>
      <c r="S14" s="25"/>
      <c r="T14" s="25"/>
      <c r="U14" s="25"/>
      <c r="V14" s="25"/>
      <c r="W14" s="25"/>
      <c r="X14" s="25"/>
      <c r="Y14" s="62"/>
      <c r="Z14" s="62"/>
      <c r="AA14" s="62"/>
      <c r="AB14" s="62"/>
      <c r="AC14" s="62"/>
      <c r="AD14" s="62"/>
      <c r="AE14" s="62"/>
      <c r="AF14" s="66"/>
      <c r="AG14" s="66"/>
      <c r="AH14" s="66"/>
      <c r="AI14" s="66"/>
      <c r="AJ14" s="66"/>
      <c r="AK14" s="62"/>
      <c r="AL14" s="913"/>
      <c r="AM14" s="914"/>
      <c r="AN14" s="68"/>
      <c r="AO14" s="68"/>
      <c r="AP14" s="68"/>
      <c r="AQ14" s="68"/>
      <c r="AR14" s="68"/>
      <c r="AS14" s="68"/>
    </row>
    <row r="15" spans="1:45">
      <c r="A15" s="938"/>
      <c r="B15" s="939"/>
      <c r="C15" s="939"/>
      <c r="D15" s="24"/>
      <c r="E15" s="24"/>
      <c r="F15" s="24"/>
      <c r="G15" s="24">
        <v>3</v>
      </c>
      <c r="H15" s="25"/>
      <c r="I15" s="26"/>
      <c r="J15" s="26"/>
      <c r="K15" s="26"/>
      <c r="L15" s="48"/>
      <c r="M15" s="48"/>
      <c r="N15" s="48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62"/>
      <c r="Z15" s="62"/>
      <c r="AA15" s="62"/>
      <c r="AB15" s="62"/>
      <c r="AC15" s="62"/>
      <c r="AD15" s="62"/>
      <c r="AE15" s="62"/>
      <c r="AF15" s="66"/>
      <c r="AG15" s="66"/>
      <c r="AH15" s="66"/>
      <c r="AI15" s="66"/>
      <c r="AJ15" s="66"/>
      <c r="AK15" s="62"/>
      <c r="AL15" s="913"/>
      <c r="AM15" s="914"/>
      <c r="AN15" s="68"/>
      <c r="AO15" s="68"/>
      <c r="AP15" s="68"/>
      <c r="AQ15" s="68"/>
      <c r="AR15" s="68"/>
      <c r="AS15" s="68"/>
    </row>
    <row r="16" spans="1:45">
      <c r="A16" s="938"/>
      <c r="B16" s="939"/>
      <c r="C16" s="939"/>
      <c r="D16" s="24"/>
      <c r="E16" s="24"/>
      <c r="F16" s="24"/>
      <c r="G16" s="24">
        <v>5</v>
      </c>
      <c r="H16" s="25"/>
      <c r="I16" s="26"/>
      <c r="J16" s="26"/>
      <c r="K16" s="26"/>
      <c r="L16" s="48"/>
      <c r="M16" s="48"/>
      <c r="N16" s="48"/>
      <c r="O16" s="25"/>
      <c r="P16" s="25"/>
      <c r="Q16" s="25"/>
      <c r="R16" s="25"/>
      <c r="S16" s="25"/>
      <c r="T16" s="25"/>
      <c r="U16" s="25"/>
      <c r="V16" s="25"/>
      <c r="W16" s="25"/>
      <c r="X16" s="25">
        <f>+G16</f>
        <v>5</v>
      </c>
      <c r="Y16" s="62"/>
      <c r="Z16" s="62"/>
      <c r="AA16" s="62"/>
      <c r="AB16" s="62"/>
      <c r="AC16" s="62"/>
      <c r="AD16" s="62"/>
      <c r="AE16" s="62"/>
      <c r="AF16" s="66"/>
      <c r="AG16" s="66"/>
      <c r="AH16" s="66"/>
      <c r="AI16" s="66"/>
      <c r="AJ16" s="66"/>
      <c r="AK16" s="62"/>
      <c r="AL16" s="913"/>
      <c r="AM16" s="914"/>
      <c r="AN16" s="68"/>
      <c r="AO16" s="68"/>
      <c r="AP16" s="68"/>
      <c r="AQ16" s="68"/>
      <c r="AR16" s="68"/>
      <c r="AS16" s="68"/>
    </row>
    <row r="17" spans="1:45">
      <c r="A17" s="938"/>
      <c r="B17" s="939"/>
      <c r="C17" s="939"/>
      <c r="D17" s="24"/>
      <c r="E17" s="24"/>
      <c r="F17" s="24"/>
      <c r="G17" s="24">
        <v>9</v>
      </c>
      <c r="H17" s="25"/>
      <c r="I17" s="26"/>
      <c r="J17" s="26"/>
      <c r="K17" s="26"/>
      <c r="L17" s="48"/>
      <c r="M17" s="48"/>
      <c r="N17" s="48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62">
        <f>+G17</f>
        <v>9</v>
      </c>
      <c r="Z17" s="62">
        <f>+G17</f>
        <v>9</v>
      </c>
      <c r="AA17" s="62"/>
      <c r="AB17" s="62"/>
      <c r="AC17" s="62"/>
      <c r="AD17" s="62"/>
      <c r="AE17" s="62"/>
      <c r="AF17" s="66"/>
      <c r="AG17" s="66"/>
      <c r="AH17" s="66"/>
      <c r="AI17" s="66"/>
      <c r="AJ17" s="66"/>
      <c r="AK17" s="62"/>
      <c r="AL17" s="913"/>
      <c r="AM17" s="914"/>
      <c r="AN17" s="68"/>
      <c r="AO17" s="68"/>
      <c r="AP17" s="68"/>
      <c r="AQ17" s="68"/>
      <c r="AR17" s="68"/>
      <c r="AS17" s="68"/>
    </row>
    <row r="18" spans="1:45">
      <c r="A18" s="938"/>
      <c r="B18" s="939"/>
      <c r="C18" s="939"/>
      <c r="D18" s="24"/>
      <c r="E18" s="24"/>
      <c r="F18" s="24"/>
      <c r="G18" s="24">
        <v>22</v>
      </c>
      <c r="H18" s="25"/>
      <c r="I18" s="26"/>
      <c r="J18" s="26"/>
      <c r="K18" s="26"/>
      <c r="L18" s="48"/>
      <c r="M18" s="48"/>
      <c r="N18" s="48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62"/>
      <c r="Z18" s="62"/>
      <c r="AA18" s="62">
        <f>+G18</f>
        <v>22</v>
      </c>
      <c r="AB18" s="62">
        <f>+G11</f>
        <v>8</v>
      </c>
      <c r="AC18" s="62"/>
      <c r="AD18" s="62"/>
      <c r="AE18" s="62"/>
      <c r="AF18" s="66"/>
      <c r="AG18" s="66"/>
      <c r="AH18" s="66"/>
      <c r="AI18" s="66"/>
      <c r="AJ18" s="66"/>
      <c r="AK18" s="62"/>
      <c r="AL18" s="913"/>
      <c r="AM18" s="914"/>
      <c r="AN18" s="68"/>
      <c r="AO18" s="68"/>
      <c r="AP18" s="68"/>
      <c r="AQ18" s="68"/>
      <c r="AR18" s="68"/>
      <c r="AS18" s="68"/>
    </row>
    <row r="19" spans="1:45">
      <c r="A19" s="938"/>
      <c r="B19" s="953"/>
      <c r="C19" s="953"/>
      <c r="D19" s="24"/>
      <c r="E19" s="24"/>
      <c r="F19" s="24"/>
      <c r="G19" s="24">
        <v>6</v>
      </c>
      <c r="H19" s="25"/>
      <c r="I19" s="26"/>
      <c r="J19" s="26"/>
      <c r="K19" s="26"/>
      <c r="L19" s="48"/>
      <c r="M19" s="48"/>
      <c r="N19" s="48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62"/>
      <c r="Z19" s="62"/>
      <c r="AA19" s="62"/>
      <c r="AB19" s="62"/>
      <c r="AC19" s="62">
        <f>+G19</f>
        <v>6</v>
      </c>
      <c r="AD19" s="62">
        <f>+G16</f>
        <v>5</v>
      </c>
      <c r="AE19" s="62">
        <f>+G20</f>
        <v>4</v>
      </c>
      <c r="AF19" s="66">
        <f>+G12</f>
        <v>2</v>
      </c>
      <c r="AG19" s="66">
        <f>+G21</f>
        <v>2</v>
      </c>
      <c r="AH19" s="66">
        <f>+G12</f>
        <v>2</v>
      </c>
      <c r="AI19" s="66">
        <f>+'MEMORIAS ELE-VARI-AGUA-MOB'!G20</f>
        <v>4</v>
      </c>
      <c r="AJ19" s="66">
        <v>2</v>
      </c>
      <c r="AK19" s="62">
        <f>+G12</f>
        <v>2</v>
      </c>
      <c r="AL19" s="913">
        <f>+G12</f>
        <v>2</v>
      </c>
      <c r="AM19" s="914"/>
      <c r="AN19" s="68">
        <v>2</v>
      </c>
      <c r="AO19" s="68">
        <f>+(B22+B23)*F22</f>
        <v>4.4000000000000004</v>
      </c>
      <c r="AP19" s="68"/>
      <c r="AQ19" s="68"/>
      <c r="AR19" s="68"/>
      <c r="AS19" s="68"/>
    </row>
    <row r="20" spans="1:45">
      <c r="A20" s="938"/>
      <c r="B20" s="939"/>
      <c r="C20" s="939"/>
      <c r="D20" s="25"/>
      <c r="E20" s="25"/>
      <c r="F20" s="25"/>
      <c r="G20" s="24">
        <v>4</v>
      </c>
      <c r="H20" s="26"/>
      <c r="I20" s="26"/>
      <c r="J20" s="26"/>
      <c r="K20" s="26"/>
      <c r="L20" s="62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62"/>
      <c r="Z20" s="62"/>
      <c r="AA20" s="62"/>
      <c r="AB20" s="62"/>
      <c r="AC20" s="62"/>
      <c r="AD20" s="62"/>
      <c r="AE20" s="62"/>
      <c r="AF20" s="66"/>
      <c r="AG20" s="66"/>
      <c r="AH20" s="66"/>
      <c r="AI20" s="66"/>
      <c r="AJ20" s="66"/>
      <c r="AK20" s="62"/>
      <c r="AL20" s="913"/>
      <c r="AM20" s="914"/>
      <c r="AN20" s="68"/>
      <c r="AO20" s="68"/>
      <c r="AP20" s="68">
        <f>+B23*F23</f>
        <v>6.3</v>
      </c>
      <c r="AQ20" s="68">
        <f>+G22</f>
        <v>10</v>
      </c>
      <c r="AR20" s="68">
        <v>4</v>
      </c>
      <c r="AS20" s="68"/>
    </row>
    <row r="21" spans="1:45">
      <c r="A21" s="938"/>
      <c r="B21" s="939"/>
      <c r="C21" s="939"/>
      <c r="D21" s="33"/>
      <c r="E21" s="33"/>
      <c r="F21" s="25"/>
      <c r="G21" s="24">
        <v>2</v>
      </c>
      <c r="H21" s="25"/>
      <c r="I21" s="25"/>
      <c r="J21" s="25"/>
      <c r="K21" s="25"/>
      <c r="L21" s="62"/>
      <c r="M21" s="25"/>
      <c r="N21" s="25"/>
      <c r="O21" s="25"/>
      <c r="P21" s="26"/>
      <c r="Q21" s="25"/>
      <c r="R21" s="25"/>
      <c r="S21" s="25"/>
      <c r="T21" s="25"/>
      <c r="U21" s="25"/>
      <c r="V21" s="25"/>
      <c r="W21" s="25"/>
      <c r="X21" s="25"/>
      <c r="Y21" s="62"/>
      <c r="Z21" s="62"/>
      <c r="AA21" s="62"/>
      <c r="AB21" s="62"/>
      <c r="AC21" s="62"/>
      <c r="AD21" s="62"/>
      <c r="AE21" s="62"/>
      <c r="AF21" s="66"/>
      <c r="AG21" s="66"/>
      <c r="AH21" s="66"/>
      <c r="AI21" s="66"/>
      <c r="AJ21" s="66"/>
      <c r="AK21" s="62"/>
      <c r="AL21" s="913"/>
      <c r="AM21" s="914"/>
      <c r="AN21" s="68"/>
      <c r="AO21" s="68"/>
      <c r="AP21" s="68"/>
      <c r="AQ21" s="68"/>
      <c r="AR21" s="68"/>
      <c r="AS21" s="68"/>
    </row>
    <row r="22" spans="1:45">
      <c r="A22" s="938"/>
      <c r="B22" s="939">
        <v>23</v>
      </c>
      <c r="C22" s="939"/>
      <c r="D22" s="25"/>
      <c r="E22" s="26"/>
      <c r="F22" s="25">
        <v>0.1</v>
      </c>
      <c r="G22" s="24">
        <v>10</v>
      </c>
      <c r="H22" s="25"/>
      <c r="I22" s="25"/>
      <c r="J22" s="25"/>
      <c r="K22" s="25"/>
      <c r="L22" s="30"/>
      <c r="M22" s="33"/>
      <c r="N22" s="33"/>
      <c r="O22" s="30"/>
      <c r="P22" s="62"/>
      <c r="Q22" s="30"/>
      <c r="R22" s="30"/>
      <c r="S22" s="30"/>
      <c r="T22" s="30"/>
      <c r="U22" s="26"/>
      <c r="V22" s="25"/>
      <c r="W22" s="25"/>
      <c r="X22" s="25"/>
      <c r="Y22" s="62"/>
      <c r="Z22" s="62"/>
      <c r="AA22" s="62"/>
      <c r="AB22" s="62"/>
      <c r="AC22" s="62"/>
      <c r="AD22" s="62"/>
      <c r="AE22" s="62"/>
      <c r="AF22" s="66"/>
      <c r="AG22" s="66"/>
      <c r="AH22" s="66"/>
      <c r="AI22" s="66"/>
      <c r="AJ22" s="66"/>
      <c r="AK22" s="62"/>
      <c r="AL22" s="913"/>
      <c r="AM22" s="914"/>
      <c r="AN22" s="68"/>
      <c r="AO22" s="68"/>
      <c r="AP22" s="68"/>
      <c r="AQ22" s="68"/>
      <c r="AR22" s="68"/>
      <c r="AS22" s="68"/>
    </row>
    <row r="23" spans="1:45">
      <c r="A23" s="938"/>
      <c r="B23" s="939">
        <v>21</v>
      </c>
      <c r="C23" s="939"/>
      <c r="D23" s="25"/>
      <c r="E23" s="26"/>
      <c r="F23" s="25">
        <v>0.3</v>
      </c>
      <c r="G23" s="24">
        <v>3</v>
      </c>
      <c r="H23" s="25"/>
      <c r="I23" s="25"/>
      <c r="J23" s="25"/>
      <c r="K23" s="25"/>
      <c r="L23" s="62"/>
      <c r="M23" s="25"/>
      <c r="N23" s="25"/>
      <c r="O23" s="62"/>
      <c r="P23" s="62"/>
      <c r="Q23" s="62"/>
      <c r="R23" s="62"/>
      <c r="S23" s="62"/>
      <c r="T23" s="62"/>
      <c r="U23" s="62"/>
      <c r="V23" s="25"/>
      <c r="W23" s="25"/>
      <c r="X23" s="25"/>
      <c r="Y23" s="62"/>
      <c r="Z23" s="62"/>
      <c r="AA23" s="62"/>
      <c r="AB23" s="62"/>
      <c r="AC23" s="62"/>
      <c r="AD23" s="62"/>
      <c r="AE23" s="62"/>
      <c r="AF23" s="30"/>
      <c r="AG23" s="30"/>
      <c r="AH23" s="30"/>
      <c r="AI23" s="30"/>
      <c r="AJ23" s="30"/>
      <c r="AK23" s="30"/>
      <c r="AL23" s="913"/>
      <c r="AM23" s="914"/>
      <c r="AN23" s="61"/>
      <c r="AO23" s="61"/>
      <c r="AP23" s="61"/>
      <c r="AQ23" s="61"/>
      <c r="AR23" s="61"/>
      <c r="AS23" s="61"/>
    </row>
    <row r="24" spans="1:45">
      <c r="A24" s="938"/>
      <c r="B24" s="939"/>
      <c r="C24" s="939"/>
      <c r="D24" s="33"/>
      <c r="E24" s="26"/>
      <c r="F24" s="33"/>
      <c r="G24" s="24">
        <v>2</v>
      </c>
      <c r="H24" s="25"/>
      <c r="I24" s="25"/>
      <c r="J24" s="25"/>
      <c r="K24" s="25"/>
      <c r="L24" s="30"/>
      <c r="M24" s="33"/>
      <c r="N24" s="33"/>
      <c r="O24" s="48"/>
      <c r="P24" s="30"/>
      <c r="Q24" s="30"/>
      <c r="R24" s="30"/>
      <c r="S24" s="30"/>
      <c r="T24" s="30"/>
      <c r="U24" s="30"/>
      <c r="V24" s="25"/>
      <c r="W24" s="26"/>
      <c r="X24" s="25"/>
      <c r="Y24" s="62"/>
      <c r="Z24" s="62"/>
      <c r="AA24" s="62"/>
      <c r="AB24" s="62"/>
      <c r="AC24" s="62"/>
      <c r="AD24" s="62"/>
      <c r="AE24" s="62"/>
      <c r="AF24" s="48"/>
      <c r="AG24" s="48"/>
      <c r="AH24" s="48"/>
      <c r="AI24" s="48"/>
      <c r="AJ24" s="48"/>
      <c r="AK24" s="48"/>
      <c r="AL24" s="913"/>
      <c r="AM24" s="914"/>
      <c r="AN24" s="69"/>
      <c r="AO24" s="69"/>
      <c r="AP24" s="69"/>
      <c r="AQ24" s="69"/>
      <c r="AR24" s="69"/>
      <c r="AS24" s="69">
        <v>3</v>
      </c>
    </row>
    <row r="25" spans="1:45">
      <c r="A25" s="938"/>
      <c r="B25" s="939"/>
      <c r="C25" s="939"/>
      <c r="D25" s="25"/>
      <c r="E25" s="25"/>
      <c r="F25" s="25"/>
      <c r="G25" s="24"/>
      <c r="H25" s="25"/>
      <c r="I25" s="25"/>
      <c r="J25" s="25"/>
      <c r="K25" s="25"/>
      <c r="L25" s="62"/>
      <c r="M25" s="25"/>
      <c r="N25" s="25"/>
      <c r="O25" s="62"/>
      <c r="P25" s="62"/>
      <c r="Q25" s="62"/>
      <c r="R25" s="62"/>
      <c r="S25" s="62"/>
      <c r="T25" s="62"/>
      <c r="U25" s="62"/>
      <c r="V25" s="62"/>
      <c r="W25" s="25"/>
      <c r="X25" s="62"/>
      <c r="Y25" s="62"/>
      <c r="Z25" s="62"/>
      <c r="AA25" s="62"/>
      <c r="AB25" s="62"/>
      <c r="AC25" s="62"/>
      <c r="AD25" s="62"/>
      <c r="AE25" s="62"/>
      <c r="AF25" s="66"/>
      <c r="AG25" s="66"/>
      <c r="AH25" s="66"/>
      <c r="AI25" s="66"/>
      <c r="AJ25" s="66"/>
      <c r="AK25" s="62"/>
      <c r="AL25" s="913"/>
      <c r="AM25" s="914"/>
      <c r="AN25" s="68"/>
      <c r="AO25" s="68"/>
      <c r="AP25" s="68"/>
      <c r="AQ25" s="68"/>
      <c r="AR25" s="68"/>
      <c r="AS25" s="62"/>
    </row>
    <row r="26" spans="1:45">
      <c r="A26" s="938"/>
      <c r="B26" s="939"/>
      <c r="C26" s="939"/>
      <c r="D26" s="25"/>
      <c r="E26" s="25"/>
      <c r="F26" s="25"/>
      <c r="G26" s="24"/>
      <c r="H26" s="25"/>
      <c r="I26" s="25"/>
      <c r="J26" s="25"/>
      <c r="K26" s="25"/>
      <c r="L26" s="62"/>
      <c r="M26" s="25"/>
      <c r="N26" s="25"/>
      <c r="O26" s="62"/>
      <c r="P26" s="62"/>
      <c r="Q26" s="62"/>
      <c r="R26" s="62"/>
      <c r="S26" s="62"/>
      <c r="T26" s="62"/>
      <c r="U26" s="62"/>
      <c r="V26" s="62"/>
      <c r="W26" s="25"/>
      <c r="X26" s="62"/>
      <c r="Y26" s="62"/>
      <c r="Z26" s="62"/>
      <c r="AA26" s="62"/>
      <c r="AB26" s="62"/>
      <c r="AC26" s="62"/>
      <c r="AD26" s="62"/>
      <c r="AE26" s="62"/>
      <c r="AF26" s="66"/>
      <c r="AG26" s="66"/>
      <c r="AH26" s="66"/>
      <c r="AI26" s="66"/>
      <c r="AJ26" s="66"/>
      <c r="AK26" s="62"/>
      <c r="AL26" s="913"/>
      <c r="AM26" s="914"/>
      <c r="AN26" s="68"/>
      <c r="AO26" s="68"/>
      <c r="AP26" s="68"/>
      <c r="AQ26" s="68"/>
      <c r="AR26" s="68"/>
      <c r="AS26" s="68"/>
    </row>
    <row r="27" spans="1:45">
      <c r="A27" s="938"/>
      <c r="B27" s="939"/>
      <c r="C27" s="939"/>
      <c r="D27" s="33"/>
      <c r="E27" s="33"/>
      <c r="F27" s="33"/>
      <c r="G27" s="24"/>
      <c r="H27" s="33"/>
      <c r="I27" s="33"/>
      <c r="J27" s="33"/>
      <c r="K27" s="33"/>
      <c r="L27" s="30"/>
      <c r="M27" s="33"/>
      <c r="N27" s="33"/>
      <c r="O27" s="30"/>
      <c r="P27" s="30"/>
      <c r="Q27" s="30"/>
      <c r="R27" s="30"/>
      <c r="S27" s="30"/>
      <c r="T27" s="30"/>
      <c r="U27" s="30"/>
      <c r="V27" s="30"/>
      <c r="W27" s="33"/>
      <c r="X27" s="30"/>
      <c r="Y27" s="48"/>
      <c r="Z27" s="30"/>
      <c r="AA27" s="62"/>
      <c r="AB27" s="62"/>
      <c r="AC27" s="62"/>
      <c r="AD27" s="30"/>
      <c r="AE27" s="30"/>
      <c r="AF27" s="30"/>
      <c r="AG27" s="30"/>
      <c r="AH27" s="30"/>
      <c r="AI27" s="30"/>
      <c r="AJ27" s="30"/>
      <c r="AK27" s="30"/>
      <c r="AL27" s="913"/>
      <c r="AM27" s="914"/>
      <c r="AN27" s="61"/>
      <c r="AO27" s="61"/>
      <c r="AP27" s="61"/>
      <c r="AQ27" s="61"/>
      <c r="AR27" s="61"/>
      <c r="AS27" s="61"/>
    </row>
    <row r="28" spans="1:45">
      <c r="A28" s="938"/>
      <c r="B28" s="939"/>
      <c r="C28" s="939"/>
      <c r="D28" s="25"/>
      <c r="E28" s="25"/>
      <c r="F28" s="25"/>
      <c r="G28" s="24"/>
      <c r="H28" s="25"/>
      <c r="I28" s="25"/>
      <c r="J28" s="25"/>
      <c r="K28" s="25"/>
      <c r="L28" s="62"/>
      <c r="M28" s="25"/>
      <c r="N28" s="25"/>
      <c r="O28" s="62"/>
      <c r="P28" s="62"/>
      <c r="Q28" s="62"/>
      <c r="R28" s="62"/>
      <c r="S28" s="62"/>
      <c r="T28" s="62"/>
      <c r="U28" s="62"/>
      <c r="V28" s="62"/>
      <c r="W28" s="25"/>
      <c r="X28" s="62"/>
      <c r="Y28" s="62"/>
      <c r="Z28" s="62"/>
      <c r="AA28" s="62"/>
      <c r="AB28" s="62"/>
      <c r="AC28" s="62"/>
      <c r="AD28" s="62"/>
      <c r="AE28" s="62"/>
      <c r="AF28" s="66"/>
      <c r="AG28" s="66"/>
      <c r="AH28" s="66"/>
      <c r="AI28" s="66"/>
      <c r="AJ28" s="66"/>
      <c r="AK28" s="62"/>
      <c r="AL28" s="913"/>
      <c r="AM28" s="914"/>
      <c r="AN28" s="68"/>
      <c r="AO28" s="68"/>
      <c r="AP28" s="68"/>
      <c r="AQ28" s="68"/>
      <c r="AR28" s="68"/>
      <c r="AS28" s="68"/>
    </row>
    <row r="29" spans="1:45">
      <c r="A29" s="938"/>
      <c r="B29" s="939"/>
      <c r="C29" s="939"/>
      <c r="D29" s="25"/>
      <c r="E29" s="25"/>
      <c r="F29" s="25"/>
      <c r="G29" s="24"/>
      <c r="H29" s="25"/>
      <c r="I29" s="25"/>
      <c r="J29" s="25"/>
      <c r="K29" s="25"/>
      <c r="L29" s="62"/>
      <c r="M29" s="25"/>
      <c r="N29" s="25"/>
      <c r="O29" s="62"/>
      <c r="P29" s="62"/>
      <c r="Q29" s="62"/>
      <c r="R29" s="62"/>
      <c r="S29" s="62"/>
      <c r="T29" s="62"/>
      <c r="U29" s="62"/>
      <c r="V29" s="62"/>
      <c r="W29" s="25"/>
      <c r="X29" s="62"/>
      <c r="Y29" s="62"/>
      <c r="Z29" s="62"/>
      <c r="AA29" s="62"/>
      <c r="AB29" s="62"/>
      <c r="AC29" s="62"/>
      <c r="AD29" s="62"/>
      <c r="AE29" s="62"/>
      <c r="AF29" s="66"/>
      <c r="AG29" s="66"/>
      <c r="AH29" s="66"/>
      <c r="AI29" s="66"/>
      <c r="AJ29" s="66"/>
      <c r="AK29" s="62"/>
      <c r="AL29" s="913"/>
      <c r="AM29" s="914"/>
      <c r="AN29" s="68"/>
      <c r="AO29" s="68"/>
      <c r="AP29" s="68"/>
      <c r="AQ29" s="68"/>
      <c r="AR29" s="68"/>
      <c r="AS29" s="68"/>
    </row>
    <row r="30" spans="1:45">
      <c r="A30" s="938"/>
      <c r="B30" s="939"/>
      <c r="C30" s="939"/>
      <c r="D30" s="25"/>
      <c r="E30" s="25"/>
      <c r="F30" s="25"/>
      <c r="G30" s="24"/>
      <c r="H30" s="25"/>
      <c r="I30" s="25"/>
      <c r="J30" s="25"/>
      <c r="K30" s="25"/>
      <c r="L30" s="62"/>
      <c r="M30" s="25"/>
      <c r="N30" s="25"/>
      <c r="O30" s="62"/>
      <c r="P30" s="62"/>
      <c r="Q30" s="62"/>
      <c r="R30" s="62"/>
      <c r="S30" s="62"/>
      <c r="T30" s="62"/>
      <c r="U30" s="62"/>
      <c r="V30" s="62"/>
      <c r="W30" s="25"/>
      <c r="X30" s="62"/>
      <c r="Y30" s="62"/>
      <c r="Z30" s="62"/>
      <c r="AA30" s="62"/>
      <c r="AB30" s="62"/>
      <c r="AC30" s="62"/>
      <c r="AD30" s="62"/>
      <c r="AE30" s="62"/>
      <c r="AF30" s="66"/>
      <c r="AG30" s="66"/>
      <c r="AH30" s="66"/>
      <c r="AI30" s="66"/>
      <c r="AJ30" s="66"/>
      <c r="AK30" s="62"/>
      <c r="AL30" s="71"/>
      <c r="AM30" s="68"/>
      <c r="AN30" s="68"/>
      <c r="AO30" s="68"/>
      <c r="AP30" s="68"/>
      <c r="AQ30" s="68"/>
      <c r="AR30" s="68"/>
      <c r="AS30" s="68"/>
    </row>
    <row r="31" spans="1:45">
      <c r="A31" s="938"/>
      <c r="B31" s="939"/>
      <c r="C31" s="939"/>
      <c r="D31" s="25"/>
      <c r="E31" s="25"/>
      <c r="F31" s="25"/>
      <c r="G31" s="24"/>
      <c r="H31" s="25"/>
      <c r="I31" s="25"/>
      <c r="J31" s="25"/>
      <c r="K31" s="25"/>
      <c r="L31" s="62"/>
      <c r="M31" s="25"/>
      <c r="N31" s="25"/>
      <c r="O31" s="62"/>
      <c r="P31" s="62"/>
      <c r="Q31" s="62"/>
      <c r="R31" s="62"/>
      <c r="S31" s="62"/>
      <c r="T31" s="62"/>
      <c r="U31" s="62"/>
      <c r="V31" s="62"/>
      <c r="W31" s="25"/>
      <c r="X31" s="62"/>
      <c r="Y31" s="62"/>
      <c r="Z31" s="62"/>
      <c r="AA31" s="62"/>
      <c r="AB31" s="62"/>
      <c r="AC31" s="62"/>
      <c r="AD31" s="62"/>
      <c r="AE31" s="62"/>
      <c r="AF31" s="66"/>
      <c r="AG31" s="66"/>
      <c r="AH31" s="66"/>
      <c r="AI31" s="66"/>
      <c r="AJ31" s="66"/>
      <c r="AK31" s="62"/>
      <c r="AL31" s="71"/>
      <c r="AM31" s="68"/>
      <c r="AN31" s="68"/>
      <c r="AO31" s="68"/>
      <c r="AP31" s="68"/>
      <c r="AQ31" s="68"/>
      <c r="AR31" s="68"/>
      <c r="AS31" s="68"/>
    </row>
    <row r="32" spans="1:45">
      <c r="A32" s="938"/>
      <c r="B32" s="939"/>
      <c r="C32" s="939"/>
      <c r="D32" s="25"/>
      <c r="E32" s="25"/>
      <c r="F32" s="25"/>
      <c r="G32" s="24"/>
      <c r="H32" s="25"/>
      <c r="I32" s="25"/>
      <c r="J32" s="25"/>
      <c r="K32" s="25"/>
      <c r="L32" s="62"/>
      <c r="M32" s="25"/>
      <c r="N32" s="25"/>
      <c r="O32" s="62"/>
      <c r="P32" s="62"/>
      <c r="Q32" s="62"/>
      <c r="R32" s="62"/>
      <c r="S32" s="62"/>
      <c r="T32" s="62"/>
      <c r="U32" s="62"/>
      <c r="V32" s="62"/>
      <c r="W32" s="25"/>
      <c r="X32" s="62"/>
      <c r="Y32" s="62"/>
      <c r="Z32" s="62"/>
      <c r="AA32" s="62"/>
      <c r="AB32" s="62"/>
      <c r="AC32" s="62"/>
      <c r="AD32" s="62"/>
      <c r="AE32" s="62"/>
      <c r="AF32" s="66"/>
      <c r="AG32" s="66"/>
      <c r="AH32" s="66"/>
      <c r="AI32" s="66"/>
      <c r="AJ32" s="66"/>
      <c r="AK32" s="62"/>
      <c r="AL32" s="71"/>
      <c r="AM32" s="68"/>
      <c r="AN32" s="68"/>
      <c r="AO32" s="68"/>
      <c r="AP32" s="68"/>
      <c r="AQ32" s="68"/>
      <c r="AR32" s="68"/>
      <c r="AS32" s="68"/>
    </row>
    <row r="33" spans="1:45">
      <c r="A33" s="938"/>
      <c r="B33" s="939"/>
      <c r="C33" s="939"/>
      <c r="D33" s="25"/>
      <c r="E33" s="25"/>
      <c r="F33" s="25"/>
      <c r="G33" s="24"/>
      <c r="H33" s="25"/>
      <c r="I33" s="25"/>
      <c r="J33" s="25"/>
      <c r="K33" s="25"/>
      <c r="L33" s="62"/>
      <c r="M33" s="25"/>
      <c r="N33" s="25"/>
      <c r="O33" s="62"/>
      <c r="P33" s="62"/>
      <c r="Q33" s="62"/>
      <c r="R33" s="62"/>
      <c r="S33" s="62"/>
      <c r="T33" s="62"/>
      <c r="U33" s="62"/>
      <c r="V33" s="62"/>
      <c r="W33" s="25"/>
      <c r="X33" s="62"/>
      <c r="Y33" s="62"/>
      <c r="Z33" s="62"/>
      <c r="AA33" s="62"/>
      <c r="AB33" s="62"/>
      <c r="AC33" s="62"/>
      <c r="AD33" s="62"/>
      <c r="AE33" s="62"/>
      <c r="AF33" s="66"/>
      <c r="AG33" s="66"/>
      <c r="AH33" s="66"/>
      <c r="AI33" s="66"/>
      <c r="AJ33" s="66"/>
      <c r="AK33" s="62"/>
      <c r="AL33" s="71"/>
      <c r="AM33" s="68"/>
      <c r="AN33" s="68"/>
      <c r="AO33" s="68"/>
      <c r="AP33" s="68"/>
      <c r="AQ33" s="68"/>
      <c r="AR33" s="68"/>
      <c r="AS33" s="68"/>
    </row>
    <row r="34" spans="1:45">
      <c r="A34" s="938"/>
      <c r="B34" s="939"/>
      <c r="C34" s="939"/>
      <c r="D34" s="25"/>
      <c r="E34" s="25"/>
      <c r="F34" s="25"/>
      <c r="G34" s="24"/>
      <c r="H34" s="25"/>
      <c r="I34" s="25"/>
      <c r="J34" s="25"/>
      <c r="K34" s="25"/>
      <c r="L34" s="62"/>
      <c r="M34" s="25"/>
      <c r="N34" s="25"/>
      <c r="O34" s="62"/>
      <c r="P34" s="62"/>
      <c r="Q34" s="62"/>
      <c r="R34" s="62"/>
      <c r="S34" s="62"/>
      <c r="T34" s="62"/>
      <c r="U34" s="62"/>
      <c r="V34" s="62"/>
      <c r="W34" s="25"/>
      <c r="X34" s="62"/>
      <c r="Y34" s="62"/>
      <c r="Z34" s="62"/>
      <c r="AA34" s="62"/>
      <c r="AB34" s="62"/>
      <c r="AC34" s="62"/>
      <c r="AD34" s="62"/>
      <c r="AE34" s="62"/>
      <c r="AF34" s="66"/>
      <c r="AG34" s="66"/>
      <c r="AH34" s="66"/>
      <c r="AI34" s="66"/>
      <c r="AJ34" s="66"/>
      <c r="AK34" s="62"/>
      <c r="AL34" s="71"/>
      <c r="AM34" s="68"/>
      <c r="AN34" s="68"/>
      <c r="AO34" s="68"/>
      <c r="AP34" s="68"/>
      <c r="AQ34" s="68"/>
      <c r="AR34" s="68"/>
      <c r="AS34" s="68"/>
    </row>
    <row r="35" spans="1:45">
      <c r="A35" s="938"/>
      <c r="B35" s="939"/>
      <c r="C35" s="939"/>
      <c r="D35" s="25"/>
      <c r="E35" s="25"/>
      <c r="F35" s="25"/>
      <c r="G35" s="24"/>
      <c r="H35" s="25"/>
      <c r="I35" s="25"/>
      <c r="J35" s="25"/>
      <c r="K35" s="25"/>
      <c r="L35" s="62"/>
      <c r="M35" s="25"/>
      <c r="N35" s="25"/>
      <c r="O35" s="62"/>
      <c r="P35" s="62"/>
      <c r="Q35" s="62"/>
      <c r="R35" s="62"/>
      <c r="S35" s="62"/>
      <c r="T35" s="62"/>
      <c r="U35" s="62"/>
      <c r="V35" s="62"/>
      <c r="W35" s="25"/>
      <c r="X35" s="62"/>
      <c r="Y35" s="62"/>
      <c r="Z35" s="62"/>
      <c r="AA35" s="62"/>
      <c r="AB35" s="62"/>
      <c r="AC35" s="62"/>
      <c r="AD35" s="62"/>
      <c r="AE35" s="62"/>
      <c r="AF35" s="66"/>
      <c r="AG35" s="66"/>
      <c r="AH35" s="66"/>
      <c r="AI35" s="66"/>
      <c r="AJ35" s="66"/>
      <c r="AK35" s="62"/>
      <c r="AL35" s="71"/>
      <c r="AM35" s="68"/>
      <c r="AN35" s="68"/>
      <c r="AO35" s="68"/>
      <c r="AP35" s="68"/>
      <c r="AQ35" s="68"/>
      <c r="AR35" s="68"/>
      <c r="AS35" s="68"/>
    </row>
    <row r="36" spans="1:45">
      <c r="A36" s="938"/>
      <c r="B36" s="939"/>
      <c r="C36" s="939"/>
      <c r="D36" s="25"/>
      <c r="E36" s="25"/>
      <c r="F36" s="25"/>
      <c r="G36" s="24"/>
      <c r="H36" s="25"/>
      <c r="I36" s="25"/>
      <c r="J36" s="25"/>
      <c r="K36" s="25"/>
      <c r="L36" s="62"/>
      <c r="M36" s="25"/>
      <c r="N36" s="25"/>
      <c r="O36" s="62"/>
      <c r="P36" s="62"/>
      <c r="Q36" s="62"/>
      <c r="R36" s="62"/>
      <c r="S36" s="62"/>
      <c r="T36" s="62"/>
      <c r="U36" s="62"/>
      <c r="V36" s="62"/>
      <c r="W36" s="25"/>
      <c r="X36" s="62"/>
      <c r="Y36" s="62"/>
      <c r="Z36" s="62"/>
      <c r="AA36" s="62"/>
      <c r="AB36" s="62"/>
      <c r="AC36" s="62"/>
      <c r="AD36" s="62"/>
      <c r="AE36" s="62"/>
      <c r="AF36" s="66"/>
      <c r="AG36" s="66"/>
      <c r="AH36" s="66"/>
      <c r="AI36" s="66"/>
      <c r="AJ36" s="66"/>
      <c r="AK36" s="62"/>
      <c r="AL36" s="71"/>
      <c r="AM36" s="68"/>
      <c r="AN36" s="68"/>
      <c r="AO36" s="68"/>
      <c r="AP36" s="68"/>
      <c r="AQ36" s="68"/>
      <c r="AR36" s="68"/>
      <c r="AS36" s="68"/>
    </row>
    <row r="37" spans="1:45">
      <c r="A37" s="938"/>
      <c r="B37" s="939"/>
      <c r="C37" s="939"/>
      <c r="D37" s="25"/>
      <c r="E37" s="25"/>
      <c r="F37" s="25"/>
      <c r="G37" s="24"/>
      <c r="H37" s="25"/>
      <c r="I37" s="25"/>
      <c r="J37" s="25"/>
      <c r="K37" s="25"/>
      <c r="L37" s="62"/>
      <c r="M37" s="25"/>
      <c r="N37" s="25"/>
      <c r="O37" s="62"/>
      <c r="P37" s="62"/>
      <c r="Q37" s="62"/>
      <c r="R37" s="62"/>
      <c r="S37" s="62"/>
      <c r="T37" s="62"/>
      <c r="U37" s="62"/>
      <c r="V37" s="62"/>
      <c r="W37" s="25"/>
      <c r="X37" s="62"/>
      <c r="Y37" s="62"/>
      <c r="Z37" s="62"/>
      <c r="AA37" s="62"/>
      <c r="AB37" s="62"/>
      <c r="AC37" s="62"/>
      <c r="AD37" s="62"/>
      <c r="AE37" s="62"/>
      <c r="AF37" s="66"/>
      <c r="AG37" s="66"/>
      <c r="AH37" s="66"/>
      <c r="AI37" s="66"/>
      <c r="AJ37" s="66"/>
      <c r="AK37" s="62"/>
      <c r="AL37" s="913"/>
      <c r="AM37" s="914"/>
      <c r="AN37" s="68"/>
      <c r="AO37" s="68"/>
      <c r="AP37" s="68"/>
      <c r="AQ37" s="68"/>
      <c r="AR37" s="68"/>
      <c r="AS37" s="68"/>
    </row>
    <row r="38" spans="1:45" ht="15.75" thickBot="1">
      <c r="A38" s="938"/>
      <c r="B38" s="60"/>
      <c r="C38" s="61"/>
      <c r="D38" s="25"/>
      <c r="E38" s="25"/>
      <c r="F38" s="25"/>
      <c r="G38" s="34"/>
      <c r="H38" s="25"/>
      <c r="I38" s="25"/>
      <c r="J38" s="25"/>
      <c r="K38" s="25"/>
      <c r="L38" s="62"/>
      <c r="M38" s="25"/>
      <c r="N38" s="25"/>
      <c r="O38" s="62"/>
      <c r="P38" s="62"/>
      <c r="Q38" s="62"/>
      <c r="R38" s="62"/>
      <c r="S38" s="62"/>
      <c r="T38" s="62"/>
      <c r="U38" s="62"/>
      <c r="V38" s="62"/>
      <c r="W38" s="25"/>
      <c r="X38" s="62"/>
      <c r="Y38" s="62"/>
      <c r="Z38" s="62"/>
      <c r="AA38" s="62"/>
      <c r="AB38" s="62"/>
      <c r="AC38" s="62"/>
      <c r="AD38" s="62"/>
      <c r="AE38" s="62"/>
      <c r="AF38" s="66"/>
      <c r="AG38" s="66"/>
      <c r="AH38" s="66"/>
      <c r="AI38" s="66"/>
      <c r="AJ38" s="66"/>
      <c r="AK38" s="62"/>
      <c r="AL38" s="951"/>
      <c r="AM38" s="952"/>
      <c r="AN38" s="62"/>
      <c r="AO38" s="62"/>
      <c r="AP38" s="62"/>
      <c r="AQ38" s="62"/>
      <c r="AR38" s="62"/>
      <c r="AS38" s="62"/>
    </row>
    <row r="39" spans="1:45" ht="30.75" thickBot="1">
      <c r="A39" s="35" t="s">
        <v>59</v>
      </c>
      <c r="B39" s="943">
        <f>+B7+B20</f>
        <v>0</v>
      </c>
      <c r="C39" s="944"/>
      <c r="D39" s="36">
        <f>SUM(D7:D29)</f>
        <v>100</v>
      </c>
      <c r="E39" s="37">
        <f>+SUM(E7:E20)</f>
        <v>0</v>
      </c>
      <c r="F39" s="38">
        <f>+SUM(F7:F20)</f>
        <v>0</v>
      </c>
      <c r="G39" s="38"/>
      <c r="H39" s="38">
        <f>SUM(H7:H20)</f>
        <v>1</v>
      </c>
      <c r="I39" s="38">
        <f>+SUM(I8)</f>
        <v>20</v>
      </c>
      <c r="J39" s="38">
        <f>+SUM(J7:J9)</f>
        <v>22</v>
      </c>
      <c r="K39" s="38">
        <f>+SUM(K10:K14)</f>
        <v>9</v>
      </c>
      <c r="L39" s="38">
        <f>SUM(L7:L20)</f>
        <v>6</v>
      </c>
      <c r="M39" s="38">
        <f>SUM(M7:M20)</f>
        <v>100</v>
      </c>
      <c r="N39" s="38">
        <f>+N12</f>
        <v>1</v>
      </c>
      <c r="O39" s="38">
        <f>SUM(O7:O20)</f>
        <v>5</v>
      </c>
      <c r="P39" s="36">
        <f>SUM(P7:P20)</f>
        <v>22</v>
      </c>
      <c r="Q39" s="36">
        <f>+Q7</f>
        <v>40</v>
      </c>
      <c r="R39" s="38">
        <f>+SUM(R8)</f>
        <v>20</v>
      </c>
      <c r="S39" s="38">
        <f>+SUM(S9)</f>
        <v>3</v>
      </c>
      <c r="T39" s="38">
        <f>+SUM(T10)</f>
        <v>3</v>
      </c>
      <c r="U39" s="38">
        <f>+SUM(U7:U24)</f>
        <v>3</v>
      </c>
      <c r="V39" s="38">
        <f>+SUM(V7:V24)</f>
        <v>8</v>
      </c>
      <c r="W39" s="38">
        <f>+SUM(W7:W24)</f>
        <v>3</v>
      </c>
      <c r="X39" s="38">
        <f>+SUM(X7:X24)</f>
        <v>5</v>
      </c>
      <c r="Y39" s="38">
        <f>+SUM(Y17:Y20)</f>
        <v>9</v>
      </c>
      <c r="Z39" s="38">
        <f>+SUM(Z14:Z21)</f>
        <v>9</v>
      </c>
      <c r="AA39" s="38">
        <f>+SUM(AA18:AA21)</f>
        <v>22</v>
      </c>
      <c r="AB39" s="38">
        <f>+SUM(AB18:AB21)</f>
        <v>8</v>
      </c>
      <c r="AC39" s="38">
        <f>+SUM(AC19:AC22)</f>
        <v>6</v>
      </c>
      <c r="AD39" s="38">
        <f>+AD19</f>
        <v>5</v>
      </c>
      <c r="AE39" s="38">
        <f t="shared" ref="AE39:AK39" si="0">+AE19</f>
        <v>4</v>
      </c>
      <c r="AF39" s="38">
        <f t="shared" si="0"/>
        <v>2</v>
      </c>
      <c r="AG39" s="38">
        <f t="shared" si="0"/>
        <v>2</v>
      </c>
      <c r="AH39" s="38">
        <f t="shared" si="0"/>
        <v>2</v>
      </c>
      <c r="AI39" s="38">
        <f t="shared" si="0"/>
        <v>4</v>
      </c>
      <c r="AJ39" s="38">
        <f t="shared" si="0"/>
        <v>2</v>
      </c>
      <c r="AK39" s="38">
        <f t="shared" si="0"/>
        <v>2</v>
      </c>
      <c r="AL39" s="943">
        <f>+AL19</f>
        <v>2</v>
      </c>
      <c r="AM39" s="944"/>
      <c r="AN39" s="39">
        <f>+AN19</f>
        <v>2</v>
      </c>
      <c r="AO39" s="39">
        <f>+SUM(AO19)</f>
        <v>4.4000000000000004</v>
      </c>
      <c r="AP39" s="39">
        <f>+SUM(AP20)</f>
        <v>6.3</v>
      </c>
      <c r="AQ39" s="39">
        <f>+SUM(AQ20)</f>
        <v>10</v>
      </c>
      <c r="AR39" s="39">
        <f>+SUM(AR20)</f>
        <v>4</v>
      </c>
      <c r="AS39" s="39">
        <f>+AS24</f>
        <v>3</v>
      </c>
    </row>
    <row r="40" spans="1:45">
      <c r="A40" s="42"/>
      <c r="B40" s="43"/>
      <c r="C40" s="43"/>
      <c r="D40" s="44"/>
      <c r="E40" s="43"/>
      <c r="F40" s="43"/>
      <c r="G40" s="43"/>
      <c r="H40" s="45"/>
      <c r="I40" s="45"/>
      <c r="J40" s="45"/>
      <c r="K40" s="45"/>
      <c r="L40" s="45"/>
      <c r="M40" s="45"/>
      <c r="N40" s="45"/>
      <c r="O40" s="45"/>
      <c r="P40" s="46"/>
      <c r="Q40" s="46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>
      <c r="A41" s="42"/>
      <c r="B41" s="43"/>
      <c r="C41" s="43"/>
      <c r="D41" s="43"/>
      <c r="E41" s="43"/>
      <c r="F41" s="43"/>
      <c r="G41" s="43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</row>
    <row r="42" spans="1:45">
      <c r="A42" s="42"/>
      <c r="B42" s="43"/>
      <c r="C42" s="43"/>
      <c r="D42" s="43"/>
      <c r="E42" s="43"/>
      <c r="F42" s="43"/>
      <c r="G42" s="43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</row>
    <row r="43" spans="1:45">
      <c r="A43" s="42"/>
      <c r="B43" s="43"/>
      <c r="C43" s="43"/>
      <c r="D43" s="43"/>
      <c r="E43" s="43"/>
      <c r="F43" s="43"/>
      <c r="G43" s="43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</row>
    <row r="44" spans="1:45">
      <c r="A44" s="42"/>
      <c r="B44" s="43"/>
      <c r="C44" s="43"/>
      <c r="D44" s="43"/>
      <c r="E44" s="43"/>
      <c r="F44" s="43"/>
      <c r="G44" s="43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</row>
    <row r="45" spans="1:45">
      <c r="A45" s="42"/>
      <c r="B45" s="43"/>
      <c r="C45" s="43"/>
      <c r="D45" s="43"/>
      <c r="E45" s="43"/>
      <c r="F45" s="43"/>
      <c r="G45" s="43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</row>
    <row r="46" spans="1:45" ht="23.25" customHeight="1">
      <c r="A46" s="42"/>
      <c r="B46" s="43"/>
      <c r="C46" s="43"/>
      <c r="D46" s="43"/>
      <c r="E46" s="942" t="s">
        <v>60</v>
      </c>
      <c r="F46" s="942"/>
      <c r="G46" s="942"/>
      <c r="H46" s="45"/>
      <c r="I46" s="45"/>
      <c r="J46" s="45"/>
      <c r="K46" s="45"/>
      <c r="L46" s="942" t="s">
        <v>61</v>
      </c>
      <c r="M46" s="942"/>
      <c r="N46" s="942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</row>
    <row r="47" spans="1:45">
      <c r="A47" s="42"/>
      <c r="B47" s="43"/>
      <c r="C47" s="43"/>
      <c r="D47" s="43"/>
      <c r="E47" s="940" t="s">
        <v>62</v>
      </c>
      <c r="F47" s="940"/>
      <c r="G47" s="940"/>
      <c r="H47" s="45"/>
      <c r="I47" s="45"/>
      <c r="J47" s="45"/>
      <c r="K47" s="45"/>
      <c r="L47" s="941" t="s">
        <v>63</v>
      </c>
      <c r="M47" s="941"/>
      <c r="N47" s="941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</row>
    <row r="48" spans="1:45">
      <c r="A48" s="42"/>
      <c r="B48" s="43"/>
      <c r="C48" s="43"/>
      <c r="D48" s="43"/>
      <c r="E48" s="941" t="s">
        <v>64</v>
      </c>
      <c r="F48" s="941"/>
      <c r="G48" s="941"/>
      <c r="H48" s="45"/>
      <c r="I48" s="45"/>
      <c r="J48" s="45"/>
      <c r="K48" s="45"/>
      <c r="L48" s="941" t="s">
        <v>65</v>
      </c>
      <c r="M48" s="941"/>
      <c r="N48" s="941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</row>
  </sheetData>
  <mergeCells count="111">
    <mergeCell ref="A7:A38"/>
    <mergeCell ref="B7:C7"/>
    <mergeCell ref="AS4:AS5"/>
    <mergeCell ref="AL4:AM5"/>
    <mergeCell ref="AN4:AN5"/>
    <mergeCell ref="AO4:AO5"/>
    <mergeCell ref="AP4:AP5"/>
    <mergeCell ref="AQ4:AQ5"/>
    <mergeCell ref="AR4:AR5"/>
    <mergeCell ref="AL38:AM38"/>
    <mergeCell ref="AL10:AM10"/>
    <mergeCell ref="AL11:AM11"/>
    <mergeCell ref="AL12:AM12"/>
    <mergeCell ref="AL13:AM13"/>
    <mergeCell ref="AL14:AM14"/>
    <mergeCell ref="AL15:AM15"/>
    <mergeCell ref="AL7:AM7"/>
    <mergeCell ref="AL8:AM8"/>
    <mergeCell ref="AL9:AM9"/>
    <mergeCell ref="Y4:Y5"/>
    <mergeCell ref="Z4:Z5"/>
    <mergeCell ref="O4:O5"/>
    <mergeCell ref="P4:P5"/>
    <mergeCell ref="N4:N5"/>
    <mergeCell ref="A1:AS1"/>
    <mergeCell ref="A2:AS2"/>
    <mergeCell ref="B3:E3"/>
    <mergeCell ref="AL3:AM3"/>
    <mergeCell ref="A4:A6"/>
    <mergeCell ref="B4:E4"/>
    <mergeCell ref="H4:H5"/>
    <mergeCell ref="AF4:AF5"/>
    <mergeCell ref="AG4:AG5"/>
    <mergeCell ref="AH4:AH5"/>
    <mergeCell ref="AI4:AI5"/>
    <mergeCell ref="AJ4:AJ5"/>
    <mergeCell ref="Q4:Q5"/>
    <mergeCell ref="R4:R5"/>
    <mergeCell ref="S4:S5"/>
    <mergeCell ref="T4:T5"/>
    <mergeCell ref="B5:E5"/>
    <mergeCell ref="B6:C6"/>
    <mergeCell ref="AL6:AM6"/>
    <mergeCell ref="AK4:AK5"/>
    <mergeCell ref="U4:U5"/>
    <mergeCell ref="V4:V5"/>
    <mergeCell ref="W4:W5"/>
    <mergeCell ref="X4:X5"/>
    <mergeCell ref="AD4:AD5"/>
    <mergeCell ref="AE4:AE5"/>
    <mergeCell ref="AA4:AA5"/>
    <mergeCell ref="AB4:AB5"/>
    <mergeCell ref="AC4:AC5"/>
    <mergeCell ref="I4:I5"/>
    <mergeCell ref="J4:J5"/>
    <mergeCell ref="K4:K5"/>
    <mergeCell ref="L4:L5"/>
    <mergeCell ref="M4:M5"/>
    <mergeCell ref="AL16:AM16"/>
    <mergeCell ref="AL17:AM17"/>
    <mergeCell ref="AL18:AM18"/>
    <mergeCell ref="B19:C19"/>
    <mergeCell ref="AL19:AM19"/>
    <mergeCell ref="B20:C20"/>
    <mergeCell ref="AL20:AM20"/>
    <mergeCell ref="B14:C14"/>
    <mergeCell ref="B15:C15"/>
    <mergeCell ref="B16:C16"/>
    <mergeCell ref="B17:C17"/>
    <mergeCell ref="B18:C18"/>
    <mergeCell ref="B8:C8"/>
    <mergeCell ref="B9:C9"/>
    <mergeCell ref="B10:C10"/>
    <mergeCell ref="B37:C37"/>
    <mergeCell ref="B11:C11"/>
    <mergeCell ref="B12:C12"/>
    <mergeCell ref="B13:C13"/>
    <mergeCell ref="B24:C24"/>
    <mergeCell ref="B25:C25"/>
    <mergeCell ref="B26:C26"/>
    <mergeCell ref="B27:C27"/>
    <mergeCell ref="B28:C28"/>
    <mergeCell ref="B29:C29"/>
    <mergeCell ref="B21:C21"/>
    <mergeCell ref="B22:C22"/>
    <mergeCell ref="B23:C23"/>
    <mergeCell ref="E48:G48"/>
    <mergeCell ref="L48:N48"/>
    <mergeCell ref="E46:G46"/>
    <mergeCell ref="L46:N46"/>
    <mergeCell ref="E47:G47"/>
    <mergeCell ref="L47:N47"/>
    <mergeCell ref="AL27:AM27"/>
    <mergeCell ref="AL28:AM28"/>
    <mergeCell ref="AL29:AM29"/>
    <mergeCell ref="AL37:AM37"/>
    <mergeCell ref="B39:C39"/>
    <mergeCell ref="B30:C30"/>
    <mergeCell ref="B31:C31"/>
    <mergeCell ref="AL21:AM21"/>
    <mergeCell ref="AL22:AM22"/>
    <mergeCell ref="AL23:AM23"/>
    <mergeCell ref="AL24:AM24"/>
    <mergeCell ref="AL25:AM25"/>
    <mergeCell ref="AL39:AM39"/>
    <mergeCell ref="B32:C32"/>
    <mergeCell ref="B33:C33"/>
    <mergeCell ref="B34:C34"/>
    <mergeCell ref="B35:C35"/>
    <mergeCell ref="B36:C36"/>
    <mergeCell ref="AL26:AM2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A1:K403"/>
  <sheetViews>
    <sheetView view="pageBreakPreview" topLeftCell="A393" zoomScaleNormal="100" zoomScaleSheetLayoutView="100" workbookViewId="0">
      <selection activeCell="B412" sqref="B412"/>
    </sheetView>
  </sheetViews>
  <sheetFormatPr baseColWidth="10" defaultColWidth="10.7109375" defaultRowHeight="15"/>
  <cols>
    <col min="1" max="1" width="4.28515625" style="183" customWidth="1"/>
    <col min="2" max="2" width="40.28515625" style="183" customWidth="1"/>
    <col min="3" max="3" width="19.28515625" style="183" customWidth="1"/>
    <col min="4" max="4" width="13.7109375" style="183" customWidth="1"/>
    <col min="5" max="5" width="14.28515625" style="567" customWidth="1"/>
    <col min="6" max="6" width="20.28515625" style="568" customWidth="1"/>
    <col min="7" max="7" width="17.85546875" style="569" customWidth="1"/>
    <col min="8" max="8" width="18.28515625" style="183" customWidth="1"/>
    <col min="9" max="10" width="10.7109375" style="183"/>
    <col min="11" max="11" width="12.28515625" style="183" bestFit="1" customWidth="1"/>
    <col min="12" max="16384" width="10.7109375" style="183"/>
  </cols>
  <sheetData>
    <row r="1" spans="1:9" ht="21" thickBot="1">
      <c r="A1" s="965" t="s">
        <v>15</v>
      </c>
      <c r="B1" s="966"/>
      <c r="C1" s="966"/>
      <c r="D1" s="966"/>
      <c r="E1" s="966"/>
      <c r="F1" s="966"/>
      <c r="G1" s="966"/>
      <c r="H1" s="967"/>
      <c r="I1" s="182"/>
    </row>
    <row r="2" spans="1:9" ht="18.75" thickBot="1">
      <c r="A2" s="184"/>
      <c r="B2" s="185"/>
      <c r="C2" s="186"/>
      <c r="D2" s="187"/>
      <c r="E2" s="188"/>
      <c r="F2" s="189"/>
      <c r="G2" s="190"/>
      <c r="H2" s="191"/>
    </row>
    <row r="3" spans="1:9">
      <c r="A3" s="184"/>
      <c r="B3" s="192" t="s">
        <v>16</v>
      </c>
      <c r="C3" s="968" t="s">
        <v>111</v>
      </c>
      <c r="D3" s="969"/>
      <c r="E3" s="969"/>
      <c r="F3" s="969"/>
      <c r="G3" s="969"/>
      <c r="H3" s="970"/>
    </row>
    <row r="4" spans="1:9">
      <c r="A4" s="184"/>
      <c r="B4" s="193" t="s">
        <v>17</v>
      </c>
      <c r="C4" s="956" t="str">
        <f>PRESUPUESTO!A1</f>
        <v>" MEJORAMIENTO, ADECUACIÓN MENOR Y MANTENIMIENTO DE LA INFRAESTRUCTURA DE LAS INSTITUCIONES EDUCATIVAS URBANAS Y RURALES DEL MUNICIPIO DE SAN JOSÉ DE CÚCUTA"</v>
      </c>
      <c r="D4" s="957"/>
      <c r="E4" s="957"/>
      <c r="F4" s="957"/>
      <c r="G4" s="957"/>
      <c r="H4" s="971"/>
    </row>
    <row r="5" spans="1:9">
      <c r="A5" s="184"/>
      <c r="B5" s="194" t="str">
        <f>PRESUPUESTO!G4</f>
        <v>FECHA: JULIO 2023</v>
      </c>
      <c r="C5" s="959"/>
      <c r="D5" s="960"/>
      <c r="E5" s="960"/>
      <c r="F5" s="960"/>
      <c r="G5" s="960"/>
      <c r="H5" s="972"/>
    </row>
    <row r="6" spans="1:9" ht="24.75" customHeight="1" thickBot="1">
      <c r="A6" s="184"/>
      <c r="B6" s="195" t="s">
        <v>18</v>
      </c>
      <c r="C6" s="196">
        <f>+PRESUPUESTO!A11</f>
        <v>1.1000000000000001</v>
      </c>
      <c r="D6" s="962" t="str">
        <f>+PRESUPUESTO!C11</f>
        <v>DESMONTE DE  PUERTAS BAÑOS Y CAFETERIAS, INCLUYE ADEMAS MARCOS EN MADERA O METALICOS Y EL TRANSPORTE AL LUGAR INDICADO POR EL SUPERVISOR.</v>
      </c>
      <c r="E6" s="963"/>
      <c r="F6" s="963"/>
      <c r="G6" s="963"/>
      <c r="H6" s="973"/>
    </row>
    <row r="7" spans="1:9" ht="16.5" thickBot="1">
      <c r="A7" s="184"/>
      <c r="B7" s="221" t="s">
        <v>19</v>
      </c>
      <c r="C7" s="222"/>
      <c r="D7" s="223"/>
      <c r="E7" s="223"/>
      <c r="F7" s="224"/>
      <c r="G7" s="225" t="s">
        <v>20</v>
      </c>
      <c r="H7" s="226" t="str">
        <f>PRESUPUESTO!D11</f>
        <v>UN</v>
      </c>
    </row>
    <row r="8" spans="1:9" ht="15.75" thickBot="1">
      <c r="A8" s="184"/>
      <c r="B8" s="227" t="s">
        <v>22</v>
      </c>
      <c r="C8" s="228" t="s">
        <v>21</v>
      </c>
      <c r="D8" s="228" t="s">
        <v>23</v>
      </c>
      <c r="E8" s="228" t="s">
        <v>24</v>
      </c>
      <c r="F8" s="229" t="s">
        <v>25</v>
      </c>
      <c r="G8" s="230" t="s">
        <v>26</v>
      </c>
      <c r="H8" s="231"/>
    </row>
    <row r="9" spans="1:9">
      <c r="A9" s="184"/>
      <c r="B9" s="232" t="s">
        <v>27</v>
      </c>
      <c r="C9" s="233" t="s">
        <v>28</v>
      </c>
      <c r="D9" s="234">
        <f>H26</f>
        <v>44593.442622950817</v>
      </c>
      <c r="E9" s="233">
        <v>0.08</v>
      </c>
      <c r="F9" s="235"/>
      <c r="G9" s="236">
        <f>E9*D9</f>
        <v>3567.4754098360654</v>
      </c>
      <c r="H9" s="187"/>
    </row>
    <row r="10" spans="1:9" ht="15.75" thickBot="1">
      <c r="A10" s="184"/>
      <c r="B10" s="237"/>
      <c r="C10" s="238"/>
      <c r="D10" s="239"/>
      <c r="E10" s="238"/>
      <c r="F10" s="240"/>
      <c r="G10" s="241"/>
      <c r="H10" s="187"/>
    </row>
    <row r="11" spans="1:9" ht="15.75" thickBot="1">
      <c r="A11" s="184"/>
      <c r="B11" s="242"/>
      <c r="C11" s="243"/>
      <c r="D11" s="244"/>
      <c r="E11" s="244" t="s">
        <v>29</v>
      </c>
      <c r="F11" s="245"/>
      <c r="G11" s="246"/>
      <c r="H11" s="247">
        <f>SUM(G9:G10)</f>
        <v>3567.4754098360654</v>
      </c>
    </row>
    <row r="12" spans="1:9" ht="16.5" thickBot="1">
      <c r="A12" s="184"/>
      <c r="B12" s="221" t="s">
        <v>30</v>
      </c>
      <c r="C12" s="186"/>
      <c r="D12" s="187"/>
      <c r="E12" s="187"/>
      <c r="F12" s="224"/>
      <c r="G12" s="190"/>
    </row>
    <row r="13" spans="1:9" ht="15.75" thickBot="1">
      <c r="A13" s="184"/>
      <c r="B13" s="248" t="s">
        <v>22</v>
      </c>
      <c r="C13" s="249" t="s">
        <v>20</v>
      </c>
      <c r="D13" s="249" t="s">
        <v>3</v>
      </c>
      <c r="E13" s="249" t="s">
        <v>31</v>
      </c>
      <c r="F13" s="250" t="s">
        <v>25</v>
      </c>
      <c r="G13" s="251" t="s">
        <v>26</v>
      </c>
      <c r="H13" s="187"/>
    </row>
    <row r="14" spans="1:9">
      <c r="A14" s="184"/>
      <c r="B14" s="252"/>
      <c r="C14" s="253"/>
      <c r="D14" s="253"/>
      <c r="E14" s="254"/>
      <c r="F14" s="255"/>
      <c r="G14" s="256"/>
      <c r="H14" s="187"/>
    </row>
    <row r="15" spans="1:9" ht="15.75" thickBot="1">
      <c r="A15" s="184"/>
      <c r="B15" s="257"/>
      <c r="C15" s="258"/>
      <c r="D15" s="259"/>
      <c r="E15" s="260"/>
      <c r="F15" s="261"/>
      <c r="G15" s="262"/>
      <c r="H15" s="187"/>
    </row>
    <row r="16" spans="1:9" ht="15.75" thickBot="1">
      <c r="A16" s="184"/>
      <c r="B16" s="242"/>
      <c r="C16" s="243"/>
      <c r="D16" s="244"/>
      <c r="E16" s="263" t="s">
        <v>32</v>
      </c>
      <c r="F16" s="264"/>
      <c r="G16" s="246"/>
      <c r="H16" s="247">
        <f>SUM(G14:G15)</f>
        <v>0</v>
      </c>
    </row>
    <row r="17" spans="1:9" ht="16.5" thickBot="1">
      <c r="A17" s="184"/>
      <c r="B17" s="221" t="s">
        <v>33</v>
      </c>
      <c r="C17" s="186"/>
      <c r="D17" s="187"/>
      <c r="E17" s="187"/>
      <c r="F17" s="224"/>
      <c r="G17" s="190"/>
    </row>
    <row r="18" spans="1:9" ht="15.75" thickBot="1">
      <c r="A18" s="184"/>
      <c r="B18" s="265" t="s">
        <v>22</v>
      </c>
      <c r="C18" s="266" t="s">
        <v>34</v>
      </c>
      <c r="D18" s="267" t="s">
        <v>35</v>
      </c>
      <c r="E18" s="268" t="s">
        <v>31</v>
      </c>
      <c r="F18" s="269" t="s">
        <v>36</v>
      </c>
      <c r="G18" s="270" t="s">
        <v>26</v>
      </c>
      <c r="H18" s="187"/>
    </row>
    <row r="19" spans="1:9">
      <c r="A19" s="184"/>
      <c r="B19" s="271"/>
      <c r="C19" s="233"/>
      <c r="D19" s="233"/>
      <c r="E19" s="272"/>
      <c r="F19" s="273"/>
      <c r="G19" s="274"/>
      <c r="H19" s="187"/>
    </row>
    <row r="20" spans="1:9" ht="15.75" thickBot="1">
      <c r="A20" s="184"/>
      <c r="B20" s="275"/>
      <c r="C20" s="276"/>
      <c r="D20" s="277"/>
      <c r="E20" s="278"/>
      <c r="F20" s="279"/>
      <c r="G20" s="280"/>
      <c r="H20" s="187"/>
    </row>
    <row r="21" spans="1:9" ht="15.75" thickBot="1">
      <c r="A21" s="184"/>
      <c r="B21" s="242"/>
      <c r="C21" s="243"/>
      <c r="D21" s="244"/>
      <c r="E21" s="263" t="s">
        <v>37</v>
      </c>
      <c r="F21" s="264"/>
      <c r="G21" s="246"/>
      <c r="H21" s="247">
        <f>SUM(G19:G20)</f>
        <v>0</v>
      </c>
    </row>
    <row r="22" spans="1:9" ht="16.5" thickBot="1">
      <c r="A22" s="184"/>
      <c r="B22" s="221" t="s">
        <v>38</v>
      </c>
      <c r="C22" s="186"/>
      <c r="D22" s="187"/>
      <c r="E22" s="187"/>
      <c r="F22" s="224"/>
      <c r="G22" s="190"/>
    </row>
    <row r="23" spans="1:9" ht="15.75" thickBot="1">
      <c r="A23" s="184"/>
      <c r="B23" s="265" t="s">
        <v>22</v>
      </c>
      <c r="C23" s="281" t="s">
        <v>20</v>
      </c>
      <c r="D23" s="281" t="s">
        <v>3</v>
      </c>
      <c r="E23" s="282" t="s">
        <v>31</v>
      </c>
      <c r="F23" s="229" t="s">
        <v>25</v>
      </c>
      <c r="G23" s="283" t="s">
        <v>26</v>
      </c>
      <c r="H23" s="187"/>
    </row>
    <row r="24" spans="1:9">
      <c r="A24" s="184"/>
      <c r="B24" s="284" t="s">
        <v>126</v>
      </c>
      <c r="C24" s="285" t="s">
        <v>40</v>
      </c>
      <c r="D24" s="285">
        <f>1/6.1</f>
        <v>0.16393442622950821</v>
      </c>
      <c r="E24" s="286">
        <v>116579.99999999999</v>
      </c>
      <c r="F24" s="235"/>
      <c r="G24" s="274">
        <f>+D24*E24</f>
        <v>19111.475409836065</v>
      </c>
      <c r="H24" s="187" t="s">
        <v>39</v>
      </c>
    </row>
    <row r="25" spans="1:9" ht="15.75" thickBot="1">
      <c r="A25" s="184"/>
      <c r="B25" s="287" t="s">
        <v>127</v>
      </c>
      <c r="C25" s="288" t="s">
        <v>40</v>
      </c>
      <c r="D25" s="288">
        <f>1/6.1</f>
        <v>0.16393442622950821</v>
      </c>
      <c r="E25" s="289">
        <v>155439.99999999997</v>
      </c>
      <c r="F25" s="279"/>
      <c r="G25" s="280">
        <f>D25*E25</f>
        <v>25481.967213114753</v>
      </c>
      <c r="H25" s="187"/>
    </row>
    <row r="26" spans="1:9" ht="15.75" thickBot="1">
      <c r="A26" s="184"/>
      <c r="B26" s="242"/>
      <c r="C26" s="243"/>
      <c r="D26" s="244"/>
      <c r="E26" s="263" t="s">
        <v>37</v>
      </c>
      <c r="F26" s="264"/>
      <c r="G26" s="246"/>
      <c r="H26" s="247">
        <f>SUM(G24:G25)</f>
        <v>44593.442622950817</v>
      </c>
    </row>
    <row r="27" spans="1:9" ht="15.75" thickBot="1">
      <c r="A27" s="184"/>
      <c r="B27" s="242"/>
      <c r="C27" s="243"/>
      <c r="D27" s="244"/>
      <c r="E27" s="263"/>
      <c r="F27" s="264"/>
      <c r="G27" s="246"/>
    </row>
    <row r="28" spans="1:9" ht="18.75" thickBot="1">
      <c r="A28" s="184"/>
      <c r="B28" s="185"/>
      <c r="C28" s="186"/>
      <c r="D28" s="187"/>
      <c r="E28" s="188" t="s">
        <v>41</v>
      </c>
      <c r="F28" s="189"/>
      <c r="G28" s="190"/>
      <c r="H28" s="290">
        <f>ROUND(SUM(H11,H16,H21,H26),0)</f>
        <v>48161</v>
      </c>
    </row>
    <row r="29" spans="1:9" ht="18.75" thickBot="1">
      <c r="A29" s="184"/>
      <c r="B29" s="185"/>
      <c r="C29" s="186"/>
      <c r="D29" s="187"/>
      <c r="E29" s="188"/>
      <c r="F29" s="189"/>
      <c r="G29" s="190"/>
      <c r="H29" s="191"/>
    </row>
    <row r="30" spans="1:9">
      <c r="A30" s="299"/>
      <c r="B30" s="300" t="s">
        <v>16</v>
      </c>
      <c r="C30" s="968" t="str">
        <f>C3</f>
        <v>ALCALDIA DE CÚCUTA</v>
      </c>
      <c r="D30" s="969"/>
      <c r="E30" s="969"/>
      <c r="F30" s="969"/>
      <c r="G30" s="969"/>
      <c r="H30" s="970"/>
      <c r="I30" s="182"/>
    </row>
    <row r="31" spans="1:9">
      <c r="A31" s="299"/>
      <c r="B31" s="301" t="s">
        <v>17</v>
      </c>
      <c r="C31" s="988" t="str">
        <f>PRESUPUESTO!A1</f>
        <v>" MEJORAMIENTO, ADECUACIÓN MENOR Y MANTENIMIENTO DE LA INFRAESTRUCTURA DE LAS INSTITUCIONES EDUCATIVAS URBANAS Y RURALES DEL MUNICIPIO DE SAN JOSÉ DE CÚCUTA"</v>
      </c>
      <c r="D31" s="989"/>
      <c r="E31" s="989"/>
      <c r="F31" s="989"/>
      <c r="G31" s="989"/>
      <c r="H31" s="990"/>
      <c r="I31" s="182"/>
    </row>
    <row r="32" spans="1:9">
      <c r="A32" s="299"/>
      <c r="B32" s="194" t="str">
        <f>PRESUPUESTO!G4</f>
        <v>FECHA: JULIO 2023</v>
      </c>
      <c r="C32" s="991"/>
      <c r="D32" s="992"/>
      <c r="E32" s="992"/>
      <c r="F32" s="992"/>
      <c r="G32" s="992"/>
      <c r="H32" s="993"/>
      <c r="I32" s="182"/>
    </row>
    <row r="33" spans="1:9" ht="20.25" customHeight="1" thickBot="1">
      <c r="A33" s="302"/>
      <c r="B33" s="303" t="s">
        <v>18</v>
      </c>
      <c r="C33" s="622">
        <f>PRESUPUESTO!A12</f>
        <v>1.2</v>
      </c>
      <c r="D33" s="994" t="str">
        <f>PRESUPUESTO!C12</f>
        <v xml:space="preserve">DESMONTE Y REINSTALACION DE LAMPARAS </v>
      </c>
      <c r="E33" s="995"/>
      <c r="F33" s="995"/>
      <c r="G33" s="995"/>
      <c r="H33" s="996"/>
      <c r="I33" s="182"/>
    </row>
    <row r="34" spans="1:9" ht="15.75" thickBot="1">
      <c r="A34" s="302"/>
      <c r="B34" s="304" t="s">
        <v>19</v>
      </c>
      <c r="C34" s="305"/>
      <c r="D34" s="182"/>
      <c r="E34" s="182"/>
      <c r="F34" s="182"/>
      <c r="G34" s="306" t="s">
        <v>20</v>
      </c>
      <c r="H34" s="307" t="str">
        <f>PRESUPUESTO!D12</f>
        <v>UN</v>
      </c>
      <c r="I34" s="182"/>
    </row>
    <row r="35" spans="1:9" ht="15.75" thickBot="1">
      <c r="A35" s="302"/>
      <c r="B35" s="308" t="s">
        <v>22</v>
      </c>
      <c r="C35" s="309" t="s">
        <v>21</v>
      </c>
      <c r="D35" s="309" t="s">
        <v>24</v>
      </c>
      <c r="E35" s="309" t="s">
        <v>23</v>
      </c>
      <c r="F35" s="309" t="s">
        <v>25</v>
      </c>
      <c r="G35" s="310" t="s">
        <v>26</v>
      </c>
      <c r="H35" s="311"/>
      <c r="I35" s="182"/>
    </row>
    <row r="36" spans="1:9">
      <c r="A36" s="302"/>
      <c r="B36" s="312" t="s">
        <v>27</v>
      </c>
      <c r="C36" s="313" t="s">
        <v>28</v>
      </c>
      <c r="D36" s="314">
        <v>0.08</v>
      </c>
      <c r="E36" s="313">
        <v>15180</v>
      </c>
      <c r="F36" s="315"/>
      <c r="G36" s="316">
        <f>D36*E36</f>
        <v>1214.4000000000001</v>
      </c>
      <c r="H36" s="317"/>
      <c r="I36" s="182"/>
    </row>
    <row r="37" spans="1:9" ht="15.75" thickBot="1">
      <c r="A37" s="302"/>
      <c r="B37" s="318"/>
      <c r="C37" s="319"/>
      <c r="D37" s="320"/>
      <c r="E37" s="321" t="s">
        <v>29</v>
      </c>
      <c r="F37" s="320"/>
      <c r="G37" s="320"/>
      <c r="H37" s="322"/>
      <c r="I37" s="182"/>
    </row>
    <row r="38" spans="1:9" ht="15.75" thickBot="1">
      <c r="A38" s="302"/>
      <c r="B38" s="323"/>
      <c r="C38" s="319"/>
      <c r="D38" s="324"/>
      <c r="E38" s="324"/>
      <c r="F38" s="324"/>
      <c r="G38" s="320"/>
      <c r="H38" s="325">
        <f>SUM(G36:G36)</f>
        <v>1214.4000000000001</v>
      </c>
      <c r="I38" s="182"/>
    </row>
    <row r="39" spans="1:9" ht="15.75" thickBot="1">
      <c r="A39" s="302"/>
      <c r="B39" s="304" t="s">
        <v>128</v>
      </c>
      <c r="C39" s="326"/>
      <c r="D39" s="322"/>
      <c r="E39" s="322"/>
      <c r="F39" s="322"/>
      <c r="G39" s="322"/>
      <c r="H39" s="322"/>
      <c r="I39" s="182"/>
    </row>
    <row r="40" spans="1:9" ht="15.75" thickBot="1">
      <c r="A40" s="302"/>
      <c r="B40" s="327" t="s">
        <v>22</v>
      </c>
      <c r="C40" s="328" t="s">
        <v>20</v>
      </c>
      <c r="D40" s="329" t="s">
        <v>3</v>
      </c>
      <c r="E40" s="328" t="s">
        <v>31</v>
      </c>
      <c r="F40" s="329" t="s">
        <v>25</v>
      </c>
      <c r="G40" s="330" t="s">
        <v>26</v>
      </c>
      <c r="H40" s="322"/>
      <c r="I40" s="182"/>
    </row>
    <row r="41" spans="1:9">
      <c r="A41" s="331"/>
      <c r="B41" s="332"/>
      <c r="C41" s="254"/>
      <c r="D41" s="333"/>
      <c r="E41" s="334"/>
      <c r="F41" s="313"/>
      <c r="G41" s="335"/>
      <c r="H41" s="322"/>
      <c r="I41" s="182"/>
    </row>
    <row r="42" spans="1:9" ht="15.75" thickBot="1">
      <c r="A42" s="302"/>
      <c r="B42" s="257"/>
      <c r="C42" s="258"/>
      <c r="D42" s="336"/>
      <c r="E42" s="260"/>
      <c r="F42" s="337"/>
      <c r="G42" s="338"/>
      <c r="H42" s="322"/>
      <c r="I42" s="182"/>
    </row>
    <row r="43" spans="1:9" ht="15.75" thickBot="1">
      <c r="A43" s="302"/>
      <c r="B43" s="323"/>
      <c r="C43" s="319"/>
      <c r="D43" s="324"/>
      <c r="E43" s="339"/>
      <c r="F43" s="339"/>
      <c r="G43" s="320"/>
      <c r="H43" s="325">
        <f>SUM(G41:G42)</f>
        <v>0</v>
      </c>
      <c r="I43" s="182"/>
    </row>
    <row r="44" spans="1:9" ht="15.75" thickBot="1">
      <c r="A44" s="302"/>
      <c r="B44" s="304" t="s">
        <v>33</v>
      </c>
      <c r="C44" s="326"/>
      <c r="D44" s="322"/>
      <c r="E44" s="322"/>
      <c r="F44" s="322"/>
      <c r="G44" s="322"/>
      <c r="H44" s="322"/>
      <c r="I44" s="182"/>
    </row>
    <row r="45" spans="1:9" ht="15.75" thickBot="1">
      <c r="A45" s="302"/>
      <c r="B45" s="340" t="s">
        <v>22</v>
      </c>
      <c r="C45" s="341" t="s">
        <v>34</v>
      </c>
      <c r="D45" s="342" t="s">
        <v>35</v>
      </c>
      <c r="E45" s="343" t="s">
        <v>31</v>
      </c>
      <c r="F45" s="344" t="s">
        <v>36</v>
      </c>
      <c r="G45" s="345" t="s">
        <v>26</v>
      </c>
      <c r="H45" s="322"/>
      <c r="I45" s="182"/>
    </row>
    <row r="46" spans="1:9">
      <c r="A46" s="302"/>
      <c r="B46" s="346" t="s">
        <v>125</v>
      </c>
      <c r="C46" s="347">
        <v>0.15</v>
      </c>
      <c r="D46" s="347">
        <v>1</v>
      </c>
      <c r="E46" s="348">
        <v>6780</v>
      </c>
      <c r="F46" s="349">
        <v>0.15</v>
      </c>
      <c r="G46" s="350">
        <f>F46*E46</f>
        <v>1017</v>
      </c>
      <c r="H46" s="322"/>
      <c r="I46" s="182"/>
    </row>
    <row r="47" spans="1:9" ht="15.75" thickBot="1">
      <c r="A47" s="302"/>
      <c r="B47" s="351"/>
      <c r="C47" s="352"/>
      <c r="D47" s="353"/>
      <c r="E47" s="354"/>
      <c r="F47" s="355"/>
      <c r="G47" s="356"/>
      <c r="H47" s="322"/>
      <c r="I47" s="182"/>
    </row>
    <row r="48" spans="1:9" ht="15.75" thickBot="1">
      <c r="A48" s="302"/>
      <c r="B48" s="323"/>
      <c r="C48" s="319"/>
      <c r="D48" s="324"/>
      <c r="E48" s="339" t="s">
        <v>37</v>
      </c>
      <c r="F48" s="339"/>
      <c r="G48" s="320"/>
      <c r="H48" s="325">
        <f>SUM(G46:G47)</f>
        <v>1017</v>
      </c>
      <c r="I48" s="182"/>
    </row>
    <row r="49" spans="1:9" ht="15.75" thickBot="1">
      <c r="A49" s="302"/>
      <c r="B49" s="304" t="s">
        <v>38</v>
      </c>
      <c r="C49" s="326"/>
      <c r="D49" s="322"/>
      <c r="E49" s="322"/>
      <c r="F49" s="322"/>
      <c r="G49" s="322"/>
      <c r="H49" s="322" t="s">
        <v>39</v>
      </c>
      <c r="I49" s="182"/>
    </row>
    <row r="50" spans="1:9" ht="15.75" thickBot="1">
      <c r="A50" s="302"/>
      <c r="B50" s="340" t="s">
        <v>22</v>
      </c>
      <c r="C50" s="357" t="s">
        <v>20</v>
      </c>
      <c r="D50" s="357" t="s">
        <v>3</v>
      </c>
      <c r="E50" s="358" t="s">
        <v>31</v>
      </c>
      <c r="F50" s="359" t="s">
        <v>25</v>
      </c>
      <c r="G50" s="360" t="s">
        <v>26</v>
      </c>
      <c r="H50" s="322"/>
      <c r="I50" s="182"/>
    </row>
    <row r="51" spans="1:9">
      <c r="A51" s="302"/>
      <c r="B51" s="284" t="s">
        <v>126</v>
      </c>
      <c r="C51" s="285" t="s">
        <v>40</v>
      </c>
      <c r="D51" s="285">
        <f>1/12.8</f>
        <v>7.8125E-2</v>
      </c>
      <c r="E51" s="361">
        <v>116579.99999999999</v>
      </c>
      <c r="F51" s="235"/>
      <c r="G51" s="316">
        <f>D51*E51</f>
        <v>9107.8124999999982</v>
      </c>
      <c r="H51" s="322"/>
      <c r="I51" s="182"/>
    </row>
    <row r="52" spans="1:9" ht="15.75" thickBot="1">
      <c r="A52" s="302"/>
      <c r="B52" s="287" t="s">
        <v>127</v>
      </c>
      <c r="C52" s="288" t="s">
        <v>40</v>
      </c>
      <c r="D52" s="288">
        <f>1/12.8</f>
        <v>7.8125E-2</v>
      </c>
      <c r="E52" s="362">
        <v>77719.999999999985</v>
      </c>
      <c r="F52" s="279"/>
      <c r="G52" s="363">
        <f>D52*E52</f>
        <v>6071.8749999999991</v>
      </c>
      <c r="H52" s="322"/>
      <c r="I52" s="182"/>
    </row>
    <row r="53" spans="1:9" ht="15.75" thickBot="1">
      <c r="A53" s="302"/>
      <c r="B53" s="323"/>
      <c r="C53" s="319"/>
      <c r="D53" s="324"/>
      <c r="E53" s="339"/>
      <c r="F53" s="339"/>
      <c r="G53" s="320"/>
      <c r="H53" s="325">
        <f>G51+G52</f>
        <v>15179.687499999996</v>
      </c>
      <c r="I53" s="182"/>
    </row>
    <row r="54" spans="1:9" ht="15.75" thickBot="1">
      <c r="A54" s="302"/>
      <c r="B54" s="323"/>
      <c r="C54" s="319"/>
      <c r="D54" s="324"/>
      <c r="E54" s="339"/>
      <c r="F54" s="339"/>
      <c r="G54" s="320"/>
      <c r="H54" s="364"/>
      <c r="I54" s="182"/>
    </row>
    <row r="55" spans="1:9" ht="18.75" thickBot="1">
      <c r="A55" s="302"/>
      <c r="B55" s="365"/>
      <c r="C55" s="326"/>
      <c r="D55" s="322"/>
      <c r="E55" s="366" t="s">
        <v>41</v>
      </c>
      <c r="F55" s="366"/>
      <c r="G55" s="322"/>
      <c r="H55" s="367">
        <f>+SUM(H37:H53)</f>
        <v>17411.087499999998</v>
      </c>
      <c r="I55" s="182"/>
    </row>
    <row r="56" spans="1:9" ht="18">
      <c r="A56" s="302"/>
      <c r="B56" s="365"/>
      <c r="C56" s="326"/>
      <c r="D56" s="322"/>
      <c r="E56" s="366"/>
      <c r="F56" s="366"/>
      <c r="G56" s="322"/>
      <c r="H56" s="368"/>
      <c r="I56" s="182"/>
    </row>
    <row r="57" spans="1:9" ht="18.75" thickBot="1">
      <c r="A57" s="302"/>
      <c r="B57" s="365"/>
      <c r="C57" s="326"/>
      <c r="D57" s="322"/>
      <c r="E57" s="366"/>
      <c r="F57" s="366"/>
      <c r="G57" s="322"/>
      <c r="H57" s="368"/>
      <c r="I57" s="182"/>
    </row>
    <row r="58" spans="1:9" ht="21" thickBot="1">
      <c r="A58" s="965" t="s">
        <v>15</v>
      </c>
      <c r="B58" s="966"/>
      <c r="C58" s="966"/>
      <c r="D58" s="966"/>
      <c r="E58" s="966"/>
      <c r="F58" s="966"/>
      <c r="G58" s="966"/>
      <c r="H58" s="967"/>
      <c r="I58" s="182"/>
    </row>
    <row r="59" spans="1:9" ht="21" thickBot="1">
      <c r="A59" s="369"/>
      <c r="B59" s="370"/>
      <c r="C59" s="371"/>
      <c r="D59" s="371"/>
      <c r="E59" s="371"/>
      <c r="F59" s="371"/>
      <c r="G59" s="371"/>
      <c r="H59" s="372"/>
      <c r="I59" s="182"/>
    </row>
    <row r="60" spans="1:9">
      <c r="A60" s="184"/>
      <c r="B60" s="192" t="s">
        <v>16</v>
      </c>
      <c r="C60" s="986" t="str">
        <f>C3</f>
        <v>ALCALDIA DE CÚCUTA</v>
      </c>
      <c r="D60" s="969"/>
      <c r="E60" s="969"/>
      <c r="F60" s="969"/>
      <c r="G60" s="969"/>
      <c r="H60" s="970"/>
      <c r="I60" s="182"/>
    </row>
    <row r="61" spans="1:9">
      <c r="A61" s="184"/>
      <c r="B61" s="193" t="s">
        <v>17</v>
      </c>
      <c r="C61" s="956" t="str">
        <f>C31</f>
        <v>" MEJORAMIENTO, ADECUACIÓN MENOR Y MANTENIMIENTO DE LA INFRAESTRUCTURA DE LAS INSTITUCIONES EDUCATIVAS URBANAS Y RURALES DEL MUNICIPIO DE SAN JOSÉ DE CÚCUTA"</v>
      </c>
      <c r="D61" s="957"/>
      <c r="E61" s="957"/>
      <c r="F61" s="957"/>
      <c r="G61" s="957"/>
      <c r="H61" s="971"/>
      <c r="I61" s="182"/>
    </row>
    <row r="62" spans="1:9">
      <c r="A62" s="184"/>
      <c r="B62" s="194" t="s">
        <v>197</v>
      </c>
      <c r="C62" s="959"/>
      <c r="D62" s="960"/>
      <c r="E62" s="960"/>
      <c r="F62" s="960"/>
      <c r="G62" s="960"/>
      <c r="H62" s="972"/>
      <c r="I62" s="182"/>
    </row>
    <row r="63" spans="1:9" ht="23.25" customHeight="1" thickBot="1">
      <c r="A63" s="184"/>
      <c r="B63" s="195" t="s">
        <v>18</v>
      </c>
      <c r="C63" s="196">
        <f>PRESUPUESTO!A15</f>
        <v>2.1</v>
      </c>
      <c r="D63" s="962" t="str">
        <f>PRESUPUESTO!C15</f>
        <v xml:space="preserve">SUMINISTRO E INSTALACION de pisos en tablon de gress de 30 x 30 o 33 x 33 incluye mortero de pega. </v>
      </c>
      <c r="E63" s="963"/>
      <c r="F63" s="963"/>
      <c r="G63" s="963"/>
      <c r="H63" s="973"/>
      <c r="I63" s="182"/>
    </row>
    <row r="64" spans="1:9" ht="16.5" thickBot="1">
      <c r="A64" s="184"/>
      <c r="B64" s="221" t="s">
        <v>19</v>
      </c>
      <c r="C64" s="222"/>
      <c r="D64" s="223"/>
      <c r="E64" s="223"/>
      <c r="F64" s="224"/>
      <c r="G64" s="225" t="s">
        <v>20</v>
      </c>
      <c r="H64" s="373" t="str">
        <f>PRESUPUESTO!D15</f>
        <v>M2</v>
      </c>
      <c r="I64" s="182"/>
    </row>
    <row r="65" spans="1:9" ht="15.75" thickBot="1">
      <c r="A65" s="184"/>
      <c r="B65" s="227" t="s">
        <v>22</v>
      </c>
      <c r="C65" s="228" t="s">
        <v>21</v>
      </c>
      <c r="D65" s="228" t="s">
        <v>24</v>
      </c>
      <c r="E65" s="228" t="s">
        <v>23</v>
      </c>
      <c r="F65" s="229" t="s">
        <v>25</v>
      </c>
      <c r="G65" s="230" t="s">
        <v>26</v>
      </c>
      <c r="H65" s="231"/>
      <c r="I65" s="182"/>
    </row>
    <row r="66" spans="1:9">
      <c r="A66" s="184"/>
      <c r="B66" s="374" t="s">
        <v>27</v>
      </c>
      <c r="C66" s="375" t="s">
        <v>28</v>
      </c>
      <c r="D66" s="376">
        <v>0.08</v>
      </c>
      <c r="E66" s="375">
        <f>H84</f>
        <v>21588.888888888883</v>
      </c>
      <c r="F66" s="377"/>
      <c r="G66" s="378">
        <f>+E66*D66</f>
        <v>1727.1111111111106</v>
      </c>
      <c r="H66" s="187"/>
      <c r="I66" s="182"/>
    </row>
    <row r="67" spans="1:9" ht="15.75" thickBot="1">
      <c r="A67" s="184"/>
      <c r="B67" s="379"/>
      <c r="C67" s="380"/>
      <c r="D67" s="381"/>
      <c r="E67" s="380"/>
      <c r="F67" s="382"/>
      <c r="G67" s="383"/>
      <c r="H67" s="187"/>
      <c r="I67" s="182"/>
    </row>
    <row r="68" spans="1:9" ht="15.75" thickBot="1">
      <c r="A68" s="184"/>
      <c r="B68" s="242"/>
      <c r="C68" s="243"/>
      <c r="D68" s="244"/>
      <c r="E68" s="244" t="s">
        <v>29</v>
      </c>
      <c r="F68" s="245"/>
      <c r="G68" s="246"/>
      <c r="H68" s="247">
        <f>+G66+G67</f>
        <v>1727.1111111111106</v>
      </c>
      <c r="I68" s="182"/>
    </row>
    <row r="69" spans="1:9" ht="16.5" thickBot="1">
      <c r="A69" s="184"/>
      <c r="B69" s="221" t="s">
        <v>30</v>
      </c>
      <c r="C69" s="186"/>
      <c r="D69" s="187"/>
      <c r="E69" s="187"/>
      <c r="F69" s="224"/>
      <c r="G69" s="190"/>
      <c r="H69" s="187"/>
      <c r="I69" s="182"/>
    </row>
    <row r="70" spans="1:9" ht="15.75" thickBot="1">
      <c r="A70" s="184"/>
      <c r="B70" s="248" t="s">
        <v>22</v>
      </c>
      <c r="C70" s="249" t="s">
        <v>20</v>
      </c>
      <c r="D70" s="249" t="s">
        <v>3</v>
      </c>
      <c r="E70" s="249" t="s">
        <v>31</v>
      </c>
      <c r="F70" s="250" t="s">
        <v>25</v>
      </c>
      <c r="G70" s="251" t="s">
        <v>26</v>
      </c>
      <c r="H70" s="187"/>
      <c r="I70" s="182"/>
    </row>
    <row r="71" spans="1:9">
      <c r="A71" s="184"/>
      <c r="B71" s="332" t="s">
        <v>150</v>
      </c>
      <c r="C71" s="384" t="s">
        <v>42</v>
      </c>
      <c r="D71" s="253">
        <v>1.1000000000000001</v>
      </c>
      <c r="E71" s="254">
        <v>35675.402399999999</v>
      </c>
      <c r="F71" s="255"/>
      <c r="G71" s="256">
        <f>+E71*D71</f>
        <v>39242.942640000001</v>
      </c>
      <c r="H71" s="187"/>
      <c r="I71" s="182"/>
    </row>
    <row r="72" spans="1:9">
      <c r="A72" s="184"/>
      <c r="B72" s="385" t="s">
        <v>140</v>
      </c>
      <c r="C72" s="386" t="s">
        <v>135</v>
      </c>
      <c r="D72" s="387">
        <v>0.34</v>
      </c>
      <c r="E72" s="388">
        <v>14080.94</v>
      </c>
      <c r="F72" s="389"/>
      <c r="G72" s="390">
        <f>+E72*D72</f>
        <v>4787.5196000000005</v>
      </c>
      <c r="H72" s="187"/>
      <c r="I72" s="182"/>
    </row>
    <row r="73" spans="1:9">
      <c r="A73" s="184"/>
      <c r="B73" s="237" t="s">
        <v>151</v>
      </c>
      <c r="C73" s="391" t="s">
        <v>141</v>
      </c>
      <c r="D73" s="392">
        <v>0.1</v>
      </c>
      <c r="E73" s="393">
        <v>20047.439999999999</v>
      </c>
      <c r="F73" s="394"/>
      <c r="G73" s="390">
        <f>+E73*D73</f>
        <v>2004.7439999999999</v>
      </c>
      <c r="H73" s="187"/>
      <c r="I73" s="182"/>
    </row>
    <row r="74" spans="1:9" ht="15.75" thickBot="1">
      <c r="A74" s="184"/>
      <c r="B74" s="395"/>
      <c r="C74" s="396"/>
      <c r="D74" s="397"/>
      <c r="E74" s="398"/>
      <c r="F74" s="399"/>
      <c r="G74" s="400"/>
      <c r="H74" s="187"/>
      <c r="I74" s="182"/>
    </row>
    <row r="75" spans="1:9" ht="15.75" thickBot="1">
      <c r="A75" s="184"/>
      <c r="B75" s="242"/>
      <c r="C75" s="243"/>
      <c r="D75" s="244"/>
      <c r="E75" s="263"/>
      <c r="F75" s="264"/>
      <c r="G75" s="246"/>
      <c r="H75" s="247">
        <f>+G71+G72+G73+G74</f>
        <v>46035.20624</v>
      </c>
      <c r="I75" s="182"/>
    </row>
    <row r="76" spans="1:9" ht="16.5" thickBot="1">
      <c r="A76" s="184"/>
      <c r="B76" s="221" t="s">
        <v>44</v>
      </c>
      <c r="C76" s="186"/>
      <c r="D76" s="187"/>
      <c r="E76" s="187" t="s">
        <v>32</v>
      </c>
      <c r="F76" s="224"/>
      <c r="G76" s="190"/>
      <c r="H76" s="187"/>
      <c r="I76" s="182"/>
    </row>
    <row r="77" spans="1:9" ht="16.5" thickBot="1">
      <c r="A77" s="184"/>
      <c r="B77" s="401" t="s">
        <v>22</v>
      </c>
      <c r="C77" s="402" t="s">
        <v>34</v>
      </c>
      <c r="D77" s="403" t="s">
        <v>35</v>
      </c>
      <c r="E77" s="403" t="s">
        <v>31</v>
      </c>
      <c r="F77" s="404" t="s">
        <v>36</v>
      </c>
      <c r="G77" s="405" t="s">
        <v>26</v>
      </c>
      <c r="H77" s="187"/>
      <c r="I77" s="182"/>
    </row>
    <row r="78" spans="1:9" ht="15.75" thickBot="1">
      <c r="A78" s="184"/>
      <c r="B78" s="406" t="s">
        <v>125</v>
      </c>
      <c r="C78" s="407">
        <v>0.2</v>
      </c>
      <c r="D78" s="408">
        <v>1</v>
      </c>
      <c r="E78" s="409">
        <v>6780</v>
      </c>
      <c r="F78" s="410">
        <v>0.1</v>
      </c>
      <c r="G78" s="411">
        <f>E78*F78</f>
        <v>678</v>
      </c>
      <c r="H78" s="187"/>
      <c r="I78" s="182"/>
    </row>
    <row r="79" spans="1:9" ht="15.75" thickBot="1">
      <c r="A79" s="184"/>
      <c r="B79" s="242"/>
      <c r="C79" s="243"/>
      <c r="D79" s="244"/>
      <c r="E79" s="263"/>
      <c r="F79" s="264"/>
      <c r="G79" s="246"/>
      <c r="H79" s="247">
        <f>G78</f>
        <v>678</v>
      </c>
      <c r="I79" s="182"/>
    </row>
    <row r="80" spans="1:9" ht="16.5" thickBot="1">
      <c r="A80" s="184"/>
      <c r="B80" s="221" t="s">
        <v>45</v>
      </c>
      <c r="C80" s="186"/>
      <c r="D80" s="187"/>
      <c r="E80" s="187" t="s">
        <v>37</v>
      </c>
      <c r="F80" s="224"/>
      <c r="G80" s="190"/>
      <c r="H80" s="187"/>
      <c r="I80" s="182"/>
    </row>
    <row r="81" spans="1:9" ht="15.75" thickBot="1">
      <c r="A81" s="184"/>
      <c r="B81" s="265" t="s">
        <v>38</v>
      </c>
      <c r="C81" s="281"/>
      <c r="D81" s="281"/>
      <c r="E81" s="282"/>
      <c r="F81" s="229"/>
      <c r="G81" s="283"/>
      <c r="H81" s="187"/>
      <c r="I81" s="182"/>
    </row>
    <row r="82" spans="1:9" s="416" customFormat="1" ht="13.5" thickBot="1">
      <c r="A82" s="184"/>
      <c r="B82" s="412" t="s">
        <v>152</v>
      </c>
      <c r="C82" s="413" t="s">
        <v>40</v>
      </c>
      <c r="D82" s="408">
        <f>1/9</f>
        <v>0.1111111111111111</v>
      </c>
      <c r="E82" s="414">
        <v>116579.99999999999</v>
      </c>
      <c r="F82" s="415"/>
      <c r="G82" s="280">
        <f>+E82*D82</f>
        <v>12953.33333333333</v>
      </c>
      <c r="H82" s="187"/>
      <c r="I82" s="182"/>
    </row>
    <row r="83" spans="1:9" ht="15" customHeight="1" thickBot="1">
      <c r="A83" s="184"/>
      <c r="B83" s="275" t="s">
        <v>127</v>
      </c>
      <c r="C83" s="276" t="s">
        <v>40</v>
      </c>
      <c r="D83" s="277">
        <f>1/9</f>
        <v>0.1111111111111111</v>
      </c>
      <c r="E83" s="417">
        <v>77719.999999999985</v>
      </c>
      <c r="F83" s="279"/>
      <c r="G83" s="280">
        <f>+E83*D83</f>
        <v>8635.5555555555529</v>
      </c>
      <c r="H83" s="187"/>
      <c r="I83" s="182"/>
    </row>
    <row r="84" spans="1:9" ht="15.75" thickBot="1">
      <c r="A84" s="184"/>
      <c r="B84" s="242"/>
      <c r="C84" s="243"/>
      <c r="D84" s="244"/>
      <c r="E84" s="263"/>
      <c r="F84" s="264"/>
      <c r="G84" s="246"/>
      <c r="H84" s="247">
        <f>G82+G83</f>
        <v>21588.888888888883</v>
      </c>
      <c r="I84" s="182"/>
    </row>
    <row r="85" spans="1:9" ht="16.5" thickBot="1">
      <c r="A85" s="184"/>
      <c r="B85" s="242"/>
      <c r="C85" s="243"/>
      <c r="D85" s="244"/>
      <c r="E85" s="263" t="s">
        <v>37</v>
      </c>
      <c r="F85" s="264"/>
      <c r="G85" s="246"/>
      <c r="H85" s="418"/>
      <c r="I85" s="182"/>
    </row>
    <row r="86" spans="1:9" ht="16.5" customHeight="1" thickBot="1">
      <c r="A86" s="184"/>
      <c r="B86" s="185"/>
      <c r="C86" s="186"/>
      <c r="D86" s="187"/>
      <c r="E86" s="188"/>
      <c r="F86" s="189"/>
      <c r="G86" s="190"/>
      <c r="H86" s="290">
        <f>+H68+H75+H84+H79</f>
        <v>70029.20624</v>
      </c>
      <c r="I86" s="182"/>
    </row>
    <row r="87" spans="1:9" ht="18.75" thickBot="1">
      <c r="A87" s="223"/>
      <c r="B87" s="185"/>
      <c r="C87" s="186"/>
      <c r="D87" s="187"/>
      <c r="E87" s="188"/>
      <c r="F87" s="189"/>
      <c r="G87" s="190"/>
      <c r="H87" s="191"/>
    </row>
    <row r="88" spans="1:9" ht="15.75">
      <c r="A88" s="223"/>
      <c r="B88" s="192" t="s">
        <v>16</v>
      </c>
      <c r="C88" s="987" t="str">
        <f>+C60</f>
        <v>ALCALDIA DE CÚCUTA</v>
      </c>
      <c r="D88" s="975"/>
      <c r="E88" s="975"/>
      <c r="F88" s="975"/>
      <c r="G88" s="975"/>
      <c r="H88" s="976"/>
    </row>
    <row r="89" spans="1:9">
      <c r="A89" s="223"/>
      <c r="B89" s="193" t="s">
        <v>17</v>
      </c>
      <c r="C89" s="956" t="str">
        <f>+C61</f>
        <v>" MEJORAMIENTO, ADECUACIÓN MENOR Y MANTENIMIENTO DE LA INFRAESTRUCTURA DE LAS INSTITUCIONES EDUCATIVAS URBANAS Y RURALES DEL MUNICIPIO DE SAN JOSÉ DE CÚCUTA"</v>
      </c>
      <c r="D89" s="957"/>
      <c r="E89" s="957"/>
      <c r="F89" s="957"/>
      <c r="G89" s="957"/>
      <c r="H89" s="971"/>
    </row>
    <row r="90" spans="1:9">
      <c r="A90" s="223"/>
      <c r="B90" s="194" t="s">
        <v>197</v>
      </c>
      <c r="C90" s="959"/>
      <c r="D90" s="960"/>
      <c r="E90" s="960"/>
      <c r="F90" s="960"/>
      <c r="G90" s="960"/>
      <c r="H90" s="972"/>
    </row>
    <row r="91" spans="1:9" ht="36.75" customHeight="1" thickBot="1">
      <c r="A91" s="223"/>
      <c r="B91" s="195" t="s">
        <v>18</v>
      </c>
      <c r="C91" s="196">
        <f>PRESUPUESTO!A18</f>
        <v>3.1</v>
      </c>
      <c r="D91" s="962" t="str">
        <f>PRESUPUESTO!C18</f>
        <v>Suministro e instalacion de cielo raso en PVC 7mm, incluye estructura en madera y/o metalica</v>
      </c>
      <c r="E91" s="963"/>
      <c r="F91" s="963"/>
      <c r="G91" s="963"/>
      <c r="H91" s="973"/>
    </row>
    <row r="92" spans="1:9" ht="16.5" thickBot="1">
      <c r="A92" s="223"/>
      <c r="B92" s="221" t="s">
        <v>19</v>
      </c>
      <c r="C92" s="222"/>
      <c r="D92" s="223"/>
      <c r="E92" s="223"/>
      <c r="F92" s="224"/>
      <c r="G92" s="225" t="s">
        <v>20</v>
      </c>
      <c r="H92" s="226" t="str">
        <f>PRESUPUESTO!D18</f>
        <v>M2</v>
      </c>
    </row>
    <row r="93" spans="1:9" ht="15.75" thickBot="1">
      <c r="A93" s="223"/>
      <c r="B93" s="227" t="s">
        <v>22</v>
      </c>
      <c r="C93" s="228" t="s">
        <v>21</v>
      </c>
      <c r="D93" s="228" t="s">
        <v>24</v>
      </c>
      <c r="E93" s="228" t="s">
        <v>23</v>
      </c>
      <c r="F93" s="229" t="s">
        <v>25</v>
      </c>
      <c r="G93" s="230" t="s">
        <v>26</v>
      </c>
      <c r="H93" s="231"/>
    </row>
    <row r="94" spans="1:9">
      <c r="A94" s="223"/>
      <c r="B94" s="232" t="s">
        <v>27</v>
      </c>
      <c r="C94" s="233" t="s">
        <v>28</v>
      </c>
      <c r="D94" s="419">
        <v>0.12</v>
      </c>
      <c r="E94" s="233">
        <f>H116</f>
        <v>30224.593333333327</v>
      </c>
      <c r="F94" s="420"/>
      <c r="G94" s="236">
        <f>E94*D94</f>
        <v>3626.9511999999991</v>
      </c>
      <c r="H94" s="187"/>
    </row>
    <row r="95" spans="1:9" ht="15.75" thickBot="1">
      <c r="A95" s="223"/>
      <c r="B95" s="257" t="s">
        <v>136</v>
      </c>
      <c r="C95" s="421" t="s">
        <v>95</v>
      </c>
      <c r="D95" s="422">
        <f>1/9</f>
        <v>0.1111111111111111</v>
      </c>
      <c r="E95" s="421">
        <v>27800</v>
      </c>
      <c r="F95" s="423"/>
      <c r="G95" s="424">
        <f>D95*E95</f>
        <v>3088.8888888888887</v>
      </c>
      <c r="H95" s="187"/>
    </row>
    <row r="96" spans="1:9" ht="15.75" thickBot="1">
      <c r="A96" s="223"/>
      <c r="B96" s="242"/>
      <c r="C96" s="243"/>
      <c r="D96" s="244"/>
      <c r="E96" s="244" t="s">
        <v>29</v>
      </c>
      <c r="F96" s="245"/>
      <c r="G96" s="246"/>
      <c r="H96" s="247">
        <f>SUM(G94:G95)</f>
        <v>6715.8400888888882</v>
      </c>
    </row>
    <row r="97" spans="1:8" ht="16.5" thickBot="1">
      <c r="A97" s="223"/>
      <c r="B97" s="221" t="s">
        <v>30</v>
      </c>
      <c r="C97" s="186"/>
      <c r="D97" s="187"/>
      <c r="E97" s="187"/>
      <c r="F97" s="224"/>
      <c r="G97" s="190"/>
    </row>
    <row r="98" spans="1:8" ht="15.75" thickBot="1">
      <c r="A98" s="223"/>
      <c r="B98" s="425" t="s">
        <v>22</v>
      </c>
      <c r="C98" s="281" t="s">
        <v>20</v>
      </c>
      <c r="D98" s="281" t="s">
        <v>3</v>
      </c>
      <c r="E98" s="281" t="s">
        <v>31</v>
      </c>
      <c r="F98" s="229" t="s">
        <v>25</v>
      </c>
      <c r="G98" s="283" t="s">
        <v>26</v>
      </c>
      <c r="H98" s="187"/>
    </row>
    <row r="99" spans="1:8" ht="14.25" customHeight="1">
      <c r="A99" s="223"/>
      <c r="B99" s="426" t="s">
        <v>142</v>
      </c>
      <c r="C99" s="427" t="s">
        <v>7</v>
      </c>
      <c r="D99" s="427">
        <v>1</v>
      </c>
      <c r="E99" s="428">
        <v>3300</v>
      </c>
      <c r="F99" s="429"/>
      <c r="G99" s="430">
        <f>E99*D99</f>
        <v>3300</v>
      </c>
      <c r="H99" s="187"/>
    </row>
    <row r="100" spans="1:8" ht="14.25" customHeight="1">
      <c r="A100" s="223"/>
      <c r="B100" s="431" t="s">
        <v>143</v>
      </c>
      <c r="C100" s="387" t="s">
        <v>7</v>
      </c>
      <c r="D100" s="387">
        <v>1</v>
      </c>
      <c r="E100" s="388">
        <v>5900</v>
      </c>
      <c r="F100" s="389"/>
      <c r="G100" s="390">
        <f>D100*E100</f>
        <v>5900</v>
      </c>
      <c r="H100" s="187"/>
    </row>
    <row r="101" spans="1:8" ht="14.25" customHeight="1">
      <c r="A101" s="223"/>
      <c r="B101" s="431" t="s">
        <v>144</v>
      </c>
      <c r="C101" s="387" t="s">
        <v>7</v>
      </c>
      <c r="D101" s="387">
        <v>1.1000000000000001</v>
      </c>
      <c r="E101" s="388">
        <v>3700</v>
      </c>
      <c r="F101" s="389"/>
      <c r="G101" s="390">
        <f t="shared" ref="G101:G104" si="0">D101*E101</f>
        <v>4070.0000000000005</v>
      </c>
      <c r="H101" s="187"/>
    </row>
    <row r="102" spans="1:8" ht="14.25" customHeight="1">
      <c r="A102" s="223"/>
      <c r="B102" s="431" t="s">
        <v>145</v>
      </c>
      <c r="C102" s="387" t="s">
        <v>148</v>
      </c>
      <c r="D102" s="387">
        <v>10</v>
      </c>
      <c r="E102" s="388">
        <v>80</v>
      </c>
      <c r="F102" s="389"/>
      <c r="G102" s="390">
        <f t="shared" si="0"/>
        <v>800</v>
      </c>
      <c r="H102" s="187"/>
    </row>
    <row r="103" spans="1:8" ht="14.25" customHeight="1">
      <c r="A103" s="223"/>
      <c r="B103" s="431" t="s">
        <v>146</v>
      </c>
      <c r="C103" s="387" t="s">
        <v>42</v>
      </c>
      <c r="D103" s="387">
        <v>10</v>
      </c>
      <c r="E103" s="388">
        <v>200</v>
      </c>
      <c r="F103" s="389"/>
      <c r="G103" s="390">
        <f t="shared" si="0"/>
        <v>2000</v>
      </c>
      <c r="H103" s="187"/>
    </row>
    <row r="104" spans="1:8" ht="14.25" customHeight="1">
      <c r="A104" s="223"/>
      <c r="B104" s="431" t="s">
        <v>147</v>
      </c>
      <c r="C104" s="387" t="s">
        <v>42</v>
      </c>
      <c r="D104" s="387">
        <v>1</v>
      </c>
      <c r="E104" s="388">
        <v>29000</v>
      </c>
      <c r="F104" s="389"/>
      <c r="G104" s="390">
        <f t="shared" si="0"/>
        <v>29000</v>
      </c>
      <c r="H104" s="187"/>
    </row>
    <row r="105" spans="1:8" ht="15.75" thickBot="1">
      <c r="A105" s="223"/>
      <c r="B105" s="257"/>
      <c r="C105" s="258"/>
      <c r="D105" s="259"/>
      <c r="E105" s="258"/>
      <c r="F105" s="261"/>
      <c r="G105" s="262"/>
      <c r="H105" s="187"/>
    </row>
    <row r="106" spans="1:8" ht="15.75" thickBot="1">
      <c r="A106" s="223"/>
      <c r="B106" s="242"/>
      <c r="C106" s="243"/>
      <c r="D106" s="244"/>
      <c r="E106" s="263" t="s">
        <v>32</v>
      </c>
      <c r="F106" s="264"/>
      <c r="G106" s="246"/>
      <c r="H106" s="247">
        <f>SUM(G99:G105)</f>
        <v>45070</v>
      </c>
    </row>
    <row r="107" spans="1:8" ht="16.5" thickBot="1">
      <c r="A107" s="223"/>
      <c r="B107" s="221" t="s">
        <v>33</v>
      </c>
      <c r="C107" s="186"/>
      <c r="D107" s="187"/>
      <c r="E107" s="187"/>
      <c r="F107" s="224"/>
      <c r="G107" s="190"/>
    </row>
    <row r="108" spans="1:8" ht="15.75" thickBot="1">
      <c r="A108" s="223"/>
      <c r="B108" s="265" t="s">
        <v>22</v>
      </c>
      <c r="C108" s="266" t="s">
        <v>34</v>
      </c>
      <c r="D108" s="267" t="s">
        <v>35</v>
      </c>
      <c r="E108" s="268" t="s">
        <v>31</v>
      </c>
      <c r="F108" s="269" t="s">
        <v>36</v>
      </c>
      <c r="G108" s="270" t="s">
        <v>26</v>
      </c>
      <c r="H108" s="187"/>
    </row>
    <row r="109" spans="1:8">
      <c r="A109" s="223"/>
      <c r="B109" s="271"/>
      <c r="C109" s="233"/>
      <c r="D109" s="233"/>
      <c r="E109" s="272"/>
      <c r="F109" s="432"/>
      <c r="G109" s="274"/>
      <c r="H109" s="187"/>
    </row>
    <row r="110" spans="1:8" ht="15.75" thickBot="1">
      <c r="A110" s="223"/>
      <c r="B110" s="275"/>
      <c r="C110" s="276"/>
      <c r="D110" s="277"/>
      <c r="E110" s="278"/>
      <c r="F110" s="279"/>
      <c r="G110" s="280"/>
      <c r="H110" s="187"/>
    </row>
    <row r="111" spans="1:8" ht="15.75" thickBot="1">
      <c r="A111" s="223"/>
      <c r="B111" s="242"/>
      <c r="C111" s="243"/>
      <c r="D111" s="244"/>
      <c r="E111" s="263" t="s">
        <v>37</v>
      </c>
      <c r="F111" s="264"/>
      <c r="G111" s="246"/>
      <c r="H111" s="247">
        <f>SUM(G109:G110)</f>
        <v>0</v>
      </c>
    </row>
    <row r="112" spans="1:8" ht="16.5" thickBot="1">
      <c r="A112" s="223"/>
      <c r="B112" s="221" t="s">
        <v>38</v>
      </c>
      <c r="C112" s="186"/>
      <c r="D112" s="187"/>
      <c r="E112" s="187"/>
      <c r="F112" s="224"/>
      <c r="G112" s="190"/>
    </row>
    <row r="113" spans="1:9" ht="15.75" thickBot="1">
      <c r="A113" s="223"/>
      <c r="B113" s="265" t="s">
        <v>22</v>
      </c>
      <c r="C113" s="281" t="s">
        <v>20</v>
      </c>
      <c r="D113" s="281" t="s">
        <v>3</v>
      </c>
      <c r="E113" s="282" t="s">
        <v>31</v>
      </c>
      <c r="F113" s="229" t="s">
        <v>25</v>
      </c>
      <c r="G113" s="283" t="s">
        <v>26</v>
      </c>
      <c r="H113" s="187"/>
    </row>
    <row r="114" spans="1:9">
      <c r="A114" s="223"/>
      <c r="B114" s="271" t="s">
        <v>130</v>
      </c>
      <c r="C114" s="233" t="s">
        <v>40</v>
      </c>
      <c r="D114" s="233">
        <f>1/9</f>
        <v>0.1111111111111111</v>
      </c>
      <c r="E114" s="433">
        <v>272021.33999999997</v>
      </c>
      <c r="F114" s="235"/>
      <c r="G114" s="274">
        <f>+D114*E114</f>
        <v>30224.593333333327</v>
      </c>
      <c r="H114" s="187" t="s">
        <v>39</v>
      </c>
    </row>
    <row r="115" spans="1:9" ht="15.75" thickBot="1">
      <c r="A115" s="223"/>
      <c r="B115" s="275"/>
      <c r="C115" s="276"/>
      <c r="D115" s="277"/>
      <c r="E115" s="278"/>
      <c r="F115" s="279"/>
      <c r="G115" s="280"/>
      <c r="H115" s="187"/>
    </row>
    <row r="116" spans="1:9" ht="15.75" thickBot="1">
      <c r="A116" s="223"/>
      <c r="B116" s="242"/>
      <c r="C116" s="243"/>
      <c r="D116" s="244"/>
      <c r="E116" s="263" t="s">
        <v>37</v>
      </c>
      <c r="F116" s="264"/>
      <c r="G116" s="246"/>
      <c r="H116" s="247">
        <f>SUM(G114:G115)</f>
        <v>30224.593333333327</v>
      </c>
    </row>
    <row r="117" spans="1:9" ht="15.75" thickBot="1">
      <c r="A117" s="223"/>
      <c r="B117" s="242"/>
      <c r="C117" s="243"/>
      <c r="D117" s="244"/>
      <c r="E117" s="263"/>
      <c r="F117" s="264"/>
      <c r="G117" s="246"/>
    </row>
    <row r="118" spans="1:9" ht="18.75" thickBot="1">
      <c r="A118" s="223"/>
      <c r="B118" s="185"/>
      <c r="C118" s="186"/>
      <c r="D118" s="187"/>
      <c r="E118" s="188" t="s">
        <v>41</v>
      </c>
      <c r="F118" s="189"/>
      <c r="G118" s="190"/>
      <c r="H118" s="290">
        <f>SUM(H96,H106,H111,H116)</f>
        <v>82010.43342222221</v>
      </c>
    </row>
    <row r="119" spans="1:9" ht="18">
      <c r="A119" s="223"/>
      <c r="B119" s="185"/>
      <c r="C119" s="186"/>
      <c r="D119" s="187"/>
      <c r="E119" s="188"/>
      <c r="F119" s="189"/>
      <c r="G119" s="190"/>
      <c r="H119" s="191"/>
    </row>
    <row r="120" spans="1:9" ht="18.75" thickBot="1">
      <c r="A120" s="223"/>
      <c r="B120" s="185"/>
      <c r="C120" s="186"/>
      <c r="D120" s="187"/>
      <c r="E120" s="188"/>
      <c r="F120" s="189"/>
      <c r="G120" s="190"/>
      <c r="H120" s="191"/>
    </row>
    <row r="121" spans="1:9" ht="21" thickBot="1">
      <c r="A121" s="965" t="s">
        <v>15</v>
      </c>
      <c r="B121" s="966"/>
      <c r="C121" s="966"/>
      <c r="D121" s="966"/>
      <c r="E121" s="966"/>
      <c r="F121" s="966"/>
      <c r="G121" s="966"/>
      <c r="H121" s="967"/>
      <c r="I121" s="182"/>
    </row>
    <row r="122" spans="1:9" ht="21" thickBot="1">
      <c r="A122" s="369"/>
      <c r="B122" s="370"/>
      <c r="C122" s="371"/>
      <c r="D122" s="371"/>
      <c r="E122" s="371"/>
      <c r="F122" s="371"/>
      <c r="G122" s="371"/>
      <c r="H122" s="372"/>
      <c r="I122" s="182"/>
    </row>
    <row r="123" spans="1:9">
      <c r="A123" s="184"/>
      <c r="B123" s="192" t="s">
        <v>16</v>
      </c>
      <c r="C123" s="986" t="str">
        <f>C3</f>
        <v>ALCALDIA DE CÚCUTA</v>
      </c>
      <c r="D123" s="969"/>
      <c r="E123" s="969"/>
      <c r="F123" s="969"/>
      <c r="G123" s="969"/>
      <c r="H123" s="970"/>
      <c r="I123" s="182"/>
    </row>
    <row r="124" spans="1:9">
      <c r="A124" s="184"/>
      <c r="B124" s="193" t="s">
        <v>17</v>
      </c>
      <c r="C124" s="956" t="str">
        <f>PRESUPUESTO!A1</f>
        <v>" MEJORAMIENTO, ADECUACIÓN MENOR Y MANTENIMIENTO DE LA INFRAESTRUCTURA DE LAS INSTITUCIONES EDUCATIVAS URBANAS Y RURALES DEL MUNICIPIO DE SAN JOSÉ DE CÚCUTA"</v>
      </c>
      <c r="D124" s="957"/>
      <c r="E124" s="957"/>
      <c r="F124" s="957"/>
      <c r="G124" s="957"/>
      <c r="H124" s="971"/>
      <c r="I124" s="182"/>
    </row>
    <row r="125" spans="1:9">
      <c r="A125" s="184"/>
      <c r="B125" s="194" t="s">
        <v>197</v>
      </c>
      <c r="C125" s="959"/>
      <c r="D125" s="960"/>
      <c r="E125" s="960"/>
      <c r="F125" s="960"/>
      <c r="G125" s="960"/>
      <c r="H125" s="972"/>
      <c r="I125" s="182"/>
    </row>
    <row r="126" spans="1:9" ht="23.25" customHeight="1" thickBot="1">
      <c r="A126" s="184"/>
      <c r="B126" s="195" t="s">
        <v>18</v>
      </c>
      <c r="C126" s="196">
        <f>PRESUPUESTO!A21</f>
        <v>4.0999999999999996</v>
      </c>
      <c r="D126" s="962" t="str">
        <f>PRESUPUESTO!C21</f>
        <v>SUMINISTRO E INSTALACION DE LAVAMANOS DE INCRUSTAR (POR LA PARTE INFERIOR DEL MESON) PORCELANA BLANCA REDONDO U OVALADO CALIDAD 1a.</v>
      </c>
      <c r="E126" s="963"/>
      <c r="F126" s="963"/>
      <c r="G126" s="963"/>
      <c r="H126" s="973"/>
      <c r="I126" s="182"/>
    </row>
    <row r="127" spans="1:9" ht="16.5" thickBot="1">
      <c r="A127" s="184"/>
      <c r="B127" s="221" t="s">
        <v>19</v>
      </c>
      <c r="C127" s="222"/>
      <c r="D127" s="223"/>
      <c r="E127" s="223"/>
      <c r="F127" s="224"/>
      <c r="G127" s="225" t="s">
        <v>20</v>
      </c>
      <c r="H127" s="373" t="str">
        <f>PRESUPUESTO!D21</f>
        <v>UN</v>
      </c>
      <c r="I127" s="182"/>
    </row>
    <row r="128" spans="1:9" ht="15.75" thickBot="1">
      <c r="A128" s="184"/>
      <c r="B128" s="227" t="s">
        <v>22</v>
      </c>
      <c r="C128" s="228" t="s">
        <v>21</v>
      </c>
      <c r="D128" s="228" t="s">
        <v>24</v>
      </c>
      <c r="E128" s="228" t="s">
        <v>23</v>
      </c>
      <c r="F128" s="229" t="s">
        <v>25</v>
      </c>
      <c r="G128" s="230" t="s">
        <v>26</v>
      </c>
      <c r="H128" s="231"/>
      <c r="I128" s="182"/>
    </row>
    <row r="129" spans="1:9">
      <c r="A129" s="184"/>
      <c r="B129" s="374" t="s">
        <v>27</v>
      </c>
      <c r="C129" s="375" t="s">
        <v>28</v>
      </c>
      <c r="D129" s="376">
        <v>0.08</v>
      </c>
      <c r="E129" s="375">
        <f>H145</f>
        <v>52798.913043478256</v>
      </c>
      <c r="F129" s="377"/>
      <c r="G129" s="378">
        <f>+E129*D129</f>
        <v>4223.913043478261</v>
      </c>
      <c r="H129" s="187"/>
      <c r="I129" s="182"/>
    </row>
    <row r="130" spans="1:9" ht="15.75" thickBot="1">
      <c r="A130" s="184"/>
      <c r="B130" s="379"/>
      <c r="C130" s="380"/>
      <c r="D130" s="381"/>
      <c r="E130" s="380"/>
      <c r="F130" s="382"/>
      <c r="G130" s="383"/>
      <c r="H130" s="187"/>
      <c r="I130" s="182"/>
    </row>
    <row r="131" spans="1:9" ht="15.75" thickBot="1">
      <c r="A131" s="184"/>
      <c r="B131" s="242"/>
      <c r="C131" s="243"/>
      <c r="D131" s="244"/>
      <c r="E131" s="244" t="s">
        <v>29</v>
      </c>
      <c r="F131" s="245"/>
      <c r="G131" s="246"/>
      <c r="H131" s="247">
        <f>+G129+G130</f>
        <v>4223.913043478261</v>
      </c>
      <c r="I131" s="182"/>
    </row>
    <row r="132" spans="1:9" ht="16.5" thickBot="1">
      <c r="A132" s="184"/>
      <c r="B132" s="221" t="s">
        <v>30</v>
      </c>
      <c r="C132" s="186"/>
      <c r="D132" s="187"/>
      <c r="E132" s="187"/>
      <c r="F132" s="224"/>
      <c r="G132" s="190"/>
      <c r="H132" s="187"/>
      <c r="I132" s="182"/>
    </row>
    <row r="133" spans="1:9" ht="15.75" thickBot="1">
      <c r="A133" s="184"/>
      <c r="B133" s="248" t="s">
        <v>22</v>
      </c>
      <c r="C133" s="249" t="s">
        <v>20</v>
      </c>
      <c r="D133" s="249" t="s">
        <v>3</v>
      </c>
      <c r="E133" s="249" t="s">
        <v>31</v>
      </c>
      <c r="F133" s="250" t="s">
        <v>25</v>
      </c>
      <c r="G133" s="251" t="s">
        <v>26</v>
      </c>
      <c r="H133" s="187"/>
      <c r="I133" s="182"/>
    </row>
    <row r="134" spans="1:9" ht="22.5">
      <c r="A134" s="184"/>
      <c r="B134" s="332" t="s">
        <v>170</v>
      </c>
      <c r="C134" s="384" t="s">
        <v>21</v>
      </c>
      <c r="D134" s="253">
        <v>1</v>
      </c>
      <c r="E134" s="254">
        <v>248148.05000000002</v>
      </c>
      <c r="F134" s="255"/>
      <c r="G134" s="256">
        <f>D134*E134</f>
        <v>248148.05000000002</v>
      </c>
      <c r="H134" s="187"/>
      <c r="I134" s="182"/>
    </row>
    <row r="135" spans="1:9" ht="15.75" thickBot="1">
      <c r="A135" s="184"/>
      <c r="B135" s="395" t="s">
        <v>171</v>
      </c>
      <c r="C135" s="396" t="s">
        <v>21</v>
      </c>
      <c r="D135" s="397">
        <v>0.1</v>
      </c>
      <c r="E135" s="398">
        <v>15755.263999999999</v>
      </c>
      <c r="F135" s="399"/>
      <c r="G135" s="400">
        <f>D135*E135</f>
        <v>1575.5264</v>
      </c>
      <c r="H135" s="187"/>
      <c r="I135" s="182"/>
    </row>
    <row r="136" spans="1:9" ht="15.75" thickBot="1">
      <c r="A136" s="184"/>
      <c r="B136" s="242"/>
      <c r="C136" s="243"/>
      <c r="D136" s="244"/>
      <c r="E136" s="263"/>
      <c r="F136" s="264"/>
      <c r="G136" s="246"/>
      <c r="H136" s="247">
        <f>+G134+G135</f>
        <v>249723.57640000002</v>
      </c>
      <c r="I136" s="182"/>
    </row>
    <row r="137" spans="1:9" ht="16.5" thickBot="1">
      <c r="A137" s="184"/>
      <c r="B137" s="221" t="s">
        <v>44</v>
      </c>
      <c r="C137" s="186"/>
      <c r="D137" s="187"/>
      <c r="E137" s="187" t="s">
        <v>32</v>
      </c>
      <c r="F137" s="224"/>
      <c r="G137" s="190"/>
      <c r="H137" s="187"/>
      <c r="I137" s="182"/>
    </row>
    <row r="138" spans="1:9" s="441" customFormat="1" ht="17.25" customHeight="1" thickBot="1">
      <c r="A138" s="434"/>
      <c r="B138" s="435" t="s">
        <v>22</v>
      </c>
      <c r="C138" s="436" t="s">
        <v>34</v>
      </c>
      <c r="D138" s="437" t="s">
        <v>35</v>
      </c>
      <c r="E138" s="437" t="s">
        <v>31</v>
      </c>
      <c r="F138" s="438" t="s">
        <v>36</v>
      </c>
      <c r="G138" s="230" t="s">
        <v>26</v>
      </c>
      <c r="H138" s="439"/>
      <c r="I138" s="440"/>
    </row>
    <row r="139" spans="1:9" ht="15.75" thickBot="1">
      <c r="A139" s="184"/>
      <c r="B139" s="406" t="s">
        <v>125</v>
      </c>
      <c r="C139" s="407">
        <v>0.1</v>
      </c>
      <c r="D139" s="408">
        <v>1</v>
      </c>
      <c r="E139" s="409">
        <v>6780</v>
      </c>
      <c r="F139" s="410">
        <v>0.1</v>
      </c>
      <c r="G139" s="411">
        <f>E139*F139</f>
        <v>678</v>
      </c>
      <c r="H139" s="187"/>
      <c r="I139" s="182"/>
    </row>
    <row r="140" spans="1:9" ht="15.75" thickBot="1">
      <c r="A140" s="184"/>
      <c r="B140" s="242"/>
      <c r="C140" s="243"/>
      <c r="D140" s="244"/>
      <c r="E140" s="263"/>
      <c r="F140" s="264"/>
      <c r="G140" s="246"/>
      <c r="H140" s="247">
        <f>G139</f>
        <v>678</v>
      </c>
      <c r="I140" s="182"/>
    </row>
    <row r="141" spans="1:9" ht="16.5" thickBot="1">
      <c r="A141" s="184"/>
      <c r="B141" s="221" t="s">
        <v>45</v>
      </c>
      <c r="C141" s="186"/>
      <c r="D141" s="187"/>
      <c r="E141" s="187" t="s">
        <v>37</v>
      </c>
      <c r="F141" s="224"/>
      <c r="G141" s="190"/>
      <c r="H141" s="187"/>
      <c r="I141" s="182"/>
    </row>
    <row r="142" spans="1:9" ht="15.75" thickBot="1">
      <c r="A142" s="184"/>
      <c r="B142" s="265" t="s">
        <v>38</v>
      </c>
      <c r="C142" s="281"/>
      <c r="D142" s="281"/>
      <c r="E142" s="282"/>
      <c r="F142" s="229"/>
      <c r="G142" s="283"/>
      <c r="H142" s="187"/>
      <c r="I142" s="182"/>
    </row>
    <row r="143" spans="1:9" s="416" customFormat="1" ht="13.5" thickBot="1">
      <c r="A143" s="184"/>
      <c r="B143" s="412" t="s">
        <v>152</v>
      </c>
      <c r="C143" s="413" t="s">
        <v>40</v>
      </c>
      <c r="D143" s="408">
        <f>1/3.68</f>
        <v>0.27173913043478259</v>
      </c>
      <c r="E143" s="414">
        <v>116579.99999999999</v>
      </c>
      <c r="F143" s="415"/>
      <c r="G143" s="280">
        <f>+E143*D143</f>
        <v>31679.347826086952</v>
      </c>
      <c r="H143" s="187"/>
      <c r="I143" s="182"/>
    </row>
    <row r="144" spans="1:9" ht="15" customHeight="1" thickBot="1">
      <c r="A144" s="184"/>
      <c r="B144" s="275" t="s">
        <v>127</v>
      </c>
      <c r="C144" s="276" t="s">
        <v>40</v>
      </c>
      <c r="D144" s="277">
        <f>1/3.68</f>
        <v>0.27173913043478259</v>
      </c>
      <c r="E144" s="417">
        <v>77719.999999999985</v>
      </c>
      <c r="F144" s="279"/>
      <c r="G144" s="280">
        <f>+E144*D144</f>
        <v>21119.5652173913</v>
      </c>
      <c r="H144" s="187"/>
      <c r="I144" s="182"/>
    </row>
    <row r="145" spans="1:9" ht="15.75" thickBot="1">
      <c r="A145" s="184"/>
      <c r="B145" s="242"/>
      <c r="C145" s="243"/>
      <c r="D145" s="244"/>
      <c r="E145" s="263"/>
      <c r="F145" s="264"/>
      <c r="G145" s="246"/>
      <c r="H145" s="247">
        <f>G143+G144</f>
        <v>52798.913043478256</v>
      </c>
      <c r="I145" s="182"/>
    </row>
    <row r="146" spans="1:9" ht="16.5" thickBot="1">
      <c r="A146" s="184"/>
      <c r="B146" s="242"/>
      <c r="C146" s="243"/>
      <c r="D146" s="244"/>
      <c r="E146" s="263" t="s">
        <v>37</v>
      </c>
      <c r="F146" s="264"/>
      <c r="G146" s="246"/>
      <c r="H146" s="418"/>
      <c r="I146" s="182"/>
    </row>
    <row r="147" spans="1:9" ht="16.5" customHeight="1" thickBot="1">
      <c r="A147" s="184"/>
      <c r="B147" s="185"/>
      <c r="C147" s="186"/>
      <c r="D147" s="187"/>
      <c r="E147" s="188"/>
      <c r="F147" s="189"/>
      <c r="G147" s="190"/>
      <c r="H147" s="290">
        <f>+H131+H136+H145+H140</f>
        <v>307424.40248695656</v>
      </c>
      <c r="I147" s="182"/>
    </row>
    <row r="148" spans="1:9" ht="16.5" customHeight="1">
      <c r="A148" s="223"/>
      <c r="B148" s="185"/>
      <c r="C148" s="186"/>
      <c r="D148" s="187"/>
      <c r="E148" s="188"/>
      <c r="F148" s="189"/>
      <c r="G148" s="190"/>
      <c r="H148" s="191"/>
      <c r="I148" s="182"/>
    </row>
    <row r="149" spans="1:9" ht="18.75" thickBot="1">
      <c r="A149" s="223"/>
      <c r="B149" s="185"/>
      <c r="C149" s="186"/>
      <c r="D149" s="187"/>
      <c r="E149" s="188"/>
      <c r="F149" s="189"/>
      <c r="G149" s="190"/>
      <c r="H149" s="191"/>
    </row>
    <row r="150" spans="1:9" ht="15.75">
      <c r="A150" s="223"/>
      <c r="B150" s="192" t="s">
        <v>16</v>
      </c>
      <c r="C150" s="987" t="str">
        <f>+C123</f>
        <v>ALCALDIA DE CÚCUTA</v>
      </c>
      <c r="D150" s="975"/>
      <c r="E150" s="975"/>
      <c r="F150" s="975"/>
      <c r="G150" s="975"/>
      <c r="H150" s="976"/>
    </row>
    <row r="151" spans="1:9">
      <c r="A151" s="223"/>
      <c r="B151" s="193" t="s">
        <v>17</v>
      </c>
      <c r="C151" s="956" t="str">
        <f>+C124</f>
        <v>" MEJORAMIENTO, ADECUACIÓN MENOR Y MANTENIMIENTO DE LA INFRAESTRUCTURA DE LAS INSTITUCIONES EDUCATIVAS URBANAS Y RURALES DEL MUNICIPIO DE SAN JOSÉ DE CÚCUTA"</v>
      </c>
      <c r="D151" s="957"/>
      <c r="E151" s="957"/>
      <c r="F151" s="957"/>
      <c r="G151" s="957"/>
      <c r="H151" s="971"/>
    </row>
    <row r="152" spans="1:9">
      <c r="A152" s="223"/>
      <c r="B152" s="194" t="s">
        <v>197</v>
      </c>
      <c r="C152" s="959"/>
      <c r="D152" s="960"/>
      <c r="E152" s="960"/>
      <c r="F152" s="960"/>
      <c r="G152" s="960"/>
      <c r="H152" s="972"/>
    </row>
    <row r="153" spans="1:9" ht="36.75" customHeight="1" thickBot="1">
      <c r="A153" s="223"/>
      <c r="B153" s="195" t="s">
        <v>18</v>
      </c>
      <c r="C153" s="196">
        <f>PRESUPUESTO!A22</f>
        <v>4.2</v>
      </c>
      <c r="D153" s="962" t="str">
        <f>PRESUPUESTO!C22</f>
        <v xml:space="preserve">REPARACION Y MANTENIMIENTO general de lavamanos y sanitarios existentes </v>
      </c>
      <c r="E153" s="963"/>
      <c r="F153" s="963"/>
      <c r="G153" s="963"/>
      <c r="H153" s="973"/>
    </row>
    <row r="154" spans="1:9" ht="16.5" thickBot="1">
      <c r="A154" s="223"/>
      <c r="B154" s="221" t="s">
        <v>19</v>
      </c>
      <c r="C154" s="222"/>
      <c r="D154" s="223"/>
      <c r="E154" s="223"/>
      <c r="F154" s="224"/>
      <c r="G154" s="225" t="s">
        <v>20</v>
      </c>
      <c r="H154" s="226" t="str">
        <f>PRESUPUESTO!D22</f>
        <v>UN</v>
      </c>
    </row>
    <row r="155" spans="1:9" ht="15.75" thickBot="1">
      <c r="A155" s="223"/>
      <c r="B155" s="227" t="s">
        <v>22</v>
      </c>
      <c r="C155" s="228" t="s">
        <v>21</v>
      </c>
      <c r="D155" s="228" t="s">
        <v>24</v>
      </c>
      <c r="E155" s="228" t="s">
        <v>23</v>
      </c>
      <c r="F155" s="229" t="s">
        <v>25</v>
      </c>
      <c r="G155" s="230" t="s">
        <v>26</v>
      </c>
      <c r="H155" s="231"/>
    </row>
    <row r="156" spans="1:9">
      <c r="A156" s="223"/>
      <c r="B156" s="232" t="s">
        <v>27</v>
      </c>
      <c r="C156" s="233" t="s">
        <v>28</v>
      </c>
      <c r="D156" s="419">
        <v>0.08</v>
      </c>
      <c r="E156" s="233">
        <f>H173</f>
        <v>60718.749999999985</v>
      </c>
      <c r="F156" s="420"/>
      <c r="G156" s="236">
        <f>E156*D156</f>
        <v>4857.4999999999991</v>
      </c>
      <c r="H156" s="187"/>
    </row>
    <row r="157" spans="1:9" ht="15.75" thickBot="1">
      <c r="A157" s="223"/>
      <c r="B157" s="257"/>
      <c r="C157" s="421"/>
      <c r="D157" s="422"/>
      <c r="E157" s="421"/>
      <c r="F157" s="423"/>
      <c r="G157" s="424"/>
      <c r="H157" s="187"/>
    </row>
    <row r="158" spans="1:9" ht="15.75" thickBot="1">
      <c r="A158" s="223"/>
      <c r="B158" s="242"/>
      <c r="C158" s="243"/>
      <c r="D158" s="244"/>
      <c r="E158" s="244" t="s">
        <v>29</v>
      </c>
      <c r="F158" s="245"/>
      <c r="G158" s="246"/>
      <c r="H158" s="247">
        <f>SUM(G156:G157)</f>
        <v>4857.4999999999991</v>
      </c>
    </row>
    <row r="159" spans="1:9" ht="16.5" thickBot="1">
      <c r="A159" s="223"/>
      <c r="B159" s="221" t="s">
        <v>30</v>
      </c>
      <c r="C159" s="186"/>
      <c r="D159" s="187"/>
      <c r="E159" s="187"/>
      <c r="F159" s="224"/>
      <c r="G159" s="190"/>
    </row>
    <row r="160" spans="1:9" ht="15.75" thickBot="1">
      <c r="A160" s="223"/>
      <c r="B160" s="425" t="s">
        <v>22</v>
      </c>
      <c r="C160" s="281" t="s">
        <v>20</v>
      </c>
      <c r="D160" s="281" t="s">
        <v>3</v>
      </c>
      <c r="E160" s="281" t="s">
        <v>31</v>
      </c>
      <c r="F160" s="229" t="s">
        <v>25</v>
      </c>
      <c r="G160" s="283" t="s">
        <v>26</v>
      </c>
      <c r="H160" s="187"/>
    </row>
    <row r="161" spans="1:9" ht="14.25" customHeight="1">
      <c r="A161" s="223"/>
      <c r="B161" s="426" t="s">
        <v>158</v>
      </c>
      <c r="C161" s="427" t="s">
        <v>159</v>
      </c>
      <c r="D161" s="427">
        <v>1</v>
      </c>
      <c r="E161" s="428">
        <v>8040</v>
      </c>
      <c r="F161" s="429"/>
      <c r="G161" s="430">
        <f>E161*D161</f>
        <v>8040</v>
      </c>
      <c r="H161" s="187"/>
    </row>
    <row r="162" spans="1:9" ht="15.75" thickBot="1">
      <c r="A162" s="223"/>
      <c r="B162" s="257"/>
      <c r="C162" s="258"/>
      <c r="D162" s="259"/>
      <c r="E162" s="258"/>
      <c r="F162" s="261"/>
      <c r="G162" s="262"/>
      <c r="H162" s="187"/>
    </row>
    <row r="163" spans="1:9" ht="15.75" thickBot="1">
      <c r="A163" s="223"/>
      <c r="B163" s="242"/>
      <c r="C163" s="243"/>
      <c r="D163" s="244"/>
      <c r="E163" s="263" t="s">
        <v>32</v>
      </c>
      <c r="F163" s="264"/>
      <c r="G163" s="246"/>
      <c r="H163" s="247">
        <f>SUM(G161:G162)</f>
        <v>8040</v>
      </c>
    </row>
    <row r="164" spans="1:9" ht="16.5" thickBot="1">
      <c r="A164" s="223"/>
      <c r="B164" s="221" t="s">
        <v>33</v>
      </c>
      <c r="C164" s="186"/>
      <c r="D164" s="187"/>
      <c r="E164" s="187"/>
      <c r="F164" s="224"/>
      <c r="G164" s="190"/>
    </row>
    <row r="165" spans="1:9" ht="15.75" thickBot="1">
      <c r="A165" s="223"/>
      <c r="B165" s="265" t="s">
        <v>22</v>
      </c>
      <c r="C165" s="266" t="s">
        <v>34</v>
      </c>
      <c r="D165" s="267" t="s">
        <v>35</v>
      </c>
      <c r="E165" s="268" t="s">
        <v>31</v>
      </c>
      <c r="F165" s="269" t="s">
        <v>36</v>
      </c>
      <c r="G165" s="270" t="s">
        <v>26</v>
      </c>
      <c r="H165" s="187"/>
    </row>
    <row r="166" spans="1:9">
      <c r="A166" s="223"/>
      <c r="B166" s="271" t="s">
        <v>125</v>
      </c>
      <c r="C166" s="233">
        <v>0.1</v>
      </c>
      <c r="D166" s="233">
        <v>1</v>
      </c>
      <c r="E166" s="272">
        <v>6780</v>
      </c>
      <c r="F166" s="442">
        <v>0.1</v>
      </c>
      <c r="G166" s="274">
        <f>E166*F166</f>
        <v>678</v>
      </c>
      <c r="H166" s="187"/>
    </row>
    <row r="167" spans="1:9" ht="15.75" thickBot="1">
      <c r="A167" s="223"/>
      <c r="B167" s="275"/>
      <c r="C167" s="276"/>
      <c r="D167" s="277"/>
      <c r="E167" s="278"/>
      <c r="F167" s="279"/>
      <c r="G167" s="280"/>
      <c r="H167" s="187"/>
    </row>
    <row r="168" spans="1:9" ht="15.75" thickBot="1">
      <c r="A168" s="223"/>
      <c r="B168" s="242"/>
      <c r="C168" s="243"/>
      <c r="D168" s="244"/>
      <c r="E168" s="263" t="s">
        <v>37</v>
      </c>
      <c r="F168" s="264"/>
      <c r="G168" s="246"/>
      <c r="H168" s="247">
        <f>SUM(G166:G167)</f>
        <v>678</v>
      </c>
    </row>
    <row r="169" spans="1:9" ht="16.5" thickBot="1">
      <c r="A169" s="223"/>
      <c r="B169" s="221" t="s">
        <v>38</v>
      </c>
      <c r="C169" s="186"/>
      <c r="D169" s="187"/>
      <c r="E169" s="187"/>
      <c r="F169" s="224"/>
      <c r="G169" s="190"/>
    </row>
    <row r="170" spans="1:9" ht="15.75" thickBot="1">
      <c r="A170" s="223"/>
      <c r="B170" s="265" t="s">
        <v>22</v>
      </c>
      <c r="C170" s="281" t="s">
        <v>20</v>
      </c>
      <c r="D170" s="281" t="s">
        <v>3</v>
      </c>
      <c r="E170" s="282" t="s">
        <v>31</v>
      </c>
      <c r="F170" s="229" t="s">
        <v>25</v>
      </c>
      <c r="G170" s="283" t="s">
        <v>26</v>
      </c>
      <c r="H170" s="187"/>
    </row>
    <row r="171" spans="1:9">
      <c r="A171" s="223"/>
      <c r="B171" s="271" t="s">
        <v>152</v>
      </c>
      <c r="C171" s="233" t="s">
        <v>40</v>
      </c>
      <c r="D171" s="233">
        <f>1/3.2</f>
        <v>0.3125</v>
      </c>
      <c r="E171" s="433">
        <v>116579.99999999999</v>
      </c>
      <c r="F171" s="235"/>
      <c r="G171" s="274">
        <f>+D171*E171</f>
        <v>36431.249999999993</v>
      </c>
      <c r="H171" s="187" t="s">
        <v>39</v>
      </c>
    </row>
    <row r="172" spans="1:9" ht="15.75" thickBot="1">
      <c r="A172" s="223"/>
      <c r="B172" s="275" t="s">
        <v>127</v>
      </c>
      <c r="C172" s="276" t="s">
        <v>40</v>
      </c>
      <c r="D172" s="258">
        <f>1/3.2</f>
        <v>0.3125</v>
      </c>
      <c r="E172" s="278">
        <v>77719.999999999985</v>
      </c>
      <c r="F172" s="279"/>
      <c r="G172" s="280">
        <f>D172*E172</f>
        <v>24287.499999999996</v>
      </c>
      <c r="H172" s="187"/>
    </row>
    <row r="173" spans="1:9" ht="15.75" thickBot="1">
      <c r="A173" s="223"/>
      <c r="B173" s="242"/>
      <c r="C173" s="243"/>
      <c r="D173" s="244"/>
      <c r="E173" s="263" t="s">
        <v>37</v>
      </c>
      <c r="F173" s="264"/>
      <c r="G173" s="246"/>
      <c r="H173" s="247">
        <f>SUM(G171:G172)</f>
        <v>60718.749999999985</v>
      </c>
    </row>
    <row r="174" spans="1:9" ht="15.75" thickBot="1">
      <c r="A174" s="223"/>
      <c r="B174" s="242"/>
      <c r="C174" s="243"/>
      <c r="D174" s="244"/>
      <c r="E174" s="263"/>
      <c r="F174" s="264"/>
      <c r="G174" s="246"/>
    </row>
    <row r="175" spans="1:9" ht="18" customHeight="1" thickBot="1">
      <c r="A175" s="223"/>
      <c r="B175" s="185"/>
      <c r="C175" s="186"/>
      <c r="D175" s="187"/>
      <c r="E175" s="188" t="s">
        <v>41</v>
      </c>
      <c r="F175" s="189"/>
      <c r="G175" s="190"/>
      <c r="H175" s="290">
        <f>SUM(H158,H163,H168,H173)</f>
        <v>74294.249999999985</v>
      </c>
    </row>
    <row r="176" spans="1:9" ht="21" thickBot="1">
      <c r="A176" s="965" t="s">
        <v>15</v>
      </c>
      <c r="B176" s="966"/>
      <c r="C176" s="966"/>
      <c r="D176" s="966"/>
      <c r="E176" s="966"/>
      <c r="F176" s="966"/>
      <c r="G176" s="966"/>
      <c r="H176" s="967"/>
      <c r="I176" s="182"/>
    </row>
    <row r="177" spans="1:9" ht="21" thickBot="1">
      <c r="A177" s="369"/>
      <c r="B177" s="370"/>
      <c r="C177" s="371"/>
      <c r="D177" s="371"/>
      <c r="E177" s="371"/>
      <c r="F177" s="371"/>
      <c r="G177" s="371"/>
      <c r="H177" s="372"/>
      <c r="I177" s="182"/>
    </row>
    <row r="178" spans="1:9">
      <c r="A178" s="184"/>
      <c r="B178" s="192" t="s">
        <v>16</v>
      </c>
      <c r="C178" s="968" t="str">
        <f>C3</f>
        <v>ALCALDIA DE CÚCUTA</v>
      </c>
      <c r="D178" s="969"/>
      <c r="E178" s="969"/>
      <c r="F178" s="969"/>
      <c r="G178" s="969"/>
      <c r="H178" s="970"/>
      <c r="I178" s="182"/>
    </row>
    <row r="179" spans="1:9">
      <c r="A179" s="184"/>
      <c r="B179" s="193" t="s">
        <v>17</v>
      </c>
      <c r="C179" s="956" t="str">
        <f>PRESUPUESTO!A1</f>
        <v>" MEJORAMIENTO, ADECUACIÓN MENOR Y MANTENIMIENTO DE LA INFRAESTRUCTURA DE LAS INSTITUCIONES EDUCATIVAS URBANAS Y RURALES DEL MUNICIPIO DE SAN JOSÉ DE CÚCUTA"</v>
      </c>
      <c r="D179" s="957"/>
      <c r="E179" s="957"/>
      <c r="F179" s="957"/>
      <c r="G179" s="957"/>
      <c r="H179" s="971"/>
      <c r="I179" s="182"/>
    </row>
    <row r="180" spans="1:9">
      <c r="A180" s="184"/>
      <c r="B180" s="194" t="s">
        <v>197</v>
      </c>
      <c r="C180" s="959"/>
      <c r="D180" s="960"/>
      <c r="E180" s="960"/>
      <c r="F180" s="960"/>
      <c r="G180" s="960"/>
      <c r="H180" s="972"/>
      <c r="I180" s="182"/>
    </row>
    <row r="181" spans="1:9" ht="23.25" customHeight="1" thickBot="1">
      <c r="A181" s="184"/>
      <c r="B181" s="195" t="s">
        <v>18</v>
      </c>
      <c r="C181" s="196">
        <f>PRESUPUESTO!A23</f>
        <v>4.3</v>
      </c>
      <c r="D181" s="962" t="str">
        <f>PRESUPUESTO!C23</f>
        <v>SUMINISTRO E INSTALACION DE ESPEJO CRISTAL REFILADO Y FLOTADO, FILOS BICELADOS DE 5 MM PARA LOS BAÑOS Y ESTRUCTURA DE SOPORTE</v>
      </c>
      <c r="E181" s="963"/>
      <c r="F181" s="963"/>
      <c r="G181" s="963"/>
      <c r="H181" s="973"/>
      <c r="I181" s="182"/>
    </row>
    <row r="182" spans="1:9" ht="16.5" thickBot="1">
      <c r="A182" s="184"/>
      <c r="B182" s="221" t="s">
        <v>19</v>
      </c>
      <c r="C182" s="222"/>
      <c r="D182" s="223"/>
      <c r="E182" s="223"/>
      <c r="F182" s="224"/>
      <c r="G182" s="225" t="s">
        <v>20</v>
      </c>
      <c r="H182" s="373" t="str">
        <f>PRESUPUESTO!D23</f>
        <v>M2</v>
      </c>
      <c r="I182" s="182"/>
    </row>
    <row r="183" spans="1:9" ht="15.75" thickBot="1">
      <c r="A183" s="184"/>
      <c r="B183" s="227" t="s">
        <v>22</v>
      </c>
      <c r="C183" s="228" t="s">
        <v>21</v>
      </c>
      <c r="D183" s="228" t="s">
        <v>24</v>
      </c>
      <c r="E183" s="228" t="s">
        <v>23</v>
      </c>
      <c r="F183" s="229" t="s">
        <v>25</v>
      </c>
      <c r="G183" s="230" t="s">
        <v>26</v>
      </c>
      <c r="H183" s="231"/>
      <c r="I183" s="182"/>
    </row>
    <row r="184" spans="1:9">
      <c r="A184" s="184"/>
      <c r="B184" s="374" t="s">
        <v>27</v>
      </c>
      <c r="C184" s="375" t="s">
        <v>28</v>
      </c>
      <c r="D184" s="376">
        <v>0.08</v>
      </c>
      <c r="E184" s="375">
        <f>H200</f>
        <v>9763.8190954773854</v>
      </c>
      <c r="F184" s="377"/>
      <c r="G184" s="378">
        <f>+E184*D184</f>
        <v>781.10552763819089</v>
      </c>
      <c r="H184" s="187"/>
      <c r="I184" s="182"/>
    </row>
    <row r="185" spans="1:9" ht="15.75" thickBot="1">
      <c r="A185" s="184"/>
      <c r="B185" s="379"/>
      <c r="C185" s="380"/>
      <c r="D185" s="381"/>
      <c r="E185" s="380"/>
      <c r="F185" s="382"/>
      <c r="G185" s="383"/>
      <c r="H185" s="187"/>
      <c r="I185" s="182"/>
    </row>
    <row r="186" spans="1:9" ht="15.75" thickBot="1">
      <c r="A186" s="184"/>
      <c r="B186" s="242"/>
      <c r="C186" s="243"/>
      <c r="D186" s="244"/>
      <c r="E186" s="244" t="s">
        <v>29</v>
      </c>
      <c r="F186" s="245"/>
      <c r="G186" s="246"/>
      <c r="H186" s="247">
        <f>+G184+G185</f>
        <v>781.10552763819089</v>
      </c>
      <c r="I186" s="182"/>
    </row>
    <row r="187" spans="1:9" ht="16.5" thickBot="1">
      <c r="A187" s="184"/>
      <c r="B187" s="221" t="s">
        <v>30</v>
      </c>
      <c r="C187" s="186"/>
      <c r="D187" s="187"/>
      <c r="E187" s="187"/>
      <c r="F187" s="224"/>
      <c r="G187" s="190"/>
      <c r="H187" s="187"/>
      <c r="I187" s="182"/>
    </row>
    <row r="188" spans="1:9" ht="15.75" thickBot="1">
      <c r="A188" s="184"/>
      <c r="B188" s="248" t="s">
        <v>22</v>
      </c>
      <c r="C188" s="249" t="s">
        <v>20</v>
      </c>
      <c r="D188" s="249" t="s">
        <v>3</v>
      </c>
      <c r="E188" s="249" t="s">
        <v>31</v>
      </c>
      <c r="F188" s="250" t="s">
        <v>25</v>
      </c>
      <c r="G188" s="251" t="s">
        <v>26</v>
      </c>
      <c r="H188" s="187"/>
      <c r="I188" s="182"/>
    </row>
    <row r="189" spans="1:9">
      <c r="A189" s="184"/>
      <c r="B189" s="332" t="s">
        <v>183</v>
      </c>
      <c r="C189" s="384" t="s">
        <v>21</v>
      </c>
      <c r="D189" s="253">
        <v>1</v>
      </c>
      <c r="E189" s="254">
        <v>122510.7</v>
      </c>
      <c r="F189" s="255"/>
      <c r="G189" s="256">
        <f>D189*E189</f>
        <v>122510.7</v>
      </c>
      <c r="H189" s="187"/>
      <c r="I189" s="182"/>
    </row>
    <row r="190" spans="1:9" ht="15.75" thickBot="1">
      <c r="A190" s="184"/>
      <c r="B190" s="395"/>
      <c r="C190" s="396"/>
      <c r="D190" s="397"/>
      <c r="E190" s="398"/>
      <c r="F190" s="399"/>
      <c r="G190" s="400"/>
      <c r="H190" s="187"/>
      <c r="I190" s="182"/>
    </row>
    <row r="191" spans="1:9" ht="15.75" thickBot="1">
      <c r="A191" s="184"/>
      <c r="B191" s="242"/>
      <c r="C191" s="243"/>
      <c r="D191" s="244"/>
      <c r="E191" s="263"/>
      <c r="F191" s="264"/>
      <c r="G191" s="246"/>
      <c r="H191" s="247">
        <f>+G189+G190</f>
        <v>122510.7</v>
      </c>
      <c r="I191" s="182"/>
    </row>
    <row r="192" spans="1:9" ht="16.5" thickBot="1">
      <c r="A192" s="184"/>
      <c r="B192" s="221" t="s">
        <v>44</v>
      </c>
      <c r="C192" s="186"/>
      <c r="D192" s="187"/>
      <c r="E192" s="187" t="s">
        <v>32</v>
      </c>
      <c r="F192" s="224"/>
      <c r="G192" s="190"/>
      <c r="H192" s="187"/>
      <c r="I192" s="182"/>
    </row>
    <row r="193" spans="1:9" s="441" customFormat="1" ht="17.25" customHeight="1" thickBot="1">
      <c r="A193" s="434"/>
      <c r="B193" s="435" t="s">
        <v>22</v>
      </c>
      <c r="C193" s="436" t="s">
        <v>34</v>
      </c>
      <c r="D193" s="437" t="s">
        <v>35</v>
      </c>
      <c r="E193" s="437" t="s">
        <v>31</v>
      </c>
      <c r="F193" s="438" t="s">
        <v>36</v>
      </c>
      <c r="G193" s="230" t="s">
        <v>26</v>
      </c>
      <c r="H193" s="439"/>
      <c r="I193" s="440"/>
    </row>
    <row r="194" spans="1:9" ht="15.75" thickBot="1">
      <c r="A194" s="184"/>
      <c r="B194" s="406" t="s">
        <v>125</v>
      </c>
      <c r="C194" s="407">
        <v>0.1</v>
      </c>
      <c r="D194" s="408">
        <v>1</v>
      </c>
      <c r="E194" s="409">
        <v>6780</v>
      </c>
      <c r="F194" s="410">
        <v>0.1</v>
      </c>
      <c r="G194" s="411">
        <f>E194*F194</f>
        <v>678</v>
      </c>
      <c r="H194" s="187"/>
      <c r="I194" s="182"/>
    </row>
    <row r="195" spans="1:9" ht="15.75" thickBot="1">
      <c r="A195" s="184"/>
      <c r="B195" s="242"/>
      <c r="C195" s="243"/>
      <c r="D195" s="244"/>
      <c r="E195" s="263"/>
      <c r="F195" s="264"/>
      <c r="G195" s="246"/>
      <c r="H195" s="247">
        <f>G194</f>
        <v>678</v>
      </c>
      <c r="I195" s="182"/>
    </row>
    <row r="196" spans="1:9" ht="16.5" thickBot="1">
      <c r="A196" s="184"/>
      <c r="B196" s="221" t="s">
        <v>45</v>
      </c>
      <c r="C196" s="186"/>
      <c r="D196" s="187"/>
      <c r="E196" s="187" t="s">
        <v>37</v>
      </c>
      <c r="F196" s="224"/>
      <c r="G196" s="190"/>
      <c r="H196" s="187"/>
      <c r="I196" s="182"/>
    </row>
    <row r="197" spans="1:9" ht="15.75" thickBot="1">
      <c r="A197" s="184"/>
      <c r="B197" s="265" t="s">
        <v>38</v>
      </c>
      <c r="C197" s="281"/>
      <c r="D197" s="281"/>
      <c r="E197" s="282"/>
      <c r="F197" s="229"/>
      <c r="G197" s="283"/>
      <c r="H197" s="187"/>
      <c r="I197" s="182"/>
    </row>
    <row r="198" spans="1:9" s="416" customFormat="1" ht="13.5" thickBot="1">
      <c r="A198" s="184"/>
      <c r="B198" s="412" t="s">
        <v>152</v>
      </c>
      <c r="C198" s="413" t="s">
        <v>40</v>
      </c>
      <c r="D198" s="408">
        <f>1/19.9</f>
        <v>5.0251256281407038E-2</v>
      </c>
      <c r="E198" s="414">
        <v>116579.99999999999</v>
      </c>
      <c r="F198" s="415"/>
      <c r="G198" s="280">
        <f>+E198*D198</f>
        <v>5858.291457286432</v>
      </c>
      <c r="H198" s="187"/>
      <c r="I198" s="182"/>
    </row>
    <row r="199" spans="1:9" ht="15" customHeight="1" thickBot="1">
      <c r="A199" s="184"/>
      <c r="B199" s="275" t="s">
        <v>127</v>
      </c>
      <c r="C199" s="276" t="s">
        <v>40</v>
      </c>
      <c r="D199" s="277">
        <f>1/19.9</f>
        <v>5.0251256281407038E-2</v>
      </c>
      <c r="E199" s="417">
        <v>77719.999999999985</v>
      </c>
      <c r="F199" s="279"/>
      <c r="G199" s="280">
        <f>+E199*D199</f>
        <v>3905.5276381909543</v>
      </c>
      <c r="H199" s="187"/>
      <c r="I199" s="182"/>
    </row>
    <row r="200" spans="1:9" ht="15.75" thickBot="1">
      <c r="A200" s="184"/>
      <c r="B200" s="242"/>
      <c r="C200" s="243"/>
      <c r="D200" s="244"/>
      <c r="E200" s="263"/>
      <c r="F200" s="264"/>
      <c r="G200" s="246"/>
      <c r="H200" s="247">
        <f>G198+G199</f>
        <v>9763.8190954773854</v>
      </c>
      <c r="I200" s="182"/>
    </row>
    <row r="201" spans="1:9" ht="16.5" thickBot="1">
      <c r="A201" s="184"/>
      <c r="B201" s="242"/>
      <c r="C201" s="243"/>
      <c r="D201" s="244"/>
      <c r="E201" s="263" t="s">
        <v>37</v>
      </c>
      <c r="F201" s="264"/>
      <c r="G201" s="246"/>
      <c r="H201" s="418"/>
      <c r="I201" s="182"/>
    </row>
    <row r="202" spans="1:9" ht="16.5" customHeight="1" thickBot="1">
      <c r="A202" s="184"/>
      <c r="B202" s="185"/>
      <c r="C202" s="186"/>
      <c r="D202" s="187"/>
      <c r="E202" s="188"/>
      <c r="F202" s="189"/>
      <c r="G202" s="190"/>
      <c r="H202" s="290">
        <f>+H186+H191+H200+H195</f>
        <v>133733.62462311558</v>
      </c>
      <c r="I202" s="182"/>
    </row>
    <row r="203" spans="1:9" ht="18.75" thickBot="1">
      <c r="A203" s="302"/>
      <c r="B203" s="365"/>
      <c r="C203" s="326"/>
      <c r="D203" s="322"/>
      <c r="E203" s="366"/>
      <c r="F203" s="366"/>
      <c r="G203" s="322"/>
      <c r="H203" s="368"/>
      <c r="I203" s="182"/>
    </row>
    <row r="204" spans="1:9" ht="21" thickBot="1">
      <c r="A204" s="965" t="s">
        <v>15</v>
      </c>
      <c r="B204" s="966"/>
      <c r="C204" s="966"/>
      <c r="D204" s="966"/>
      <c r="E204" s="966"/>
      <c r="F204" s="966"/>
      <c r="G204" s="966"/>
      <c r="H204" s="967"/>
      <c r="I204" s="182"/>
    </row>
    <row r="205" spans="1:9" ht="21" thickBot="1">
      <c r="A205" s="369"/>
      <c r="B205" s="370"/>
      <c r="C205" s="371"/>
      <c r="D205" s="371"/>
      <c r="E205" s="371"/>
      <c r="F205" s="371"/>
      <c r="G205" s="371"/>
      <c r="H205" s="372"/>
      <c r="I205" s="182"/>
    </row>
    <row r="206" spans="1:9">
      <c r="A206" s="184"/>
      <c r="B206" s="192" t="s">
        <v>16</v>
      </c>
      <c r="C206" s="968" t="str">
        <f>C3</f>
        <v>ALCALDIA DE CÚCUTA</v>
      </c>
      <c r="D206" s="969"/>
      <c r="E206" s="969"/>
      <c r="F206" s="969"/>
      <c r="G206" s="969"/>
      <c r="H206" s="970"/>
      <c r="I206" s="182"/>
    </row>
    <row r="207" spans="1:9">
      <c r="A207" s="184"/>
      <c r="B207" s="193" t="s">
        <v>17</v>
      </c>
      <c r="C207" s="956" t="str">
        <f>PRESUPUESTO!A1</f>
        <v>" MEJORAMIENTO, ADECUACIÓN MENOR Y MANTENIMIENTO DE LA INFRAESTRUCTURA DE LAS INSTITUCIONES EDUCATIVAS URBANAS Y RURALES DEL MUNICIPIO DE SAN JOSÉ DE CÚCUTA"</v>
      </c>
      <c r="D207" s="957"/>
      <c r="E207" s="957"/>
      <c r="F207" s="957"/>
      <c r="G207" s="957"/>
      <c r="H207" s="971"/>
      <c r="I207" s="182"/>
    </row>
    <row r="208" spans="1:9">
      <c r="A208" s="184"/>
      <c r="B208" s="194" t="s">
        <v>197</v>
      </c>
      <c r="C208" s="959"/>
      <c r="D208" s="960"/>
      <c r="E208" s="960"/>
      <c r="F208" s="960"/>
      <c r="G208" s="960"/>
      <c r="H208" s="972"/>
      <c r="I208" s="182"/>
    </row>
    <row r="209" spans="1:9" ht="42.75" customHeight="1" thickBot="1">
      <c r="A209" s="184"/>
      <c r="B209" s="195" t="s">
        <v>18</v>
      </c>
      <c r="C209" s="196">
        <f>PRESUPUESTO!A24</f>
        <v>4.4000000000000004</v>
      </c>
      <c r="D209" s="962" t="str">
        <f>PRESUPUESTO!C24</f>
        <v>MANTENIMIENTO DE TANQUES ELEVADOS plasticos o de asbesto cemento incluye limpieza interna y externa y el suministro de los elementos faltantes o en mal estado como flotador, acoples, cheques, valvulas, tapones, etc.</v>
      </c>
      <c r="E209" s="963"/>
      <c r="F209" s="963"/>
      <c r="G209" s="963"/>
      <c r="H209" s="973"/>
      <c r="I209" s="182"/>
    </row>
    <row r="210" spans="1:9" ht="16.5" thickBot="1">
      <c r="A210" s="184"/>
      <c r="B210" s="221" t="s">
        <v>19</v>
      </c>
      <c r="C210" s="222"/>
      <c r="D210" s="223"/>
      <c r="E210" s="223"/>
      <c r="F210" s="224"/>
      <c r="G210" s="225" t="s">
        <v>20</v>
      </c>
      <c r="H210" s="373" t="str">
        <f>PRESUPUESTO!D24</f>
        <v>UN</v>
      </c>
      <c r="I210" s="182"/>
    </row>
    <row r="211" spans="1:9" ht="15.75" thickBot="1">
      <c r="A211" s="184"/>
      <c r="B211" s="227" t="s">
        <v>22</v>
      </c>
      <c r="C211" s="228" t="s">
        <v>21</v>
      </c>
      <c r="D211" s="228" t="s">
        <v>24</v>
      </c>
      <c r="E211" s="228" t="s">
        <v>23</v>
      </c>
      <c r="F211" s="229" t="s">
        <v>25</v>
      </c>
      <c r="G211" s="230" t="s">
        <v>26</v>
      </c>
      <c r="H211" s="231"/>
      <c r="I211" s="182"/>
    </row>
    <row r="212" spans="1:9">
      <c r="A212" s="184"/>
      <c r="B212" s="374" t="s">
        <v>27</v>
      </c>
      <c r="C212" s="375" t="s">
        <v>28</v>
      </c>
      <c r="D212" s="376">
        <v>0.12</v>
      </c>
      <c r="E212" s="375">
        <f>H228</f>
        <v>18134.755999999998</v>
      </c>
      <c r="F212" s="377"/>
      <c r="G212" s="378">
        <f>+E212*D212</f>
        <v>2176.1707199999996</v>
      </c>
      <c r="H212" s="187"/>
      <c r="I212" s="182"/>
    </row>
    <row r="213" spans="1:9" ht="15.75" thickBot="1">
      <c r="A213" s="184"/>
      <c r="B213" s="379"/>
      <c r="C213" s="380"/>
      <c r="D213" s="381"/>
      <c r="E213" s="380"/>
      <c r="F213" s="382"/>
      <c r="G213" s="383"/>
      <c r="H213" s="187"/>
      <c r="I213" s="182"/>
    </row>
    <row r="214" spans="1:9" ht="15.75" thickBot="1">
      <c r="A214" s="184"/>
      <c r="B214" s="242"/>
      <c r="C214" s="243"/>
      <c r="D214" s="244"/>
      <c r="E214" s="244" t="s">
        <v>29</v>
      </c>
      <c r="F214" s="245"/>
      <c r="G214" s="246"/>
      <c r="H214" s="247">
        <f>+G212+G213</f>
        <v>2176.1707199999996</v>
      </c>
      <c r="I214" s="182"/>
    </row>
    <row r="215" spans="1:9" ht="16.5" thickBot="1">
      <c r="A215" s="184"/>
      <c r="B215" s="221" t="s">
        <v>30</v>
      </c>
      <c r="C215" s="186"/>
      <c r="D215" s="187"/>
      <c r="E215" s="187"/>
      <c r="F215" s="224"/>
      <c r="G215" s="190"/>
      <c r="H215" s="187"/>
      <c r="I215" s="182"/>
    </row>
    <row r="216" spans="1:9" ht="15.75" thickBot="1">
      <c r="A216" s="184"/>
      <c r="B216" s="248" t="s">
        <v>22</v>
      </c>
      <c r="C216" s="249" t="s">
        <v>20</v>
      </c>
      <c r="D216" s="249" t="s">
        <v>3</v>
      </c>
      <c r="E216" s="249" t="s">
        <v>31</v>
      </c>
      <c r="F216" s="250" t="s">
        <v>25</v>
      </c>
      <c r="G216" s="251" t="s">
        <v>26</v>
      </c>
      <c r="H216" s="187"/>
      <c r="I216" s="182"/>
    </row>
    <row r="217" spans="1:9">
      <c r="A217" s="184"/>
      <c r="B217" s="332" t="s">
        <v>190</v>
      </c>
      <c r="C217" s="384" t="s">
        <v>159</v>
      </c>
      <c r="D217" s="253">
        <v>1</v>
      </c>
      <c r="E217" s="254">
        <v>417594.85350000003</v>
      </c>
      <c r="F217" s="255"/>
      <c r="G217" s="256">
        <f>+E217*D217</f>
        <v>417594.85350000003</v>
      </c>
      <c r="H217" s="187"/>
      <c r="I217" s="182"/>
    </row>
    <row r="218" spans="1:9">
      <c r="A218" s="184"/>
      <c r="B218" s="385"/>
      <c r="C218" s="386"/>
      <c r="D218" s="387"/>
      <c r="E218" s="388"/>
      <c r="F218" s="389"/>
      <c r="G218" s="390"/>
      <c r="H218" s="187"/>
      <c r="I218" s="182"/>
    </row>
    <row r="219" spans="1:9" ht="15.75" thickBot="1">
      <c r="A219" s="184"/>
      <c r="B219" s="395"/>
      <c r="C219" s="396"/>
      <c r="D219" s="397"/>
      <c r="E219" s="398"/>
      <c r="F219" s="399"/>
      <c r="G219" s="400"/>
      <c r="H219" s="187"/>
      <c r="I219" s="182"/>
    </row>
    <row r="220" spans="1:9" ht="15.75" thickBot="1">
      <c r="A220" s="184"/>
      <c r="B220" s="242"/>
      <c r="C220" s="243"/>
      <c r="D220" s="244"/>
      <c r="E220" s="263"/>
      <c r="F220" s="264"/>
      <c r="G220" s="246"/>
      <c r="H220" s="247">
        <f>+G217+G218+G219</f>
        <v>417594.85350000003</v>
      </c>
      <c r="I220" s="182"/>
    </row>
    <row r="221" spans="1:9" ht="16.5" thickBot="1">
      <c r="A221" s="184"/>
      <c r="B221" s="221" t="s">
        <v>44</v>
      </c>
      <c r="C221" s="186"/>
      <c r="D221" s="187"/>
      <c r="E221" s="187" t="s">
        <v>32</v>
      </c>
      <c r="F221" s="224"/>
      <c r="G221" s="190"/>
      <c r="H221" s="187"/>
      <c r="I221" s="182"/>
    </row>
    <row r="222" spans="1:9" ht="16.5" thickBot="1">
      <c r="A222" s="184"/>
      <c r="B222" s="401" t="s">
        <v>22</v>
      </c>
      <c r="C222" s="402" t="s">
        <v>34</v>
      </c>
      <c r="D222" s="403" t="s">
        <v>35</v>
      </c>
      <c r="E222" s="403" t="s">
        <v>31</v>
      </c>
      <c r="F222" s="404" t="s">
        <v>36</v>
      </c>
      <c r="G222" s="405" t="s">
        <v>26</v>
      </c>
      <c r="H222" s="187"/>
      <c r="I222" s="182"/>
    </row>
    <row r="223" spans="1:9" ht="15.75" thickBot="1">
      <c r="A223" s="184"/>
      <c r="B223" s="406"/>
      <c r="C223" s="407"/>
      <c r="D223" s="408"/>
      <c r="E223" s="574"/>
      <c r="F223" s="575"/>
      <c r="G223" s="576"/>
      <c r="H223" s="187"/>
      <c r="I223" s="182"/>
    </row>
    <row r="224" spans="1:9" ht="15.75" thickBot="1">
      <c r="A224" s="184"/>
      <c r="B224" s="242"/>
      <c r="C224" s="243"/>
      <c r="D224" s="244"/>
      <c r="E224" s="263"/>
      <c r="F224" s="264"/>
      <c r="G224" s="246"/>
      <c r="H224" s="247"/>
      <c r="I224" s="182"/>
    </row>
    <row r="225" spans="1:9" ht="16.5" thickBot="1">
      <c r="A225" s="184"/>
      <c r="B225" s="221" t="s">
        <v>45</v>
      </c>
      <c r="C225" s="186"/>
      <c r="D225" s="187"/>
      <c r="E225" s="187" t="s">
        <v>37</v>
      </c>
      <c r="F225" s="224"/>
      <c r="G225" s="190"/>
      <c r="H225" s="187"/>
      <c r="I225" s="182"/>
    </row>
    <row r="226" spans="1:9" ht="15.75" thickBot="1">
      <c r="A226" s="184"/>
      <c r="B226" s="265" t="s">
        <v>38</v>
      </c>
      <c r="C226" s="281"/>
      <c r="D226" s="281"/>
      <c r="E226" s="282"/>
      <c r="F226" s="229"/>
      <c r="G226" s="283"/>
      <c r="H226" s="187"/>
      <c r="I226" s="182"/>
    </row>
    <row r="227" spans="1:9" ht="15.75" thickBot="1">
      <c r="A227" s="184"/>
      <c r="B227" s="275" t="s">
        <v>130</v>
      </c>
      <c r="C227" s="276" t="s">
        <v>40</v>
      </c>
      <c r="D227" s="277">
        <f>1/15</f>
        <v>6.6666666666666666E-2</v>
      </c>
      <c r="E227" s="417">
        <v>272021.33999999997</v>
      </c>
      <c r="F227" s="279"/>
      <c r="G227" s="280">
        <f>+E227*D227</f>
        <v>18134.755999999998</v>
      </c>
      <c r="H227" s="187"/>
      <c r="I227" s="182"/>
    </row>
    <row r="228" spans="1:9" ht="15.75" thickBot="1">
      <c r="A228" s="184"/>
      <c r="B228" s="242"/>
      <c r="C228" s="243"/>
      <c r="D228" s="244"/>
      <c r="E228" s="263"/>
      <c r="F228" s="264"/>
      <c r="G228" s="246"/>
      <c r="H228" s="247">
        <f>+G227</f>
        <v>18134.755999999998</v>
      </c>
      <c r="I228" s="182"/>
    </row>
    <row r="229" spans="1:9" ht="16.5" thickBot="1">
      <c r="A229" s="184"/>
      <c r="B229" s="242"/>
      <c r="C229" s="243"/>
      <c r="D229" s="244"/>
      <c r="E229" s="263" t="s">
        <v>37</v>
      </c>
      <c r="F229" s="264"/>
      <c r="G229" s="246"/>
      <c r="H229" s="418"/>
      <c r="I229" s="182"/>
    </row>
    <row r="230" spans="1:9" ht="18.75" thickBot="1">
      <c r="A230" s="184"/>
      <c r="B230" s="185"/>
      <c r="C230" s="186"/>
      <c r="D230" s="187"/>
      <c r="E230" s="188"/>
      <c r="F230" s="189"/>
      <c r="G230" s="190"/>
      <c r="H230" s="290">
        <f>+H214+H220+H228</f>
        <v>437905.78022000002</v>
      </c>
      <c r="I230" s="182"/>
    </row>
    <row r="231" spans="1:9" ht="18.75" thickBot="1">
      <c r="A231" s="184"/>
      <c r="B231" s="185"/>
      <c r="C231" s="186"/>
      <c r="D231" s="187"/>
      <c r="E231" s="188"/>
      <c r="F231" s="189"/>
      <c r="G231" s="190"/>
      <c r="H231" s="191"/>
      <c r="I231" s="182"/>
    </row>
    <row r="232" spans="1:9" ht="18" customHeight="1" thickBot="1">
      <c r="A232" s="223"/>
      <c r="B232" s="185"/>
      <c r="C232" s="186"/>
      <c r="D232" s="187"/>
      <c r="E232" s="188"/>
      <c r="F232" s="189"/>
      <c r="G232" s="190"/>
      <c r="H232" s="570"/>
    </row>
    <row r="233" spans="1:9" ht="15.75">
      <c r="A233" s="223"/>
      <c r="B233" s="192" t="s">
        <v>16</v>
      </c>
      <c r="C233" s="974" t="str">
        <f>C3</f>
        <v>ALCALDIA DE CÚCUTA</v>
      </c>
      <c r="D233" s="975"/>
      <c r="E233" s="975"/>
      <c r="F233" s="975"/>
      <c r="G233" s="975"/>
      <c r="H233" s="976"/>
    </row>
    <row r="234" spans="1:9">
      <c r="A234" s="223"/>
      <c r="B234" s="193" t="s">
        <v>17</v>
      </c>
      <c r="C234" s="956" t="str">
        <f>PRESUPUESTO!A1</f>
        <v>" MEJORAMIENTO, ADECUACIÓN MENOR Y MANTENIMIENTO DE LA INFRAESTRUCTURA DE LAS INSTITUCIONES EDUCATIVAS URBANAS Y RURALES DEL MUNICIPIO DE SAN JOSÉ DE CÚCUTA"</v>
      </c>
      <c r="D234" s="957"/>
      <c r="E234" s="957"/>
      <c r="F234" s="957"/>
      <c r="G234" s="957"/>
      <c r="H234" s="971"/>
    </row>
    <row r="235" spans="1:9">
      <c r="A235" s="223"/>
      <c r="B235" s="194" t="s">
        <v>197</v>
      </c>
      <c r="C235" s="959"/>
      <c r="D235" s="960"/>
      <c r="E235" s="960"/>
      <c r="F235" s="960"/>
      <c r="G235" s="960"/>
      <c r="H235" s="972"/>
    </row>
    <row r="236" spans="1:9" ht="54.75" customHeight="1" thickBot="1">
      <c r="A236" s="223"/>
      <c r="B236" s="195" t="s">
        <v>18</v>
      </c>
      <c r="C236" s="196">
        <f>PRESUPUESTO!A25</f>
        <v>4.5</v>
      </c>
      <c r="D236" s="977" t="str">
        <f>PRESUPUESTO!C25</f>
        <v xml:space="preserve"> SUMINISTRO E INSTALACION DE APARATO SANITARIO DE UNA PIEZA TIPO SAN GIORGO O SIMILAR EN PORCELANA SANITARIA ALONGADO, BAJO CONSUMO DE AGUA CONTROL AZUL, INCLUYE ASIENTO DE CIERRE SUAVE Y GRIFERIA ESTANDAR CON ACOPLES DE DESCARGA A PRESION , VALVULA ANTISIFON HIDROSTATICA COLOR A ESCOGER CALIDAD 1a.</v>
      </c>
      <c r="E236" s="978"/>
      <c r="F236" s="978"/>
      <c r="G236" s="978"/>
      <c r="H236" s="979"/>
    </row>
    <row r="237" spans="1:9" ht="16.5" thickBot="1">
      <c r="A237" s="223"/>
      <c r="B237" s="221" t="s">
        <v>19</v>
      </c>
      <c r="C237" s="222"/>
      <c r="D237" s="223"/>
      <c r="E237" s="223"/>
      <c r="F237" s="224"/>
      <c r="G237" s="225" t="s">
        <v>20</v>
      </c>
      <c r="H237" s="226" t="str">
        <f>PRESUPUESTO!D25</f>
        <v>UN</v>
      </c>
    </row>
    <row r="238" spans="1:9" ht="15.75" thickBot="1">
      <c r="A238" s="223"/>
      <c r="B238" s="227" t="s">
        <v>22</v>
      </c>
      <c r="C238" s="228" t="s">
        <v>21</v>
      </c>
      <c r="D238" s="228" t="s">
        <v>24</v>
      </c>
      <c r="E238" s="228" t="s">
        <v>23</v>
      </c>
      <c r="F238" s="229" t="s">
        <v>25</v>
      </c>
      <c r="G238" s="230" t="s">
        <v>26</v>
      </c>
      <c r="H238" s="231"/>
    </row>
    <row r="239" spans="1:9">
      <c r="A239" s="223"/>
      <c r="B239" s="232" t="s">
        <v>27</v>
      </c>
      <c r="C239" s="233" t="s">
        <v>28</v>
      </c>
      <c r="D239" s="419">
        <v>0.08</v>
      </c>
      <c r="E239" s="233">
        <f>H256</f>
        <v>102263.15789473683</v>
      </c>
      <c r="F239" s="420"/>
      <c r="G239" s="236">
        <f>E239*D239</f>
        <v>8181.0526315789466</v>
      </c>
      <c r="H239" s="187"/>
    </row>
    <row r="240" spans="1:9" ht="15.75" thickBot="1">
      <c r="A240" s="223"/>
      <c r="B240" s="257"/>
      <c r="C240" s="421"/>
      <c r="D240" s="422"/>
      <c r="E240" s="421"/>
      <c r="F240" s="423"/>
      <c r="G240" s="424"/>
      <c r="H240" s="187"/>
    </row>
    <row r="241" spans="1:8" ht="15.75" thickBot="1">
      <c r="A241" s="223"/>
      <c r="B241" s="242"/>
      <c r="C241" s="243"/>
      <c r="D241" s="244"/>
      <c r="E241" s="244" t="s">
        <v>29</v>
      </c>
      <c r="F241" s="245"/>
      <c r="G241" s="246"/>
      <c r="H241" s="247">
        <f>SUM(G239:G240)</f>
        <v>8181.0526315789466</v>
      </c>
    </row>
    <row r="242" spans="1:8" ht="16.5" thickBot="1">
      <c r="A242" s="223"/>
      <c r="B242" s="221" t="s">
        <v>30</v>
      </c>
      <c r="C242" s="186"/>
      <c r="D242" s="187"/>
      <c r="E242" s="187"/>
      <c r="F242" s="224"/>
      <c r="G242" s="190"/>
    </row>
    <row r="243" spans="1:8" ht="15.75" thickBot="1">
      <c r="A243" s="223"/>
      <c r="B243" s="425" t="s">
        <v>22</v>
      </c>
      <c r="C243" s="281" t="s">
        <v>20</v>
      </c>
      <c r="D243" s="281" t="s">
        <v>3</v>
      </c>
      <c r="E243" s="281" t="s">
        <v>31</v>
      </c>
      <c r="F243" s="229" t="s">
        <v>25</v>
      </c>
      <c r="G243" s="283" t="s">
        <v>26</v>
      </c>
      <c r="H243" s="187"/>
    </row>
    <row r="244" spans="1:8" ht="14.25" customHeight="1">
      <c r="A244" s="223"/>
      <c r="B244" s="426" t="s">
        <v>192</v>
      </c>
      <c r="C244" s="427" t="s">
        <v>21</v>
      </c>
      <c r="D244" s="427">
        <v>1</v>
      </c>
      <c r="E244" s="428">
        <v>430538.45000000007</v>
      </c>
      <c r="F244" s="429"/>
      <c r="G244" s="430">
        <f>E244*D244</f>
        <v>430538.45000000007</v>
      </c>
      <c r="H244" s="187"/>
    </row>
    <row r="245" spans="1:8" ht="15.75" thickBot="1">
      <c r="A245" s="223"/>
      <c r="B245" s="257" t="s">
        <v>193</v>
      </c>
      <c r="C245" s="258" t="s">
        <v>141</v>
      </c>
      <c r="D245" s="259">
        <v>0.1</v>
      </c>
      <c r="E245" s="258">
        <v>5476</v>
      </c>
      <c r="F245" s="261"/>
      <c r="G245" s="262">
        <f>D245*E245</f>
        <v>547.6</v>
      </c>
      <c r="H245" s="187"/>
    </row>
    <row r="246" spans="1:8" ht="15.75" thickBot="1">
      <c r="A246" s="223"/>
      <c r="B246" s="242"/>
      <c r="C246" s="243"/>
      <c r="D246" s="244"/>
      <c r="E246" s="263" t="s">
        <v>32</v>
      </c>
      <c r="F246" s="264"/>
      <c r="G246" s="246"/>
      <c r="H246" s="247">
        <f>SUM(G244:G245)</f>
        <v>431086.05000000005</v>
      </c>
    </row>
    <row r="247" spans="1:8" ht="16.5" thickBot="1">
      <c r="A247" s="223"/>
      <c r="B247" s="221" t="s">
        <v>33</v>
      </c>
      <c r="C247" s="186"/>
      <c r="D247" s="187"/>
      <c r="E247" s="187"/>
      <c r="F247" s="224"/>
      <c r="G247" s="190"/>
    </row>
    <row r="248" spans="1:8" ht="15.75" thickBot="1">
      <c r="A248" s="223"/>
      <c r="B248" s="265" t="s">
        <v>22</v>
      </c>
      <c r="C248" s="266" t="s">
        <v>34</v>
      </c>
      <c r="D248" s="267" t="s">
        <v>35</v>
      </c>
      <c r="E248" s="268" t="s">
        <v>31</v>
      </c>
      <c r="F248" s="269" t="s">
        <v>36</v>
      </c>
      <c r="G248" s="270" t="s">
        <v>26</v>
      </c>
      <c r="H248" s="187"/>
    </row>
    <row r="249" spans="1:8">
      <c r="A249" s="223"/>
      <c r="B249" s="271" t="s">
        <v>125</v>
      </c>
      <c r="C249" s="233">
        <v>0.1</v>
      </c>
      <c r="D249" s="233">
        <v>1</v>
      </c>
      <c r="E249" s="272">
        <v>6780</v>
      </c>
      <c r="F249" s="577">
        <v>0.1</v>
      </c>
      <c r="G249" s="274">
        <f>E249*F249</f>
        <v>678</v>
      </c>
      <c r="H249" s="187"/>
    </row>
    <row r="250" spans="1:8" ht="15.75" thickBot="1">
      <c r="A250" s="223"/>
      <c r="B250" s="275"/>
      <c r="C250" s="276"/>
      <c r="D250" s="277"/>
      <c r="E250" s="278"/>
      <c r="F250" s="279"/>
      <c r="G250" s="280"/>
      <c r="H250" s="187"/>
    </row>
    <row r="251" spans="1:8" ht="15.75" thickBot="1">
      <c r="A251" s="223"/>
      <c r="B251" s="242"/>
      <c r="C251" s="243"/>
      <c r="D251" s="244"/>
      <c r="E251" s="263" t="s">
        <v>37</v>
      </c>
      <c r="F251" s="264"/>
      <c r="G251" s="246"/>
      <c r="H251" s="247">
        <f>SUM(G249:G250)</f>
        <v>678</v>
      </c>
    </row>
    <row r="252" spans="1:8" ht="16.5" thickBot="1">
      <c r="A252" s="223"/>
      <c r="B252" s="221" t="s">
        <v>38</v>
      </c>
      <c r="C252" s="186"/>
      <c r="D252" s="187"/>
      <c r="E252" s="187"/>
      <c r="F252" s="224"/>
      <c r="G252" s="190"/>
    </row>
    <row r="253" spans="1:8" ht="15.75" thickBot="1">
      <c r="A253" s="223"/>
      <c r="B253" s="265" t="s">
        <v>22</v>
      </c>
      <c r="C253" s="281" t="s">
        <v>20</v>
      </c>
      <c r="D253" s="281" t="s">
        <v>3</v>
      </c>
      <c r="E253" s="282" t="s">
        <v>31</v>
      </c>
      <c r="F253" s="229" t="s">
        <v>25</v>
      </c>
      <c r="G253" s="283" t="s">
        <v>26</v>
      </c>
      <c r="H253" s="187"/>
    </row>
    <row r="254" spans="1:8">
      <c r="A254" s="223"/>
      <c r="B254" s="271" t="s">
        <v>152</v>
      </c>
      <c r="C254" s="233" t="s">
        <v>40</v>
      </c>
      <c r="D254" s="233">
        <f>1/1.9</f>
        <v>0.52631578947368418</v>
      </c>
      <c r="E254" s="433">
        <v>116579.99999999999</v>
      </c>
      <c r="F254" s="420"/>
      <c r="G254" s="274">
        <f>+D254*E254</f>
        <v>61357.894736842092</v>
      </c>
      <c r="H254" s="187" t="s">
        <v>39</v>
      </c>
    </row>
    <row r="255" spans="1:8" ht="15.75" thickBot="1">
      <c r="A255" s="223"/>
      <c r="B255" s="275" t="s">
        <v>127</v>
      </c>
      <c r="C255" s="276" t="s">
        <v>40</v>
      </c>
      <c r="D255" s="258">
        <f>1/1.9</f>
        <v>0.52631578947368418</v>
      </c>
      <c r="E255" s="278">
        <v>77719.999999999985</v>
      </c>
      <c r="F255" s="279"/>
      <c r="G255" s="280">
        <f>D255*E255</f>
        <v>40905.263157894726</v>
      </c>
      <c r="H255" s="187"/>
    </row>
    <row r="256" spans="1:8" ht="15.75" thickBot="1">
      <c r="A256" s="223"/>
      <c r="B256" s="242"/>
      <c r="C256" s="243"/>
      <c r="D256" s="244"/>
      <c r="E256" s="263" t="s">
        <v>37</v>
      </c>
      <c r="F256" s="264"/>
      <c r="G256" s="246"/>
      <c r="H256" s="247">
        <f>SUM(G254:G255)</f>
        <v>102263.15789473683</v>
      </c>
    </row>
    <row r="257" spans="1:9" ht="15.75" thickBot="1">
      <c r="A257" s="223"/>
      <c r="B257" s="242"/>
      <c r="C257" s="243"/>
      <c r="D257" s="244"/>
      <c r="E257" s="263"/>
      <c r="F257" s="264"/>
      <c r="G257" s="246"/>
    </row>
    <row r="258" spans="1:9" ht="18" customHeight="1" thickBot="1">
      <c r="A258" s="223"/>
      <c r="B258" s="185"/>
      <c r="C258" s="186"/>
      <c r="D258" s="187"/>
      <c r="E258" s="188" t="s">
        <v>41</v>
      </c>
      <c r="F258" s="189"/>
      <c r="G258" s="190"/>
      <c r="H258" s="290">
        <f>SUM(H241,H246,H251,H256)</f>
        <v>542208.26052631577</v>
      </c>
    </row>
    <row r="259" spans="1:9" ht="18" customHeight="1" thickBot="1">
      <c r="A259" s="223"/>
      <c r="B259" s="185"/>
      <c r="C259" s="186"/>
      <c r="D259" s="187"/>
      <c r="E259" s="188"/>
      <c r="F259" s="189"/>
      <c r="G259" s="190"/>
      <c r="H259" s="570"/>
    </row>
    <row r="260" spans="1:9" ht="16.5" customHeight="1" thickBot="1">
      <c r="A260" s="223"/>
      <c r="B260" s="185"/>
      <c r="C260" s="186"/>
      <c r="D260" s="187"/>
      <c r="E260" s="188"/>
      <c r="F260" s="189"/>
      <c r="G260" s="190"/>
      <c r="H260" s="191"/>
      <c r="I260" s="182"/>
    </row>
    <row r="261" spans="1:9" ht="21" thickBot="1">
      <c r="A261" s="965" t="s">
        <v>15</v>
      </c>
      <c r="B261" s="966"/>
      <c r="C261" s="966"/>
      <c r="D261" s="966"/>
      <c r="E261" s="966"/>
      <c r="F261" s="966"/>
      <c r="G261" s="966"/>
      <c r="H261" s="967"/>
      <c r="I261" s="182"/>
    </row>
    <row r="262" spans="1:9" ht="21" thickBot="1">
      <c r="A262" s="369"/>
      <c r="B262" s="370"/>
      <c r="C262" s="371"/>
      <c r="D262" s="371"/>
      <c r="E262" s="371"/>
      <c r="F262" s="371"/>
      <c r="G262" s="371"/>
      <c r="H262" s="372"/>
      <c r="I262" s="182"/>
    </row>
    <row r="263" spans="1:9">
      <c r="A263" s="184"/>
      <c r="B263" s="192" t="s">
        <v>16</v>
      </c>
      <c r="C263" s="986" t="str">
        <f>C3</f>
        <v>ALCALDIA DE CÚCUTA</v>
      </c>
      <c r="D263" s="969"/>
      <c r="E263" s="969"/>
      <c r="F263" s="969"/>
      <c r="G263" s="969"/>
      <c r="H263" s="970"/>
      <c r="I263" s="182"/>
    </row>
    <row r="264" spans="1:9">
      <c r="A264" s="184"/>
      <c r="B264" s="193" t="s">
        <v>17</v>
      </c>
      <c r="C264" s="956" t="str">
        <f>PRESUPUESTO!A1</f>
        <v>" MEJORAMIENTO, ADECUACIÓN MENOR Y MANTENIMIENTO DE LA INFRAESTRUCTURA DE LAS INSTITUCIONES EDUCATIVAS URBANAS Y RURALES DEL MUNICIPIO DE SAN JOSÉ DE CÚCUTA"</v>
      </c>
      <c r="D264" s="957"/>
      <c r="E264" s="957"/>
      <c r="F264" s="957"/>
      <c r="G264" s="957"/>
      <c r="H264" s="971"/>
      <c r="I264" s="182"/>
    </row>
    <row r="265" spans="1:9">
      <c r="A265" s="184"/>
      <c r="B265" s="194" t="s">
        <v>197</v>
      </c>
      <c r="C265" s="959"/>
      <c r="D265" s="960"/>
      <c r="E265" s="960"/>
      <c r="F265" s="960"/>
      <c r="G265" s="960"/>
      <c r="H265" s="972"/>
      <c r="I265" s="182"/>
    </row>
    <row r="266" spans="1:9" ht="23.25" customHeight="1" thickBot="1">
      <c r="A266" s="184"/>
      <c r="B266" s="195" t="s">
        <v>18</v>
      </c>
      <c r="C266" s="196">
        <f>PRESUPUESTO!A28</f>
        <v>5.0999999999999996</v>
      </c>
      <c r="D266" s="962" t="str">
        <f>PRESUPUESTO!C28</f>
        <v>SUMINISTRO E INSTALACION de puerta en lámina cal. 18, Incluye marco</v>
      </c>
      <c r="E266" s="963"/>
      <c r="F266" s="963"/>
      <c r="G266" s="963"/>
      <c r="H266" s="973"/>
      <c r="I266" s="182"/>
    </row>
    <row r="267" spans="1:9" ht="16.5" thickBot="1">
      <c r="A267" s="184"/>
      <c r="B267" s="221" t="s">
        <v>19</v>
      </c>
      <c r="C267" s="222"/>
      <c r="D267" s="223"/>
      <c r="E267" s="223"/>
      <c r="F267" s="224"/>
      <c r="G267" s="225" t="s">
        <v>20</v>
      </c>
      <c r="H267" s="373" t="str">
        <f>PRESUPUESTO!D28</f>
        <v>UN</v>
      </c>
      <c r="I267" s="182"/>
    </row>
    <row r="268" spans="1:9" ht="15.75" thickBot="1">
      <c r="A268" s="184"/>
      <c r="B268" s="227" t="s">
        <v>22</v>
      </c>
      <c r="C268" s="228" t="s">
        <v>21</v>
      </c>
      <c r="D268" s="228" t="s">
        <v>24</v>
      </c>
      <c r="E268" s="228" t="s">
        <v>23</v>
      </c>
      <c r="F268" s="229" t="s">
        <v>25</v>
      </c>
      <c r="G268" s="230" t="s">
        <v>26</v>
      </c>
      <c r="H268" s="231"/>
      <c r="I268" s="182"/>
    </row>
    <row r="269" spans="1:9">
      <c r="A269" s="184"/>
      <c r="B269" s="374" t="s">
        <v>27</v>
      </c>
      <c r="C269" s="375" t="s">
        <v>28</v>
      </c>
      <c r="D269" s="376">
        <v>0.12</v>
      </c>
      <c r="E269" s="375">
        <f>H285</f>
        <v>4184.9436923076919</v>
      </c>
      <c r="F269" s="377"/>
      <c r="G269" s="378">
        <f>+E269*D269</f>
        <v>502.19324307692301</v>
      </c>
      <c r="H269" s="187"/>
      <c r="I269" s="182"/>
    </row>
    <row r="270" spans="1:9" ht="15.75" thickBot="1">
      <c r="A270" s="184"/>
      <c r="B270" s="379"/>
      <c r="C270" s="380"/>
      <c r="D270" s="381"/>
      <c r="E270" s="380"/>
      <c r="F270" s="382"/>
      <c r="G270" s="383"/>
      <c r="H270" s="187"/>
      <c r="I270" s="182"/>
    </row>
    <row r="271" spans="1:9" ht="15.75" thickBot="1">
      <c r="A271" s="184"/>
      <c r="B271" s="242"/>
      <c r="C271" s="243"/>
      <c r="D271" s="244"/>
      <c r="E271" s="244" t="s">
        <v>29</v>
      </c>
      <c r="F271" s="245"/>
      <c r="G271" s="246"/>
      <c r="H271" s="247">
        <f>+G269+G270</f>
        <v>502.19324307692301</v>
      </c>
      <c r="I271" s="182"/>
    </row>
    <row r="272" spans="1:9" ht="16.5" thickBot="1">
      <c r="A272" s="184"/>
      <c r="B272" s="221" t="s">
        <v>30</v>
      </c>
      <c r="C272" s="186"/>
      <c r="D272" s="187"/>
      <c r="E272" s="187"/>
      <c r="F272" s="224"/>
      <c r="G272" s="190"/>
      <c r="H272" s="187"/>
      <c r="I272" s="182"/>
    </row>
    <row r="273" spans="1:9" ht="15.75" thickBot="1">
      <c r="A273" s="184"/>
      <c r="B273" s="248" t="s">
        <v>22</v>
      </c>
      <c r="C273" s="249" t="s">
        <v>20</v>
      </c>
      <c r="D273" s="249" t="s">
        <v>3</v>
      </c>
      <c r="E273" s="249" t="s">
        <v>31</v>
      </c>
      <c r="F273" s="250" t="s">
        <v>25</v>
      </c>
      <c r="G273" s="251" t="s">
        <v>26</v>
      </c>
      <c r="H273" s="187"/>
      <c r="I273" s="182"/>
    </row>
    <row r="274" spans="1:9">
      <c r="A274" s="184"/>
      <c r="B274" s="332" t="s">
        <v>177</v>
      </c>
      <c r="C274" s="384" t="s">
        <v>21</v>
      </c>
      <c r="D274" s="253">
        <v>1</v>
      </c>
      <c r="E274" s="254">
        <v>567882.57290000003</v>
      </c>
      <c r="F274" s="255"/>
      <c r="G274" s="256">
        <f>D274*E274</f>
        <v>567882.57290000003</v>
      </c>
      <c r="H274" s="187"/>
      <c r="I274" s="182"/>
    </row>
    <row r="275" spans="1:9" ht="15.75" thickBot="1">
      <c r="A275" s="184"/>
      <c r="B275" s="395"/>
      <c r="C275" s="396"/>
      <c r="D275" s="397"/>
      <c r="E275" s="398"/>
      <c r="F275" s="399"/>
      <c r="G275" s="400"/>
      <c r="H275" s="187"/>
      <c r="I275" s="182"/>
    </row>
    <row r="276" spans="1:9" ht="15.75" thickBot="1">
      <c r="A276" s="184"/>
      <c r="B276" s="242"/>
      <c r="C276" s="243"/>
      <c r="D276" s="244"/>
      <c r="E276" s="263"/>
      <c r="F276" s="264"/>
      <c r="G276" s="246"/>
      <c r="H276" s="247">
        <f>+G274+G275</f>
        <v>567882.57290000003</v>
      </c>
      <c r="I276" s="182"/>
    </row>
    <row r="277" spans="1:9" ht="16.5" thickBot="1">
      <c r="A277" s="184"/>
      <c r="B277" s="221" t="s">
        <v>44</v>
      </c>
      <c r="C277" s="186"/>
      <c r="D277" s="187"/>
      <c r="E277" s="187" t="s">
        <v>32</v>
      </c>
      <c r="F277" s="224"/>
      <c r="G277" s="190"/>
      <c r="H277" s="187"/>
      <c r="I277" s="182"/>
    </row>
    <row r="278" spans="1:9" s="441" customFormat="1" ht="17.25" customHeight="1" thickBot="1">
      <c r="A278" s="434"/>
      <c r="B278" s="435" t="s">
        <v>22</v>
      </c>
      <c r="C278" s="436" t="s">
        <v>34</v>
      </c>
      <c r="D278" s="437" t="s">
        <v>35</v>
      </c>
      <c r="E278" s="437" t="s">
        <v>31</v>
      </c>
      <c r="F278" s="438" t="s">
        <v>36</v>
      </c>
      <c r="G278" s="230" t="s">
        <v>26</v>
      </c>
      <c r="H278" s="439"/>
      <c r="I278" s="440"/>
    </row>
    <row r="279" spans="1:9" ht="15.75" thickBot="1">
      <c r="A279" s="184"/>
      <c r="B279" s="406"/>
      <c r="C279" s="407"/>
      <c r="D279" s="408"/>
      <c r="E279" s="409"/>
      <c r="F279" s="410"/>
      <c r="G279" s="411"/>
      <c r="H279" s="187"/>
      <c r="I279" s="182"/>
    </row>
    <row r="280" spans="1:9" ht="15.75" thickBot="1">
      <c r="A280" s="184"/>
      <c r="B280" s="242"/>
      <c r="C280" s="243"/>
      <c r="D280" s="244"/>
      <c r="E280" s="263"/>
      <c r="F280" s="264"/>
      <c r="G280" s="246"/>
      <c r="H280" s="247">
        <f>G279</f>
        <v>0</v>
      </c>
      <c r="I280" s="182"/>
    </row>
    <row r="281" spans="1:9" ht="16.5" thickBot="1">
      <c r="A281" s="184"/>
      <c r="B281" s="221" t="s">
        <v>45</v>
      </c>
      <c r="C281" s="186"/>
      <c r="D281" s="187"/>
      <c r="E281" s="187" t="s">
        <v>37</v>
      </c>
      <c r="F281" s="224"/>
      <c r="G281" s="190"/>
      <c r="H281" s="187"/>
      <c r="I281" s="182"/>
    </row>
    <row r="282" spans="1:9" ht="15.75" thickBot="1">
      <c r="A282" s="184"/>
      <c r="B282" s="265" t="s">
        <v>38</v>
      </c>
      <c r="C282" s="281"/>
      <c r="D282" s="281"/>
      <c r="E282" s="282"/>
      <c r="F282" s="229"/>
      <c r="G282" s="283"/>
      <c r="H282" s="187"/>
      <c r="I282" s="182"/>
    </row>
    <row r="283" spans="1:9" s="416" customFormat="1" ht="13.5" thickBot="1">
      <c r="A283" s="184"/>
      <c r="B283" s="412" t="s">
        <v>130</v>
      </c>
      <c r="C283" s="413" t="s">
        <v>40</v>
      </c>
      <c r="D283" s="408">
        <f>1/65</f>
        <v>1.5384615384615385E-2</v>
      </c>
      <c r="E283" s="414">
        <v>272021.33999999997</v>
      </c>
      <c r="F283" s="415"/>
      <c r="G283" s="280">
        <f>+E283*D283</f>
        <v>4184.9436923076919</v>
      </c>
      <c r="H283" s="187"/>
      <c r="I283" s="182"/>
    </row>
    <row r="284" spans="1:9" ht="15" customHeight="1" thickBot="1">
      <c r="A284" s="184"/>
      <c r="B284" s="275"/>
      <c r="C284" s="276"/>
      <c r="D284" s="277"/>
      <c r="E284" s="417"/>
      <c r="F284" s="279"/>
      <c r="G284" s="280"/>
      <c r="H284" s="187"/>
      <c r="I284" s="182"/>
    </row>
    <row r="285" spans="1:9" ht="15.75" thickBot="1">
      <c r="A285" s="184"/>
      <c r="B285" s="242"/>
      <c r="C285" s="243"/>
      <c r="D285" s="244"/>
      <c r="E285" s="263"/>
      <c r="F285" s="264"/>
      <c r="G285" s="246"/>
      <c r="H285" s="247">
        <f>G283+G284</f>
        <v>4184.9436923076919</v>
      </c>
      <c r="I285" s="182"/>
    </row>
    <row r="286" spans="1:9" ht="16.5" thickBot="1">
      <c r="A286" s="184"/>
      <c r="B286" s="242"/>
      <c r="C286" s="243"/>
      <c r="D286" s="244"/>
      <c r="E286" s="263" t="s">
        <v>37</v>
      </c>
      <c r="F286" s="264"/>
      <c r="G286" s="246"/>
      <c r="H286" s="418"/>
      <c r="I286" s="182"/>
    </row>
    <row r="287" spans="1:9" ht="16.5" customHeight="1" thickBot="1">
      <c r="A287" s="184"/>
      <c r="B287" s="185"/>
      <c r="C287" s="186"/>
      <c r="D287" s="187"/>
      <c r="E287" s="188"/>
      <c r="F287" s="189"/>
      <c r="G287" s="190"/>
      <c r="H287" s="290">
        <f>+H271+H276+H285+H280</f>
        <v>572569.70983538462</v>
      </c>
      <c r="I287" s="182"/>
    </row>
    <row r="288" spans="1:9" ht="18.75" thickBot="1">
      <c r="A288" s="223"/>
      <c r="B288" s="185"/>
      <c r="C288" s="186"/>
      <c r="D288" s="187"/>
      <c r="E288" s="188"/>
      <c r="F288" s="189"/>
      <c r="G288" s="190"/>
      <c r="H288" s="191"/>
    </row>
    <row r="289" spans="1:11" ht="20.25">
      <c r="A289" s="980" t="s">
        <v>15</v>
      </c>
      <c r="B289" s="981"/>
      <c r="C289" s="981"/>
      <c r="D289" s="981"/>
      <c r="E289" s="981"/>
      <c r="F289" s="981"/>
      <c r="G289" s="981"/>
      <c r="H289" s="982"/>
    </row>
    <row r="290" spans="1:11" ht="21" thickBot="1">
      <c r="A290" s="443"/>
      <c r="B290" s="370"/>
      <c r="C290" s="370"/>
      <c r="D290" s="370"/>
      <c r="E290" s="370"/>
      <c r="F290" s="370"/>
      <c r="G290" s="370"/>
      <c r="H290" s="444"/>
    </row>
    <row r="291" spans="1:11" ht="15.75">
      <c r="A291" s="445"/>
      <c r="B291" s="192" t="s">
        <v>16</v>
      </c>
      <c r="C291" s="983" t="str">
        <f>C3</f>
        <v>ALCALDIA DE CÚCUTA</v>
      </c>
      <c r="D291" s="984"/>
      <c r="E291" s="984"/>
      <c r="F291" s="984"/>
      <c r="G291" s="984"/>
      <c r="H291" s="985"/>
    </row>
    <row r="292" spans="1:11">
      <c r="A292" s="445"/>
      <c r="B292" s="193" t="s">
        <v>17</v>
      </c>
      <c r="C292" s="956" t="str">
        <f>PRESUPUESTO!A1</f>
        <v>" MEJORAMIENTO, ADECUACIÓN MENOR Y MANTENIMIENTO DE LA INFRAESTRUCTURA DE LAS INSTITUCIONES EDUCATIVAS URBANAS Y RURALES DEL MUNICIPIO DE SAN JOSÉ DE CÚCUTA"</v>
      </c>
      <c r="D292" s="957"/>
      <c r="E292" s="957"/>
      <c r="F292" s="957"/>
      <c r="G292" s="957"/>
      <c r="H292" s="958"/>
    </row>
    <row r="293" spans="1:11">
      <c r="A293" s="445"/>
      <c r="B293" s="194" t="s">
        <v>197</v>
      </c>
      <c r="C293" s="959"/>
      <c r="D293" s="960"/>
      <c r="E293" s="960"/>
      <c r="F293" s="960"/>
      <c r="G293" s="960"/>
      <c r="H293" s="961"/>
    </row>
    <row r="294" spans="1:11" ht="31.5" customHeight="1" thickBot="1">
      <c r="A294" s="445"/>
      <c r="B294" s="195" t="s">
        <v>18</v>
      </c>
      <c r="C294" s="196">
        <f>PRESUPUESTO!A31</f>
        <v>6.1</v>
      </c>
      <c r="D294" s="962" t="str">
        <f>PRESUPUESTO!C31</f>
        <v>SUMINISTRO DE MATERIALES Y APLICACIÓN DE TRES (3) MANOS DE PINTURA VINILICA PARA MUROS TIPO 1(INCLUYE RESANES) COLOR A ESCOGER.</v>
      </c>
      <c r="E294" s="963"/>
      <c r="F294" s="963"/>
      <c r="G294" s="963"/>
      <c r="H294" s="964"/>
    </row>
    <row r="295" spans="1:11" ht="16.5" thickBot="1">
      <c r="A295" s="445"/>
      <c r="B295" s="221" t="s">
        <v>19</v>
      </c>
      <c r="C295" s="222"/>
      <c r="D295" s="223"/>
      <c r="E295" s="446"/>
      <c r="F295" s="224"/>
      <c r="G295" s="447" t="s">
        <v>20</v>
      </c>
      <c r="H295" s="448" t="str">
        <f>PRESUPUESTO!D31</f>
        <v>M2</v>
      </c>
    </row>
    <row r="296" spans="1:11" ht="15.75" thickBot="1">
      <c r="A296" s="445"/>
      <c r="B296" s="227" t="s">
        <v>22</v>
      </c>
      <c r="C296" s="228" t="s">
        <v>21</v>
      </c>
      <c r="D296" s="228" t="s">
        <v>23</v>
      </c>
      <c r="E296" s="449" t="s">
        <v>24</v>
      </c>
      <c r="F296" s="229" t="s">
        <v>25</v>
      </c>
      <c r="G296" s="450" t="s">
        <v>26</v>
      </c>
      <c r="H296" s="451"/>
    </row>
    <row r="297" spans="1:11">
      <c r="A297" s="445"/>
      <c r="B297" s="452" t="s">
        <v>27</v>
      </c>
      <c r="C297" s="388" t="s">
        <v>28</v>
      </c>
      <c r="D297" s="239">
        <v>0.12</v>
      </c>
      <c r="E297" s="453">
        <f>H316</f>
        <v>8500.666874999999</v>
      </c>
      <c r="F297" s="377"/>
      <c r="G297" s="454">
        <f>+D297*E297</f>
        <v>1020.0800249999999</v>
      </c>
      <c r="H297" s="455"/>
    </row>
    <row r="298" spans="1:11" ht="15.75" thickBot="1">
      <c r="A298" s="445"/>
      <c r="B298" s="257" t="s">
        <v>129</v>
      </c>
      <c r="C298" s="258"/>
      <c r="D298" s="456">
        <v>0.01</v>
      </c>
      <c r="E298" s="457">
        <v>27800</v>
      </c>
      <c r="F298" s="382"/>
      <c r="G298" s="458">
        <f>D298*E298</f>
        <v>278</v>
      </c>
      <c r="H298" s="455"/>
    </row>
    <row r="299" spans="1:11" ht="15.75" thickBot="1">
      <c r="A299" s="445"/>
      <c r="B299" s="242"/>
      <c r="C299" s="243"/>
      <c r="D299" s="244"/>
      <c r="E299" s="459" t="s">
        <v>29</v>
      </c>
      <c r="F299" s="245"/>
      <c r="G299" s="460"/>
      <c r="H299" s="461">
        <f>SUM(G297:G298)</f>
        <v>1298.0800249999998</v>
      </c>
    </row>
    <row r="300" spans="1:11" ht="16.5" thickBot="1">
      <c r="A300" s="445"/>
      <c r="B300" s="221" t="s">
        <v>30</v>
      </c>
      <c r="C300" s="186"/>
      <c r="D300" s="187"/>
      <c r="E300" s="446"/>
      <c r="F300" s="224"/>
      <c r="G300" s="462"/>
      <c r="H300" s="455"/>
    </row>
    <row r="301" spans="1:11" ht="15.75" thickBot="1">
      <c r="A301" s="445"/>
      <c r="B301" s="425" t="s">
        <v>22</v>
      </c>
      <c r="C301" s="281" t="s">
        <v>20</v>
      </c>
      <c r="D301" s="281" t="s">
        <v>3</v>
      </c>
      <c r="E301" s="449" t="s">
        <v>31</v>
      </c>
      <c r="F301" s="229" t="s">
        <v>25</v>
      </c>
      <c r="G301" s="463" t="s">
        <v>26</v>
      </c>
      <c r="H301" s="455"/>
    </row>
    <row r="302" spans="1:11">
      <c r="A302" s="445"/>
      <c r="B302" s="464" t="s">
        <v>131</v>
      </c>
      <c r="C302" s="465" t="s">
        <v>134</v>
      </c>
      <c r="D302" s="427">
        <v>2.5000000000000001E-2</v>
      </c>
      <c r="E302" s="466">
        <v>171686.48</v>
      </c>
      <c r="F302" s="429"/>
      <c r="G302" s="467">
        <f>D302*E302</f>
        <v>4292.1620000000003</v>
      </c>
      <c r="H302" s="455"/>
    </row>
    <row r="303" spans="1:11">
      <c r="A303" s="445"/>
      <c r="B303" s="464" t="s">
        <v>132</v>
      </c>
      <c r="C303" s="465" t="s">
        <v>135</v>
      </c>
      <c r="D303" s="427">
        <v>2.5000000000000001E-2</v>
      </c>
      <c r="E303" s="466">
        <v>22173</v>
      </c>
      <c r="F303" s="429"/>
      <c r="G303" s="467">
        <f t="shared" ref="G303" si="1">D303*E303</f>
        <v>554.32500000000005</v>
      </c>
      <c r="H303" s="455"/>
      <c r="K303" s="183" t="s">
        <v>131</v>
      </c>
    </row>
    <row r="304" spans="1:11">
      <c r="A304" s="445"/>
      <c r="B304" s="464" t="s">
        <v>133</v>
      </c>
      <c r="C304" s="465" t="s">
        <v>13</v>
      </c>
      <c r="D304" s="427">
        <v>2.5000000000000001E-2</v>
      </c>
      <c r="E304" s="466">
        <v>50806.328000000001</v>
      </c>
      <c r="F304" s="429"/>
      <c r="G304" s="467">
        <f>+E304*D304</f>
        <v>1270.1582000000001</v>
      </c>
      <c r="H304" s="455"/>
      <c r="K304" s="183" t="s">
        <v>132</v>
      </c>
    </row>
    <row r="305" spans="1:8" ht="15.75" thickBot="1">
      <c r="A305" s="445"/>
      <c r="B305" s="468"/>
      <c r="C305" s="469"/>
      <c r="D305" s="470"/>
      <c r="E305" s="471"/>
      <c r="F305" s="261"/>
      <c r="G305" s="472"/>
      <c r="H305" s="455"/>
    </row>
    <row r="306" spans="1:8" ht="15.75" thickBot="1">
      <c r="A306" s="445"/>
      <c r="B306" s="242"/>
      <c r="C306" s="243"/>
      <c r="D306" s="244"/>
      <c r="E306" s="473" t="s">
        <v>32</v>
      </c>
      <c r="F306" s="264"/>
      <c r="G306" s="460"/>
      <c r="H306" s="474">
        <f>SUM(G302:G305)</f>
        <v>6116.6451999999999</v>
      </c>
    </row>
    <row r="307" spans="1:8" ht="16.5" thickBot="1">
      <c r="A307" s="445"/>
      <c r="B307" s="221" t="s">
        <v>33</v>
      </c>
      <c r="C307" s="186"/>
      <c r="D307" s="187"/>
      <c r="E307" s="446"/>
      <c r="F307" s="224"/>
      <c r="G307" s="462"/>
      <c r="H307" s="455"/>
    </row>
    <row r="308" spans="1:8" ht="15.75" thickBot="1">
      <c r="A308" s="445"/>
      <c r="B308" s="265" t="s">
        <v>22</v>
      </c>
      <c r="C308" s="266" t="s">
        <v>34</v>
      </c>
      <c r="D308" s="267" t="s">
        <v>35</v>
      </c>
      <c r="E308" s="475" t="s">
        <v>31</v>
      </c>
      <c r="F308" s="269" t="s">
        <v>36</v>
      </c>
      <c r="G308" s="476" t="s">
        <v>26</v>
      </c>
      <c r="H308" s="455"/>
    </row>
    <row r="309" spans="1:8" ht="15.75" thickBot="1">
      <c r="A309" s="445"/>
      <c r="B309" s="271"/>
      <c r="C309" s="233"/>
      <c r="D309" s="233"/>
      <c r="E309" s="477"/>
      <c r="F309" s="432"/>
      <c r="G309" s="478"/>
      <c r="H309" s="455"/>
    </row>
    <row r="310" spans="1:8" ht="15.75" thickBot="1">
      <c r="A310" s="445"/>
      <c r="B310" s="275"/>
      <c r="C310" s="276"/>
      <c r="D310" s="277"/>
      <c r="E310" s="479"/>
      <c r="F310" s="279"/>
      <c r="G310" s="480"/>
      <c r="H310" s="474"/>
    </row>
    <row r="311" spans="1:8">
      <c r="A311" s="445"/>
      <c r="B311" s="242"/>
      <c r="C311" s="243"/>
      <c r="D311" s="244"/>
      <c r="E311" s="473" t="s">
        <v>37</v>
      </c>
      <c r="F311" s="264"/>
      <c r="G311" s="460"/>
      <c r="H311" s="455"/>
    </row>
    <row r="312" spans="1:8" ht="16.5" thickBot="1">
      <c r="A312" s="445"/>
      <c r="B312" s="221" t="s">
        <v>38</v>
      </c>
      <c r="C312" s="186"/>
      <c r="D312" s="187"/>
      <c r="E312" s="446"/>
      <c r="F312" s="224"/>
      <c r="G312" s="462"/>
      <c r="H312" s="481"/>
    </row>
    <row r="313" spans="1:8" ht="15.75" thickBot="1">
      <c r="A313" s="445"/>
      <c r="B313" s="265" t="s">
        <v>22</v>
      </c>
      <c r="C313" s="281" t="s">
        <v>20</v>
      </c>
      <c r="D313" s="281" t="s">
        <v>3</v>
      </c>
      <c r="E313" s="482" t="s">
        <v>31</v>
      </c>
      <c r="F313" s="229" t="s">
        <v>25</v>
      </c>
      <c r="G313" s="463" t="s">
        <v>26</v>
      </c>
      <c r="H313" s="455"/>
    </row>
    <row r="314" spans="1:8">
      <c r="A314" s="445"/>
      <c r="B314" s="271" t="s">
        <v>130</v>
      </c>
      <c r="C314" s="233" t="s">
        <v>40</v>
      </c>
      <c r="D314" s="233">
        <f>1/32</f>
        <v>3.125E-2</v>
      </c>
      <c r="E314" s="433">
        <v>272021.33999999997</v>
      </c>
      <c r="F314" s="235"/>
      <c r="G314" s="478">
        <f>+D314*E314</f>
        <v>8500.666874999999</v>
      </c>
      <c r="H314" s="455"/>
    </row>
    <row r="315" spans="1:8" ht="15.75" thickBot="1">
      <c r="A315" s="445"/>
      <c r="B315" s="275"/>
      <c r="C315" s="276"/>
      <c r="D315" s="277"/>
      <c r="E315" s="479"/>
      <c r="F315" s="279"/>
      <c r="G315" s="480"/>
      <c r="H315" s="455"/>
    </row>
    <row r="316" spans="1:8" ht="15.75" thickBot="1">
      <c r="A316" s="445"/>
      <c r="B316" s="242"/>
      <c r="C316" s="243"/>
      <c r="D316" s="244"/>
      <c r="E316" s="473" t="s">
        <v>37</v>
      </c>
      <c r="F316" s="264"/>
      <c r="G316" s="460"/>
      <c r="H316" s="474">
        <f>+G314</f>
        <v>8500.666874999999</v>
      </c>
    </row>
    <row r="317" spans="1:8" ht="15.75" thickBot="1">
      <c r="A317" s="445"/>
      <c r="B317" s="242"/>
      <c r="C317" s="243"/>
      <c r="D317" s="244"/>
      <c r="E317" s="473"/>
      <c r="F317" s="264"/>
      <c r="G317" s="460"/>
      <c r="H317" s="481"/>
    </row>
    <row r="318" spans="1:8" ht="18.75" thickBot="1">
      <c r="A318" s="445"/>
      <c r="B318" s="185"/>
      <c r="C318" s="186"/>
      <c r="D318" s="187"/>
      <c r="E318" s="481" t="s">
        <v>41</v>
      </c>
      <c r="F318" s="189"/>
      <c r="G318" s="462"/>
      <c r="H318" s="290">
        <f>+H316+H310+H306+H299</f>
        <v>15915.392099999997</v>
      </c>
    </row>
    <row r="319" spans="1:8" ht="18.75" thickBot="1">
      <c r="A319" s="223"/>
      <c r="B319" s="185"/>
      <c r="C319" s="186"/>
      <c r="D319" s="187"/>
      <c r="E319" s="481"/>
      <c r="F319" s="189"/>
      <c r="G319" s="462"/>
      <c r="H319" s="191"/>
    </row>
    <row r="320" spans="1:8" ht="20.25">
      <c r="A320" s="980" t="s">
        <v>15</v>
      </c>
      <c r="B320" s="981"/>
      <c r="C320" s="981"/>
      <c r="D320" s="981"/>
      <c r="E320" s="981"/>
      <c r="F320" s="981"/>
      <c r="G320" s="981"/>
      <c r="H320" s="982"/>
    </row>
    <row r="321" spans="1:8" ht="21" thickBot="1">
      <c r="A321" s="443"/>
      <c r="B321" s="370"/>
      <c r="C321" s="370"/>
      <c r="D321" s="370"/>
      <c r="E321" s="370"/>
      <c r="F321" s="370"/>
      <c r="G321" s="370"/>
      <c r="H321" s="444"/>
    </row>
    <row r="322" spans="1:8" ht="15.75">
      <c r="A322" s="445"/>
      <c r="B322" s="192" t="s">
        <v>16</v>
      </c>
      <c r="C322" s="983" t="str">
        <f>C3</f>
        <v>ALCALDIA DE CÚCUTA</v>
      </c>
      <c r="D322" s="984"/>
      <c r="E322" s="984"/>
      <c r="F322" s="984"/>
      <c r="G322" s="984"/>
      <c r="H322" s="985"/>
    </row>
    <row r="323" spans="1:8">
      <c r="A323" s="445"/>
      <c r="B323" s="193" t="s">
        <v>17</v>
      </c>
      <c r="C323" s="956" t="str">
        <f>PRESUPUESTO!A1</f>
        <v>" MEJORAMIENTO, ADECUACIÓN MENOR Y MANTENIMIENTO DE LA INFRAESTRUCTURA DE LAS INSTITUCIONES EDUCATIVAS URBANAS Y RURALES DEL MUNICIPIO DE SAN JOSÉ DE CÚCUTA"</v>
      </c>
      <c r="D323" s="957"/>
      <c r="E323" s="957"/>
      <c r="F323" s="957"/>
      <c r="G323" s="957"/>
      <c r="H323" s="958"/>
    </row>
    <row r="324" spans="1:8">
      <c r="A324" s="445"/>
      <c r="B324" s="194" t="s">
        <v>197</v>
      </c>
      <c r="C324" s="959"/>
      <c r="D324" s="960"/>
      <c r="E324" s="960"/>
      <c r="F324" s="960"/>
      <c r="G324" s="960"/>
      <c r="H324" s="961"/>
    </row>
    <row r="325" spans="1:8" ht="31.5" customHeight="1" thickBot="1">
      <c r="A325" s="445"/>
      <c r="B325" s="195" t="s">
        <v>18</v>
      </c>
      <c r="C325" s="196">
        <f>PRESUPUESTO!A32</f>
        <v>6.2</v>
      </c>
      <c r="D325" s="962" t="str">
        <f>PRESUPUESTO!C32</f>
        <v>PINTURA CON ESMALTE para marcos y hojas en madera y/o metalicas (dos caras)</v>
      </c>
      <c r="E325" s="963"/>
      <c r="F325" s="963"/>
      <c r="G325" s="963"/>
      <c r="H325" s="964"/>
    </row>
    <row r="326" spans="1:8" ht="16.5" thickBot="1">
      <c r="A326" s="445"/>
      <c r="B326" s="221" t="s">
        <v>19</v>
      </c>
      <c r="C326" s="222"/>
      <c r="D326" s="223"/>
      <c r="E326" s="446"/>
      <c r="F326" s="224"/>
      <c r="G326" s="447" t="s">
        <v>20</v>
      </c>
      <c r="H326" s="448" t="str">
        <f>PRESUPUESTO!D32</f>
        <v>UN</v>
      </c>
    </row>
    <row r="327" spans="1:8" ht="15.75" thickBot="1">
      <c r="A327" s="445"/>
      <c r="B327" s="227" t="s">
        <v>22</v>
      </c>
      <c r="C327" s="228" t="s">
        <v>21</v>
      </c>
      <c r="D327" s="228" t="s">
        <v>23</v>
      </c>
      <c r="E327" s="449" t="s">
        <v>24</v>
      </c>
      <c r="F327" s="229" t="s">
        <v>25</v>
      </c>
      <c r="G327" s="450" t="s">
        <v>26</v>
      </c>
      <c r="H327" s="451"/>
    </row>
    <row r="328" spans="1:8">
      <c r="A328" s="445"/>
      <c r="B328" s="452" t="s">
        <v>27</v>
      </c>
      <c r="C328" s="388" t="s">
        <v>28</v>
      </c>
      <c r="D328" s="239">
        <f>H345</f>
        <v>19430.095714285711</v>
      </c>
      <c r="E328" s="388">
        <v>0.12</v>
      </c>
      <c r="F328" s="377"/>
      <c r="G328" s="454">
        <f>+D328*E328</f>
        <v>2331.6114857142852</v>
      </c>
      <c r="H328" s="455"/>
    </row>
    <row r="329" spans="1:8" ht="15.75" thickBot="1">
      <c r="A329" s="445"/>
      <c r="B329" s="257" t="s">
        <v>179</v>
      </c>
      <c r="C329" s="258" t="s">
        <v>180</v>
      </c>
      <c r="D329" s="456">
        <v>28700</v>
      </c>
      <c r="E329" s="258">
        <f>1/10</f>
        <v>0.1</v>
      </c>
      <c r="F329" s="382"/>
      <c r="G329" s="458">
        <f>D329*E329</f>
        <v>2870</v>
      </c>
      <c r="H329" s="455"/>
    </row>
    <row r="330" spans="1:8" ht="15.75" thickBot="1">
      <c r="A330" s="445"/>
      <c r="B330" s="242"/>
      <c r="C330" s="243"/>
      <c r="D330" s="244"/>
      <c r="E330" s="459" t="s">
        <v>29</v>
      </c>
      <c r="F330" s="245"/>
      <c r="G330" s="460"/>
      <c r="H330" s="461">
        <f>SUM(G328:G329)</f>
        <v>5201.6114857142857</v>
      </c>
    </row>
    <row r="331" spans="1:8" ht="16.5" thickBot="1">
      <c r="A331" s="445"/>
      <c r="B331" s="221" t="s">
        <v>30</v>
      </c>
      <c r="C331" s="186"/>
      <c r="D331" s="187"/>
      <c r="E331" s="446"/>
      <c r="F331" s="224"/>
      <c r="G331" s="462"/>
      <c r="H331" s="455"/>
    </row>
    <row r="332" spans="1:8" ht="15.75" thickBot="1">
      <c r="A332" s="445"/>
      <c r="B332" s="425" t="s">
        <v>22</v>
      </c>
      <c r="C332" s="281" t="s">
        <v>20</v>
      </c>
      <c r="D332" s="281" t="s">
        <v>3</v>
      </c>
      <c r="E332" s="449" t="s">
        <v>31</v>
      </c>
      <c r="F332" s="229" t="s">
        <v>25</v>
      </c>
      <c r="G332" s="463" t="s">
        <v>26</v>
      </c>
      <c r="H332" s="455"/>
    </row>
    <row r="333" spans="1:8">
      <c r="A333" s="445"/>
      <c r="B333" s="464" t="s">
        <v>172</v>
      </c>
      <c r="C333" s="465" t="s">
        <v>173</v>
      </c>
      <c r="D333" s="427">
        <v>3.4554</v>
      </c>
      <c r="E333" s="466">
        <v>29386.392</v>
      </c>
      <c r="F333" s="429"/>
      <c r="G333" s="467">
        <f>D333*E333</f>
        <v>101541.73891679999</v>
      </c>
      <c r="H333" s="455"/>
    </row>
    <row r="334" spans="1:8" ht="15.75" thickBot="1">
      <c r="A334" s="445"/>
      <c r="B334" s="468"/>
      <c r="C334" s="469"/>
      <c r="D334" s="470"/>
      <c r="E334" s="471"/>
      <c r="F334" s="261"/>
      <c r="G334" s="472"/>
      <c r="H334" s="455"/>
    </row>
    <row r="335" spans="1:8" ht="15.75" thickBot="1">
      <c r="A335" s="445"/>
      <c r="B335" s="242"/>
      <c r="C335" s="243"/>
      <c r="D335" s="244"/>
      <c r="E335" s="473" t="s">
        <v>32</v>
      </c>
      <c r="F335" s="264"/>
      <c r="G335" s="460"/>
      <c r="H335" s="474">
        <f>SUM(G333:G334)</f>
        <v>101541.73891679999</v>
      </c>
    </row>
    <row r="336" spans="1:8" ht="16.5" thickBot="1">
      <c r="A336" s="445"/>
      <c r="B336" s="221" t="s">
        <v>33</v>
      </c>
      <c r="C336" s="186"/>
      <c r="D336" s="187"/>
      <c r="E336" s="446"/>
      <c r="F336" s="224"/>
      <c r="G336" s="462"/>
      <c r="H336" s="455"/>
    </row>
    <row r="337" spans="1:8" ht="15.75" thickBot="1">
      <c r="A337" s="445"/>
      <c r="B337" s="265" t="s">
        <v>22</v>
      </c>
      <c r="C337" s="266" t="s">
        <v>34</v>
      </c>
      <c r="D337" s="267" t="s">
        <v>35</v>
      </c>
      <c r="E337" s="475" t="s">
        <v>31</v>
      </c>
      <c r="F337" s="269" t="s">
        <v>36</v>
      </c>
      <c r="G337" s="476" t="s">
        <v>26</v>
      </c>
      <c r="H337" s="455"/>
    </row>
    <row r="338" spans="1:8" ht="15.75" thickBot="1">
      <c r="A338" s="445"/>
      <c r="B338" s="271"/>
      <c r="C338" s="233"/>
      <c r="D338" s="233"/>
      <c r="E338" s="477"/>
      <c r="F338" s="432"/>
      <c r="G338" s="478"/>
      <c r="H338" s="455"/>
    </row>
    <row r="339" spans="1:8" ht="15.75" thickBot="1">
      <c r="A339" s="445"/>
      <c r="B339" s="275"/>
      <c r="C339" s="276"/>
      <c r="D339" s="277"/>
      <c r="E339" s="479"/>
      <c r="F339" s="279"/>
      <c r="G339" s="480"/>
      <c r="H339" s="474"/>
    </row>
    <row r="340" spans="1:8">
      <c r="A340" s="445"/>
      <c r="B340" s="242"/>
      <c r="C340" s="243"/>
      <c r="D340" s="244"/>
      <c r="E340" s="473" t="s">
        <v>37</v>
      </c>
      <c r="F340" s="264"/>
      <c r="G340" s="460"/>
      <c r="H340" s="455"/>
    </row>
    <row r="341" spans="1:8" ht="16.5" thickBot="1">
      <c r="A341" s="445"/>
      <c r="B341" s="221" t="s">
        <v>38</v>
      </c>
      <c r="C341" s="186"/>
      <c r="D341" s="187"/>
      <c r="E341" s="446"/>
      <c r="F341" s="224"/>
      <c r="G341" s="462"/>
      <c r="H341" s="481"/>
    </row>
    <row r="342" spans="1:8" ht="15.75" thickBot="1">
      <c r="A342" s="445"/>
      <c r="B342" s="265" t="s">
        <v>22</v>
      </c>
      <c r="C342" s="281" t="s">
        <v>20</v>
      </c>
      <c r="D342" s="281" t="s">
        <v>3</v>
      </c>
      <c r="E342" s="482" t="s">
        <v>31</v>
      </c>
      <c r="F342" s="229" t="s">
        <v>25</v>
      </c>
      <c r="G342" s="463" t="s">
        <v>26</v>
      </c>
      <c r="H342" s="455"/>
    </row>
    <row r="343" spans="1:8">
      <c r="A343" s="445"/>
      <c r="B343" s="271" t="s">
        <v>130</v>
      </c>
      <c r="C343" s="233" t="s">
        <v>40</v>
      </c>
      <c r="D343" s="233">
        <f>1/14</f>
        <v>7.1428571428571425E-2</v>
      </c>
      <c r="E343" s="433">
        <v>272021.33999999997</v>
      </c>
      <c r="F343" s="235"/>
      <c r="G343" s="478">
        <f>+D343*E343</f>
        <v>19430.095714285711</v>
      </c>
      <c r="H343" s="455"/>
    </row>
    <row r="344" spans="1:8" ht="15.75" thickBot="1">
      <c r="A344" s="445"/>
      <c r="B344" s="275"/>
      <c r="C344" s="276"/>
      <c r="D344" s="277"/>
      <c r="E344" s="479"/>
      <c r="F344" s="279"/>
      <c r="G344" s="480"/>
      <c r="H344" s="455"/>
    </row>
    <row r="345" spans="1:8" ht="15.75" thickBot="1">
      <c r="A345" s="445"/>
      <c r="B345" s="242"/>
      <c r="C345" s="243"/>
      <c r="D345" s="244"/>
      <c r="E345" s="473" t="s">
        <v>37</v>
      </c>
      <c r="F345" s="264"/>
      <c r="G345" s="460"/>
      <c r="H345" s="474">
        <f>+G343</f>
        <v>19430.095714285711</v>
      </c>
    </row>
    <row r="346" spans="1:8" ht="15.75" thickBot="1">
      <c r="A346" s="445"/>
      <c r="B346" s="242"/>
      <c r="C346" s="243"/>
      <c r="D346" s="244"/>
      <c r="E346" s="473"/>
      <c r="F346" s="264"/>
      <c r="G346" s="460"/>
      <c r="H346" s="481"/>
    </row>
    <row r="347" spans="1:8" ht="18.75" thickBot="1">
      <c r="A347" s="445"/>
      <c r="B347" s="185"/>
      <c r="C347" s="186"/>
      <c r="D347" s="187"/>
      <c r="E347" s="481" t="s">
        <v>41</v>
      </c>
      <c r="F347" s="189"/>
      <c r="G347" s="462"/>
      <c r="H347" s="290">
        <f>+H345+H339+H335+H330</f>
        <v>126173.44611679998</v>
      </c>
    </row>
    <row r="348" spans="1:8" ht="18.75" thickBot="1">
      <c r="A348" s="223"/>
      <c r="B348" s="185"/>
      <c r="C348" s="186"/>
      <c r="D348" s="187"/>
      <c r="E348" s="481"/>
      <c r="F348" s="189"/>
      <c r="G348" s="462"/>
      <c r="H348" s="191"/>
    </row>
    <row r="349" spans="1:8" ht="20.25">
      <c r="A349" s="980" t="s">
        <v>15</v>
      </c>
      <c r="B349" s="981"/>
      <c r="C349" s="981"/>
      <c r="D349" s="981"/>
      <c r="E349" s="981"/>
      <c r="F349" s="981"/>
      <c r="G349" s="981"/>
      <c r="H349" s="982"/>
    </row>
    <row r="350" spans="1:8" ht="21" thickBot="1">
      <c r="A350" s="443"/>
      <c r="B350" s="370"/>
      <c r="C350" s="370"/>
      <c r="D350" s="370"/>
      <c r="E350" s="370"/>
      <c r="F350" s="370"/>
      <c r="G350" s="370"/>
      <c r="H350" s="444"/>
    </row>
    <row r="351" spans="1:8" ht="15.75">
      <c r="A351" s="445"/>
      <c r="B351" s="192" t="s">
        <v>16</v>
      </c>
      <c r="C351" s="983" t="str">
        <f>C3</f>
        <v>ALCALDIA DE CÚCUTA</v>
      </c>
      <c r="D351" s="984"/>
      <c r="E351" s="984"/>
      <c r="F351" s="984"/>
      <c r="G351" s="984"/>
      <c r="H351" s="985"/>
    </row>
    <row r="352" spans="1:8">
      <c r="A352" s="445"/>
      <c r="B352" s="193" t="s">
        <v>17</v>
      </c>
      <c r="C352" s="956" t="str">
        <f>PRESUPUESTO!A1</f>
        <v>" MEJORAMIENTO, ADECUACIÓN MENOR Y MANTENIMIENTO DE LA INFRAESTRUCTURA DE LAS INSTITUCIONES EDUCATIVAS URBANAS Y RURALES DEL MUNICIPIO DE SAN JOSÉ DE CÚCUTA"</v>
      </c>
      <c r="D352" s="957"/>
      <c r="E352" s="957"/>
      <c r="F352" s="957"/>
      <c r="G352" s="957"/>
      <c r="H352" s="958"/>
    </row>
    <row r="353" spans="1:8">
      <c r="A353" s="445"/>
      <c r="B353" s="194" t="s">
        <v>197</v>
      </c>
      <c r="C353" s="959"/>
      <c r="D353" s="960"/>
      <c r="E353" s="960"/>
      <c r="F353" s="960"/>
      <c r="G353" s="960"/>
      <c r="H353" s="961"/>
    </row>
    <row r="354" spans="1:8" ht="31.5" customHeight="1" thickBot="1">
      <c r="A354" s="445"/>
      <c r="B354" s="195" t="s">
        <v>18</v>
      </c>
      <c r="C354" s="196">
        <f>PRESUPUESTO!A35</f>
        <v>7.1</v>
      </c>
      <c r="D354" s="962" t="str">
        <f>PRESUPUESTO!C35</f>
        <v>IMPERMEABILIZACION con manto</v>
      </c>
      <c r="E354" s="963"/>
      <c r="F354" s="963"/>
      <c r="G354" s="963"/>
      <c r="H354" s="964"/>
    </row>
    <row r="355" spans="1:8" ht="16.5" thickBot="1">
      <c r="A355" s="445"/>
      <c r="B355" s="221" t="s">
        <v>19</v>
      </c>
      <c r="C355" s="222"/>
      <c r="D355" s="223"/>
      <c r="E355" s="446"/>
      <c r="F355" s="224"/>
      <c r="G355" s="447" t="s">
        <v>20</v>
      </c>
      <c r="H355" s="448" t="str">
        <f>PRESUPUESTO!D35</f>
        <v>M2</v>
      </c>
    </row>
    <row r="356" spans="1:8" ht="15.75" thickBot="1">
      <c r="A356" s="445"/>
      <c r="B356" s="227" t="s">
        <v>22</v>
      </c>
      <c r="C356" s="228" t="s">
        <v>21</v>
      </c>
      <c r="D356" s="228" t="s">
        <v>23</v>
      </c>
      <c r="E356" s="449" t="s">
        <v>24</v>
      </c>
      <c r="F356" s="229" t="s">
        <v>25</v>
      </c>
      <c r="G356" s="450" t="s">
        <v>26</v>
      </c>
      <c r="H356" s="451"/>
    </row>
    <row r="357" spans="1:8">
      <c r="A357" s="445"/>
      <c r="B357" s="452" t="s">
        <v>27</v>
      </c>
      <c r="C357" s="388" t="s">
        <v>28</v>
      </c>
      <c r="D357" s="239">
        <f>H374</f>
        <v>15112.296666666663</v>
      </c>
      <c r="E357" s="388">
        <v>0.12</v>
      </c>
      <c r="F357" s="377"/>
      <c r="G357" s="454">
        <f>+D357*E357</f>
        <v>1813.4755999999995</v>
      </c>
      <c r="H357" s="455"/>
    </row>
    <row r="358" spans="1:8" ht="15.75" thickBot="1">
      <c r="A358" s="445"/>
      <c r="B358" s="257"/>
      <c r="C358" s="258"/>
      <c r="D358" s="456"/>
      <c r="E358" s="258"/>
      <c r="F358" s="382"/>
      <c r="G358" s="458"/>
      <c r="H358" s="455"/>
    </row>
    <row r="359" spans="1:8" ht="15.75" thickBot="1">
      <c r="A359" s="445"/>
      <c r="B359" s="242"/>
      <c r="C359" s="243"/>
      <c r="D359" s="244"/>
      <c r="E359" s="459" t="s">
        <v>29</v>
      </c>
      <c r="F359" s="245"/>
      <c r="G359" s="460"/>
      <c r="H359" s="461">
        <f>SUM(G357:G358)</f>
        <v>1813.4755999999995</v>
      </c>
    </row>
    <row r="360" spans="1:8" ht="16.5" thickBot="1">
      <c r="A360" s="445"/>
      <c r="B360" s="221" t="s">
        <v>30</v>
      </c>
      <c r="C360" s="186"/>
      <c r="D360" s="187"/>
      <c r="E360" s="446"/>
      <c r="F360" s="224"/>
      <c r="G360" s="462"/>
      <c r="H360" s="455"/>
    </row>
    <row r="361" spans="1:8" ht="15.75" thickBot="1">
      <c r="A361" s="445"/>
      <c r="B361" s="425" t="s">
        <v>22</v>
      </c>
      <c r="C361" s="281" t="s">
        <v>20</v>
      </c>
      <c r="D361" s="281" t="s">
        <v>3</v>
      </c>
      <c r="E361" s="449" t="s">
        <v>31</v>
      </c>
      <c r="F361" s="229" t="s">
        <v>25</v>
      </c>
      <c r="G361" s="463" t="s">
        <v>26</v>
      </c>
      <c r="H361" s="455"/>
    </row>
    <row r="362" spans="1:8">
      <c r="A362" s="445"/>
      <c r="B362" s="464" t="s">
        <v>186</v>
      </c>
      <c r="C362" s="465" t="s">
        <v>159</v>
      </c>
      <c r="D362" s="427">
        <v>0.7</v>
      </c>
      <c r="E362" s="466">
        <v>10664.1</v>
      </c>
      <c r="F362" s="429"/>
      <c r="G362" s="467">
        <f>D362*E362</f>
        <v>7464.87</v>
      </c>
      <c r="H362" s="455"/>
    </row>
    <row r="363" spans="1:8" ht="15.75" thickBot="1">
      <c r="A363" s="445"/>
      <c r="B363" s="468" t="s">
        <v>187</v>
      </c>
      <c r="C363" s="469" t="s">
        <v>7</v>
      </c>
      <c r="D363" s="470">
        <v>1</v>
      </c>
      <c r="E363" s="471">
        <v>63932.678399999997</v>
      </c>
      <c r="F363" s="261"/>
      <c r="G363" s="472">
        <f>D363*E363</f>
        <v>63932.678399999997</v>
      </c>
      <c r="H363" s="455"/>
    </row>
    <row r="364" spans="1:8" ht="15.75" thickBot="1">
      <c r="A364" s="445"/>
      <c r="B364" s="242"/>
      <c r="C364" s="243"/>
      <c r="D364" s="244"/>
      <c r="E364" s="473" t="s">
        <v>32</v>
      </c>
      <c r="F364" s="264"/>
      <c r="G364" s="460"/>
      <c r="H364" s="474">
        <f>SUM(G362:G363)</f>
        <v>71397.5484</v>
      </c>
    </row>
    <row r="365" spans="1:8" ht="16.5" thickBot="1">
      <c r="A365" s="445"/>
      <c r="B365" s="221" t="s">
        <v>33</v>
      </c>
      <c r="C365" s="186"/>
      <c r="D365" s="187"/>
      <c r="E365" s="446"/>
      <c r="F365" s="224"/>
      <c r="G365" s="462"/>
      <c r="H365" s="455"/>
    </row>
    <row r="366" spans="1:8" ht="15.75" thickBot="1">
      <c r="A366" s="445"/>
      <c r="B366" s="265" t="s">
        <v>22</v>
      </c>
      <c r="C366" s="266" t="s">
        <v>34</v>
      </c>
      <c r="D366" s="267" t="s">
        <v>35</v>
      </c>
      <c r="E366" s="475" t="s">
        <v>31</v>
      </c>
      <c r="F366" s="269" t="s">
        <v>36</v>
      </c>
      <c r="G366" s="476" t="s">
        <v>26</v>
      </c>
      <c r="H366" s="455"/>
    </row>
    <row r="367" spans="1:8" ht="15.75" thickBot="1">
      <c r="A367" s="445"/>
      <c r="B367" s="271"/>
      <c r="C367" s="233"/>
      <c r="D367" s="233"/>
      <c r="E367" s="477"/>
      <c r="F367" s="432"/>
      <c r="G367" s="478"/>
      <c r="H367" s="455"/>
    </row>
    <row r="368" spans="1:8" ht="15.75" thickBot="1">
      <c r="A368" s="445"/>
      <c r="B368" s="275"/>
      <c r="C368" s="276"/>
      <c r="D368" s="277"/>
      <c r="E368" s="479"/>
      <c r="F368" s="279"/>
      <c r="G368" s="480"/>
      <c r="H368" s="474"/>
    </row>
    <row r="369" spans="1:8">
      <c r="A369" s="445"/>
      <c r="B369" s="242"/>
      <c r="C369" s="243"/>
      <c r="D369" s="244"/>
      <c r="E369" s="473" t="s">
        <v>37</v>
      </c>
      <c r="F369" s="264"/>
      <c r="G369" s="460"/>
      <c r="H369" s="455"/>
    </row>
    <row r="370" spans="1:8" ht="16.5" thickBot="1">
      <c r="A370" s="445"/>
      <c r="B370" s="221" t="s">
        <v>38</v>
      </c>
      <c r="C370" s="186"/>
      <c r="D370" s="187"/>
      <c r="E370" s="446"/>
      <c r="F370" s="224"/>
      <c r="G370" s="462"/>
      <c r="H370" s="481"/>
    </row>
    <row r="371" spans="1:8" ht="15.75" thickBot="1">
      <c r="A371" s="445"/>
      <c r="B371" s="265" t="s">
        <v>22</v>
      </c>
      <c r="C371" s="281" t="s">
        <v>20</v>
      </c>
      <c r="D371" s="281" t="s">
        <v>3</v>
      </c>
      <c r="E371" s="482" t="s">
        <v>31</v>
      </c>
      <c r="F371" s="229" t="s">
        <v>25</v>
      </c>
      <c r="G371" s="463" t="s">
        <v>26</v>
      </c>
      <c r="H371" s="455"/>
    </row>
    <row r="372" spans="1:8">
      <c r="A372" s="445"/>
      <c r="B372" s="271" t="s">
        <v>130</v>
      </c>
      <c r="C372" s="233" t="s">
        <v>40</v>
      </c>
      <c r="D372" s="233">
        <f>1/18</f>
        <v>5.5555555555555552E-2</v>
      </c>
      <c r="E372" s="433">
        <v>272021.33999999997</v>
      </c>
      <c r="F372" s="235"/>
      <c r="G372" s="478">
        <f>+D372*E372</f>
        <v>15112.296666666663</v>
      </c>
      <c r="H372" s="455"/>
    </row>
    <row r="373" spans="1:8" ht="15.75" thickBot="1">
      <c r="A373" s="445"/>
      <c r="B373" s="275"/>
      <c r="C373" s="276"/>
      <c r="D373" s="277"/>
      <c r="E373" s="479"/>
      <c r="F373" s="279"/>
      <c r="G373" s="480"/>
      <c r="H373" s="455"/>
    </row>
    <row r="374" spans="1:8" ht="15.75" thickBot="1">
      <c r="A374" s="445"/>
      <c r="B374" s="242"/>
      <c r="C374" s="243"/>
      <c r="D374" s="244"/>
      <c r="E374" s="473" t="s">
        <v>37</v>
      </c>
      <c r="F374" s="264"/>
      <c r="G374" s="460"/>
      <c r="H374" s="474">
        <f>+G372</f>
        <v>15112.296666666663</v>
      </c>
    </row>
    <row r="375" spans="1:8" ht="15.75" thickBot="1">
      <c r="A375" s="445"/>
      <c r="B375" s="242"/>
      <c r="C375" s="243"/>
      <c r="D375" s="244"/>
      <c r="E375" s="473"/>
      <c r="F375" s="264"/>
      <c r="G375" s="460"/>
      <c r="H375" s="481"/>
    </row>
    <row r="376" spans="1:8" ht="18.75" thickBot="1">
      <c r="A376" s="445"/>
      <c r="B376" s="185"/>
      <c r="C376" s="186"/>
      <c r="D376" s="187"/>
      <c r="E376" s="481" t="s">
        <v>41</v>
      </c>
      <c r="F376" s="189"/>
      <c r="G376" s="462"/>
      <c r="H376" s="290">
        <f>+H374+H368+H364+H359</f>
        <v>88323.320666666667</v>
      </c>
    </row>
    <row r="377" spans="1:8" ht="15.75" thickBot="1">
      <c r="A377" s="184"/>
      <c r="B377" s="483"/>
      <c r="C377" s="484"/>
      <c r="D377" s="485"/>
      <c r="E377" s="485"/>
      <c r="F377" s="485"/>
      <c r="G377" s="485"/>
      <c r="H377" s="486"/>
    </row>
    <row r="378" spans="1:8">
      <c r="A378" s="184"/>
      <c r="B378" s="300" t="s">
        <v>16</v>
      </c>
      <c r="C378" s="986" t="str">
        <f>+C291</f>
        <v>ALCALDIA DE CÚCUTA</v>
      </c>
      <c r="D378" s="969"/>
      <c r="E378" s="969"/>
      <c r="F378" s="969"/>
      <c r="G378" s="969"/>
      <c r="H378" s="970"/>
    </row>
    <row r="379" spans="1:8">
      <c r="A379" s="184"/>
      <c r="B379" s="301" t="s">
        <v>17</v>
      </c>
      <c r="C379" s="988" t="str">
        <f>+C292</f>
        <v>" MEJORAMIENTO, ADECUACIÓN MENOR Y MANTENIMIENTO DE LA INFRAESTRUCTURA DE LAS INSTITUCIONES EDUCATIVAS URBANAS Y RURALES DEL MUNICIPIO DE SAN JOSÉ DE CÚCUTA"</v>
      </c>
      <c r="D379" s="989"/>
      <c r="E379" s="989"/>
      <c r="F379" s="989"/>
      <c r="G379" s="989"/>
      <c r="H379" s="990"/>
    </row>
    <row r="380" spans="1:8">
      <c r="A380" s="184"/>
      <c r="B380" s="194" t="s">
        <v>197</v>
      </c>
      <c r="C380" s="991"/>
      <c r="D380" s="992"/>
      <c r="E380" s="992"/>
      <c r="F380" s="992"/>
      <c r="G380" s="992"/>
      <c r="H380" s="993"/>
    </row>
    <row r="381" spans="1:8" ht="40.5" customHeight="1" thickBot="1">
      <c r="A381" s="184"/>
      <c r="B381" s="303" t="s">
        <v>18</v>
      </c>
      <c r="C381" s="622">
        <f>PRESUPUESTO!A38</f>
        <v>8.1</v>
      </c>
      <c r="D381" s="994" t="str">
        <f>PRESUPUESTO!C38</f>
        <v>ASEO GENERAL Y LIMPIEZA EN AREAS INTERVENIDAS Y ALREDEDORES (Incluye muros y pisos de aulas y pasillos)</v>
      </c>
      <c r="E381" s="995"/>
      <c r="F381" s="995"/>
      <c r="G381" s="995"/>
      <c r="H381" s="996"/>
    </row>
    <row r="382" spans="1:8" ht="15.75" thickBot="1">
      <c r="A382" s="184"/>
      <c r="B382" s="304" t="s">
        <v>19</v>
      </c>
      <c r="C382" s="305"/>
      <c r="D382" s="182"/>
      <c r="E382" s="182"/>
      <c r="F382" s="182"/>
      <c r="G382" s="306" t="s">
        <v>20</v>
      </c>
      <c r="H382" s="487" t="str">
        <f>PRESUPUESTO!D38</f>
        <v>M2</v>
      </c>
    </row>
    <row r="383" spans="1:8" ht="15.75" thickBot="1">
      <c r="A383" s="184"/>
      <c r="B383" s="488" t="s">
        <v>22</v>
      </c>
      <c r="C383" s="489" t="s">
        <v>21</v>
      </c>
      <c r="D383" s="490" t="s">
        <v>3</v>
      </c>
      <c r="E383" s="491" t="s">
        <v>98</v>
      </c>
      <c r="F383" s="492" t="s">
        <v>25</v>
      </c>
      <c r="G383" s="493" t="s">
        <v>26</v>
      </c>
      <c r="H383" s="494"/>
    </row>
    <row r="384" spans="1:8">
      <c r="A384" s="184"/>
      <c r="B384" s="495" t="s">
        <v>27</v>
      </c>
      <c r="C384" s="496" t="s">
        <v>28</v>
      </c>
      <c r="D384" s="497">
        <v>0.12</v>
      </c>
      <c r="E384" s="498">
        <f>H401</f>
        <v>5333.7517647058812</v>
      </c>
      <c r="F384" s="499"/>
      <c r="G384" s="500">
        <f>D384*E384</f>
        <v>640.05021176470575</v>
      </c>
      <c r="H384" s="501"/>
    </row>
    <row r="385" spans="1:8" ht="15.75" thickBot="1">
      <c r="A385" s="184"/>
      <c r="B385" s="452" t="s">
        <v>136</v>
      </c>
      <c r="C385" s="388"/>
      <c r="D385" s="387">
        <v>0.05</v>
      </c>
      <c r="E385" s="502">
        <v>27800</v>
      </c>
      <c r="F385" s="503"/>
      <c r="G385" s="504">
        <f>D385*E385</f>
        <v>1390</v>
      </c>
      <c r="H385" s="505"/>
    </row>
    <row r="386" spans="1:8" ht="15.75" thickBot="1">
      <c r="A386" s="184"/>
      <c r="B386" s="506"/>
      <c r="C386" s="507"/>
      <c r="D386" s="508"/>
      <c r="E386" s="509" t="s">
        <v>29</v>
      </c>
      <c r="F386" s="510"/>
      <c r="G386" s="511"/>
      <c r="H386" s="512">
        <f>SUM(G384:G385)</f>
        <v>2030.0502117647056</v>
      </c>
    </row>
    <row r="387" spans="1:8" ht="16.5" thickBot="1">
      <c r="A387" s="184"/>
      <c r="B387" s="513" t="s">
        <v>30</v>
      </c>
      <c r="C387" s="514"/>
      <c r="D387" s="515"/>
      <c r="E387" s="516"/>
      <c r="F387" s="517"/>
      <c r="G387" s="517"/>
      <c r="H387" s="505"/>
    </row>
    <row r="388" spans="1:8" ht="15.75" thickBot="1">
      <c r="A388" s="184"/>
      <c r="B388" s="518" t="s">
        <v>22</v>
      </c>
      <c r="C388" s="519" t="s">
        <v>20</v>
      </c>
      <c r="D388" s="490" t="s">
        <v>3</v>
      </c>
      <c r="E388" s="520" t="s">
        <v>31</v>
      </c>
      <c r="F388" s="521" t="s">
        <v>25</v>
      </c>
      <c r="G388" s="522" t="s">
        <v>26</v>
      </c>
      <c r="H388" s="505"/>
    </row>
    <row r="389" spans="1:8">
      <c r="A389" s="184"/>
      <c r="B389" s="464" t="s">
        <v>137</v>
      </c>
      <c r="C389" s="523"/>
      <c r="D389" s="427">
        <v>1</v>
      </c>
      <c r="E389" s="524">
        <v>6671</v>
      </c>
      <c r="F389" s="525"/>
      <c r="G389" s="526">
        <f t="shared" ref="G389" si="2">D389*E389*(1+F389)</f>
        <v>6671</v>
      </c>
      <c r="H389" s="505"/>
    </row>
    <row r="390" spans="1:8" ht="15.75" thickBot="1">
      <c r="A390" s="184"/>
      <c r="B390" s="527"/>
      <c r="C390" s="528"/>
      <c r="D390" s="529"/>
      <c r="E390" s="530"/>
      <c r="F390" s="531"/>
      <c r="G390" s="532"/>
      <c r="H390" s="505"/>
    </row>
    <row r="391" spans="1:8" ht="15.75" thickBot="1">
      <c r="A391" s="184"/>
      <c r="B391" s="506"/>
      <c r="C391" s="507"/>
      <c r="D391" s="508"/>
      <c r="E391" s="533" t="s">
        <v>32</v>
      </c>
      <c r="F391" s="534"/>
      <c r="G391" s="511"/>
      <c r="H391" s="512">
        <f>SUM(G389:G390)</f>
        <v>6671</v>
      </c>
    </row>
    <row r="392" spans="1:8" ht="16.5" thickBot="1">
      <c r="A392" s="184"/>
      <c r="B392" s="513" t="s">
        <v>33</v>
      </c>
      <c r="C392" s="514"/>
      <c r="D392" s="515"/>
      <c r="E392" s="516"/>
      <c r="F392" s="517"/>
      <c r="G392" s="517"/>
      <c r="H392" s="505"/>
    </row>
    <row r="393" spans="1:8" ht="15.75" thickBot="1">
      <c r="A393" s="184"/>
      <c r="B393" s="535" t="s">
        <v>22</v>
      </c>
      <c r="C393" s="266" t="s">
        <v>34</v>
      </c>
      <c r="D393" s="536" t="s">
        <v>35</v>
      </c>
      <c r="E393" s="537" t="s">
        <v>31</v>
      </c>
      <c r="F393" s="538" t="s">
        <v>36</v>
      </c>
      <c r="G393" s="539" t="s">
        <v>26</v>
      </c>
      <c r="H393" s="505"/>
    </row>
    <row r="394" spans="1:8">
      <c r="A394" s="184"/>
      <c r="B394" s="540"/>
      <c r="C394" s="541"/>
      <c r="D394" s="542"/>
      <c r="E394" s="543"/>
      <c r="F394" s="544"/>
      <c r="G394" s="545"/>
      <c r="H394" s="505"/>
    </row>
    <row r="395" spans="1:8" ht="15.75" thickBot="1">
      <c r="A395" s="184"/>
      <c r="B395" s="546"/>
      <c r="C395" s="547"/>
      <c r="D395" s="548"/>
      <c r="E395" s="530"/>
      <c r="F395" s="549"/>
      <c r="G395" s="550"/>
      <c r="H395" s="505"/>
    </row>
    <row r="396" spans="1:8" ht="15.75" thickBot="1">
      <c r="A396" s="184"/>
      <c r="B396" s="506"/>
      <c r="C396" s="507"/>
      <c r="D396" s="508"/>
      <c r="E396" s="533" t="s">
        <v>37</v>
      </c>
      <c r="F396" s="534"/>
      <c r="G396" s="511"/>
      <c r="H396" s="512">
        <f>G394+G395</f>
        <v>0</v>
      </c>
    </row>
    <row r="397" spans="1:8" ht="16.5" thickBot="1">
      <c r="A397" s="184"/>
      <c r="B397" s="513" t="s">
        <v>38</v>
      </c>
      <c r="C397" s="514"/>
      <c r="D397" s="515"/>
      <c r="E397" s="516"/>
      <c r="F397" s="517"/>
      <c r="G397" s="517"/>
      <c r="H397" s="505"/>
    </row>
    <row r="398" spans="1:8" ht="15.75" thickBot="1">
      <c r="A398" s="184"/>
      <c r="B398" s="535" t="s">
        <v>22</v>
      </c>
      <c r="C398" s="519" t="s">
        <v>20</v>
      </c>
      <c r="D398" s="490" t="s">
        <v>3</v>
      </c>
      <c r="E398" s="551" t="s">
        <v>31</v>
      </c>
      <c r="F398" s="552" t="s">
        <v>25</v>
      </c>
      <c r="G398" s="553" t="s">
        <v>26</v>
      </c>
      <c r="H398" s="505" t="s">
        <v>39</v>
      </c>
    </row>
    <row r="399" spans="1:8">
      <c r="A399" s="184"/>
      <c r="B399" s="554" t="s">
        <v>130</v>
      </c>
      <c r="C399" s="541"/>
      <c r="D399" s="542">
        <f>1/51</f>
        <v>1.9607843137254902E-2</v>
      </c>
      <c r="E399" s="555">
        <v>272021.33999999997</v>
      </c>
      <c r="F399" s="556"/>
      <c r="G399" s="545">
        <f>+D399*E399</f>
        <v>5333.7517647058812</v>
      </c>
      <c r="H399" s="505"/>
    </row>
    <row r="400" spans="1:8" ht="15.75" thickBot="1">
      <c r="A400" s="184"/>
      <c r="B400" s="557"/>
      <c r="C400" s="547"/>
      <c r="D400" s="558"/>
      <c r="E400" s="559"/>
      <c r="F400" s="560"/>
      <c r="G400" s="561"/>
      <c r="H400" s="505"/>
    </row>
    <row r="401" spans="1:8" ht="15.75" thickBot="1">
      <c r="A401" s="184"/>
      <c r="B401" s="506"/>
      <c r="C401" s="507"/>
      <c r="D401" s="508"/>
      <c r="E401" s="533" t="s">
        <v>37</v>
      </c>
      <c r="F401" s="534"/>
      <c r="G401" s="511"/>
      <c r="H401" s="512">
        <f>SUM(G399:G400)</f>
        <v>5333.7517647058812</v>
      </c>
    </row>
    <row r="402" spans="1:8" ht="16.5" thickBot="1">
      <c r="A402" s="184"/>
      <c r="B402" s="506"/>
      <c r="C402" s="507"/>
      <c r="D402" s="508"/>
      <c r="E402" s="533"/>
      <c r="F402" s="534"/>
      <c r="G402" s="511"/>
      <c r="H402" s="562"/>
    </row>
    <row r="403" spans="1:8" ht="18.75" thickBot="1">
      <c r="A403" s="184"/>
      <c r="B403" s="563"/>
      <c r="C403" s="514"/>
      <c r="D403" s="515"/>
      <c r="E403" s="564" t="s">
        <v>41</v>
      </c>
      <c r="F403" s="565"/>
      <c r="G403" s="517"/>
      <c r="H403" s="566">
        <f>H386+H391+H396+H401</f>
        <v>14034.801976470586</v>
      </c>
    </row>
  </sheetData>
  <mergeCells count="51">
    <mergeCell ref="C379:H380"/>
    <mergeCell ref="D381:H381"/>
    <mergeCell ref="C3:H3"/>
    <mergeCell ref="C4:H5"/>
    <mergeCell ref="D6:H6"/>
    <mergeCell ref="C30:H30"/>
    <mergeCell ref="C60:H60"/>
    <mergeCell ref="D33:H33"/>
    <mergeCell ref="C31:H32"/>
    <mergeCell ref="A58:H58"/>
    <mergeCell ref="C61:H62"/>
    <mergeCell ref="C378:H378"/>
    <mergeCell ref="D63:H63"/>
    <mergeCell ref="C88:H88"/>
    <mergeCell ref="A320:H320"/>
    <mergeCell ref="C263:H263"/>
    <mergeCell ref="A1:H1"/>
    <mergeCell ref="A289:H289"/>
    <mergeCell ref="C291:H291"/>
    <mergeCell ref="C292:H293"/>
    <mergeCell ref="A121:H121"/>
    <mergeCell ref="C123:H123"/>
    <mergeCell ref="C124:H125"/>
    <mergeCell ref="D126:H126"/>
    <mergeCell ref="C150:H150"/>
    <mergeCell ref="C151:H152"/>
    <mergeCell ref="D153:H153"/>
    <mergeCell ref="C89:H90"/>
    <mergeCell ref="A176:H176"/>
    <mergeCell ref="D91:H91"/>
    <mergeCell ref="C264:H265"/>
    <mergeCell ref="D266:H266"/>
    <mergeCell ref="C178:H178"/>
    <mergeCell ref="C179:H180"/>
    <mergeCell ref="D181:H181"/>
    <mergeCell ref="A349:H349"/>
    <mergeCell ref="C351:H351"/>
    <mergeCell ref="C322:H322"/>
    <mergeCell ref="C323:H324"/>
    <mergeCell ref="D325:H325"/>
    <mergeCell ref="A261:H261"/>
    <mergeCell ref="D294:H294"/>
    <mergeCell ref="C352:H353"/>
    <mergeCell ref="D354:H354"/>
    <mergeCell ref="A204:H204"/>
    <mergeCell ref="C206:H206"/>
    <mergeCell ref="C207:H208"/>
    <mergeCell ref="D209:H209"/>
    <mergeCell ref="C233:H233"/>
    <mergeCell ref="C234:H235"/>
    <mergeCell ref="D236:H236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1" fitToHeight="0" orientation="portrait" horizontalDpi="300" verticalDpi="300" r:id="rId1"/>
  <rowBreaks count="2" manualBreakCount="2">
    <brk id="57" max="7" man="1"/>
    <brk id="37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</vt:lpstr>
      <vt:lpstr>MEM CANTIDADES</vt:lpstr>
      <vt:lpstr>MEMORIAS DE CALCULOS </vt:lpstr>
      <vt:lpstr>MEMORIAS ELE-VARI-AGUA-MOB</vt:lpstr>
      <vt:lpstr>APUS </vt:lpstr>
      <vt:lpstr>'APUS '!Área_de_impresión</vt:lpstr>
      <vt:lpstr>'MEM CANTIDADES'!Área_de_impresión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USUARIO1</cp:lastModifiedBy>
  <cp:lastPrinted>2023-08-14T19:44:57Z</cp:lastPrinted>
  <dcterms:created xsi:type="dcterms:W3CDTF">2019-06-28T14:10:47Z</dcterms:created>
  <dcterms:modified xsi:type="dcterms:W3CDTF">2023-09-01T17:08:32Z</dcterms:modified>
</cp:coreProperties>
</file>