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ebas\OneDrive\Documentos\INVIAS\CAMINOS COMUNITARIOS ATLANTIC\INTERVENTORIA\IP-DT-001\"/>
    </mc:Choice>
  </mc:AlternateContent>
  <xr:revisionPtr revIDLastSave="0" documentId="13_ncr:1_{27D07B01-A376-4DE6-BC7F-7CB188F36903}" xr6:coauthVersionLast="47" xr6:coauthVersionMax="47" xr10:uidLastSave="{00000000-0000-0000-0000-000000000000}"/>
  <bookViews>
    <workbookView xWindow="-108" yWindow="-108" windowWidth="23256" windowHeight="12456" xr2:uid="{21981E82-6D35-4B97-B7C7-10314A644E4E}"/>
  </bookViews>
  <sheets>
    <sheet name="PRESUPUESTO OFICIAL Entidad" sheetId="3" r:id="rId1"/>
    <sheet name="PRESUPUESTO ECONOMICA Prop." sheetId="5"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4" i="5" l="1"/>
  <c r="G82" i="5"/>
  <c r="F82" i="5"/>
  <c r="F81" i="5"/>
  <c r="G81" i="5" s="1"/>
  <c r="G80" i="5"/>
  <c r="F80" i="5"/>
  <c r="G79" i="5"/>
  <c r="H78" i="5"/>
  <c r="F77" i="5"/>
  <c r="G77" i="5" s="1"/>
  <c r="G76" i="5"/>
  <c r="F76" i="5"/>
  <c r="G75" i="5"/>
  <c r="G74" i="5"/>
  <c r="G71" i="5"/>
  <c r="F53" i="5"/>
  <c r="G53" i="5" s="1"/>
  <c r="H36" i="5"/>
  <c r="D34" i="5"/>
  <c r="D35" i="5" s="1"/>
  <c r="D36" i="5" s="1"/>
  <c r="D32" i="5"/>
  <c r="G30" i="5"/>
  <c r="F20" i="5"/>
  <c r="G20" i="5" s="1"/>
  <c r="J19" i="5"/>
  <c r="F19" i="5"/>
  <c r="G19" i="5" s="1"/>
  <c r="F18" i="5"/>
  <c r="G18" i="5" s="1"/>
  <c r="G17" i="5"/>
  <c r="I5" i="5"/>
  <c r="F52" i="5" s="1"/>
  <c r="G52" i="5" s="1"/>
  <c r="G63" i="5" l="1"/>
  <c r="G65" i="5" s="1"/>
  <c r="F73" i="5"/>
  <c r="G73" i="5" s="1"/>
  <c r="G83" i="5" s="1"/>
  <c r="G84" i="5" l="1"/>
  <c r="G87" i="5" s="1"/>
  <c r="G88" i="5" s="1"/>
  <c r="G30" i="3" l="1"/>
  <c r="J19" i="3" l="1"/>
  <c r="F18" i="3" l="1"/>
  <c r="G18" i="3" s="1"/>
  <c r="H84" i="3"/>
  <c r="F82" i="3"/>
  <c r="G82" i="3" s="1"/>
  <c r="F81" i="3"/>
  <c r="G81" i="3" s="1"/>
  <c r="E81" i="3"/>
  <c r="F80" i="3"/>
  <c r="G80" i="3" s="1"/>
  <c r="G79" i="3"/>
  <c r="H78" i="3"/>
  <c r="F77" i="3"/>
  <c r="G77" i="3" s="1"/>
  <c r="F76" i="3"/>
  <c r="G76" i="3" s="1"/>
  <c r="G75" i="3"/>
  <c r="G74" i="3"/>
  <c r="G71" i="3"/>
  <c r="H36" i="3"/>
  <c r="D32" i="3"/>
  <c r="D34" i="3" s="1"/>
  <c r="D35" i="3" s="1"/>
  <c r="D36" i="3" s="1"/>
  <c r="F20" i="3"/>
  <c r="G20" i="3" s="1"/>
  <c r="D20" i="3"/>
  <c r="F19" i="3"/>
  <c r="G19" i="3" s="1"/>
  <c r="G17" i="3"/>
  <c r="I5" i="3"/>
  <c r="F53" i="3" s="1"/>
  <c r="G53" i="3" s="1"/>
  <c r="F52" i="3" l="1"/>
  <c r="F73" i="3" s="1"/>
  <c r="G73" i="3" s="1"/>
  <c r="G83" i="3" s="1"/>
  <c r="G52" i="3" l="1"/>
  <c r="G63" i="3" s="1"/>
  <c r="G65" i="3" s="1"/>
  <c r="G84" i="3" s="1"/>
  <c r="G87" i="3" s="1"/>
  <c r="G88"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tc={EAD166E6-DDC7-422F-B255-16F071A8B6FF}</author>
  </authors>
  <commentList>
    <comment ref="B8" authorId="0" shapeId="0" xr:uid="{EAD166E6-DDC7-422F-B255-16F071A8B6FF}">
      <text>
        <t>[Comentario encadenado]
Tu versión de Excel te permite leer este comentario encadenado; sin embargo, las ediciones que se apliquen se quitarán si el archivo se abre en una versión más reciente de Excel. Más información: https://go.microsoft.com/fwlink/?linkid=870924
Comentario:
    Verificar objeto determinado en los documentos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tc={CCDF0BDE-1656-4D54-BAE8-95458089E805}</author>
  </authors>
  <commentList>
    <comment ref="B8" authorId="0" shapeId="0" xr:uid="{CCDF0BDE-1656-4D54-BAE8-95458089E805}">
      <text>
        <t>[Comentario encadenado]
Tu versión de Excel te permite leer este comentario encadenado; sin embargo, las ediciones que se apliquen se quitarán si el archivo se abre en una versión más reciente de Excel. Más información: https://go.microsoft.com/fwlink/?linkid=870924
Comentario:
    Verificar objeto determinado en los documentos</t>
      </text>
    </comment>
  </commentList>
</comments>
</file>

<file path=xl/sharedStrings.xml><?xml version="1.0" encoding="utf-8"?>
<sst xmlns="http://schemas.openxmlformats.org/spreadsheetml/2006/main" count="240" uniqueCount="105">
  <si>
    <t>MINISTERIO DE TRANSPORTE</t>
  </si>
  <si>
    <t>INSTITUTO NACIONAL DE VÍAS</t>
  </si>
  <si>
    <t>PLAZO TOTAL ESTIMADO (MESES)</t>
  </si>
  <si>
    <t>PLAZO EJECUCIÓN OBRA (MESES)</t>
  </si>
  <si>
    <t>DIRECCIÓN TÉCNICA</t>
  </si>
  <si>
    <t>SUBDIRECCIÓN DE ESTRUCTURACIÓN DE PROYECTOS</t>
  </si>
  <si>
    <t>INVITACIÓN PÚBLICA</t>
  </si>
  <si>
    <t>IP-XXXXXX-2023</t>
  </si>
  <si>
    <t>OBJETO
INTERVENTORIA TECNICA, ADMINISTRATIVA, FINANCIERA Y LEGAL PARA LOS CONVENIOS SOLIDARIOS SUSCRITOS ENTRE EL INVÍAS Y LAS ORGANIZACIONES 
DE ACCIÓN COMUNAL DEL MUNICIPIO DE XXXXXX, EN LA DIRECCIÓN TERRITORIALXXXXXX PARA EL MEJORAMIENTO Y MANTENIMIENTO VIAL EN EL MARCO DEL PROGRAMA CAMINOS COMUNITARIOS DE LA PAZ TOTAL</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</si>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</sst>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1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6" borderId="8"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3"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4" fillId="0" borderId="34" xfId="6" applyNumberFormat="1" applyFont="1" applyFill="1" applyBorder="1" applyAlignment="1">
      <alignment horizontal="center"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cellXfs>
  <cellStyles count="19">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xfId="18" builtinId="5"/>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microsoft.com/office/2017/10/relationships/person" Target="persons/perso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6DA8BB02-79B3-4984-A585-0869EF92DA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A7D7B775-B5FF-43FA-A685-744F6E1837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6779077D-D196-4BBC-BF44-878AD3360C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84502D10-EF67-45C3-A83F-E5A454D26A8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EAD166E6-DDC7-422F-B255-16F071A8B6FF}">
    <text>Verificar objeto determinado en los documentos</text>
  </threadedComment>
</ThreadedComments>
</file>

<file path=xl/threadedComments/threadedComment2.xml><?xml version="1.0" encoding="utf-8"?>
<ThreadedComments xmlns="http://schemas.microsoft.com/office/spreadsheetml/2018/threadedcomments" xmlns:x="http://schemas.openxmlformats.org/spreadsheetml/2006/main">
  <threadedComment ref="B8" dT="2023-07-18T19:34:55.90" personId="{EC33DE30-7EF4-4980-B41A-1D192562A710}" id="{CCDF0BDE-1656-4D54-BAE8-95458089E805}">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A704-E585-4F96-A6C3-C8B497728575}">
  <sheetPr>
    <tabColor rgb="FF00B050"/>
  </sheetPr>
  <dimension ref="A1:GV106"/>
  <sheetViews>
    <sheetView tabSelected="1" topLeftCell="A64" zoomScaleNormal="100" workbookViewId="0">
      <selection activeCell="E73" sqref="E73"/>
    </sheetView>
  </sheetViews>
  <sheetFormatPr baseColWidth="10" defaultColWidth="12.5546875" defaultRowHeight="13.2" x14ac:dyDescent="0.3"/>
  <cols>
    <col min="1" max="1" width="1.88671875" style="6" customWidth="1"/>
    <col min="2" max="2" width="10.33203125" style="125" customWidth="1"/>
    <col min="3" max="3" width="51.33203125" style="125" customWidth="1"/>
    <col min="4" max="4" width="19" style="125" customWidth="1"/>
    <col min="5" max="5" width="15.88671875" style="156" customWidth="1"/>
    <col min="6" max="6" width="13.88671875" style="6" customWidth="1"/>
    <col min="7" max="7" width="25" style="157"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164" t="s">
        <v>0</v>
      </c>
      <c r="C2" s="165"/>
      <c r="D2" s="165"/>
      <c r="E2" s="165"/>
      <c r="F2" s="165"/>
      <c r="G2" s="166"/>
    </row>
    <row r="3" spans="2:195" x14ac:dyDescent="0.3">
      <c r="B3" s="164" t="s">
        <v>1</v>
      </c>
      <c r="C3" s="165"/>
      <c r="D3" s="165"/>
      <c r="E3" s="165"/>
      <c r="F3" s="165"/>
      <c r="G3" s="165"/>
      <c r="H3" s="167" t="s">
        <v>2</v>
      </c>
      <c r="I3" s="167" t="s">
        <v>3</v>
      </c>
    </row>
    <row r="4" spans="2:195" x14ac:dyDescent="0.3">
      <c r="B4" s="164" t="s">
        <v>4</v>
      </c>
      <c r="C4" s="165"/>
      <c r="D4" s="165"/>
      <c r="E4" s="165"/>
      <c r="F4" s="165"/>
      <c r="G4" s="165"/>
      <c r="H4" s="168"/>
      <c r="I4" s="168"/>
    </row>
    <row r="5" spans="2:195" ht="15" customHeight="1" x14ac:dyDescent="0.3">
      <c r="B5" s="164" t="s">
        <v>5</v>
      </c>
      <c r="C5" s="165"/>
      <c r="D5" s="165"/>
      <c r="E5" s="165"/>
      <c r="F5" s="165"/>
      <c r="G5" s="165"/>
      <c r="H5" s="8">
        <v>3</v>
      </c>
      <c r="I5" s="8">
        <f>+H5-1</f>
        <v>2</v>
      </c>
    </row>
    <row r="6" spans="2:195" ht="14.4" x14ac:dyDescent="0.3">
      <c r="B6" s="170" t="s">
        <v>6</v>
      </c>
      <c r="C6" s="171"/>
      <c r="D6" s="171"/>
      <c r="E6" s="171"/>
      <c r="F6" s="171"/>
      <c r="G6" s="172"/>
      <c r="H6"/>
    </row>
    <row r="7" spans="2:195" x14ac:dyDescent="0.3">
      <c r="B7" s="173" t="s">
        <v>7</v>
      </c>
      <c r="C7" s="174"/>
      <c r="D7" s="174"/>
      <c r="E7" s="174"/>
      <c r="F7" s="174"/>
      <c r="G7" s="175"/>
    </row>
    <row r="8" spans="2:195" ht="70.95" customHeight="1" x14ac:dyDescent="0.3">
      <c r="B8" s="176" t="s">
        <v>8</v>
      </c>
      <c r="C8" s="177"/>
      <c r="D8" s="177"/>
      <c r="E8" s="177"/>
      <c r="F8" s="177"/>
      <c r="G8" s="178"/>
      <c r="J8" s="9"/>
      <c r="K8" s="10"/>
    </row>
    <row r="9" spans="2:195" ht="13.8" thickBot="1" x14ac:dyDescent="0.35">
      <c r="B9" s="179"/>
      <c r="C9" s="180"/>
      <c r="D9" s="180"/>
      <c r="E9" s="180"/>
      <c r="F9" s="180"/>
      <c r="G9" s="181"/>
      <c r="J9" s="9"/>
      <c r="K9" s="10"/>
    </row>
    <row r="10" spans="2:195" ht="15" customHeight="1" thickBot="1" x14ac:dyDescent="0.35">
      <c r="B10" s="179" t="s">
        <v>9</v>
      </c>
      <c r="C10" s="180"/>
      <c r="D10" s="181"/>
      <c r="E10" s="11" t="s">
        <v>10</v>
      </c>
      <c r="F10" s="182" t="s">
        <v>11</v>
      </c>
      <c r="G10" s="183"/>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84" t="s">
        <v>12</v>
      </c>
      <c r="C12" s="185"/>
      <c r="D12" s="17" t="s">
        <v>13</v>
      </c>
      <c r="E12" s="18" t="s">
        <v>14</v>
      </c>
      <c r="F12" s="17" t="s">
        <v>15</v>
      </c>
      <c r="G12" s="19" t="s">
        <v>16</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186"/>
      <c r="C13" s="187"/>
      <c r="D13" s="21" t="s">
        <v>17</v>
      </c>
      <c r="E13" s="22" t="s">
        <v>18</v>
      </c>
      <c r="F13" s="21" t="s">
        <v>19</v>
      </c>
      <c r="G13" s="23" t="s">
        <v>20</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188"/>
      <c r="C14" s="189"/>
      <c r="D14" s="24" t="s">
        <v>21</v>
      </c>
      <c r="E14" s="25" t="s">
        <v>22</v>
      </c>
      <c r="F14" s="24" t="s">
        <v>23</v>
      </c>
      <c r="G14" s="26" t="s">
        <v>24</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25</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26</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104</v>
      </c>
      <c r="D17" s="36">
        <v>6000000</v>
      </c>
      <c r="E17" s="37"/>
      <c r="F17" s="38">
        <v>1</v>
      </c>
      <c r="G17" s="39">
        <f>+F17*D17</f>
        <v>6000000</v>
      </c>
      <c r="H17" s="20" t="s">
        <v>27</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28</v>
      </c>
      <c r="D18" s="36">
        <v>2800000</v>
      </c>
      <c r="E18" s="37"/>
      <c r="F18" s="38">
        <f>+H5</f>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29</v>
      </c>
      <c r="D19" s="36">
        <v>3000000</v>
      </c>
      <c r="E19" s="37"/>
      <c r="F19" s="38">
        <f>0.15*H5</f>
        <v>0.44999999999999996</v>
      </c>
      <c r="G19" s="39">
        <f>+F19*D19</f>
        <v>1349999.9999999998</v>
      </c>
      <c r="H19" s="20"/>
      <c r="I19" s="7"/>
      <c r="J19" s="139">
        <f>90*0.45</f>
        <v>40.5</v>
      </c>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30</v>
      </c>
      <c r="D20" s="36">
        <f>+D19</f>
        <v>3000000</v>
      </c>
      <c r="E20" s="37"/>
      <c r="F20" s="38">
        <f>0.15*H5</f>
        <v>0.44999999999999996</v>
      </c>
      <c r="G20" s="39">
        <f>+F20*D20</f>
        <v>1349999.9999999998</v>
      </c>
      <c r="H20" s="20" t="s">
        <v>31</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32</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33</v>
      </c>
      <c r="D30" s="48"/>
      <c r="E30" s="49"/>
      <c r="F30" s="50"/>
      <c r="G30" s="51">
        <f>+D31*(0.18*4)+131200+449</f>
        <v>3731649</v>
      </c>
      <c r="H30" s="52" t="s">
        <v>34</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35</v>
      </c>
      <c r="D31" s="159">
        <v>5000000</v>
      </c>
      <c r="E31" s="160"/>
      <c r="F31" s="161"/>
      <c r="G31" s="162"/>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36</v>
      </c>
      <c r="D32" s="159">
        <f>+D31</f>
        <v>5000000</v>
      </c>
      <c r="E32" s="160"/>
      <c r="F32" s="161"/>
      <c r="G32" s="162"/>
      <c r="H32" s="20" t="s">
        <v>27</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159"/>
      <c r="E33" s="160"/>
      <c r="F33" s="161"/>
      <c r="G33" s="162"/>
      <c r="H33" s="20" t="s">
        <v>27</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37</v>
      </c>
      <c r="D34" s="159">
        <f>+D32</f>
        <v>5000000</v>
      </c>
      <c r="E34" s="160"/>
      <c r="F34" s="161"/>
      <c r="G34" s="162"/>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38</v>
      </c>
      <c r="D35" s="159">
        <f>+D34</f>
        <v>5000000</v>
      </c>
      <c r="E35" s="160"/>
      <c r="F35" s="161"/>
      <c r="G35" s="162"/>
      <c r="H35" s="20" t="s">
        <v>39</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40</v>
      </c>
      <c r="D36" s="159">
        <f>+D35</f>
        <v>5000000</v>
      </c>
      <c r="E36" s="160"/>
      <c r="F36" s="161"/>
      <c r="G36" s="162"/>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27</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41</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3">
      <c r="B51" s="59"/>
      <c r="C51" s="60"/>
      <c r="D51" s="61"/>
      <c r="E51" s="62"/>
      <c r="F51" s="63"/>
      <c r="G51" s="39"/>
      <c r="H51" s="64" t="s">
        <v>42</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t="s">
        <v>43</v>
      </c>
      <c r="D52" s="42">
        <v>1350000</v>
      </c>
      <c r="E52" s="37"/>
      <c r="F52" s="69">
        <f>+I5*3</f>
        <v>6</v>
      </c>
      <c r="G52" s="39">
        <f>+F52*D52</f>
        <v>8100000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t="s">
        <v>44</v>
      </c>
      <c r="D53" s="42">
        <v>1400000</v>
      </c>
      <c r="E53" s="70"/>
      <c r="F53" s="71">
        <f>+I5*1.5</f>
        <v>3</v>
      </c>
      <c r="G53" s="39">
        <f>+F53*D53</f>
        <v>4200000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4"/>
      <c r="C55" s="55" t="s">
        <v>45</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77"/>
      <c r="C57" s="169" t="s">
        <v>46</v>
      </c>
      <c r="D57" s="169"/>
      <c r="E57" s="169"/>
      <c r="F57" s="169"/>
      <c r="G57" s="190"/>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191" t="s">
        <v>47</v>
      </c>
      <c r="C60" s="192"/>
      <c r="D60" s="192"/>
      <c r="E60" s="192"/>
      <c r="F60" s="192"/>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2"/>
      <c r="C61" s="31" t="s">
        <v>48</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t="s">
        <v>49</v>
      </c>
      <c r="D62" s="87"/>
      <c r="E62" s="87"/>
      <c r="F62" s="88"/>
      <c r="G62" s="89"/>
      <c r="H62" s="52" t="s">
        <v>34</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4.4" thickBot="1" x14ac:dyDescent="0.35">
      <c r="B63" s="30"/>
      <c r="C63" s="169" t="s">
        <v>50</v>
      </c>
      <c r="D63" s="169"/>
      <c r="E63" s="169"/>
      <c r="F63" s="169"/>
      <c r="G63" s="92">
        <f>+SUM(G17:G30)+SUM(G51:G62)</f>
        <v>33131649</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5"/>
      <c r="C64" s="193" t="s">
        <v>51</v>
      </c>
      <c r="D64" s="193"/>
      <c r="E64" s="193"/>
      <c r="F64" s="193"/>
      <c r="G64" s="96">
        <v>2.36</v>
      </c>
      <c r="H64" s="97" t="s">
        <v>52</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69" t="s">
        <v>53</v>
      </c>
      <c r="D65" s="169"/>
      <c r="E65" s="169"/>
      <c r="F65" s="169"/>
      <c r="G65" s="98">
        <f>+ROUND(G63*G64,0)</f>
        <v>78190692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197" t="s">
        <v>54</v>
      </c>
      <c r="C66" s="198"/>
      <c r="D66" s="198" t="s">
        <v>55</v>
      </c>
      <c r="E66" s="100" t="s">
        <v>56</v>
      </c>
      <c r="F66" s="199" t="s">
        <v>57</v>
      </c>
      <c r="G66" s="101" t="s">
        <v>16</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197"/>
      <c r="C67" s="198"/>
      <c r="D67" s="198"/>
      <c r="E67" s="100" t="s">
        <v>58</v>
      </c>
      <c r="F67" s="199"/>
      <c r="G67" s="102" t="s">
        <v>20</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197"/>
      <c r="C68" s="198"/>
      <c r="D68" s="198"/>
      <c r="E68" s="103" t="s">
        <v>59</v>
      </c>
      <c r="F68" s="104" t="s">
        <v>60</v>
      </c>
      <c r="G68" s="102" t="s">
        <v>61</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5" t="s">
        <v>62</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8"/>
      <c r="C70" s="31" t="s">
        <v>63</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09"/>
      <c r="C71" s="110" t="s">
        <v>64</v>
      </c>
      <c r="D71" s="111" t="s">
        <v>65</v>
      </c>
      <c r="E71" s="112">
        <v>140000</v>
      </c>
      <c r="F71" s="113">
        <v>10</v>
      </c>
      <c r="G71" s="114">
        <f>+F71*E71</f>
        <v>1400000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8"/>
      <c r="C72" s="31" t="s">
        <v>66</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3">
      <c r="B73" s="117"/>
      <c r="C73" s="118" t="s">
        <v>67</v>
      </c>
      <c r="D73" s="119" t="s">
        <v>68</v>
      </c>
      <c r="E73" s="112">
        <v>697733.33333333337</v>
      </c>
      <c r="F73" s="120">
        <f>+F18+F52+F53</f>
        <v>12</v>
      </c>
      <c r="G73" s="114">
        <f>+F73*E73</f>
        <v>8372800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17"/>
      <c r="C74" s="118" t="s">
        <v>69</v>
      </c>
      <c r="D74" s="119" t="s">
        <v>68</v>
      </c>
      <c r="E74" s="112">
        <v>4000000</v>
      </c>
      <c r="F74" s="120"/>
      <c r="G74" s="114">
        <f>+F74*E74</f>
        <v>0</v>
      </c>
      <c r="H74" s="20">
        <v>4000000</v>
      </c>
      <c r="I74" s="7"/>
      <c r="J74" s="7" t="s">
        <v>70</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17"/>
      <c r="C75" s="121" t="s">
        <v>71</v>
      </c>
      <c r="D75" s="119" t="s">
        <v>72</v>
      </c>
      <c r="E75" s="112">
        <v>3000000</v>
      </c>
      <c r="F75" s="122">
        <v>2</v>
      </c>
      <c r="G75" s="114">
        <f>+F75*E75</f>
        <v>6000000</v>
      </c>
      <c r="H75" s="20">
        <v>3000000</v>
      </c>
      <c r="I75" s="7"/>
      <c r="J75" s="7" t="s">
        <v>73</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17"/>
      <c r="C76" s="40" t="s">
        <v>74</v>
      </c>
      <c r="D76" s="119" t="s">
        <v>72</v>
      </c>
      <c r="E76" s="112">
        <v>300000</v>
      </c>
      <c r="F76" s="120">
        <f>+H5</f>
        <v>3</v>
      </c>
      <c r="G76" s="114">
        <f>+F76*E76</f>
        <v>900000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17"/>
      <c r="C77" s="110" t="s">
        <v>75</v>
      </c>
      <c r="D77" s="111" t="s">
        <v>72</v>
      </c>
      <c r="E77" s="112">
        <v>400000</v>
      </c>
      <c r="F77" s="120">
        <f>+H5</f>
        <v>3</v>
      </c>
      <c r="G77" s="114">
        <f>+F77*E77</f>
        <v>1200000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08"/>
      <c r="C78" s="31" t="s">
        <v>76</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7"/>
      <c r="C79" s="127" t="s">
        <v>77</v>
      </c>
      <c r="D79" s="128" t="s">
        <v>72</v>
      </c>
      <c r="E79" s="112">
        <v>200000</v>
      </c>
      <c r="F79" s="120">
        <v>2</v>
      </c>
      <c r="G79" s="114">
        <f>+F79*E79</f>
        <v>400000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17"/>
      <c r="C80" s="110" t="s">
        <v>78</v>
      </c>
      <c r="D80" s="111" t="s">
        <v>72</v>
      </c>
      <c r="E80" s="112">
        <v>100000</v>
      </c>
      <c r="F80" s="120">
        <f>+H5</f>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17"/>
      <c r="C81" s="110" t="s">
        <v>79</v>
      </c>
      <c r="D81" s="111" t="s">
        <v>72</v>
      </c>
      <c r="E81" s="112">
        <f>+H81</f>
        <v>200000</v>
      </c>
      <c r="F81" s="129">
        <f>+H5</f>
        <v>3</v>
      </c>
      <c r="G81" s="114">
        <f>+F81*E81</f>
        <v>600000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0"/>
      <c r="C82" s="131" t="s">
        <v>80</v>
      </c>
      <c r="D82" s="132" t="s">
        <v>72</v>
      </c>
      <c r="E82" s="133">
        <v>38500</v>
      </c>
      <c r="F82" s="134">
        <f>+H5</f>
        <v>3</v>
      </c>
      <c r="G82" s="135">
        <f>+F82*E82</f>
        <v>115500</v>
      </c>
      <c r="H82" s="136" t="s">
        <v>34</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37"/>
      <c r="C83" s="200" t="s">
        <v>81</v>
      </c>
      <c r="D83" s="200"/>
      <c r="E83" s="200"/>
      <c r="F83" s="200"/>
      <c r="G83" s="138">
        <f>+SUM(G71:G82)</f>
        <v>19288300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0"/>
      <c r="C84" s="169" t="s">
        <v>82</v>
      </c>
      <c r="D84" s="169"/>
      <c r="E84" s="169"/>
      <c r="F84" s="169"/>
      <c r="G84" s="141">
        <f>+G83+G65</f>
        <v>97478992</v>
      </c>
      <c r="H84" s="7">
        <f>+H87/2.36</f>
        <v>0</v>
      </c>
      <c r="I84" s="139"/>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2" hidden="1" customHeight="1" x14ac:dyDescent="0.3">
      <c r="B85" s="140"/>
      <c r="C85" s="201" t="s">
        <v>83</v>
      </c>
      <c r="D85" s="201"/>
      <c r="E85" s="201"/>
      <c r="F85" s="201"/>
      <c r="G85" s="142"/>
      <c r="H85" s="158" t="s">
        <v>34</v>
      </c>
      <c r="I85" s="139"/>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2" hidden="1" customHeight="1" x14ac:dyDescent="0.3">
      <c r="B86" s="140"/>
      <c r="C86" s="169" t="s">
        <v>84</v>
      </c>
      <c r="D86" s="169"/>
      <c r="E86" s="169"/>
      <c r="F86" s="169"/>
      <c r="G86" s="141"/>
      <c r="H86" s="20"/>
      <c r="I86" s="139"/>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0"/>
      <c r="C87" s="169" t="s">
        <v>85</v>
      </c>
      <c r="D87" s="169"/>
      <c r="E87" s="169"/>
      <c r="F87" s="169"/>
      <c r="G87" s="143">
        <f>+ROUND(G84*0.19,0)</f>
        <v>18521008</v>
      </c>
      <c r="H87" s="7"/>
      <c r="I87" s="139"/>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 customHeight="1" thickBot="1" x14ac:dyDescent="0.35">
      <c r="A88" s="45"/>
      <c r="B88" s="144"/>
      <c r="C88" s="202" t="s">
        <v>86</v>
      </c>
      <c r="D88" s="202"/>
      <c r="E88" s="202"/>
      <c r="F88" s="202"/>
      <c r="G88" s="143">
        <f>+G87+G84</f>
        <v>116000000</v>
      </c>
      <c r="H88" s="7"/>
      <c r="I88" s="139"/>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203" t="s">
        <v>87</v>
      </c>
      <c r="C89" s="204"/>
      <c r="D89" s="204"/>
      <c r="E89" s="204"/>
      <c r="F89" s="204"/>
      <c r="G89" s="204"/>
      <c r="H89" s="7"/>
      <c r="K89" s="20"/>
      <c r="L89" s="20"/>
      <c r="M89" s="20"/>
    </row>
    <row r="90" spans="1:195" ht="28.5" customHeight="1" x14ac:dyDescent="0.3">
      <c r="B90" s="194" t="s">
        <v>88</v>
      </c>
      <c r="C90" s="195"/>
      <c r="D90" s="195"/>
      <c r="E90" s="195"/>
      <c r="F90" s="195"/>
      <c r="G90" s="196"/>
      <c r="H90" s="7"/>
      <c r="K90" s="20"/>
      <c r="L90" s="20"/>
      <c r="M90" s="20"/>
    </row>
    <row r="91" spans="1:195" ht="27" customHeight="1" x14ac:dyDescent="0.3">
      <c r="B91" s="194" t="s">
        <v>89</v>
      </c>
      <c r="C91" s="195"/>
      <c r="D91" s="195"/>
      <c r="E91" s="195"/>
      <c r="F91" s="195"/>
      <c r="G91" s="196"/>
      <c r="H91" s="7"/>
      <c r="K91" s="20"/>
      <c r="L91" s="20"/>
      <c r="M91" s="20"/>
    </row>
    <row r="92" spans="1:195" ht="24.75" customHeight="1" x14ac:dyDescent="0.3">
      <c r="B92" s="194" t="s">
        <v>90</v>
      </c>
      <c r="C92" s="195"/>
      <c r="D92" s="195"/>
      <c r="E92" s="195"/>
      <c r="F92" s="195"/>
      <c r="G92" s="196"/>
      <c r="H92" s="7"/>
      <c r="K92" s="20"/>
      <c r="L92" s="20"/>
      <c r="M92" s="20"/>
    </row>
    <row r="93" spans="1:195" ht="38.4" customHeight="1" x14ac:dyDescent="0.3">
      <c r="B93" s="194" t="s">
        <v>91</v>
      </c>
      <c r="C93" s="195"/>
      <c r="D93" s="195"/>
      <c r="E93" s="195"/>
      <c r="F93" s="195"/>
      <c r="G93" s="196"/>
      <c r="H93" s="7"/>
      <c r="K93" s="20"/>
      <c r="L93" s="20"/>
      <c r="M93" s="20"/>
    </row>
    <row r="94" spans="1:195" ht="28.5" customHeight="1" x14ac:dyDescent="0.3">
      <c r="B94" s="194" t="s">
        <v>92</v>
      </c>
      <c r="C94" s="195"/>
      <c r="D94" s="195"/>
      <c r="E94" s="195"/>
      <c r="F94" s="195"/>
      <c r="G94" s="196"/>
      <c r="I94" s="163"/>
    </row>
    <row r="95" spans="1:195" ht="28.5" customHeight="1" x14ac:dyDescent="0.3">
      <c r="B95" s="194" t="s">
        <v>93</v>
      </c>
      <c r="C95" s="195"/>
      <c r="D95" s="195"/>
      <c r="E95" s="195"/>
      <c r="F95" s="195"/>
      <c r="G95" s="196"/>
    </row>
    <row r="96" spans="1:195" ht="28.5" customHeight="1" x14ac:dyDescent="0.3">
      <c r="B96" s="194" t="s">
        <v>94</v>
      </c>
      <c r="C96" s="195"/>
      <c r="D96" s="195"/>
      <c r="E96" s="195"/>
      <c r="F96" s="195"/>
      <c r="G96" s="196"/>
    </row>
    <row r="97" spans="2:7" ht="28.5" customHeight="1" x14ac:dyDescent="0.3">
      <c r="B97" s="194" t="s">
        <v>95</v>
      </c>
      <c r="C97" s="195"/>
      <c r="D97" s="195"/>
      <c r="E97" s="195"/>
      <c r="F97" s="195"/>
      <c r="G97" s="196"/>
    </row>
    <row r="98" spans="2:7" ht="48" customHeight="1" x14ac:dyDescent="0.3">
      <c r="B98" s="194" t="s">
        <v>96</v>
      </c>
      <c r="C98" s="195"/>
      <c r="D98" s="195"/>
      <c r="E98" s="195"/>
      <c r="F98" s="195"/>
      <c r="G98" s="196"/>
    </row>
    <row r="99" spans="2:7" ht="43.95" customHeight="1" x14ac:dyDescent="0.3">
      <c r="B99" s="206" t="s">
        <v>97</v>
      </c>
      <c r="C99" s="207"/>
      <c r="D99" s="207"/>
      <c r="E99" s="207"/>
      <c r="F99" s="207"/>
      <c r="G99" s="208"/>
    </row>
    <row r="100" spans="2:7" ht="44.25" customHeight="1" x14ac:dyDescent="0.3">
      <c r="B100" s="209" t="s">
        <v>98</v>
      </c>
      <c r="C100" s="210"/>
      <c r="D100" s="210"/>
      <c r="E100" s="210"/>
      <c r="F100" s="210"/>
      <c r="G100" s="211"/>
    </row>
    <row r="101" spans="2:7" ht="30" customHeight="1" x14ac:dyDescent="0.3">
      <c r="B101" s="194" t="s">
        <v>99</v>
      </c>
      <c r="C101" s="195"/>
      <c r="D101" s="195"/>
      <c r="E101" s="195"/>
      <c r="F101" s="195"/>
      <c r="G101" s="196"/>
    </row>
    <row r="102" spans="2:7" ht="29.4" customHeight="1" x14ac:dyDescent="0.3">
      <c r="B102" s="209" t="s">
        <v>100</v>
      </c>
      <c r="C102" s="210"/>
      <c r="D102" s="210"/>
      <c r="E102" s="210"/>
      <c r="F102" s="210"/>
      <c r="G102" s="211"/>
    </row>
    <row r="103" spans="2:7" ht="13.2" customHeight="1" x14ac:dyDescent="0.3">
      <c r="B103" s="145"/>
      <c r="C103" s="146"/>
      <c r="D103" s="146"/>
      <c r="E103" s="146"/>
      <c r="F103" s="146"/>
      <c r="G103" s="146"/>
    </row>
    <row r="104" spans="2:7" ht="15.6" x14ac:dyDescent="0.3">
      <c r="B104" s="147" t="s">
        <v>101</v>
      </c>
      <c r="C104" s="148"/>
      <c r="D104" s="148"/>
      <c r="E104" s="149"/>
      <c r="F104" s="150"/>
      <c r="G104" s="150"/>
    </row>
    <row r="105" spans="2:7" ht="38.25" customHeight="1" x14ac:dyDescent="0.3">
      <c r="B105" s="151"/>
      <c r="C105" s="152"/>
      <c r="D105" s="148"/>
      <c r="E105" s="153"/>
      <c r="F105" s="154"/>
      <c r="G105" s="154"/>
    </row>
    <row r="106" spans="2:7" ht="15.6" x14ac:dyDescent="0.3">
      <c r="B106" s="155" t="s">
        <v>102</v>
      </c>
      <c r="C106" s="148"/>
      <c r="D106" s="148"/>
      <c r="E106" s="205" t="s">
        <v>103</v>
      </c>
      <c r="F106" s="205"/>
      <c r="G106" s="205"/>
    </row>
  </sheetData>
  <mergeCells count="42">
    <mergeCell ref="E106:G106"/>
    <mergeCell ref="B97:G97"/>
    <mergeCell ref="B98:G98"/>
    <mergeCell ref="B99:G99"/>
    <mergeCell ref="B100:G100"/>
    <mergeCell ref="B101:G101"/>
    <mergeCell ref="B102:G102"/>
    <mergeCell ref="B92:G92"/>
    <mergeCell ref="B93:G93"/>
    <mergeCell ref="B94:G94"/>
    <mergeCell ref="B95:G95"/>
    <mergeCell ref="B96:G96"/>
    <mergeCell ref="B91:G91"/>
    <mergeCell ref="B66:C68"/>
    <mergeCell ref="D66:D68"/>
    <mergeCell ref="F66:F67"/>
    <mergeCell ref="C83:F83"/>
    <mergeCell ref="C84:F84"/>
    <mergeCell ref="C85:F85"/>
    <mergeCell ref="C86:F86"/>
    <mergeCell ref="C87:F87"/>
    <mergeCell ref="C88:F88"/>
    <mergeCell ref="B89:G89"/>
    <mergeCell ref="B90:G90"/>
    <mergeCell ref="C65:F65"/>
    <mergeCell ref="B6:G6"/>
    <mergeCell ref="B7:G7"/>
    <mergeCell ref="B8:G8"/>
    <mergeCell ref="B9:G9"/>
    <mergeCell ref="B10:D10"/>
    <mergeCell ref="F10:G10"/>
    <mergeCell ref="B12:C14"/>
    <mergeCell ref="C57:G57"/>
    <mergeCell ref="B60:F60"/>
    <mergeCell ref="C63:F63"/>
    <mergeCell ref="C64:F64"/>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B9928-DF92-4C7B-A6D8-B3F33A0E49E7}">
  <sheetPr>
    <tabColor rgb="FF00B050"/>
  </sheetPr>
  <dimension ref="A1:GV106"/>
  <sheetViews>
    <sheetView topLeftCell="A77" zoomScaleNormal="100" workbookViewId="0">
      <selection activeCell="C88" sqref="C88:F88"/>
    </sheetView>
  </sheetViews>
  <sheetFormatPr baseColWidth="10" defaultColWidth="12.5546875" defaultRowHeight="13.2" x14ac:dyDescent="0.3"/>
  <cols>
    <col min="1" max="1" width="1.88671875" style="6" customWidth="1"/>
    <col min="2" max="2" width="10.33203125" style="125" customWidth="1"/>
    <col min="3" max="3" width="51.33203125" style="125" customWidth="1"/>
    <col min="4" max="4" width="19" style="125" customWidth="1"/>
    <col min="5" max="5" width="15.88671875" style="156" customWidth="1"/>
    <col min="6" max="6" width="13.88671875" style="6" customWidth="1"/>
    <col min="7" max="7" width="25" style="157"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164" t="s">
        <v>0</v>
      </c>
      <c r="C2" s="165"/>
      <c r="D2" s="165"/>
      <c r="E2" s="165"/>
      <c r="F2" s="165"/>
      <c r="G2" s="166"/>
    </row>
    <row r="3" spans="2:195" x14ac:dyDescent="0.3">
      <c r="B3" s="164" t="s">
        <v>1</v>
      </c>
      <c r="C3" s="165"/>
      <c r="D3" s="165"/>
      <c r="E3" s="165"/>
      <c r="F3" s="165"/>
      <c r="G3" s="165"/>
      <c r="H3" s="167" t="s">
        <v>2</v>
      </c>
      <c r="I3" s="167" t="s">
        <v>3</v>
      </c>
    </row>
    <row r="4" spans="2:195" x14ac:dyDescent="0.3">
      <c r="B4" s="164" t="s">
        <v>4</v>
      </c>
      <c r="C4" s="165"/>
      <c r="D4" s="165"/>
      <c r="E4" s="165"/>
      <c r="F4" s="165"/>
      <c r="G4" s="165"/>
      <c r="H4" s="168"/>
      <c r="I4" s="168"/>
    </row>
    <row r="5" spans="2:195" ht="15" customHeight="1" x14ac:dyDescent="0.3">
      <c r="B5" s="164" t="s">
        <v>5</v>
      </c>
      <c r="C5" s="165"/>
      <c r="D5" s="165"/>
      <c r="E5" s="165"/>
      <c r="F5" s="165"/>
      <c r="G5" s="165"/>
      <c r="H5" s="8">
        <v>3</v>
      </c>
      <c r="I5" s="8">
        <f>+H5-1</f>
        <v>2</v>
      </c>
    </row>
    <row r="6" spans="2:195" ht="14.4" x14ac:dyDescent="0.3">
      <c r="B6" s="170" t="s">
        <v>6</v>
      </c>
      <c r="C6" s="171"/>
      <c r="D6" s="171"/>
      <c r="E6" s="171"/>
      <c r="F6" s="171"/>
      <c r="G6" s="172"/>
      <c r="H6"/>
    </row>
    <row r="7" spans="2:195" x14ac:dyDescent="0.3">
      <c r="B7" s="173" t="s">
        <v>7</v>
      </c>
      <c r="C7" s="174"/>
      <c r="D7" s="174"/>
      <c r="E7" s="174"/>
      <c r="F7" s="174"/>
      <c r="G7" s="175"/>
    </row>
    <row r="8" spans="2:195" ht="70.95" customHeight="1" x14ac:dyDescent="0.3">
      <c r="B8" s="176" t="s">
        <v>8</v>
      </c>
      <c r="C8" s="177"/>
      <c r="D8" s="177"/>
      <c r="E8" s="177"/>
      <c r="F8" s="177"/>
      <c r="G8" s="178"/>
      <c r="J8" s="9"/>
      <c r="K8" s="10"/>
    </row>
    <row r="9" spans="2:195" ht="13.8" thickBot="1" x14ac:dyDescent="0.35">
      <c r="B9" s="179"/>
      <c r="C9" s="180"/>
      <c r="D9" s="180"/>
      <c r="E9" s="180"/>
      <c r="F9" s="180"/>
      <c r="G9" s="181"/>
      <c r="J9" s="9"/>
      <c r="K9" s="10"/>
    </row>
    <row r="10" spans="2:195" ht="15" customHeight="1" thickBot="1" x14ac:dyDescent="0.35">
      <c r="B10" s="179" t="s">
        <v>9</v>
      </c>
      <c r="C10" s="180"/>
      <c r="D10" s="181"/>
      <c r="E10" s="11" t="s">
        <v>10</v>
      </c>
      <c r="F10" s="182" t="s">
        <v>11</v>
      </c>
      <c r="G10" s="183"/>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84" t="s">
        <v>12</v>
      </c>
      <c r="C12" s="185"/>
      <c r="D12" s="17" t="s">
        <v>13</v>
      </c>
      <c r="E12" s="18" t="s">
        <v>14</v>
      </c>
      <c r="F12" s="17" t="s">
        <v>15</v>
      </c>
      <c r="G12" s="19" t="s">
        <v>16</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186"/>
      <c r="C13" s="187"/>
      <c r="D13" s="21" t="s">
        <v>17</v>
      </c>
      <c r="E13" s="22" t="s">
        <v>18</v>
      </c>
      <c r="F13" s="21" t="s">
        <v>19</v>
      </c>
      <c r="G13" s="23" t="s">
        <v>20</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188"/>
      <c r="C14" s="189"/>
      <c r="D14" s="24" t="s">
        <v>21</v>
      </c>
      <c r="E14" s="25" t="s">
        <v>22</v>
      </c>
      <c r="F14" s="24" t="s">
        <v>23</v>
      </c>
      <c r="G14" s="26" t="s">
        <v>24</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25</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26</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104</v>
      </c>
      <c r="D17" s="36"/>
      <c r="E17" s="37"/>
      <c r="F17" s="38">
        <v>1</v>
      </c>
      <c r="G17" s="39">
        <f>+F17*D17</f>
        <v>0</v>
      </c>
      <c r="H17" s="20" t="s">
        <v>27</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28</v>
      </c>
      <c r="D18" s="36"/>
      <c r="E18" s="37"/>
      <c r="F18" s="38">
        <f>+H5</f>
        <v>3</v>
      </c>
      <c r="G18" s="39">
        <f>+F18*D18</f>
        <v>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29</v>
      </c>
      <c r="D19" s="36"/>
      <c r="E19" s="37"/>
      <c r="F19" s="38">
        <f>0.15*H5</f>
        <v>0.44999999999999996</v>
      </c>
      <c r="G19" s="39">
        <f>+F19*D19</f>
        <v>0</v>
      </c>
      <c r="H19" s="20"/>
      <c r="I19" s="7"/>
      <c r="J19" s="139">
        <f>90*0.45</f>
        <v>40.5</v>
      </c>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30</v>
      </c>
      <c r="D20" s="36"/>
      <c r="E20" s="37"/>
      <c r="F20" s="38">
        <f>0.15*H5</f>
        <v>0.44999999999999996</v>
      </c>
      <c r="G20" s="39">
        <f>+F20*D20</f>
        <v>0</v>
      </c>
      <c r="H20" s="20" t="s">
        <v>31</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32</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33</v>
      </c>
      <c r="D30" s="48"/>
      <c r="E30" s="49"/>
      <c r="F30" s="50"/>
      <c r="G30" s="51">
        <f>+D31*(0.18*4)+131200+449</f>
        <v>3731649</v>
      </c>
      <c r="H30" s="52" t="s">
        <v>34</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35</v>
      </c>
      <c r="D31" s="159">
        <v>5000000</v>
      </c>
      <c r="E31" s="160"/>
      <c r="F31" s="161"/>
      <c r="G31" s="162"/>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36</v>
      </c>
      <c r="D32" s="159">
        <f>+D31</f>
        <v>5000000</v>
      </c>
      <c r="E32" s="160"/>
      <c r="F32" s="161"/>
      <c r="G32" s="162"/>
      <c r="H32" s="20" t="s">
        <v>27</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159"/>
      <c r="E33" s="160"/>
      <c r="F33" s="161"/>
      <c r="G33" s="162"/>
      <c r="H33" s="20" t="s">
        <v>27</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37</v>
      </c>
      <c r="D34" s="159">
        <f>+D32</f>
        <v>5000000</v>
      </c>
      <c r="E34" s="160"/>
      <c r="F34" s="161"/>
      <c r="G34" s="162"/>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38</v>
      </c>
      <c r="D35" s="159">
        <f>+D34</f>
        <v>5000000</v>
      </c>
      <c r="E35" s="160"/>
      <c r="F35" s="161"/>
      <c r="G35" s="162"/>
      <c r="H35" s="20" t="s">
        <v>39</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40</v>
      </c>
      <c r="D36" s="159">
        <f>+D35</f>
        <v>5000000</v>
      </c>
      <c r="E36" s="160"/>
      <c r="F36" s="161"/>
      <c r="G36" s="162"/>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27</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41</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3">
      <c r="B51" s="59"/>
      <c r="C51" s="60"/>
      <c r="D51" s="61"/>
      <c r="E51" s="62"/>
      <c r="F51" s="63"/>
      <c r="G51" s="39"/>
      <c r="H51" s="64" t="s">
        <v>42</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t="s">
        <v>43</v>
      </c>
      <c r="D52" s="42"/>
      <c r="E52" s="37"/>
      <c r="F52" s="69">
        <f>+I5*3</f>
        <v>6</v>
      </c>
      <c r="G52" s="39">
        <f>+F52*D52</f>
        <v>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t="s">
        <v>44</v>
      </c>
      <c r="D53" s="42"/>
      <c r="E53" s="70"/>
      <c r="F53" s="71">
        <f>+I5*1.5</f>
        <v>3</v>
      </c>
      <c r="G53" s="39">
        <f>+F53*D53</f>
        <v>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4"/>
      <c r="C55" s="55" t="s">
        <v>45</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77"/>
      <c r="C57" s="169" t="s">
        <v>46</v>
      </c>
      <c r="D57" s="169"/>
      <c r="E57" s="169"/>
      <c r="F57" s="169"/>
      <c r="G57" s="190"/>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191" t="s">
        <v>47</v>
      </c>
      <c r="C60" s="192"/>
      <c r="D60" s="192"/>
      <c r="E60" s="192"/>
      <c r="F60" s="192"/>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2"/>
      <c r="C61" s="31" t="s">
        <v>48</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t="s">
        <v>49</v>
      </c>
      <c r="D62" s="87"/>
      <c r="E62" s="87"/>
      <c r="F62" s="88"/>
      <c r="G62" s="89"/>
      <c r="H62" s="52" t="s">
        <v>34</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4.4" thickBot="1" x14ac:dyDescent="0.35">
      <c r="B63" s="30"/>
      <c r="C63" s="169" t="s">
        <v>50</v>
      </c>
      <c r="D63" s="169"/>
      <c r="E63" s="169"/>
      <c r="F63" s="169"/>
      <c r="G63" s="92">
        <f>+SUM(G17:G30)+SUM(G51:G62)</f>
        <v>3731649</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5"/>
      <c r="C64" s="193" t="s">
        <v>51</v>
      </c>
      <c r="D64" s="193"/>
      <c r="E64" s="193"/>
      <c r="F64" s="193"/>
      <c r="G64" s="96">
        <v>2.36</v>
      </c>
      <c r="H64" s="97" t="s">
        <v>52</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69" t="s">
        <v>53</v>
      </c>
      <c r="D65" s="169"/>
      <c r="E65" s="169"/>
      <c r="F65" s="169"/>
      <c r="G65" s="98">
        <f>+ROUND(G63*G64,0)</f>
        <v>8806692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197" t="s">
        <v>54</v>
      </c>
      <c r="C66" s="198"/>
      <c r="D66" s="198" t="s">
        <v>55</v>
      </c>
      <c r="E66" s="100" t="s">
        <v>56</v>
      </c>
      <c r="F66" s="199" t="s">
        <v>57</v>
      </c>
      <c r="G66" s="101" t="s">
        <v>16</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197"/>
      <c r="C67" s="198"/>
      <c r="D67" s="198"/>
      <c r="E67" s="100" t="s">
        <v>58</v>
      </c>
      <c r="F67" s="199"/>
      <c r="G67" s="102" t="s">
        <v>20</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197"/>
      <c r="C68" s="198"/>
      <c r="D68" s="198"/>
      <c r="E68" s="103" t="s">
        <v>59</v>
      </c>
      <c r="F68" s="104" t="s">
        <v>60</v>
      </c>
      <c r="G68" s="102" t="s">
        <v>61</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5" t="s">
        <v>62</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8"/>
      <c r="C70" s="31" t="s">
        <v>63</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09"/>
      <c r="C71" s="110" t="s">
        <v>64</v>
      </c>
      <c r="D71" s="111" t="s">
        <v>65</v>
      </c>
      <c r="E71" s="112"/>
      <c r="F71" s="113">
        <v>10</v>
      </c>
      <c r="G71" s="114">
        <f>+F71*E71</f>
        <v>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8"/>
      <c r="C72" s="31" t="s">
        <v>66</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3">
      <c r="B73" s="117"/>
      <c r="C73" s="118" t="s">
        <v>67</v>
      </c>
      <c r="D73" s="119" t="s">
        <v>68</v>
      </c>
      <c r="E73" s="112"/>
      <c r="F73" s="120">
        <f>+F18+F52+F53</f>
        <v>12</v>
      </c>
      <c r="G73" s="114">
        <f>+F73*E73</f>
        <v>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17"/>
      <c r="C74" s="118" t="s">
        <v>69</v>
      </c>
      <c r="D74" s="119" t="s">
        <v>68</v>
      </c>
      <c r="E74" s="112"/>
      <c r="F74" s="120"/>
      <c r="G74" s="114">
        <f>+F74*E74</f>
        <v>0</v>
      </c>
      <c r="H74" s="20">
        <v>4000000</v>
      </c>
      <c r="I74" s="7"/>
      <c r="J74" s="7" t="s">
        <v>70</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17"/>
      <c r="C75" s="121" t="s">
        <v>71</v>
      </c>
      <c r="D75" s="119" t="s">
        <v>72</v>
      </c>
      <c r="E75" s="112"/>
      <c r="F75" s="122">
        <v>2</v>
      </c>
      <c r="G75" s="114">
        <f>+F75*E75</f>
        <v>0</v>
      </c>
      <c r="H75" s="20">
        <v>3000000</v>
      </c>
      <c r="I75" s="7"/>
      <c r="J75" s="7" t="s">
        <v>73</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17"/>
      <c r="C76" s="40" t="s">
        <v>74</v>
      </c>
      <c r="D76" s="119" t="s">
        <v>72</v>
      </c>
      <c r="E76" s="112"/>
      <c r="F76" s="120">
        <f>+H5</f>
        <v>3</v>
      </c>
      <c r="G76" s="114">
        <f>+F76*E76</f>
        <v>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17"/>
      <c r="C77" s="110" t="s">
        <v>75</v>
      </c>
      <c r="D77" s="111" t="s">
        <v>72</v>
      </c>
      <c r="E77" s="112"/>
      <c r="F77" s="120">
        <f>+H5</f>
        <v>3</v>
      </c>
      <c r="G77" s="114">
        <f>+F77*E77</f>
        <v>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08"/>
      <c r="C78" s="31" t="s">
        <v>76</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7"/>
      <c r="C79" s="127" t="s">
        <v>77</v>
      </c>
      <c r="D79" s="128" t="s">
        <v>72</v>
      </c>
      <c r="E79" s="112"/>
      <c r="F79" s="120">
        <v>2</v>
      </c>
      <c r="G79" s="114">
        <f>+F79*E79</f>
        <v>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17"/>
      <c r="C80" s="110" t="s">
        <v>78</v>
      </c>
      <c r="D80" s="111" t="s">
        <v>72</v>
      </c>
      <c r="E80" s="112"/>
      <c r="F80" s="120">
        <f>+H5</f>
        <v>3</v>
      </c>
      <c r="G80" s="114">
        <f>+F80*E80</f>
        <v>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17"/>
      <c r="C81" s="110" t="s">
        <v>79</v>
      </c>
      <c r="D81" s="111" t="s">
        <v>72</v>
      </c>
      <c r="E81" s="112"/>
      <c r="F81" s="129">
        <f>+H5</f>
        <v>3</v>
      </c>
      <c r="G81" s="114">
        <f>+F81*E81</f>
        <v>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0"/>
      <c r="C82" s="131" t="s">
        <v>80</v>
      </c>
      <c r="D82" s="132" t="s">
        <v>72</v>
      </c>
      <c r="E82" s="133">
        <v>38500</v>
      </c>
      <c r="F82" s="134">
        <f>+H5</f>
        <v>3</v>
      </c>
      <c r="G82" s="135">
        <f>+F82*E82</f>
        <v>115500</v>
      </c>
      <c r="H82" s="136" t="s">
        <v>34</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37"/>
      <c r="C83" s="200" t="s">
        <v>81</v>
      </c>
      <c r="D83" s="200"/>
      <c r="E83" s="200"/>
      <c r="F83" s="200"/>
      <c r="G83" s="138">
        <f>+SUM(G71:G82)</f>
        <v>115500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0"/>
      <c r="C84" s="169" t="s">
        <v>82</v>
      </c>
      <c r="D84" s="169"/>
      <c r="E84" s="169"/>
      <c r="F84" s="169"/>
      <c r="G84" s="141">
        <f>+G83+G65</f>
        <v>8922192</v>
      </c>
      <c r="H84" s="7">
        <f>+H87/2.36</f>
        <v>0</v>
      </c>
      <c r="I84" s="139"/>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2" hidden="1" customHeight="1" x14ac:dyDescent="0.3">
      <c r="B85" s="140"/>
      <c r="C85" s="201" t="s">
        <v>83</v>
      </c>
      <c r="D85" s="201"/>
      <c r="E85" s="201"/>
      <c r="F85" s="201"/>
      <c r="G85" s="142"/>
      <c r="H85" s="158" t="s">
        <v>34</v>
      </c>
      <c r="I85" s="139"/>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2" hidden="1" customHeight="1" x14ac:dyDescent="0.3">
      <c r="B86" s="140"/>
      <c r="C86" s="169" t="s">
        <v>84</v>
      </c>
      <c r="D86" s="169"/>
      <c r="E86" s="169"/>
      <c r="F86" s="169"/>
      <c r="G86" s="141"/>
      <c r="H86" s="20"/>
      <c r="I86" s="139"/>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0"/>
      <c r="C87" s="169" t="s">
        <v>85</v>
      </c>
      <c r="D87" s="169"/>
      <c r="E87" s="169"/>
      <c r="F87" s="169"/>
      <c r="G87" s="143">
        <f>+ROUND(G84*0.19,0)</f>
        <v>1695216</v>
      </c>
      <c r="H87" s="7"/>
      <c r="I87" s="139"/>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 customHeight="1" thickBot="1" x14ac:dyDescent="0.35">
      <c r="A88" s="45"/>
      <c r="B88" s="144"/>
      <c r="C88" s="202" t="s">
        <v>86</v>
      </c>
      <c r="D88" s="202"/>
      <c r="E88" s="202"/>
      <c r="F88" s="202"/>
      <c r="G88" s="143">
        <f>+G87+G84</f>
        <v>10617408</v>
      </c>
      <c r="H88" s="7"/>
      <c r="I88" s="139"/>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203" t="s">
        <v>87</v>
      </c>
      <c r="C89" s="204"/>
      <c r="D89" s="204"/>
      <c r="E89" s="204"/>
      <c r="F89" s="204"/>
      <c r="G89" s="204"/>
      <c r="H89" s="7"/>
      <c r="K89" s="20"/>
      <c r="L89" s="20"/>
      <c r="M89" s="20"/>
    </row>
    <row r="90" spans="1:195" ht="28.5" customHeight="1" x14ac:dyDescent="0.3">
      <c r="B90" s="194" t="s">
        <v>88</v>
      </c>
      <c r="C90" s="195"/>
      <c r="D90" s="195"/>
      <c r="E90" s="195"/>
      <c r="F90" s="195"/>
      <c r="G90" s="196"/>
      <c r="H90" s="7"/>
      <c r="K90" s="20"/>
      <c r="L90" s="20"/>
      <c r="M90" s="20"/>
    </row>
    <row r="91" spans="1:195" ht="27" customHeight="1" x14ac:dyDescent="0.3">
      <c r="B91" s="194" t="s">
        <v>89</v>
      </c>
      <c r="C91" s="195"/>
      <c r="D91" s="195"/>
      <c r="E91" s="195"/>
      <c r="F91" s="195"/>
      <c r="G91" s="196"/>
      <c r="H91" s="7"/>
      <c r="K91" s="20"/>
      <c r="L91" s="20"/>
      <c r="M91" s="20"/>
    </row>
    <row r="92" spans="1:195" ht="24.75" customHeight="1" x14ac:dyDescent="0.3">
      <c r="B92" s="194" t="s">
        <v>90</v>
      </c>
      <c r="C92" s="195"/>
      <c r="D92" s="195"/>
      <c r="E92" s="195"/>
      <c r="F92" s="195"/>
      <c r="G92" s="196"/>
      <c r="H92" s="7"/>
      <c r="K92" s="20"/>
      <c r="L92" s="20"/>
      <c r="M92" s="20"/>
    </row>
    <row r="93" spans="1:195" ht="38.4" customHeight="1" x14ac:dyDescent="0.3">
      <c r="B93" s="194" t="s">
        <v>91</v>
      </c>
      <c r="C93" s="195"/>
      <c r="D93" s="195"/>
      <c r="E93" s="195"/>
      <c r="F93" s="195"/>
      <c r="G93" s="196"/>
      <c r="H93" s="7"/>
      <c r="K93" s="20"/>
      <c r="L93" s="20"/>
      <c r="M93" s="20"/>
    </row>
    <row r="94" spans="1:195" ht="28.5" customHeight="1" x14ac:dyDescent="0.3">
      <c r="B94" s="194" t="s">
        <v>92</v>
      </c>
      <c r="C94" s="195"/>
      <c r="D94" s="195"/>
      <c r="E94" s="195"/>
      <c r="F94" s="195"/>
      <c r="G94" s="196"/>
      <c r="I94" s="163"/>
    </row>
    <row r="95" spans="1:195" ht="28.5" customHeight="1" x14ac:dyDescent="0.3">
      <c r="B95" s="194" t="s">
        <v>93</v>
      </c>
      <c r="C95" s="195"/>
      <c r="D95" s="195"/>
      <c r="E95" s="195"/>
      <c r="F95" s="195"/>
      <c r="G95" s="196"/>
    </row>
    <row r="96" spans="1:195" ht="28.5" customHeight="1" x14ac:dyDescent="0.3">
      <c r="B96" s="194" t="s">
        <v>94</v>
      </c>
      <c r="C96" s="195"/>
      <c r="D96" s="195"/>
      <c r="E96" s="195"/>
      <c r="F96" s="195"/>
      <c r="G96" s="196"/>
    </row>
    <row r="97" spans="2:7" ht="28.5" customHeight="1" x14ac:dyDescent="0.3">
      <c r="B97" s="194" t="s">
        <v>95</v>
      </c>
      <c r="C97" s="195"/>
      <c r="D97" s="195"/>
      <c r="E97" s="195"/>
      <c r="F97" s="195"/>
      <c r="G97" s="196"/>
    </row>
    <row r="98" spans="2:7" ht="48" customHeight="1" x14ac:dyDescent="0.3">
      <c r="B98" s="194" t="s">
        <v>96</v>
      </c>
      <c r="C98" s="195"/>
      <c r="D98" s="195"/>
      <c r="E98" s="195"/>
      <c r="F98" s="195"/>
      <c r="G98" s="196"/>
    </row>
    <row r="99" spans="2:7" ht="43.95" customHeight="1" x14ac:dyDescent="0.3">
      <c r="B99" s="206" t="s">
        <v>97</v>
      </c>
      <c r="C99" s="207"/>
      <c r="D99" s="207"/>
      <c r="E99" s="207"/>
      <c r="F99" s="207"/>
      <c r="G99" s="208"/>
    </row>
    <row r="100" spans="2:7" ht="44.25" customHeight="1" x14ac:dyDescent="0.3">
      <c r="B100" s="209" t="s">
        <v>98</v>
      </c>
      <c r="C100" s="210"/>
      <c r="D100" s="210"/>
      <c r="E100" s="210"/>
      <c r="F100" s="210"/>
      <c r="G100" s="211"/>
    </row>
    <row r="101" spans="2:7" ht="30" customHeight="1" x14ac:dyDescent="0.3">
      <c r="B101" s="194" t="s">
        <v>99</v>
      </c>
      <c r="C101" s="195"/>
      <c r="D101" s="195"/>
      <c r="E101" s="195"/>
      <c r="F101" s="195"/>
      <c r="G101" s="196"/>
    </row>
    <row r="102" spans="2:7" ht="29.4" customHeight="1" x14ac:dyDescent="0.3">
      <c r="B102" s="209" t="s">
        <v>100</v>
      </c>
      <c r="C102" s="210"/>
      <c r="D102" s="210"/>
      <c r="E102" s="210"/>
      <c r="F102" s="210"/>
      <c r="G102" s="211"/>
    </row>
    <row r="103" spans="2:7" ht="13.2" customHeight="1" x14ac:dyDescent="0.3">
      <c r="B103" s="145"/>
      <c r="C103" s="146"/>
      <c r="D103" s="146"/>
      <c r="E103" s="146"/>
      <c r="F103" s="146"/>
      <c r="G103" s="146"/>
    </row>
    <row r="104" spans="2:7" ht="15.6" x14ac:dyDescent="0.3">
      <c r="B104" s="147" t="s">
        <v>101</v>
      </c>
      <c r="C104" s="148"/>
      <c r="D104" s="148"/>
      <c r="E104" s="149"/>
      <c r="F104" s="150"/>
      <c r="G104" s="150"/>
    </row>
    <row r="105" spans="2:7" ht="38.25" customHeight="1" x14ac:dyDescent="0.3">
      <c r="B105" s="151"/>
      <c r="C105" s="152"/>
      <c r="D105" s="148"/>
      <c r="E105" s="153"/>
      <c r="F105" s="154"/>
      <c r="G105" s="154"/>
    </row>
    <row r="106" spans="2:7" ht="15.6" x14ac:dyDescent="0.3">
      <c r="B106" s="155" t="s">
        <v>102</v>
      </c>
      <c r="C106" s="148"/>
      <c r="D106" s="148"/>
      <c r="E106" s="205" t="s">
        <v>103</v>
      </c>
      <c r="F106" s="205"/>
      <c r="G106" s="205"/>
    </row>
  </sheetData>
  <mergeCells count="42">
    <mergeCell ref="E106:G106"/>
    <mergeCell ref="B92:G92"/>
    <mergeCell ref="B93:G93"/>
    <mergeCell ref="B94:G94"/>
    <mergeCell ref="B95:G95"/>
    <mergeCell ref="B96:G96"/>
    <mergeCell ref="B97:G97"/>
    <mergeCell ref="B98:G98"/>
    <mergeCell ref="B99:G99"/>
    <mergeCell ref="B100:G100"/>
    <mergeCell ref="B101:G101"/>
    <mergeCell ref="B102:G102"/>
    <mergeCell ref="B91:G91"/>
    <mergeCell ref="B66:C68"/>
    <mergeCell ref="D66:D68"/>
    <mergeCell ref="F66:F67"/>
    <mergeCell ref="C83:F83"/>
    <mergeCell ref="C84:F84"/>
    <mergeCell ref="C85:F85"/>
    <mergeCell ref="C86:F86"/>
    <mergeCell ref="C87:F87"/>
    <mergeCell ref="C88:F88"/>
    <mergeCell ref="B89:G89"/>
    <mergeCell ref="B90:G90"/>
    <mergeCell ref="C65:F65"/>
    <mergeCell ref="B6:G6"/>
    <mergeCell ref="B7:G7"/>
    <mergeCell ref="B8:G8"/>
    <mergeCell ref="B9:G9"/>
    <mergeCell ref="B10:D10"/>
    <mergeCell ref="F10:G10"/>
    <mergeCell ref="B12:C14"/>
    <mergeCell ref="C57:G57"/>
    <mergeCell ref="B60:F60"/>
    <mergeCell ref="C63:F63"/>
    <mergeCell ref="C64:F64"/>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 Entidad</vt:lpstr>
      <vt:lpstr>PRESUPUESTO ECONOMICA Prop.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sebastian curiel</cp:lastModifiedBy>
  <cp:revision/>
  <dcterms:created xsi:type="dcterms:W3CDTF">2023-07-18T17:47:23Z</dcterms:created>
  <dcterms:modified xsi:type="dcterms:W3CDTF">2023-10-10T19:41:27Z</dcterms:modified>
  <cp:category/>
  <cp:contentStatus/>
</cp:coreProperties>
</file>