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0" yWindow="0" windowWidth="20730" windowHeight="9600"/>
  </bookViews>
  <sheets>
    <sheet name="Hoja1" sheetId="1" r:id="rId1"/>
    <sheet name="Hoja2 (2)" sheetId="4" r:id="rId2"/>
    <sheet name="Hoja3" sheetId="3" r:id="rId3"/>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17" i="1"/>
  <c r="D21"/>
  <c r="D23"/>
  <c r="J4" i="3"/>
  <c r="M19"/>
  <c r="L18"/>
  <c r="G276" i="4"/>
  <c r="F276"/>
  <c r="E276"/>
  <c r="D276"/>
  <c r="C276"/>
  <c r="G275"/>
  <c r="F275"/>
  <c r="E275"/>
  <c r="D275"/>
  <c r="C275"/>
  <c r="G274"/>
  <c r="F274"/>
  <c r="E274"/>
  <c r="D274"/>
  <c r="C274"/>
  <c r="G273"/>
  <c r="F273"/>
  <c r="E273"/>
  <c r="D273"/>
  <c r="C273"/>
  <c r="G272"/>
  <c r="F272"/>
  <c r="E272"/>
  <c r="D272"/>
  <c r="C272"/>
  <c r="I50" i="3"/>
  <c r="J50" s="1"/>
  <c r="I51"/>
  <c r="J51" s="1"/>
  <c r="I52"/>
  <c r="J52" s="1"/>
  <c r="I53"/>
  <c r="J53" s="1"/>
  <c r="I54"/>
  <c r="J54" s="1"/>
  <c r="I55"/>
  <c r="J55" s="1"/>
  <c r="G258" i="4"/>
  <c r="F258"/>
  <c r="E258"/>
  <c r="D258"/>
  <c r="C258"/>
  <c r="G257"/>
  <c r="F257"/>
  <c r="E257"/>
  <c r="D257"/>
  <c r="C257"/>
  <c r="G256"/>
  <c r="F256"/>
  <c r="E256"/>
  <c r="D256"/>
  <c r="C256"/>
  <c r="G255"/>
  <c r="F255"/>
  <c r="E255"/>
  <c r="D255"/>
  <c r="C255"/>
  <c r="G254"/>
  <c r="F254"/>
  <c r="E254"/>
  <c r="D254"/>
  <c r="C254"/>
  <c r="G240"/>
  <c r="F240"/>
  <c r="E240"/>
  <c r="D240"/>
  <c r="C240"/>
  <c r="G239"/>
  <c r="F239"/>
  <c r="E239"/>
  <c r="D239"/>
  <c r="C239"/>
  <c r="G238"/>
  <c r="F238"/>
  <c r="E238"/>
  <c r="D238"/>
  <c r="C238"/>
  <c r="G237"/>
  <c r="F237"/>
  <c r="E237"/>
  <c r="D237"/>
  <c r="C237"/>
  <c r="G236"/>
  <c r="F236"/>
  <c r="E236"/>
  <c r="D236"/>
  <c r="C236"/>
  <c r="I44" i="3" l="1"/>
  <c r="J44"/>
  <c r="L49"/>
  <c r="L48"/>
  <c r="G222" i="4"/>
  <c r="F222"/>
  <c r="E222"/>
  <c r="D222"/>
  <c r="C222"/>
  <c r="G221"/>
  <c r="F221"/>
  <c r="E221"/>
  <c r="D221"/>
  <c r="C221"/>
  <c r="G220"/>
  <c r="F220"/>
  <c r="E220"/>
  <c r="D220"/>
  <c r="C220"/>
  <c r="G219"/>
  <c r="F219"/>
  <c r="E219"/>
  <c r="D219"/>
  <c r="C219"/>
  <c r="G218"/>
  <c r="F218"/>
  <c r="E218"/>
  <c r="D218"/>
  <c r="C218"/>
  <c r="I40" i="3"/>
  <c r="J40"/>
  <c r="I41"/>
  <c r="J41" s="1"/>
  <c r="I42"/>
  <c r="J42"/>
  <c r="I43"/>
  <c r="J43"/>
  <c r="I45"/>
  <c r="J45" s="1"/>
  <c r="I46"/>
  <c r="J46" s="1"/>
  <c r="I47"/>
  <c r="J47" s="1"/>
  <c r="I48"/>
  <c r="J48" s="1"/>
  <c r="I49"/>
  <c r="J49" s="1"/>
  <c r="G204" i="4"/>
  <c r="F204"/>
  <c r="E204"/>
  <c r="D204"/>
  <c r="C204"/>
  <c r="G203"/>
  <c r="F203"/>
  <c r="E203"/>
  <c r="D203"/>
  <c r="C203"/>
  <c r="G202"/>
  <c r="F202"/>
  <c r="E202"/>
  <c r="D202"/>
  <c r="C202"/>
  <c r="G201"/>
  <c r="F201"/>
  <c r="E201"/>
  <c r="D201"/>
  <c r="C201"/>
  <c r="G200"/>
  <c r="F200"/>
  <c r="E200"/>
  <c r="D200"/>
  <c r="C200"/>
  <c r="G186"/>
  <c r="F186"/>
  <c r="E186"/>
  <c r="D186"/>
  <c r="C186"/>
  <c r="G185"/>
  <c r="F185"/>
  <c r="E185"/>
  <c r="D185"/>
  <c r="C185"/>
  <c r="G184"/>
  <c r="F184"/>
  <c r="E184"/>
  <c r="D184"/>
  <c r="C184"/>
  <c r="G183"/>
  <c r="F183"/>
  <c r="E183"/>
  <c r="D183"/>
  <c r="C183"/>
  <c r="G182"/>
  <c r="F182"/>
  <c r="E182"/>
  <c r="D182"/>
  <c r="C182"/>
  <c r="I34" i="3"/>
  <c r="J34" s="1"/>
  <c r="I35"/>
  <c r="J35"/>
  <c r="I36"/>
  <c r="J36" s="1"/>
  <c r="I37"/>
  <c r="J37"/>
  <c r="I38"/>
  <c r="J38" s="1"/>
  <c r="I39"/>
  <c r="J39"/>
  <c r="G168" i="4"/>
  <c r="F168"/>
  <c r="E168"/>
  <c r="D168"/>
  <c r="C168"/>
  <c r="G167"/>
  <c r="F167"/>
  <c r="E167"/>
  <c r="D167"/>
  <c r="C167"/>
  <c r="G166"/>
  <c r="F166"/>
  <c r="E166"/>
  <c r="D166"/>
  <c r="C166"/>
  <c r="G165"/>
  <c r="F165"/>
  <c r="E165"/>
  <c r="D165"/>
  <c r="C165"/>
  <c r="G164"/>
  <c r="F164"/>
  <c r="E164"/>
  <c r="D164"/>
  <c r="C164"/>
  <c r="G150"/>
  <c r="F150"/>
  <c r="E150"/>
  <c r="D150"/>
  <c r="C150"/>
  <c r="G149"/>
  <c r="F149"/>
  <c r="E149"/>
  <c r="D149"/>
  <c r="C149"/>
  <c r="G148"/>
  <c r="F148"/>
  <c r="E148"/>
  <c r="D148"/>
  <c r="C148"/>
  <c r="G147"/>
  <c r="F147"/>
  <c r="E147"/>
  <c r="D147"/>
  <c r="C147"/>
  <c r="G146"/>
  <c r="F146"/>
  <c r="E146"/>
  <c r="D146"/>
  <c r="C146"/>
  <c r="I25" i="3"/>
  <c r="J25" s="1"/>
  <c r="I23"/>
  <c r="J23" s="1"/>
  <c r="I24"/>
  <c r="J24" s="1"/>
  <c r="I26"/>
  <c r="J26" s="1"/>
  <c r="I27"/>
  <c r="J27" s="1"/>
  <c r="I28"/>
  <c r="J28" s="1"/>
  <c r="I29"/>
  <c r="J29" s="1"/>
  <c r="I30"/>
  <c r="J30" s="1"/>
  <c r="I31"/>
  <c r="J31" s="1"/>
  <c r="I32"/>
  <c r="J32" s="1"/>
  <c r="I33"/>
  <c r="J33" s="1"/>
  <c r="G128" i="4"/>
  <c r="G132"/>
  <c r="G131"/>
  <c r="G130"/>
  <c r="G129"/>
  <c r="G112"/>
  <c r="G111"/>
  <c r="G110"/>
  <c r="G93"/>
  <c r="G92"/>
  <c r="G94"/>
  <c r="G95"/>
  <c r="G91"/>
  <c r="G4"/>
  <c r="G26"/>
  <c r="G46"/>
  <c r="G68"/>
  <c r="F132"/>
  <c r="E132"/>
  <c r="D132"/>
  <c r="C132"/>
  <c r="F131"/>
  <c r="E131"/>
  <c r="D131"/>
  <c r="C131"/>
  <c r="F130"/>
  <c r="E130"/>
  <c r="D130"/>
  <c r="C130"/>
  <c r="F129"/>
  <c r="E129"/>
  <c r="D129"/>
  <c r="C129"/>
  <c r="F128"/>
  <c r="E128"/>
  <c r="D128"/>
  <c r="C128"/>
  <c r="J17" i="3" l="1"/>
  <c r="J18"/>
  <c r="J19"/>
  <c r="I17"/>
  <c r="I18"/>
  <c r="I19"/>
  <c r="F68" i="4"/>
  <c r="F69"/>
  <c r="F70"/>
  <c r="F71"/>
  <c r="F72"/>
  <c r="I14" i="3"/>
  <c r="J14" s="1"/>
  <c r="I4" l="1"/>
  <c r="D5" i="1" s="1"/>
  <c r="G114" i="4"/>
  <c r="F114"/>
  <c r="E114"/>
  <c r="D114"/>
  <c r="C114"/>
  <c r="G113"/>
  <c r="F113"/>
  <c r="E113"/>
  <c r="D113"/>
  <c r="C113"/>
  <c r="F112"/>
  <c r="E112"/>
  <c r="D112"/>
  <c r="C112"/>
  <c r="F111"/>
  <c r="E111"/>
  <c r="D111"/>
  <c r="C111"/>
  <c r="F110"/>
  <c r="E110"/>
  <c r="D110"/>
  <c r="C110"/>
  <c r="F95"/>
  <c r="E95"/>
  <c r="D95"/>
  <c r="C95"/>
  <c r="F94"/>
  <c r="E94"/>
  <c r="D94"/>
  <c r="C94"/>
  <c r="F93"/>
  <c r="E93"/>
  <c r="D93"/>
  <c r="C93"/>
  <c r="F92"/>
  <c r="E92"/>
  <c r="D92"/>
  <c r="C92"/>
  <c r="F91"/>
  <c r="E91"/>
  <c r="D91"/>
  <c r="C91"/>
  <c r="G50"/>
  <c r="D50"/>
  <c r="C50"/>
  <c r="G49"/>
  <c r="D49"/>
  <c r="C49"/>
  <c r="G48"/>
  <c r="D48"/>
  <c r="C48"/>
  <c r="G47"/>
  <c r="D47"/>
  <c r="C47"/>
  <c r="D46"/>
  <c r="C46"/>
  <c r="G72"/>
  <c r="E72"/>
  <c r="D72"/>
  <c r="C72"/>
  <c r="G71"/>
  <c r="E71"/>
  <c r="D71"/>
  <c r="C71"/>
  <c r="G70"/>
  <c r="E70"/>
  <c r="D70"/>
  <c r="C70"/>
  <c r="G69"/>
  <c r="E69"/>
  <c r="D69"/>
  <c r="C69"/>
  <c r="E68"/>
  <c r="D68"/>
  <c r="C68"/>
  <c r="G30"/>
  <c r="D30"/>
  <c r="C30"/>
  <c r="G29"/>
  <c r="D29"/>
  <c r="C29"/>
  <c r="G28"/>
  <c r="D28"/>
  <c r="C28"/>
  <c r="G27"/>
  <c r="D27"/>
  <c r="C27"/>
  <c r="D26"/>
  <c r="C26"/>
  <c r="G8"/>
  <c r="D8"/>
  <c r="C8"/>
  <c r="G7"/>
  <c r="D7"/>
  <c r="C7"/>
  <c r="G6"/>
  <c r="D6"/>
  <c r="C6"/>
  <c r="G5"/>
  <c r="D5"/>
  <c r="C5"/>
  <c r="D4"/>
  <c r="C4"/>
  <c r="I21" i="3" l="1"/>
  <c r="J21" s="1"/>
  <c r="I22"/>
  <c r="J22" s="1"/>
  <c r="I15"/>
  <c r="J15" s="1"/>
  <c r="D16" i="1" s="1"/>
  <c r="I16" i="3"/>
  <c r="J16" s="1"/>
  <c r="I20"/>
  <c r="J20" s="1"/>
  <c r="I13"/>
  <c r="J13" s="1"/>
  <c r="D14" i="1" s="1"/>
  <c r="I12" i="3"/>
  <c r="J12" s="1"/>
  <c r="D13" i="1" s="1"/>
  <c r="I11" i="3"/>
  <c r="J11" s="1"/>
  <c r="M10"/>
  <c r="M11" s="1"/>
  <c r="M14" s="1"/>
  <c r="I10"/>
  <c r="J10" s="1"/>
  <c r="I9"/>
  <c r="J9" s="1"/>
  <c r="I8"/>
  <c r="J8" s="1"/>
  <c r="N12" l="1"/>
  <c r="N14" s="1"/>
  <c r="I5"/>
  <c r="J5" s="1"/>
  <c r="D6" i="1" s="1"/>
  <c r="I6" i="3"/>
  <c r="J6" s="1"/>
  <c r="I7"/>
  <c r="J7" s="1"/>
  <c r="N9"/>
  <c r="L5"/>
</calcChain>
</file>

<file path=xl/sharedStrings.xml><?xml version="1.0" encoding="utf-8"?>
<sst xmlns="http://schemas.openxmlformats.org/spreadsheetml/2006/main" count="519" uniqueCount="122">
  <si>
    <t>EVALUACIÓN FINANCIERA Y ORGANIZACIONAL</t>
  </si>
  <si>
    <t>FIRMA</t>
  </si>
  <si>
    <t>Registro Único de Proponentes</t>
  </si>
  <si>
    <t>Cumplimiento Ley 789/02 Art. 50</t>
  </si>
  <si>
    <t>Índice de liquidez</t>
  </si>
  <si>
    <t>Endeudamiento</t>
  </si>
  <si>
    <t>Razón de Cobertura de Intereses</t>
  </si>
  <si>
    <t>Rentabilidad Sobre Patrimonio</t>
  </si>
  <si>
    <t>RESULTADO EVALUACIÓN FINANCIERA:</t>
  </si>
  <si>
    <t>Rentabilidad Sobre Activos</t>
  </si>
  <si>
    <t>CAPACIDAD FINANCIERA</t>
  </si>
  <si>
    <t>LIQUIDEZ</t>
  </si>
  <si>
    <t>ENDEUDAMIENTO</t>
  </si>
  <si>
    <t>RENTABILIDAD ACTIVO</t>
  </si>
  <si>
    <t>RENTABILIDAD PATRIMONIO</t>
  </si>
  <si>
    <t>COBERTURA DE INTERESES</t>
  </si>
  <si>
    <t>SUMATORIA</t>
  </si>
  <si>
    <t>ACTIVO CORRIENTE</t>
  </si>
  <si>
    <t>ACTIVO TOTAL</t>
  </si>
  <si>
    <t>PASIVO CORRIENTE</t>
  </si>
  <si>
    <t>PATRIMONIO</t>
  </si>
  <si>
    <t>PASIVO</t>
  </si>
  <si>
    <t>UTILIDAD</t>
  </si>
  <si>
    <t>GASTOS DE INTERESES</t>
  </si>
  <si>
    <t>Coordinador GIT Financiera</t>
  </si>
  <si>
    <t>SUBSANAR</t>
  </si>
  <si>
    <t>CUMPLE</t>
  </si>
  <si>
    <t>Capacidad Residual</t>
  </si>
  <si>
    <t>Capacidad residual</t>
  </si>
  <si>
    <t>proponente</t>
  </si>
  <si>
    <t>CO</t>
  </si>
  <si>
    <t>E</t>
  </si>
  <si>
    <t>CT</t>
  </si>
  <si>
    <t>CF</t>
  </si>
  <si>
    <t>SCE</t>
  </si>
  <si>
    <t>TOTAL CR</t>
  </si>
  <si>
    <t>TRM</t>
  </si>
  <si>
    <t>N/A</t>
  </si>
  <si>
    <t>FERNANDO BENAVIDES VILLOTA</t>
  </si>
  <si>
    <t>TRANSPORTES ESPECIALES NUEVA ERA</t>
  </si>
  <si>
    <t>TRANSPORTES Y VIAJES TURISCAR</t>
  </si>
  <si>
    <t>PROCESO DE CONTRATACIÓN BAJO LA MODALIDAD DE LICITACIÓN PÚBLICA N°1 DE 2019</t>
  </si>
  <si>
    <t xml:space="preserve">OBJETO: ADECUACIÓN Y MANTENIMIENTO DE LA SEDE CENTRAL ETAPA III DEL
INSTITUTO GEOGRÁFICO AGUSTÍN CODAZZI </t>
  </si>
  <si>
    <t>OL INGENIERIA DE CONSTRUCCIÓN SAS</t>
  </si>
  <si>
    <t>INVERSIONES GUERFOR S.A.</t>
  </si>
  <si>
    <t>2.28</t>
  </si>
  <si>
    <t>CONSORCIO AYT</t>
  </si>
  <si>
    <t>ARQUIMCO SAS</t>
  </si>
  <si>
    <t>SEGUNDISALVO PARDO</t>
  </si>
  <si>
    <t>CIVILMAQ SAS</t>
  </si>
  <si>
    <t>LAM CONSTRUCCIONES SAS</t>
  </si>
  <si>
    <t>CONSORCIO CILAM 2019</t>
  </si>
  <si>
    <t>CONSORCIO AR-AJ</t>
  </si>
  <si>
    <t>CONSTRUCTORA ARQUIM</t>
  </si>
  <si>
    <t>ARTURO JURADO ALVARAN</t>
  </si>
  <si>
    <t>Falta Planilla</t>
  </si>
  <si>
    <t>Falta cert y plan</t>
  </si>
  <si>
    <t>EBISUS SAS</t>
  </si>
  <si>
    <t>NEOGLOBAL SAS</t>
  </si>
  <si>
    <t>GRUPO EMPRESARIAL PINZÓN MUÑOZ SAS</t>
  </si>
  <si>
    <t>INGENIERIA Y TECNOLOGIA APLICADA SAS</t>
  </si>
  <si>
    <t>GESTION RURAL Y URBANA SAS</t>
  </si>
  <si>
    <t>CONSORCIO CODAZZI</t>
  </si>
  <si>
    <t>CONSTRUCCIONES KYOTO</t>
  </si>
  <si>
    <t>CONSTRUCCIONES KYOTO SAS</t>
  </si>
  <si>
    <t>falta certif</t>
  </si>
  <si>
    <t>ORGANIZACIÓN PROYECT SAS</t>
  </si>
  <si>
    <t>NORMALIZAR INGENIERIA SAS</t>
  </si>
  <si>
    <t>INGENIERIA DE NARIÑO Y ASOCIADOS SAS</t>
  </si>
  <si>
    <t>UNION TEMPORAL SEREM 60 - 40</t>
  </si>
  <si>
    <t>SERARCO SAS</t>
  </si>
  <si>
    <t>EFRAIN MUÑOZ MOTTA</t>
  </si>
  <si>
    <t>MODERLINE</t>
  </si>
  <si>
    <t>CONSORCIO IGAC SEDE CENTRAL 2019</t>
  </si>
  <si>
    <t>CONSORCIO WG CODAZZI 2019</t>
  </si>
  <si>
    <t>WILLIAM CARDONA OLMOS</t>
  </si>
  <si>
    <t>GEPLANT SAS</t>
  </si>
  <si>
    <t>falta cert y plan</t>
  </si>
  <si>
    <t>BROKA CONSTRUCCIONES E INTERVENTORIA SAS</t>
  </si>
  <si>
    <t>TITO II VELASQUEZ BECERRA</t>
  </si>
  <si>
    <t>DISCEP SAS</t>
  </si>
  <si>
    <t>CONSORCIO PROYECTAR 1</t>
  </si>
  <si>
    <t xml:space="preserve">INGENIERIA INTEGRAL PROYECTOS LOGISTICA Y ARQUITECTURA </t>
  </si>
  <si>
    <t>SYOC DISEÑO Y CONSTRUCCIÓN SAS</t>
  </si>
  <si>
    <t>JULIO JAVIER PALOMINO CASTILLO</t>
  </si>
  <si>
    <t>Falta cert</t>
  </si>
  <si>
    <t>VICTOR JULIO NASSIFF FIGUEROA</t>
  </si>
  <si>
    <t>Sin documentos de k res</t>
  </si>
  <si>
    <t>CONSORCIO SIBRAR</t>
  </si>
  <si>
    <t>BRACO CONSTRUCTOR SAS</t>
  </si>
  <si>
    <t>ARIETE INGENIERIA Y CONSTRUCCIONES SAS</t>
  </si>
  <si>
    <t>SERVICIOS INTEGRALES DE CONSTRUCCION</t>
  </si>
  <si>
    <t>CONSORCIO IGAC SC 2019</t>
  </si>
  <si>
    <t>JAIME ANDRES AREVALO</t>
  </si>
  <si>
    <t>PROINCO INGENIERIA SAS</t>
  </si>
  <si>
    <t>Sin documentos de k res F3</t>
  </si>
  <si>
    <t>OBRAS Y SISTEMAS SAS</t>
  </si>
  <si>
    <t>NO CUMPLE</t>
  </si>
  <si>
    <t>HERING SAS</t>
  </si>
  <si>
    <t>OBRACOL SAS CONSTRUCTORA</t>
  </si>
  <si>
    <t>CONSTRUIR XXI SAS</t>
  </si>
  <si>
    <t>CONSTRUCTORA DARJA SAS</t>
  </si>
  <si>
    <t>CONSORCIO SANTA ANA IGAC</t>
  </si>
  <si>
    <t>ARINDEC SAS</t>
  </si>
  <si>
    <t>CARLOS RODOLFO DAZA RAMIREZ</t>
  </si>
  <si>
    <t>CONSORCIO MANTOSAR</t>
  </si>
  <si>
    <t>OMAIRA RIAÑO MOLANO</t>
  </si>
  <si>
    <t>CONSTRUCTORA SAKARAH LTDA</t>
  </si>
  <si>
    <t>CONTRONET LTDA</t>
  </si>
  <si>
    <t>CONSTRUCTORA GILLI SAS</t>
  </si>
  <si>
    <t>JAVIER ORLANDO RAMIREZ RODRIGUEZ</t>
  </si>
  <si>
    <t>CONSORCIO CGJ</t>
  </si>
  <si>
    <t>GUSTAVO ADOLFO TORRES DUARTE</t>
  </si>
  <si>
    <t>CONSORCIO ESFUERZO VERTICAL IGAC</t>
  </si>
  <si>
    <t>MAURICIO RAFAEL PABA PINZÓN</t>
  </si>
  <si>
    <t>ESFUERZO VERTICAL SAS</t>
  </si>
  <si>
    <t>CUMBRE ASOCIADOS LIMITADA</t>
  </si>
  <si>
    <t>CONSORCIO NMM</t>
  </si>
  <si>
    <t>M&amp;M INGENIEROS ASOCIADOS</t>
  </si>
  <si>
    <t>NM SERVICIOS INTEGRADOS COLOMBIA SAS</t>
  </si>
  <si>
    <r>
      <t xml:space="preserve">Las empresas </t>
    </r>
    <r>
      <rPr>
        <b/>
        <sz val="10"/>
        <rFont val="Arial"/>
        <family val="2"/>
      </rPr>
      <t>OL Ingeniería de Construcción SAS, Inversiones Guerfor S.A., LAM Construcciones SAS (del Consorcio CILAM 2019), Constructora ARQUIM (del Consorcio AR-AJ), Neoglobal SAS, Ingeniería de Nariño y Asociados SAS, Organización Proyect SAS, Normalizar Ingeniería SAS (del Consorcio Codazzi), Geplant SAS (del Consorcio WG Codazzi 2019), Syoc Diseño y Construcción SAS (del Consorcio Proyectar 1), Braco Constructor SAS, Ariete Ingeniería y Construcciones SAS, Servicios Integrales de Construcción (del Consorcio SIBRAR), Jaime Andrés Arévalo, PROINCO Ingeniería SAS (del Consorcio IGAC SC 2019), Obras y Sistemas SAS, HERING SAS, CONTRONET Ltda, Constructora GILLI SAS, Javier Orlando Ramírez Rodríguez (del Consorcio CGJ)</t>
    </r>
    <r>
      <rPr>
        <sz val="10"/>
        <rFont val="Arial"/>
        <family val="2"/>
      </rPr>
      <t xml:space="preserve"> deben adjuntar la Planilla resumen de aportes parafiscales tipo E en estado pagada, ya que no la adjuntaron, de acuerdo a lo establecido en el numeral 2.7.2.1.
Las empresas </t>
    </r>
    <r>
      <rPr>
        <b/>
        <sz val="10"/>
        <rFont val="Arial"/>
        <family val="2"/>
      </rPr>
      <t>LAM Construcciones SAS (del Consorcio CILAM 2019), Grupo Empresarial Pinzón Muñoz SAS, Construcciones Kyoto, William Cardona Olmos, Geplant SAS (del Consorcio WG Codazzi 2019), Julio Javier Palomino Castillo, CONTRONET Ltda (del Consorcio CGJ)</t>
    </r>
    <r>
      <rPr>
        <sz val="10"/>
        <rFont val="Arial"/>
        <family val="2"/>
      </rPr>
      <t xml:space="preserve"> deben presentar la certificación de aportes actualizada, de acuerdo a lo establecido en el numeral 2.7.2.1
Las empresas </t>
    </r>
    <r>
      <rPr>
        <b/>
        <sz val="10"/>
        <rFont val="Arial"/>
        <family val="2"/>
      </rPr>
      <t>LAM Construcciones SAS (del Consorcio CILAM 2019), Grupo Empresarial Pinzón Muñoz SAS, Ingeniería de Nariño y Asociados SAS, Organización Proyect SAS, Normalizar Ingeniería SAS (del Consorcio Codazzi), Jaime Andrés Arévalo, PROINCO Ingeniería SAS (del Consorcio IGAC SC 2019), Obras y Sistemas SAS, HERING SAS, OBRACOL SAS Constructora, Construir XXI SAS, Constructora Darja SAS (del Consorcio Santa Ana IGAC), ARINDEC SAS</t>
    </r>
    <r>
      <rPr>
        <sz val="10"/>
        <rFont val="Arial"/>
        <family val="2"/>
      </rPr>
      <t xml:space="preserve"> deben presentar el estado de resultados que contiene el mejor ingreso operacional de los últimos cinco (5) años, debidamente auditado y aprobado por el contador público o revisor fiscal según corresponda y suscrito por el representante legal, para certificar la capacidad de organización, de acuerdo a lo establecido en el numeral 2.7.2.4.
Las empresas </t>
    </r>
    <r>
      <rPr>
        <b/>
        <sz val="10"/>
        <rFont val="Arial"/>
        <family val="2"/>
      </rPr>
      <t>Víctor Julio Nassiff Figueroa, Braco Constructor SAS, Servicios Integrales de Construcción (del Consorcio SIBRAR), Jaime Andrés Arévalo, PROINCO Ingeniería SAS (del Consorcio IGAC SC 2019), OBRACOL SAS Constructora, CONTRONET Ltda (del Consorcio CGJ)</t>
    </r>
    <r>
      <rPr>
        <sz val="10"/>
        <rFont val="Arial"/>
        <family val="2"/>
      </rPr>
      <t xml:space="preserve"> deben adjuntar los documentos de capacidad residual solicitados en el numeral 2.7.2.4.
La empresa </t>
    </r>
    <r>
      <rPr>
        <b/>
        <sz val="10"/>
        <rFont val="Arial"/>
        <family val="2"/>
      </rPr>
      <t>HERING SAS</t>
    </r>
    <r>
      <rPr>
        <sz val="10"/>
        <rFont val="Arial"/>
        <family val="2"/>
      </rPr>
      <t xml:space="preserve"> debe adjuntar el RUP actualizado, ya que presentó el RUP de otra empresa, con el fin de revisar los indicadores financieros solicitados en el numeral 2.7.2.
</t>
    </r>
  </si>
  <si>
    <t>Bogotá, 18 de octubre de 2019</t>
  </si>
</sst>
</file>

<file path=xl/styles.xml><?xml version="1.0" encoding="utf-8"?>
<styleSheet xmlns="http://schemas.openxmlformats.org/spreadsheetml/2006/main">
  <numFmts count="4">
    <numFmt numFmtId="164" formatCode="&quot;$&quot;\ #,##0;[Red]\-&quot;$&quot;\ #,##0"/>
    <numFmt numFmtId="165" formatCode="&quot;$&quot;\ #,##0.00;[Red]\-&quot;$&quot;\ #,##0.00"/>
    <numFmt numFmtId="166" formatCode="_-* #,##0_-;\-* #,##0_-;_-* &quot;-&quot;_-;_-@_-"/>
    <numFmt numFmtId="167" formatCode="#,##0.00_ ;[Red]\-#,##0.00\ "/>
  </numFmts>
  <fonts count="5">
    <font>
      <sz val="11"/>
      <color theme="1"/>
      <name val="Calibri"/>
      <family val="2"/>
      <scheme val="minor"/>
    </font>
    <font>
      <sz val="10"/>
      <name val="Arial"/>
      <family val="2"/>
    </font>
    <font>
      <b/>
      <sz val="10"/>
      <name val="Arial"/>
      <family val="2"/>
    </font>
    <font>
      <b/>
      <sz val="11"/>
      <color theme="1"/>
      <name val="Calibri"/>
      <family val="2"/>
      <scheme val="minor"/>
    </font>
    <font>
      <sz val="11"/>
      <color theme="1"/>
      <name val="Calibri"/>
      <family val="2"/>
      <scheme val="minor"/>
    </font>
  </fonts>
  <fills count="11">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5" tint="0.59999389629810485"/>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top style="thin">
        <color indexed="8"/>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8"/>
      </top>
      <bottom/>
      <diagonal/>
    </border>
  </borders>
  <cellStyleXfs count="3">
    <xf numFmtId="0" fontId="0" fillId="0" borderId="0"/>
    <xf numFmtId="9" fontId="4" fillId="0" borderId="0" applyFont="0" applyFill="0" applyBorder="0" applyAlignment="0" applyProtection="0"/>
    <xf numFmtId="166" fontId="4" fillId="0" borderId="0" applyFont="0" applyFill="0" applyBorder="0" applyAlignment="0" applyProtection="0"/>
  </cellStyleXfs>
  <cellXfs count="53">
    <xf numFmtId="0" fontId="0" fillId="0" borderId="0" xfId="0"/>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Border="1" applyAlignment="1">
      <alignment horizontal="left" vertical="center" wrapText="1"/>
    </xf>
    <xf numFmtId="0" fontId="1" fillId="0" borderId="0" xfId="0" applyFont="1" applyFill="1" applyBorder="1" applyAlignment="1">
      <alignment horizontal="left" vertical="top" wrapText="1"/>
    </xf>
    <xf numFmtId="0" fontId="1" fillId="0" borderId="0" xfId="0" applyFont="1" applyBorder="1"/>
    <xf numFmtId="0" fontId="2" fillId="0" borderId="10" xfId="0" applyFont="1" applyBorder="1" applyAlignment="1">
      <alignment horizontal="center" vertical="center" wrapText="1"/>
    </xf>
    <xf numFmtId="0" fontId="3" fillId="0" borderId="0" xfId="0" applyFont="1"/>
    <xf numFmtId="165" fontId="0" fillId="0" borderId="0" xfId="0" applyNumberFormat="1"/>
    <xf numFmtId="167" fontId="0" fillId="0" borderId="0" xfId="0" applyNumberFormat="1"/>
    <xf numFmtId="9" fontId="0" fillId="0" borderId="0" xfId="1" applyFont="1"/>
    <xf numFmtId="0" fontId="2"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3" fontId="0" fillId="0" borderId="0" xfId="0" applyNumberFormat="1"/>
    <xf numFmtId="166" fontId="0" fillId="0" borderId="0" xfId="2" applyFont="1"/>
    <xf numFmtId="1" fontId="0" fillId="0" borderId="0" xfId="0" applyNumberFormat="1"/>
    <xf numFmtId="166" fontId="0" fillId="0" borderId="0" xfId="0" applyNumberFormat="1"/>
    <xf numFmtId="4" fontId="0" fillId="0" borderId="0" xfId="0" applyNumberFormat="1"/>
    <xf numFmtId="0" fontId="2" fillId="0" borderId="13" xfId="0" applyFont="1" applyFill="1" applyBorder="1" applyAlignment="1">
      <alignment horizontal="center" vertical="center" wrapText="1"/>
    </xf>
    <xf numFmtId="2" fontId="2" fillId="0" borderId="12" xfId="0" applyNumberFormat="1" applyFont="1" applyBorder="1" applyAlignment="1">
      <alignment horizontal="center" vertical="center" wrapText="1"/>
    </xf>
    <xf numFmtId="2" fontId="2" fillId="0" borderId="11" xfId="0" applyNumberFormat="1" applyFont="1" applyBorder="1" applyAlignment="1">
      <alignment horizontal="center" vertical="center" wrapText="1"/>
    </xf>
    <xf numFmtId="0" fontId="2" fillId="0" borderId="15"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0" fontId="0" fillId="2" borderId="0" xfId="0" applyFill="1"/>
    <xf numFmtId="0" fontId="0" fillId="0" borderId="0" xfId="0" applyFont="1"/>
    <xf numFmtId="164" fontId="0" fillId="0" borderId="0" xfId="0" applyNumberFormat="1"/>
    <xf numFmtId="0" fontId="0" fillId="5" borderId="0" xfId="0" applyFill="1"/>
    <xf numFmtId="0" fontId="0" fillId="3" borderId="0" xfId="0" applyFont="1" applyFill="1"/>
    <xf numFmtId="0" fontId="0" fillId="6" borderId="0" xfId="0" applyFont="1" applyFill="1"/>
    <xf numFmtId="0" fontId="0" fillId="7" borderId="0" xfId="0" applyFont="1" applyFill="1"/>
    <xf numFmtId="0" fontId="0" fillId="8" borderId="0" xfId="0" applyFont="1" applyFill="1"/>
    <xf numFmtId="0" fontId="0" fillId="4" borderId="0" xfId="0" applyFont="1" applyFill="1"/>
    <xf numFmtId="0" fontId="0" fillId="9" borderId="0" xfId="0" applyFont="1" applyFill="1"/>
    <xf numFmtId="0" fontId="0" fillId="5" borderId="0" xfId="0" applyFont="1" applyFill="1"/>
    <xf numFmtId="0" fontId="0" fillId="10" borderId="0" xfId="0" applyFont="1" applyFill="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Fill="1" applyBorder="1" applyAlignment="1">
      <alignment horizontal="justify" vertical="top" wrapText="1"/>
    </xf>
    <xf numFmtId="0" fontId="1" fillId="0" borderId="2" xfId="0" applyFont="1" applyFill="1" applyBorder="1" applyAlignment="1">
      <alignment horizontal="justify" vertical="top" wrapText="1"/>
    </xf>
    <xf numFmtId="0" fontId="1" fillId="0" borderId="3" xfId="0" applyFont="1" applyFill="1" applyBorder="1" applyAlignment="1">
      <alignment horizontal="justify" vertical="top" wrapText="1"/>
    </xf>
    <xf numFmtId="0" fontId="1" fillId="0" borderId="14" xfId="0" applyFont="1" applyBorder="1" applyAlignment="1">
      <alignment horizontal="center" vertical="center" wrapText="1"/>
    </xf>
  </cellXfs>
  <cellStyles count="3">
    <cellStyle name="Millares [0]" xfId="2" builtinId="6"/>
    <cellStyle name="Normal" xfId="0" builtinId="0"/>
    <cellStyle name="Porcentual"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1171575</xdr:colOff>
      <xdr:row>0</xdr:row>
      <xdr:rowOff>66675</xdr:rowOff>
    </xdr:from>
    <xdr:to>
      <xdr:col>1</xdr:col>
      <xdr:colOff>698565</xdr:colOff>
      <xdr:row>0</xdr:row>
      <xdr:rowOff>536108</xdr:rowOff>
    </xdr:to>
    <xdr:pic>
      <xdr:nvPicPr>
        <xdr:cNvPr id="8" name="Imagen 7"/>
        <xdr:cNvPicPr>
          <a:picLocks noChangeAspect="1"/>
        </xdr:cNvPicPr>
      </xdr:nvPicPr>
      <xdr:blipFill>
        <a:blip xmlns:r="http://schemas.openxmlformats.org/officeDocument/2006/relationships" r:embed="rId1"/>
        <a:stretch>
          <a:fillRect/>
        </a:stretch>
      </xdr:blipFill>
      <xdr:spPr>
        <a:xfrm>
          <a:off x="1171575" y="66675"/>
          <a:ext cx="2213040" cy="469433"/>
        </a:xfrm>
        <a:prstGeom prst="rect">
          <a:avLst/>
        </a:prstGeom>
      </xdr:spPr>
    </xdr:pic>
    <xdr:clientData/>
  </xdr:twoCellAnchor>
  <xdr:twoCellAnchor editAs="oneCell">
    <xdr:from>
      <xdr:col>0</xdr:col>
      <xdr:colOff>171450</xdr:colOff>
      <xdr:row>0</xdr:row>
      <xdr:rowOff>76200</xdr:rowOff>
    </xdr:from>
    <xdr:to>
      <xdr:col>0</xdr:col>
      <xdr:colOff>1073736</xdr:colOff>
      <xdr:row>0</xdr:row>
      <xdr:rowOff>545633</xdr:rowOff>
    </xdr:to>
    <xdr:pic>
      <xdr:nvPicPr>
        <xdr:cNvPr id="10" name="Imagen 9"/>
        <xdr:cNvPicPr>
          <a:picLocks noChangeAspect="1"/>
        </xdr:cNvPicPr>
      </xdr:nvPicPr>
      <xdr:blipFill>
        <a:blip xmlns:r="http://schemas.openxmlformats.org/officeDocument/2006/relationships" r:embed="rId2"/>
        <a:stretch>
          <a:fillRect/>
        </a:stretch>
      </xdr:blipFill>
      <xdr:spPr>
        <a:xfrm>
          <a:off x="171450" y="76200"/>
          <a:ext cx="902286" cy="4694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I48"/>
  <sheetViews>
    <sheetView tabSelected="1" topLeftCell="A28" workbookViewId="0">
      <selection activeCell="F4" sqref="F4"/>
    </sheetView>
  </sheetViews>
  <sheetFormatPr baseColWidth="10" defaultRowHeight="15"/>
  <cols>
    <col min="1" max="1" width="40.28515625" customWidth="1"/>
    <col min="2" max="2" width="12.7109375" customWidth="1"/>
    <col min="3" max="4" width="13.42578125" customWidth="1"/>
    <col min="6" max="6" width="16.28515625" customWidth="1"/>
    <col min="7" max="7" width="14" customWidth="1"/>
    <col min="8" max="8" width="12.28515625" customWidth="1"/>
    <col min="9" max="9" width="12.5703125" customWidth="1"/>
  </cols>
  <sheetData>
    <row r="1" spans="1:9" ht="51.75" customHeight="1">
      <c r="A1" s="40" t="s">
        <v>0</v>
      </c>
      <c r="B1" s="41"/>
      <c r="C1" s="41"/>
      <c r="D1" s="41"/>
      <c r="E1" s="41"/>
      <c r="F1" s="41"/>
      <c r="G1" s="41"/>
      <c r="H1" s="41"/>
      <c r="I1" s="42"/>
    </row>
    <row r="2" spans="1:9" ht="38.25" customHeight="1">
      <c r="A2" s="43" t="s">
        <v>41</v>
      </c>
      <c r="B2" s="44"/>
      <c r="C2" s="44"/>
      <c r="D2" s="44"/>
      <c r="E2" s="44"/>
      <c r="F2" s="44"/>
      <c r="G2" s="44"/>
      <c r="H2" s="44"/>
      <c r="I2" s="45"/>
    </row>
    <row r="3" spans="1:9" ht="52.5" customHeight="1">
      <c r="A3" s="46" t="s">
        <v>42</v>
      </c>
      <c r="B3" s="47"/>
      <c r="C3" s="47"/>
      <c r="D3" s="47"/>
      <c r="E3" s="47"/>
      <c r="F3" s="47"/>
      <c r="G3" s="47"/>
      <c r="H3" s="47"/>
      <c r="I3" s="48"/>
    </row>
    <row r="4" spans="1:9" ht="38.25">
      <c r="A4" s="8" t="s">
        <v>1</v>
      </c>
      <c r="B4" s="1" t="s">
        <v>2</v>
      </c>
      <c r="C4" s="2" t="s">
        <v>3</v>
      </c>
      <c r="D4" s="2" t="s">
        <v>27</v>
      </c>
      <c r="E4" s="2" t="s">
        <v>4</v>
      </c>
      <c r="F4" s="2" t="s">
        <v>5</v>
      </c>
      <c r="G4" s="3" t="s">
        <v>6</v>
      </c>
      <c r="H4" s="4" t="s">
        <v>7</v>
      </c>
      <c r="I4" s="2" t="s">
        <v>9</v>
      </c>
    </row>
    <row r="5" spans="1:9">
      <c r="A5" s="17" t="s">
        <v>43</v>
      </c>
      <c r="B5" s="1" t="s">
        <v>26</v>
      </c>
      <c r="C5" s="13" t="s">
        <v>25</v>
      </c>
      <c r="D5" s="17" t="str">
        <f>+Hoja3!J4</f>
        <v>CUMPLE</v>
      </c>
      <c r="E5" s="14">
        <v>10.19</v>
      </c>
      <c r="F5" s="14">
        <v>0.49</v>
      </c>
      <c r="G5" s="15">
        <v>49.95</v>
      </c>
      <c r="H5" s="24">
        <v>0.1</v>
      </c>
      <c r="I5" s="25">
        <v>0.05</v>
      </c>
    </row>
    <row r="6" spans="1:9">
      <c r="A6" s="17" t="s">
        <v>44</v>
      </c>
      <c r="B6" s="1" t="s">
        <v>26</v>
      </c>
      <c r="C6" s="13" t="s">
        <v>25</v>
      </c>
      <c r="D6" s="17" t="str">
        <f>+Hoja3!J5</f>
        <v>CUMPLE</v>
      </c>
      <c r="E6" s="14" t="s">
        <v>45</v>
      </c>
      <c r="F6" s="14">
        <v>0.49</v>
      </c>
      <c r="G6" s="15">
        <v>9.24</v>
      </c>
      <c r="H6" s="24">
        <v>0.08</v>
      </c>
      <c r="I6" s="25">
        <v>0.04</v>
      </c>
    </row>
    <row r="7" spans="1:9">
      <c r="A7" s="17" t="s">
        <v>46</v>
      </c>
      <c r="B7" s="1" t="s">
        <v>26</v>
      </c>
      <c r="C7" s="13" t="s">
        <v>26</v>
      </c>
      <c r="D7" s="17" t="s">
        <v>26</v>
      </c>
      <c r="E7" s="25">
        <v>4.8204250862224773</v>
      </c>
      <c r="F7" s="25">
        <v>0.10898239254723578</v>
      </c>
      <c r="G7" s="27">
        <v>4.7379380012911323</v>
      </c>
      <c r="H7" s="24">
        <v>0.10308937959729568</v>
      </c>
      <c r="I7" s="25">
        <v>9.1854452362572198E-2</v>
      </c>
    </row>
    <row r="8" spans="1:9">
      <c r="A8" s="17" t="s">
        <v>51</v>
      </c>
      <c r="B8" s="1" t="s">
        <v>26</v>
      </c>
      <c r="C8" s="26" t="s">
        <v>25</v>
      </c>
      <c r="D8" s="17" t="s">
        <v>25</v>
      </c>
      <c r="E8" s="25">
        <v>9.2958234452914148</v>
      </c>
      <c r="F8" s="25">
        <v>0.18639250652337569</v>
      </c>
      <c r="G8" s="27">
        <v>19.067463906488364</v>
      </c>
      <c r="H8" s="24">
        <v>0.15865500118242823</v>
      </c>
      <c r="I8" s="25">
        <v>0.12908289783956631</v>
      </c>
    </row>
    <row r="9" spans="1:9">
      <c r="A9" s="23" t="s">
        <v>52</v>
      </c>
      <c r="B9" s="1" t="s">
        <v>26</v>
      </c>
      <c r="C9" s="13" t="s">
        <v>25</v>
      </c>
      <c r="D9" s="17" t="s">
        <v>26</v>
      </c>
      <c r="E9" s="25">
        <v>69.048717588632556</v>
      </c>
      <c r="F9" s="25">
        <v>1.9480435208922564E-2</v>
      </c>
      <c r="G9" s="27" t="s">
        <v>37</v>
      </c>
      <c r="H9" s="24">
        <v>0.17129777455847386</v>
      </c>
      <c r="I9" s="25">
        <v>0.1679608193597549</v>
      </c>
    </row>
    <row r="10" spans="1:9">
      <c r="A10" s="17" t="s">
        <v>57</v>
      </c>
      <c r="B10" s="1" t="s">
        <v>26</v>
      </c>
      <c r="C10" s="13" t="s">
        <v>26</v>
      </c>
      <c r="D10" s="17" t="s">
        <v>26</v>
      </c>
      <c r="E10" s="14">
        <v>5.38</v>
      </c>
      <c r="F10" s="14">
        <v>0.43</v>
      </c>
      <c r="G10" s="15">
        <v>33.950000000000003</v>
      </c>
      <c r="H10" s="24">
        <v>0.24</v>
      </c>
      <c r="I10" s="25">
        <v>0.14000000000000001</v>
      </c>
    </row>
    <row r="11" spans="1:9">
      <c r="A11" s="17" t="s">
        <v>58</v>
      </c>
      <c r="B11" s="1" t="s">
        <v>26</v>
      </c>
      <c r="C11" s="13" t="s">
        <v>25</v>
      </c>
      <c r="D11" s="17" t="s">
        <v>26</v>
      </c>
      <c r="E11" s="14">
        <v>2.71</v>
      </c>
      <c r="F11" s="14">
        <v>0.69</v>
      </c>
      <c r="G11" s="15">
        <v>3.52</v>
      </c>
      <c r="H11" s="24">
        <v>0.6</v>
      </c>
      <c r="I11" s="25">
        <v>0.18</v>
      </c>
    </row>
    <row r="12" spans="1:9" ht="15" customHeight="1">
      <c r="A12" s="17" t="s">
        <v>59</v>
      </c>
      <c r="B12" s="1" t="s">
        <v>26</v>
      </c>
      <c r="C12" s="26" t="s">
        <v>25</v>
      </c>
      <c r="D12" s="17" t="s">
        <v>25</v>
      </c>
      <c r="E12" s="14">
        <v>4.63</v>
      </c>
      <c r="F12" s="14">
        <v>0.49</v>
      </c>
      <c r="G12" s="15">
        <v>10.53</v>
      </c>
      <c r="H12" s="24">
        <v>0.28999999999999998</v>
      </c>
      <c r="I12" s="25">
        <v>0.14000000000000001</v>
      </c>
    </row>
    <row r="13" spans="1:9" ht="25.5">
      <c r="A13" s="17" t="s">
        <v>60</v>
      </c>
      <c r="B13" s="1" t="s">
        <v>26</v>
      </c>
      <c r="C13" s="13" t="s">
        <v>26</v>
      </c>
      <c r="D13" s="17" t="str">
        <f>+Hoja3!J12</f>
        <v>CUMPLE</v>
      </c>
      <c r="E13" s="14">
        <v>12.5</v>
      </c>
      <c r="F13" s="14">
        <v>0.38</v>
      </c>
      <c r="G13" s="15">
        <v>6.37</v>
      </c>
      <c r="H13" s="24">
        <v>0.28000000000000003</v>
      </c>
      <c r="I13" s="25">
        <v>0.17</v>
      </c>
    </row>
    <row r="14" spans="1:9">
      <c r="A14" s="17" t="s">
        <v>61</v>
      </c>
      <c r="B14" s="1" t="s">
        <v>26</v>
      </c>
      <c r="C14" s="13" t="s">
        <v>26</v>
      </c>
      <c r="D14" s="17" t="str">
        <f>+Hoja3!J13</f>
        <v>CUMPLE</v>
      </c>
      <c r="E14" s="14">
        <v>4.3600000000000003</v>
      </c>
      <c r="F14" s="14">
        <v>0.43</v>
      </c>
      <c r="G14" s="15">
        <v>7.84</v>
      </c>
      <c r="H14" s="24">
        <v>0.15</v>
      </c>
      <c r="I14" s="25">
        <v>0.08</v>
      </c>
    </row>
    <row r="15" spans="1:9" ht="15" customHeight="1">
      <c r="A15" s="17" t="s">
        <v>62</v>
      </c>
      <c r="B15" s="1" t="s">
        <v>26</v>
      </c>
      <c r="C15" s="26" t="s">
        <v>25</v>
      </c>
      <c r="D15" s="17" t="s">
        <v>25</v>
      </c>
      <c r="E15" s="25">
        <v>7.4640241601000925</v>
      </c>
      <c r="F15" s="25">
        <v>0.445253257063632</v>
      </c>
      <c r="G15" s="27">
        <v>44.03680231014885</v>
      </c>
      <c r="H15" s="24">
        <v>0.37842910845067257</v>
      </c>
      <c r="I15" s="25">
        <v>0.20993231534532414</v>
      </c>
    </row>
    <row r="16" spans="1:9">
      <c r="A16" s="17" t="s">
        <v>64</v>
      </c>
      <c r="B16" s="1" t="s">
        <v>26</v>
      </c>
      <c r="C16" s="13" t="s">
        <v>25</v>
      </c>
      <c r="D16" s="17" t="str">
        <f>+Hoja3!J15</f>
        <v>CUMPLE</v>
      </c>
      <c r="E16" s="14">
        <v>2.38</v>
      </c>
      <c r="F16" s="14">
        <v>0.43</v>
      </c>
      <c r="G16" s="15">
        <v>12.21</v>
      </c>
      <c r="H16" s="24">
        <v>0.64</v>
      </c>
      <c r="I16" s="25">
        <v>0.36</v>
      </c>
    </row>
    <row r="17" spans="1:9" ht="15" customHeight="1">
      <c r="A17" s="17" t="s">
        <v>69</v>
      </c>
      <c r="B17" s="1" t="s">
        <v>26</v>
      </c>
      <c r="C17" s="13" t="s">
        <v>26</v>
      </c>
      <c r="D17" s="17" t="str">
        <f>+Hoja3!J16</f>
        <v>CUMPLE</v>
      </c>
      <c r="E17" s="25">
        <v>9.4738574901568136</v>
      </c>
      <c r="F17" s="25">
        <v>0.32840886318110174</v>
      </c>
      <c r="G17" s="27">
        <v>12.18203617981175</v>
      </c>
      <c r="H17" s="24">
        <v>0.17412019814612767</v>
      </c>
      <c r="I17" s="25">
        <v>0.11428632144360011</v>
      </c>
    </row>
    <row r="18" spans="1:9">
      <c r="A18" s="17" t="s">
        <v>72</v>
      </c>
      <c r="B18" s="1" t="s">
        <v>26</v>
      </c>
      <c r="C18" s="13" t="s">
        <v>26</v>
      </c>
      <c r="D18" s="17" t="s">
        <v>26</v>
      </c>
      <c r="E18" s="14">
        <v>2.44</v>
      </c>
      <c r="F18" s="14">
        <v>0.49</v>
      </c>
      <c r="G18" s="15">
        <v>7.97</v>
      </c>
      <c r="H18" s="16">
        <v>0.25</v>
      </c>
      <c r="I18" s="14">
        <v>0.13</v>
      </c>
    </row>
    <row r="19" spans="1:9" ht="15" customHeight="1">
      <c r="A19" s="17" t="s">
        <v>73</v>
      </c>
      <c r="B19" s="1" t="s">
        <v>26</v>
      </c>
      <c r="C19" s="13" t="s">
        <v>26</v>
      </c>
      <c r="D19" s="17" t="s">
        <v>26</v>
      </c>
      <c r="E19" s="25">
        <v>5.8894662507356355</v>
      </c>
      <c r="F19" s="25">
        <v>0.17157493645243704</v>
      </c>
      <c r="G19" s="27">
        <v>39253.007085411591</v>
      </c>
      <c r="H19" s="24">
        <v>0.40867979356270223</v>
      </c>
      <c r="I19" s="25">
        <v>0.33856058391871374</v>
      </c>
    </row>
    <row r="20" spans="1:9">
      <c r="A20" s="17" t="s">
        <v>74</v>
      </c>
      <c r="B20" s="1" t="s">
        <v>26</v>
      </c>
      <c r="C20" s="13" t="s">
        <v>25</v>
      </c>
      <c r="D20" s="17" t="s">
        <v>26</v>
      </c>
      <c r="E20" s="25">
        <v>2.6168997146986688</v>
      </c>
      <c r="F20" s="25">
        <v>0.4523398337514179</v>
      </c>
      <c r="G20" s="27">
        <v>11.782144184354403</v>
      </c>
      <c r="H20" s="24">
        <v>0.24367570399486552</v>
      </c>
      <c r="I20" s="25">
        <v>0.13345147656056833</v>
      </c>
    </row>
    <row r="21" spans="1:9">
      <c r="A21" s="17" t="s">
        <v>80</v>
      </c>
      <c r="B21" s="1" t="s">
        <v>26</v>
      </c>
      <c r="C21" s="13" t="s">
        <v>26</v>
      </c>
      <c r="D21" s="17" t="str">
        <f>+Hoja3!J20</f>
        <v>CUMPLE</v>
      </c>
      <c r="E21" s="25">
        <v>20.87</v>
      </c>
      <c r="F21" s="25">
        <v>0.4</v>
      </c>
      <c r="G21" s="27">
        <v>12.7</v>
      </c>
      <c r="H21" s="24">
        <v>0.27</v>
      </c>
      <c r="I21" s="25">
        <v>0.16</v>
      </c>
    </row>
    <row r="22" spans="1:9">
      <c r="A22" s="17" t="s">
        <v>81</v>
      </c>
      <c r="B22" s="1" t="s">
        <v>26</v>
      </c>
      <c r="C22" s="13" t="s">
        <v>25</v>
      </c>
      <c r="D22" s="17" t="s">
        <v>26</v>
      </c>
      <c r="E22" s="25">
        <v>5.3470200701527615</v>
      </c>
      <c r="F22" s="25">
        <v>0.21459004094645101</v>
      </c>
      <c r="G22" s="27">
        <v>4.8863421104723033</v>
      </c>
      <c r="H22" s="24">
        <v>0.10982350054491336</v>
      </c>
      <c r="I22" s="25">
        <v>8.6256471066097809E-2</v>
      </c>
    </row>
    <row r="23" spans="1:9">
      <c r="A23" s="17" t="s">
        <v>84</v>
      </c>
      <c r="B23" s="1" t="s">
        <v>26</v>
      </c>
      <c r="C23" s="13" t="s">
        <v>25</v>
      </c>
      <c r="D23" s="17" t="str">
        <f>+Hoja3!J22</f>
        <v>CUMPLE</v>
      </c>
      <c r="E23" s="25">
        <v>12.44</v>
      </c>
      <c r="F23" s="25">
        <v>0.13</v>
      </c>
      <c r="G23" s="27">
        <v>24.72</v>
      </c>
      <c r="H23" s="24">
        <v>0.09</v>
      </c>
      <c r="I23" s="25">
        <v>0.08</v>
      </c>
    </row>
    <row r="24" spans="1:9">
      <c r="A24" s="17" t="s">
        <v>86</v>
      </c>
      <c r="B24" s="1" t="s">
        <v>26</v>
      </c>
      <c r="C24" s="13" t="s">
        <v>26</v>
      </c>
      <c r="D24" s="17" t="s">
        <v>25</v>
      </c>
      <c r="E24" s="25">
        <v>13.87</v>
      </c>
      <c r="F24" s="25">
        <v>0.05</v>
      </c>
      <c r="G24" s="27">
        <v>58.85</v>
      </c>
      <c r="H24" s="24">
        <v>0.26</v>
      </c>
      <c r="I24" s="25">
        <v>0.25</v>
      </c>
    </row>
    <row r="25" spans="1:9">
      <c r="A25" s="17" t="s">
        <v>88</v>
      </c>
      <c r="B25" s="1" t="s">
        <v>26</v>
      </c>
      <c r="C25" s="13" t="s">
        <v>25</v>
      </c>
      <c r="D25" s="17" t="s">
        <v>25</v>
      </c>
      <c r="E25" s="25">
        <v>31.703706538561907</v>
      </c>
      <c r="F25" s="25">
        <v>0.34138298086087143</v>
      </c>
      <c r="G25" s="27">
        <v>75.971613696947159</v>
      </c>
      <c r="H25" s="24">
        <v>0.24554036495602558</v>
      </c>
      <c r="I25" s="25">
        <v>0.16171706324567131</v>
      </c>
    </row>
    <row r="26" spans="1:9">
      <c r="A26" s="17" t="s">
        <v>92</v>
      </c>
      <c r="B26" s="1" t="s">
        <v>26</v>
      </c>
      <c r="C26" s="13" t="s">
        <v>25</v>
      </c>
      <c r="D26" s="17" t="s">
        <v>25</v>
      </c>
      <c r="E26" s="25">
        <v>431.839912912057</v>
      </c>
      <c r="F26" s="25">
        <v>2.5863423824871303E-2</v>
      </c>
      <c r="G26" s="27">
        <v>140.10043796459303</v>
      </c>
      <c r="H26" s="24">
        <v>0.3293156704689516</v>
      </c>
      <c r="I26" s="25">
        <v>0.32079843971144151</v>
      </c>
    </row>
    <row r="27" spans="1:9">
      <c r="A27" s="17" t="s">
        <v>96</v>
      </c>
      <c r="B27" s="1" t="s">
        <v>26</v>
      </c>
      <c r="C27" s="13" t="s">
        <v>25</v>
      </c>
      <c r="D27" s="17" t="s">
        <v>25</v>
      </c>
      <c r="E27" s="25">
        <v>19.05</v>
      </c>
      <c r="F27" s="25">
        <v>0.52</v>
      </c>
      <c r="G27" s="27">
        <v>12.2</v>
      </c>
      <c r="H27" s="24">
        <v>0.59</v>
      </c>
      <c r="I27" s="25">
        <v>0.28000000000000003</v>
      </c>
    </row>
    <row r="28" spans="1:9">
      <c r="A28" s="17" t="s">
        <v>98</v>
      </c>
      <c r="B28" s="1" t="s">
        <v>97</v>
      </c>
      <c r="C28" s="13" t="s">
        <v>25</v>
      </c>
      <c r="D28" s="17" t="s">
        <v>25</v>
      </c>
      <c r="E28" s="25"/>
      <c r="F28" s="25"/>
      <c r="G28" s="27"/>
      <c r="H28" s="24"/>
      <c r="I28" s="25"/>
    </row>
    <row r="29" spans="1:9">
      <c r="A29" s="17" t="s">
        <v>99</v>
      </c>
      <c r="B29" s="1" t="s">
        <v>26</v>
      </c>
      <c r="C29" s="13" t="s">
        <v>26</v>
      </c>
      <c r="D29" s="17" t="s">
        <v>25</v>
      </c>
      <c r="E29" s="25">
        <v>3.32</v>
      </c>
      <c r="F29" s="25">
        <v>0.28999999999999998</v>
      </c>
      <c r="G29" s="27">
        <v>3.22</v>
      </c>
      <c r="H29" s="24">
        <v>0.17</v>
      </c>
      <c r="I29" s="25">
        <v>0.12</v>
      </c>
    </row>
    <row r="30" spans="1:9">
      <c r="A30" s="17" t="s">
        <v>102</v>
      </c>
      <c r="B30" s="1" t="s">
        <v>26</v>
      </c>
      <c r="C30" s="13" t="s">
        <v>26</v>
      </c>
      <c r="D30" s="17" t="s">
        <v>25</v>
      </c>
      <c r="E30" s="25">
        <v>5.0525015370107829</v>
      </c>
      <c r="F30" s="25">
        <v>0.42923756333648461</v>
      </c>
      <c r="G30" s="27">
        <v>13.829707237005136</v>
      </c>
      <c r="H30" s="24">
        <v>0.48199587553627166</v>
      </c>
      <c r="I30" s="25">
        <v>0.27510514038284689</v>
      </c>
    </row>
    <row r="31" spans="1:9">
      <c r="A31" s="17" t="s">
        <v>103</v>
      </c>
      <c r="B31" s="1" t="s">
        <v>26</v>
      </c>
      <c r="C31" s="13" t="s">
        <v>26</v>
      </c>
      <c r="D31" s="17" t="s">
        <v>25</v>
      </c>
      <c r="E31" s="25">
        <v>5.26</v>
      </c>
      <c r="F31" s="25">
        <v>0.3</v>
      </c>
      <c r="G31" s="27">
        <v>4.93</v>
      </c>
      <c r="H31" s="24">
        <v>0.2</v>
      </c>
      <c r="I31" s="25">
        <v>0.14000000000000001</v>
      </c>
    </row>
    <row r="32" spans="1:9">
      <c r="A32" s="17" t="s">
        <v>104</v>
      </c>
      <c r="B32" s="1" t="s">
        <v>26</v>
      </c>
      <c r="C32" s="13" t="s">
        <v>26</v>
      </c>
      <c r="D32" s="17" t="s">
        <v>26</v>
      </c>
      <c r="E32" s="25">
        <v>10.49</v>
      </c>
      <c r="F32" s="25">
        <v>0.2</v>
      </c>
      <c r="G32" s="27">
        <v>108.14</v>
      </c>
      <c r="H32" s="24">
        <v>0.28999999999999998</v>
      </c>
      <c r="I32" s="25">
        <v>0.23</v>
      </c>
    </row>
    <row r="33" spans="1:9">
      <c r="A33" s="17" t="s">
        <v>105</v>
      </c>
      <c r="B33" s="1" t="s">
        <v>26</v>
      </c>
      <c r="C33" s="13" t="s">
        <v>26</v>
      </c>
      <c r="D33" s="17" t="s">
        <v>26</v>
      </c>
      <c r="E33" s="25">
        <v>32.382996080863904</v>
      </c>
      <c r="F33" s="25">
        <v>2.8969586860757828E-2</v>
      </c>
      <c r="G33" s="27">
        <v>579.50982133550485</v>
      </c>
      <c r="H33" s="24">
        <v>0.29930514760446608</v>
      </c>
      <c r="I33" s="25">
        <v>0.29063440113306654</v>
      </c>
    </row>
    <row r="34" spans="1:9">
      <c r="A34" s="17" t="s">
        <v>111</v>
      </c>
      <c r="B34" s="1" t="s">
        <v>26</v>
      </c>
      <c r="C34" s="13" t="s">
        <v>25</v>
      </c>
      <c r="D34" s="17" t="s">
        <v>25</v>
      </c>
      <c r="E34" s="25">
        <v>13.393733121524956</v>
      </c>
      <c r="F34" s="25">
        <v>6.5767475764055394E-2</v>
      </c>
      <c r="G34" s="27">
        <v>4.8843799783964599</v>
      </c>
      <c r="H34" s="24">
        <v>9.3979739462089679E-2</v>
      </c>
      <c r="I34" s="25">
        <v>8.7798929224704447E-2</v>
      </c>
    </row>
    <row r="35" spans="1:9">
      <c r="A35" s="17" t="s">
        <v>112</v>
      </c>
      <c r="B35" s="1" t="s">
        <v>26</v>
      </c>
      <c r="C35" s="13" t="s">
        <v>26</v>
      </c>
      <c r="D35" s="17" t="s">
        <v>26</v>
      </c>
      <c r="E35" s="25">
        <v>27.1</v>
      </c>
      <c r="F35" s="25">
        <v>0.4</v>
      </c>
      <c r="G35" s="27">
        <v>5.14</v>
      </c>
      <c r="H35" s="24">
        <v>0.25</v>
      </c>
      <c r="I35" s="25">
        <v>0.15</v>
      </c>
    </row>
    <row r="36" spans="1:9">
      <c r="A36" s="17" t="s">
        <v>113</v>
      </c>
      <c r="B36" s="1" t="s">
        <v>26</v>
      </c>
      <c r="C36" s="13" t="s">
        <v>26</v>
      </c>
      <c r="D36" s="17" t="s">
        <v>26</v>
      </c>
      <c r="E36" s="25">
        <v>15.58051497733361</v>
      </c>
      <c r="F36" s="25">
        <v>0.28876943020795687</v>
      </c>
      <c r="G36" s="27">
        <v>27.484399543558165</v>
      </c>
      <c r="H36" s="24">
        <v>0.25426974074878361</v>
      </c>
      <c r="I36" s="25">
        <v>0.18084441259363249</v>
      </c>
    </row>
    <row r="37" spans="1:9">
      <c r="A37" s="17" t="s">
        <v>116</v>
      </c>
      <c r="B37" s="1" t="s">
        <v>26</v>
      </c>
      <c r="C37" s="13" t="s">
        <v>26</v>
      </c>
      <c r="D37" s="17" t="s">
        <v>26</v>
      </c>
      <c r="E37" s="25">
        <v>8.6300000000000008</v>
      </c>
      <c r="F37" s="25">
        <v>0.36</v>
      </c>
      <c r="G37" s="27">
        <v>27.2</v>
      </c>
      <c r="H37" s="24">
        <v>0.27</v>
      </c>
      <c r="I37" s="25">
        <v>0.17</v>
      </c>
    </row>
    <row r="38" spans="1:9">
      <c r="A38" s="17" t="s">
        <v>117</v>
      </c>
      <c r="B38" s="1" t="s">
        <v>26</v>
      </c>
      <c r="C38" s="13" t="s">
        <v>26</v>
      </c>
      <c r="D38" s="17" t="s">
        <v>26</v>
      </c>
      <c r="E38" s="25">
        <v>5.925352307161905</v>
      </c>
      <c r="F38" s="25">
        <v>0.46443349968408176</v>
      </c>
      <c r="G38" s="27">
        <v>43.905475762331164</v>
      </c>
      <c r="H38" s="24">
        <v>0.65284714025622925</v>
      </c>
      <c r="I38" s="25">
        <v>0.34964305814828411</v>
      </c>
    </row>
    <row r="39" spans="1:9">
      <c r="A39" s="17"/>
      <c r="B39" s="1"/>
      <c r="C39" s="2"/>
      <c r="D39" s="17"/>
      <c r="E39" s="25"/>
      <c r="F39" s="25"/>
      <c r="G39" s="27"/>
      <c r="H39" s="24"/>
      <c r="I39" s="25"/>
    </row>
    <row r="40" spans="1:9" ht="21" customHeight="1">
      <c r="A40" s="5" t="s">
        <v>8</v>
      </c>
      <c r="B40" s="52"/>
      <c r="C40" s="52"/>
      <c r="D40" s="52"/>
      <c r="E40" s="52"/>
      <c r="F40" s="52"/>
      <c r="G40" s="52"/>
      <c r="H40" s="52"/>
      <c r="I40" s="52"/>
    </row>
    <row r="41" spans="1:9" ht="245.25" customHeight="1">
      <c r="A41" s="49" t="s">
        <v>120</v>
      </c>
      <c r="B41" s="50"/>
      <c r="C41" s="50"/>
      <c r="D41" s="50"/>
      <c r="E41" s="50"/>
      <c r="F41" s="50"/>
      <c r="G41" s="50"/>
      <c r="H41" s="50"/>
      <c r="I41" s="51"/>
    </row>
    <row r="42" spans="1:9">
      <c r="A42" s="6"/>
      <c r="B42" s="6"/>
      <c r="C42" s="6"/>
      <c r="D42" s="6"/>
      <c r="E42" s="6"/>
      <c r="F42" s="6"/>
      <c r="G42" s="6"/>
      <c r="H42" s="6"/>
      <c r="I42" s="6"/>
    </row>
    <row r="43" spans="1:9">
      <c r="A43" s="6"/>
      <c r="B43" s="6"/>
      <c r="C43" s="6"/>
      <c r="D43" s="6"/>
      <c r="E43" s="6"/>
      <c r="F43" s="6"/>
      <c r="G43" s="6"/>
      <c r="H43" s="6"/>
      <c r="I43" s="6"/>
    </row>
    <row r="44" spans="1:9">
      <c r="A44" s="7"/>
      <c r="B44" s="7"/>
      <c r="C44" s="7"/>
      <c r="D44" s="7"/>
      <c r="E44" s="7"/>
      <c r="F44" s="7"/>
      <c r="G44" s="7"/>
      <c r="H44" s="7"/>
      <c r="I44" s="7"/>
    </row>
    <row r="45" spans="1:9">
      <c r="A45" s="7" t="s">
        <v>38</v>
      </c>
      <c r="B45" s="7"/>
      <c r="C45" s="7"/>
      <c r="D45" s="7"/>
      <c r="E45" s="7"/>
      <c r="F45" s="7"/>
      <c r="G45" s="7"/>
      <c r="H45" s="7"/>
      <c r="I45" s="7"/>
    </row>
    <row r="46" spans="1:9">
      <c r="A46" s="7" t="s">
        <v>24</v>
      </c>
      <c r="B46" s="7"/>
      <c r="C46" s="7"/>
      <c r="D46" s="7"/>
      <c r="E46" s="7"/>
      <c r="F46" s="7"/>
      <c r="G46" s="7"/>
      <c r="H46" s="7"/>
      <c r="I46" s="7"/>
    </row>
    <row r="47" spans="1:9">
      <c r="A47" s="7"/>
      <c r="B47" s="7"/>
      <c r="C47" s="7"/>
      <c r="D47" s="7"/>
      <c r="E47" s="7"/>
      <c r="F47" s="7"/>
      <c r="G47" s="7"/>
      <c r="H47" s="7"/>
      <c r="I47" s="7"/>
    </row>
    <row r="48" spans="1:9">
      <c r="A48" s="7" t="s">
        <v>121</v>
      </c>
      <c r="B48" s="7"/>
      <c r="C48" s="7"/>
      <c r="D48" s="7"/>
      <c r="E48" s="7"/>
      <c r="F48" s="7"/>
      <c r="G48" s="7"/>
      <c r="H48" s="7"/>
      <c r="I48" s="7"/>
    </row>
  </sheetData>
  <mergeCells count="5">
    <mergeCell ref="A1:I1"/>
    <mergeCell ref="A2:I2"/>
    <mergeCell ref="A3:I3"/>
    <mergeCell ref="A41:I41"/>
    <mergeCell ref="B40:I40"/>
  </mergeCells>
  <pageMargins left="0.7" right="0.7" top="0.75" bottom="0.75" header="0.3" footer="0.3"/>
  <pageSetup scale="61" fitToHeight="0" orientation="portrait" horizontalDpi="4294967294" r:id="rId1"/>
  <drawing r:id="rId2"/>
</worksheet>
</file>

<file path=xl/worksheets/sheet2.xml><?xml version="1.0" encoding="utf-8"?>
<worksheet xmlns="http://schemas.openxmlformats.org/spreadsheetml/2006/main" xmlns:r="http://schemas.openxmlformats.org/officeDocument/2006/relationships">
  <dimension ref="B2:M287"/>
  <sheetViews>
    <sheetView topLeftCell="A215" workbookViewId="0">
      <selection activeCell="C287" sqref="C287:G287"/>
    </sheetView>
  </sheetViews>
  <sheetFormatPr baseColWidth="10" defaultRowHeight="15"/>
  <cols>
    <col min="2" max="2" width="26.42578125" bestFit="1" customWidth="1"/>
    <col min="3" max="3" width="13.5703125" bestFit="1" customWidth="1"/>
    <col min="4" max="4" width="15" bestFit="1" customWidth="1"/>
    <col min="9" max="9" width="20.42578125" bestFit="1" customWidth="1"/>
    <col min="10" max="13" width="17.85546875" bestFit="1" customWidth="1"/>
  </cols>
  <sheetData>
    <row r="2" spans="2:12">
      <c r="I2" s="9"/>
      <c r="J2" s="10">
        <v>0.6</v>
      </c>
      <c r="K2" s="10">
        <v>0.4</v>
      </c>
    </row>
    <row r="3" spans="2:12">
      <c r="B3" s="9" t="s">
        <v>10</v>
      </c>
      <c r="C3" s="9" t="s">
        <v>47</v>
      </c>
      <c r="D3" s="9" t="s">
        <v>48</v>
      </c>
      <c r="E3" s="9"/>
      <c r="F3" s="9"/>
      <c r="G3" s="9" t="s">
        <v>16</v>
      </c>
      <c r="J3" s="9" t="s">
        <v>39</v>
      </c>
      <c r="K3" s="9" t="s">
        <v>40</v>
      </c>
      <c r="L3" s="9"/>
    </row>
    <row r="4" spans="2:12">
      <c r="B4" s="9" t="s">
        <v>11</v>
      </c>
      <c r="C4" s="11">
        <f>+J4/J6</f>
        <v>9.7647509188738102</v>
      </c>
      <c r="D4" s="11">
        <f>+K4/K6</f>
        <v>3.8684658415038191</v>
      </c>
      <c r="E4" s="11"/>
      <c r="F4" s="11"/>
      <c r="G4" s="11">
        <f>+((J4*$J$2)+(K4*$K$2))/((J6*$J$2)+(K6*$K$2))</f>
        <v>4.8204250862224773</v>
      </c>
      <c r="I4" s="9" t="s">
        <v>17</v>
      </c>
      <c r="J4" s="10">
        <v>682404345</v>
      </c>
      <c r="K4" s="10">
        <v>2106198827</v>
      </c>
      <c r="L4" s="10"/>
    </row>
    <row r="5" spans="2:12">
      <c r="B5" s="9" t="s">
        <v>12</v>
      </c>
      <c r="C5" s="12">
        <f>+J7/J5</f>
        <v>6.0711445008476105E-2</v>
      </c>
      <c r="D5" s="12">
        <f>+K7/K5</f>
        <v>0.15474290183098871</v>
      </c>
      <c r="E5" s="12"/>
      <c r="F5" s="12"/>
      <c r="G5" s="12">
        <f>+((J7*$J$2)+(K7*$K$2))/((J5*$J$2)+(K5*$K$2))</f>
        <v>0.10898239254723578</v>
      </c>
      <c r="I5" s="9" t="s">
        <v>18</v>
      </c>
      <c r="J5" s="10">
        <v>2955256492</v>
      </c>
      <c r="K5" s="10">
        <v>4676074414</v>
      </c>
      <c r="L5" s="10"/>
    </row>
    <row r="6" spans="2:12">
      <c r="B6" s="9" t="s">
        <v>15</v>
      </c>
      <c r="C6" s="11">
        <f>+J9/J10</f>
        <v>3.6620292983503075</v>
      </c>
      <c r="D6" s="11">
        <f>+K9/K10</f>
        <v>6.0354610663519423</v>
      </c>
      <c r="E6" s="11"/>
      <c r="F6" s="11"/>
      <c r="G6" s="11">
        <f>+((J9*$J$2)+(K9*$K$2))/((J10*$J$2)+(K10*$K$2))</f>
        <v>4.7379380012911323</v>
      </c>
      <c r="I6" s="9" t="s">
        <v>19</v>
      </c>
      <c r="J6" s="10">
        <v>69884460</v>
      </c>
      <c r="K6" s="10">
        <v>544453257</v>
      </c>
      <c r="L6" s="10"/>
    </row>
    <row r="7" spans="2:12">
      <c r="B7" s="9" t="s">
        <v>14</v>
      </c>
      <c r="C7" s="11">
        <f>+J9/J8</f>
        <v>8.4909107107308035E-2</v>
      </c>
      <c r="D7" s="11">
        <f>+K9/K8</f>
        <v>0.12224144506513496</v>
      </c>
      <c r="E7" s="11"/>
      <c r="F7" s="11"/>
      <c r="G7" s="11">
        <f>+((J9*$J$2)+(K9*$K$2))/((J8*$J$2)+(K8*$K$2))</f>
        <v>0.10308937959729568</v>
      </c>
      <c r="I7" s="9" t="s">
        <v>21</v>
      </c>
      <c r="J7" s="10">
        <v>179417892</v>
      </c>
      <c r="K7" s="10">
        <v>723589324</v>
      </c>
      <c r="L7" s="10"/>
    </row>
    <row r="8" spans="2:12">
      <c r="B8" s="9" t="s">
        <v>13</v>
      </c>
      <c r="C8" s="11">
        <f>+J9/J5</f>
        <v>7.9754152520443905E-2</v>
      </c>
      <c r="D8" s="11">
        <f>+K9/K5</f>
        <v>0.10332544913174257</v>
      </c>
      <c r="E8" s="11"/>
      <c r="F8" s="11"/>
      <c r="G8" s="11">
        <f>+((J9*$J$2)+(K9*$K$2))/((J5*$J$2)+(K5*$K$2))</f>
        <v>9.1854452362572198E-2</v>
      </c>
      <c r="I8" s="9" t="s">
        <v>20</v>
      </c>
      <c r="J8" s="10">
        <v>2775838600</v>
      </c>
      <c r="K8" s="10">
        <v>3952485090</v>
      </c>
      <c r="L8" s="10"/>
    </row>
    <row r="9" spans="2:12">
      <c r="B9" s="9"/>
      <c r="I9" s="9" t="s">
        <v>22</v>
      </c>
      <c r="J9" s="10">
        <v>235693977</v>
      </c>
      <c r="K9" s="10">
        <v>483157489</v>
      </c>
      <c r="L9" s="10"/>
    </row>
    <row r="10" spans="2:12">
      <c r="B10" s="9"/>
      <c r="I10" s="9" t="s">
        <v>23</v>
      </c>
      <c r="J10" s="10">
        <v>64361576</v>
      </c>
      <c r="K10" s="10">
        <v>80053120</v>
      </c>
      <c r="L10" s="10"/>
    </row>
    <row r="12" spans="2:12">
      <c r="I12" s="9"/>
      <c r="J12" s="10"/>
    </row>
    <row r="13" spans="2:12">
      <c r="I13" s="9"/>
      <c r="J13" s="10"/>
    </row>
    <row r="16" spans="2:12">
      <c r="C16" s="11">
        <v>4.8204250862224773</v>
      </c>
      <c r="D16" s="11"/>
      <c r="E16" s="11"/>
      <c r="F16" s="11"/>
    </row>
    <row r="17" spans="2:12">
      <c r="C17" s="12">
        <v>0.10898239254723578</v>
      </c>
      <c r="D17" s="12"/>
      <c r="E17" s="12"/>
      <c r="F17" s="12"/>
    </row>
    <row r="18" spans="2:12">
      <c r="C18" s="11">
        <v>4.7379380012911323</v>
      </c>
      <c r="D18" s="11"/>
      <c r="E18" s="11"/>
      <c r="F18" s="11"/>
    </row>
    <row r="19" spans="2:12">
      <c r="C19" s="11">
        <v>0.10308937959729568</v>
      </c>
      <c r="D19" s="11"/>
      <c r="E19" s="11"/>
      <c r="F19" s="11"/>
    </row>
    <row r="20" spans="2:12">
      <c r="C20" s="11">
        <v>9.1854452362572198E-2</v>
      </c>
      <c r="D20" s="11"/>
      <c r="E20" s="11"/>
      <c r="F20" s="11"/>
    </row>
    <row r="22" spans="2:12">
      <c r="C22" s="11"/>
      <c r="D22" s="11">
        <v>4.8204250862224773</v>
      </c>
      <c r="E22" s="12">
        <v>0.10898239254723578</v>
      </c>
      <c r="F22" s="11">
        <v>4.7379380012911323</v>
      </c>
      <c r="G22" s="11">
        <v>0.10308937959729568</v>
      </c>
      <c r="H22" s="11">
        <v>9.1854452362572198E-2</v>
      </c>
    </row>
    <row r="24" spans="2:12">
      <c r="J24">
        <v>0.5</v>
      </c>
      <c r="K24">
        <v>0.5</v>
      </c>
    </row>
    <row r="25" spans="2:12">
      <c r="B25" s="9" t="s">
        <v>10</v>
      </c>
      <c r="C25" s="9" t="s">
        <v>49</v>
      </c>
      <c r="D25" s="9" t="s">
        <v>50</v>
      </c>
      <c r="E25" s="9"/>
      <c r="F25" s="9"/>
      <c r="G25" s="9" t="s">
        <v>16</v>
      </c>
      <c r="J25" s="9" t="s">
        <v>49</v>
      </c>
      <c r="K25" s="9" t="s">
        <v>50</v>
      </c>
      <c r="L25" s="9"/>
    </row>
    <row r="26" spans="2:12">
      <c r="B26" s="9" t="s">
        <v>11</v>
      </c>
      <c r="C26" s="11">
        <f>+J26/J28</f>
        <v>8.8359984976276351</v>
      </c>
      <c r="D26" s="11">
        <f>+K26/K28</f>
        <v>9.6576733325585931</v>
      </c>
      <c r="E26" s="11"/>
      <c r="F26" s="11"/>
      <c r="G26" s="11">
        <f>+((J26*$J$24)+(K26*$K$24))/((J28*$J$24)+(K28*$K$24))</f>
        <v>9.2958234452914148</v>
      </c>
      <c r="I26" s="9" t="s">
        <v>17</v>
      </c>
      <c r="J26" s="10">
        <v>1376827274</v>
      </c>
      <c r="K26" s="10">
        <v>1912319383</v>
      </c>
      <c r="L26" s="10"/>
    </row>
    <row r="27" spans="2:12">
      <c r="B27" s="9" t="s">
        <v>12</v>
      </c>
      <c r="C27" s="12">
        <f>+J29/J27</f>
        <v>0.25529834435375132</v>
      </c>
      <c r="D27" s="12">
        <f>+K29/K27</f>
        <v>9.9987710587988402E-2</v>
      </c>
      <c r="E27" s="12"/>
      <c r="F27" s="12"/>
      <c r="G27" s="12">
        <f>+((J29*$J$24)+(K29*$K$24))/((J27*$J$24)+(K27*$K$24))</f>
        <v>0.18639250652337569</v>
      </c>
      <c r="I27" s="9" t="s">
        <v>18</v>
      </c>
      <c r="J27" s="10">
        <v>2483265313</v>
      </c>
      <c r="K27" s="10">
        <v>1980346983</v>
      </c>
      <c r="L27" s="10"/>
    </row>
    <row r="28" spans="2:12">
      <c r="B28" s="9" t="s">
        <v>15</v>
      </c>
      <c r="C28" s="11">
        <f>+J31/J32</f>
        <v>28.302501753019992</v>
      </c>
      <c r="D28" s="11">
        <f>+K31/K32</f>
        <v>11.305912448441456</v>
      </c>
      <c r="E28" s="11"/>
      <c r="F28" s="11"/>
      <c r="G28" s="11">
        <f>+((J31*$J$24)+(K31*$K$24))/((J32*$J$24)+(K32*$K$24))</f>
        <v>19.067463906488364</v>
      </c>
      <c r="I28" s="9" t="s">
        <v>19</v>
      </c>
      <c r="J28" s="10">
        <v>155820225</v>
      </c>
      <c r="K28" s="10">
        <v>198010361</v>
      </c>
      <c r="L28" s="10"/>
    </row>
    <row r="29" spans="2:12">
      <c r="B29" s="9" t="s">
        <v>14</v>
      </c>
      <c r="C29" s="11">
        <f>+J31/J30</f>
        <v>0.21118758495110174</v>
      </c>
      <c r="D29" s="11">
        <f>+K31/K30</f>
        <v>0.1041489810110629</v>
      </c>
      <c r="E29" s="11"/>
      <c r="F29" s="11"/>
      <c r="G29" s="11">
        <f>+((J31*$J$24)+(K31*$K$24))/((J30*$J$24)+(K30*$K$24))</f>
        <v>0.15865500118242823</v>
      </c>
      <c r="I29" s="9" t="s">
        <v>21</v>
      </c>
      <c r="J29" s="10">
        <v>633973523</v>
      </c>
      <c r="K29" s="10">
        <v>198010361</v>
      </c>
      <c r="L29" s="10"/>
    </row>
    <row r="30" spans="2:12">
      <c r="B30" s="9" t="s">
        <v>13</v>
      </c>
      <c r="C30" s="11">
        <f>+J31/J27</f>
        <v>0.15727174416501827</v>
      </c>
      <c r="D30" s="11">
        <f>+K31/K27</f>
        <v>9.3735362839694844E-2</v>
      </c>
      <c r="E30" s="11"/>
      <c r="F30" s="11"/>
      <c r="G30" s="11">
        <f>+((J31*$J$24)+(K31*$K$24))/((J27*$J$24)+(K27*$K$24))</f>
        <v>0.12908289783956631</v>
      </c>
      <c r="I30" s="9" t="s">
        <v>20</v>
      </c>
      <c r="J30" s="10">
        <v>1849291790</v>
      </c>
      <c r="K30" s="10">
        <v>1782336622</v>
      </c>
      <c r="L30" s="10"/>
    </row>
    <row r="31" spans="2:12">
      <c r="B31" s="9"/>
      <c r="I31" s="9" t="s">
        <v>22</v>
      </c>
      <c r="J31" s="10">
        <v>390547467</v>
      </c>
      <c r="K31" s="10">
        <v>185628543</v>
      </c>
      <c r="L31" s="10"/>
    </row>
    <row r="32" spans="2:12">
      <c r="B32" s="9"/>
      <c r="I32" s="9" t="s">
        <v>23</v>
      </c>
      <c r="J32" s="10">
        <v>13799044</v>
      </c>
      <c r="K32" s="10">
        <v>16418714</v>
      </c>
      <c r="L32" s="10"/>
    </row>
    <row r="36" spans="2:12">
      <c r="C36" s="11">
        <v>9.2958234452914148</v>
      </c>
      <c r="D36" s="11"/>
      <c r="E36" s="11"/>
      <c r="F36" s="11"/>
    </row>
    <row r="37" spans="2:12">
      <c r="C37" s="12">
        <v>0.18639250652337569</v>
      </c>
      <c r="D37" s="12"/>
      <c r="E37" s="12"/>
      <c r="F37" s="12"/>
    </row>
    <row r="38" spans="2:12">
      <c r="C38" s="11">
        <v>19.067463906488364</v>
      </c>
      <c r="D38" s="11"/>
      <c r="E38" s="11"/>
      <c r="F38" s="11"/>
    </row>
    <row r="39" spans="2:12">
      <c r="C39" s="11">
        <v>0.15865500118242823</v>
      </c>
      <c r="D39" s="11"/>
      <c r="E39" s="11"/>
      <c r="F39" s="11"/>
    </row>
    <row r="40" spans="2:12">
      <c r="C40" s="11">
        <v>0.12908289783956631</v>
      </c>
      <c r="D40" s="11"/>
      <c r="E40" s="11"/>
      <c r="F40" s="11"/>
    </row>
    <row r="42" spans="2:12">
      <c r="C42" s="11"/>
      <c r="D42" s="11">
        <v>9.2958234452914148</v>
      </c>
      <c r="E42" s="12">
        <v>0.18639250652337569</v>
      </c>
      <c r="F42" s="11">
        <v>19.067463906488364</v>
      </c>
      <c r="G42" s="11">
        <v>0.15865500118242823</v>
      </c>
      <c r="H42" s="11">
        <v>0.12908289783956631</v>
      </c>
    </row>
    <row r="44" spans="2:12">
      <c r="J44">
        <v>0.7</v>
      </c>
      <c r="K44">
        <v>0.3</v>
      </c>
    </row>
    <row r="45" spans="2:12">
      <c r="B45" s="9" t="s">
        <v>10</v>
      </c>
      <c r="C45" s="9" t="s">
        <v>53</v>
      </c>
      <c r="D45" s="9" t="s">
        <v>54</v>
      </c>
      <c r="E45" s="9"/>
      <c r="F45" s="9"/>
      <c r="G45" s="9" t="s">
        <v>16</v>
      </c>
      <c r="J45" s="9" t="s">
        <v>53</v>
      </c>
      <c r="K45" s="9" t="s">
        <v>54</v>
      </c>
      <c r="L45" s="9"/>
    </row>
    <row r="46" spans="2:12">
      <c r="B46" s="9" t="s">
        <v>11</v>
      </c>
      <c r="C46" s="11">
        <f>+J46/J48</f>
        <v>80.85284011220196</v>
      </c>
      <c r="D46" s="11">
        <f>+K46/K48</f>
        <v>48.318088250818114</v>
      </c>
      <c r="E46" s="11"/>
      <c r="F46" s="11"/>
      <c r="G46" s="11">
        <f>+((J46*$J$44)+(K46*$K$44))/((J48*$J$44)+(K48*$K$44))</f>
        <v>69.048717588632556</v>
      </c>
      <c r="I46" s="9" t="s">
        <v>17</v>
      </c>
      <c r="J46" s="10">
        <v>2305923000</v>
      </c>
      <c r="K46" s="10">
        <v>1830869000</v>
      </c>
      <c r="L46" s="10"/>
    </row>
    <row r="47" spans="2:12">
      <c r="B47" s="9" t="s">
        <v>12</v>
      </c>
      <c r="C47" s="12">
        <f>+J49/J47</f>
        <v>1.2349405024545092E-2</v>
      </c>
      <c r="D47" s="12">
        <f>+K49/K47</f>
        <v>3.8370142715006508E-2</v>
      </c>
      <c r="E47" s="12"/>
      <c r="F47" s="12"/>
      <c r="G47" s="12">
        <f>+((J49*$J$44)+(K49*$K$44))/((J47*$J$44)+(K47*$K$44))</f>
        <v>1.9480435208922564E-2</v>
      </c>
      <c r="I47" s="9" t="s">
        <v>18</v>
      </c>
      <c r="J47" s="10">
        <v>2309423000</v>
      </c>
      <c r="K47" s="10">
        <v>2034264000</v>
      </c>
      <c r="L47" s="10"/>
    </row>
    <row r="48" spans="2:12">
      <c r="B48" s="9" t="s">
        <v>15</v>
      </c>
      <c r="C48" s="11" t="e">
        <f>+J51/J52</f>
        <v>#DIV/0!</v>
      </c>
      <c r="D48" s="11" t="e">
        <f>+K51/K52</f>
        <v>#DIV/0!</v>
      </c>
      <c r="E48" s="11"/>
      <c r="F48" s="11"/>
      <c r="G48" s="11" t="e">
        <f>+((J51*$J$44)+(K51*$K$44))/((J52*$J$44)+(K52*$K$44))</f>
        <v>#DIV/0!</v>
      </c>
      <c r="I48" s="9" t="s">
        <v>19</v>
      </c>
      <c r="J48" s="10">
        <v>28520000</v>
      </c>
      <c r="K48" s="10">
        <v>37892000</v>
      </c>
      <c r="L48" s="10"/>
    </row>
    <row r="49" spans="2:12">
      <c r="B49" s="9" t="s">
        <v>14</v>
      </c>
      <c r="C49" s="11">
        <f>+J51/J50</f>
        <v>0.12315429459297481</v>
      </c>
      <c r="D49" s="11">
        <f>+K51/K50</f>
        <v>0.30227802857465641</v>
      </c>
      <c r="E49" s="11"/>
      <c r="F49" s="11"/>
      <c r="G49" s="11">
        <f>+((J51*$J$44)+(K51*$K$44))/((J50*$J$44)+(K50*$K$44))</f>
        <v>0.17129777455847386</v>
      </c>
      <c r="I49" s="9" t="s">
        <v>21</v>
      </c>
      <c r="J49" s="10">
        <v>28520000</v>
      </c>
      <c r="K49" s="10">
        <v>78055000</v>
      </c>
      <c r="L49" s="10"/>
    </row>
    <row r="50" spans="2:12">
      <c r="B50" s="9" t="s">
        <v>13</v>
      </c>
      <c r="C50" s="11">
        <f>+J51/J47</f>
        <v>0.12163341232853402</v>
      </c>
      <c r="D50" s="11">
        <f>+K51/K47</f>
        <v>0.29067957747863599</v>
      </c>
      <c r="E50" s="11"/>
      <c r="F50" s="11"/>
      <c r="G50" s="11">
        <f>+((J51*$J$44)+(K51*$K$44))/((J47*$J$44)+(K47*$K$44))</f>
        <v>0.1679608193597549</v>
      </c>
      <c r="I50" s="9" t="s">
        <v>20</v>
      </c>
      <c r="J50" s="10">
        <v>2280903000</v>
      </c>
      <c r="K50" s="10">
        <v>1956209000</v>
      </c>
      <c r="L50" s="10"/>
    </row>
    <row r="51" spans="2:12">
      <c r="B51" s="9"/>
      <c r="I51" s="9" t="s">
        <v>22</v>
      </c>
      <c r="J51" s="10">
        <v>280903000</v>
      </c>
      <c r="K51" s="10">
        <v>591319000</v>
      </c>
      <c r="L51" s="10"/>
    </row>
    <row r="52" spans="2:12">
      <c r="B52" s="9"/>
      <c r="I52" s="9" t="s">
        <v>23</v>
      </c>
      <c r="J52" s="10">
        <v>0</v>
      </c>
      <c r="K52" s="10">
        <v>0</v>
      </c>
      <c r="L52" s="10"/>
    </row>
    <row r="54" spans="2:12">
      <c r="I54" s="9" t="s">
        <v>22</v>
      </c>
      <c r="J54" s="10">
        <v>9645748480</v>
      </c>
    </row>
    <row r="55" spans="2:12">
      <c r="I55" s="9" t="s">
        <v>23</v>
      </c>
      <c r="J55" s="10">
        <v>1152292599</v>
      </c>
    </row>
    <row r="58" spans="2:12">
      <c r="C58" s="11">
        <v>69.048717588632556</v>
      </c>
      <c r="D58" s="11"/>
      <c r="E58" s="11"/>
      <c r="F58" s="11"/>
    </row>
    <row r="59" spans="2:12">
      <c r="C59" s="12">
        <v>1.9480435208922564E-2</v>
      </c>
      <c r="D59" s="12"/>
      <c r="E59" s="12"/>
      <c r="F59" s="12"/>
    </row>
    <row r="60" spans="2:12">
      <c r="C60" s="11" t="e">
        <v>#DIV/0!</v>
      </c>
      <c r="D60" s="11"/>
      <c r="E60" s="11"/>
      <c r="F60" s="11"/>
    </row>
    <row r="61" spans="2:12">
      <c r="C61" s="11">
        <v>0.17129777455847386</v>
      </c>
      <c r="D61" s="11"/>
      <c r="E61" s="11"/>
      <c r="F61" s="11"/>
    </row>
    <row r="62" spans="2:12">
      <c r="C62" s="11">
        <v>0.1679608193597549</v>
      </c>
      <c r="D62" s="11"/>
      <c r="E62" s="11"/>
      <c r="F62" s="11"/>
    </row>
    <row r="64" spans="2:12">
      <c r="C64" s="11"/>
      <c r="D64" s="11">
        <v>69.048717588632556</v>
      </c>
      <c r="E64" s="12">
        <v>1.9480435208922564E-2</v>
      </c>
      <c r="F64" s="11" t="e">
        <v>#DIV/0!</v>
      </c>
      <c r="G64" s="11">
        <v>0.17129777455847386</v>
      </c>
      <c r="H64" s="11">
        <v>0.1679608193597549</v>
      </c>
    </row>
    <row r="66" spans="2:13">
      <c r="J66">
        <v>0.1</v>
      </c>
      <c r="K66">
        <v>0.1</v>
      </c>
      <c r="L66">
        <v>0.8</v>
      </c>
      <c r="M66">
        <v>0.25</v>
      </c>
    </row>
    <row r="67" spans="2:13">
      <c r="B67" s="9" t="s">
        <v>10</v>
      </c>
      <c r="C67" s="9" t="s">
        <v>68</v>
      </c>
      <c r="D67" s="9" t="s">
        <v>66</v>
      </c>
      <c r="E67" s="9" t="s">
        <v>67</v>
      </c>
      <c r="F67" s="9"/>
      <c r="G67" s="9" t="s">
        <v>16</v>
      </c>
      <c r="J67" s="9" t="s">
        <v>68</v>
      </c>
      <c r="K67" s="9" t="s">
        <v>66</v>
      </c>
      <c r="L67" s="9" t="s">
        <v>67</v>
      </c>
      <c r="M67" s="9"/>
    </row>
    <row r="68" spans="2:13">
      <c r="B68" s="9" t="s">
        <v>11</v>
      </c>
      <c r="C68" s="11">
        <f>+J68/J70</f>
        <v>10.472084707751639</v>
      </c>
      <c r="D68" s="11">
        <f>+K68/K70</f>
        <v>15.406411925864894</v>
      </c>
      <c r="E68" s="11">
        <f t="shared" ref="E68:F68" si="0">+L68/L70</f>
        <v>3.6604480650106699</v>
      </c>
      <c r="F68" s="11" t="e">
        <f t="shared" si="0"/>
        <v>#DIV/0!</v>
      </c>
      <c r="G68" s="11">
        <f>+((J68*$J$66)+(K68*$K$66)+(L68*$L$66)+(M68*$M$66))/((J70*$J$66)+(K70*$K$66)+(L70*$L$66)+(M70*$M$66))</f>
        <v>7.4640241601000925</v>
      </c>
      <c r="I68" s="9" t="s">
        <v>17</v>
      </c>
      <c r="J68" s="10">
        <v>796907362</v>
      </c>
      <c r="K68" s="10">
        <v>88782037</v>
      </c>
      <c r="L68" s="10">
        <v>33042678</v>
      </c>
      <c r="M68" s="10"/>
    </row>
    <row r="69" spans="2:13">
      <c r="B69" s="9" t="s">
        <v>12</v>
      </c>
      <c r="C69" s="12">
        <f>+J71/J69</f>
        <v>0.52671503102900941</v>
      </c>
      <c r="D69" s="12">
        <f>+K71/K69</f>
        <v>6.2243910230663863E-2</v>
      </c>
      <c r="E69" s="12">
        <f t="shared" ref="E69:F69" si="1">+L71/L69</f>
        <v>0.2731905991396944</v>
      </c>
      <c r="F69" s="12" t="e">
        <f t="shared" si="1"/>
        <v>#DIV/0!</v>
      </c>
      <c r="G69" s="12">
        <f>+((J71*$J$66)+(K71*$K$66)+(L71*$L$66)+(M71*$M$66))/((J69*$J$66)+(K69*$K$66)+(L69*$L$66)+(M69*$M$66))</f>
        <v>0.445253257063632</v>
      </c>
      <c r="I69" s="9" t="s">
        <v>18</v>
      </c>
      <c r="J69" s="10">
        <v>993632591</v>
      </c>
      <c r="K69" s="10">
        <v>92582037</v>
      </c>
      <c r="L69" s="10">
        <v>33042678</v>
      </c>
      <c r="M69" s="10"/>
    </row>
    <row r="70" spans="2:13">
      <c r="B70" s="9" t="s">
        <v>15</v>
      </c>
      <c r="C70" s="11">
        <f>+J73/J74</f>
        <v>25.376284381944757</v>
      </c>
      <c r="D70" s="11">
        <f>+K73/K74</f>
        <v>53.698781818181821</v>
      </c>
      <c r="E70" s="11" t="e">
        <f t="shared" ref="E70:F70" si="2">+L73/L74</f>
        <v>#DIV/0!</v>
      </c>
      <c r="F70" s="11" t="e">
        <f t="shared" si="2"/>
        <v>#DIV/0!</v>
      </c>
      <c r="G70" s="11">
        <f>+((J73*$J$66)+(K73*$K$66)+(L73*L66)+(M73*M66))/((J74*$J$66)+(K74*$K$66)+(L74*L66)+(M74*M66))</f>
        <v>44.03680231014885</v>
      </c>
      <c r="I70" s="9" t="s">
        <v>19</v>
      </c>
      <c r="J70" s="10">
        <v>76098254</v>
      </c>
      <c r="K70" s="10">
        <v>5762668</v>
      </c>
      <c r="L70" s="10">
        <v>9026949</v>
      </c>
      <c r="M70" s="10"/>
    </row>
    <row r="71" spans="2:13">
      <c r="B71" s="9" t="s">
        <v>14</v>
      </c>
      <c r="C71" s="11">
        <f>+J73/J72</f>
        <v>0.33258139018754213</v>
      </c>
      <c r="D71" s="11">
        <f>+K73/K72</f>
        <v>0.17009067412134729</v>
      </c>
      <c r="E71" s="11">
        <f t="shared" ref="E71:F71" si="3">+L73/L72</f>
        <v>0.5847974050673207</v>
      </c>
      <c r="F71" s="11" t="e">
        <f t="shared" si="3"/>
        <v>#DIV/0!</v>
      </c>
      <c r="G71" s="11">
        <f>+((J73*J66)+(K73*K66)+(L73*L66)+(M73*M66))/((J72*J66)+(K72*K66)+(L72*L66)+(M72*M66))</f>
        <v>0.37842910845067257</v>
      </c>
      <c r="I71" s="9" t="s">
        <v>21</v>
      </c>
      <c r="J71" s="10">
        <v>523361221</v>
      </c>
      <c r="K71" s="10">
        <v>5762668</v>
      </c>
      <c r="L71" s="10">
        <v>9026949</v>
      </c>
      <c r="M71" s="10"/>
    </row>
    <row r="72" spans="2:13">
      <c r="B72" s="9" t="s">
        <v>13</v>
      </c>
      <c r="C72" s="11">
        <f>+J73/J69</f>
        <v>0.1574057729352398</v>
      </c>
      <c r="D72" s="11">
        <f>+K73/K69</f>
        <v>0.15950356547026504</v>
      </c>
      <c r="E72" s="11">
        <f t="shared" ref="E72:F72" si="4">+L73/L69</f>
        <v>0.42503625160164077</v>
      </c>
      <c r="F72" s="11" t="e">
        <f t="shared" si="4"/>
        <v>#DIV/0!</v>
      </c>
      <c r="G72" s="11">
        <f>+((J73*J66)+(K73*K66)+(L73*L66)+(M73*M66))/((J69*J66)+(K69*K66)+(L69*L66)+(M69*M66))</f>
        <v>0.20993231534532414</v>
      </c>
      <c r="I72" s="9" t="s">
        <v>20</v>
      </c>
      <c r="J72" s="10">
        <v>470271370</v>
      </c>
      <c r="K72" s="10">
        <v>86819369</v>
      </c>
      <c r="L72" s="10">
        <v>24015729</v>
      </c>
      <c r="M72" s="10"/>
    </row>
    <row r="73" spans="2:13">
      <c r="B73" s="9"/>
      <c r="I73" s="9" t="s">
        <v>22</v>
      </c>
      <c r="J73" s="10">
        <v>156403506</v>
      </c>
      <c r="K73" s="10">
        <v>14767165</v>
      </c>
      <c r="L73" s="10">
        <v>14044336</v>
      </c>
      <c r="M73" s="10"/>
    </row>
    <row r="74" spans="2:13">
      <c r="B74" s="9"/>
      <c r="I74" s="9" t="s">
        <v>23</v>
      </c>
      <c r="J74" s="10">
        <v>6163373</v>
      </c>
      <c r="K74" s="10">
        <v>275000</v>
      </c>
      <c r="L74" s="10">
        <v>0</v>
      </c>
      <c r="M74" s="10"/>
    </row>
    <row r="76" spans="2:13">
      <c r="I76" s="9" t="s">
        <v>22</v>
      </c>
      <c r="J76" s="10">
        <v>9645748480</v>
      </c>
    </row>
    <row r="77" spans="2:13">
      <c r="I77" s="9" t="s">
        <v>23</v>
      </c>
      <c r="J77" s="10">
        <v>1152292599</v>
      </c>
    </row>
    <row r="80" spans="2:13">
      <c r="C80" s="11">
        <v>7.4640241601000925</v>
      </c>
      <c r="D80" s="11"/>
      <c r="E80" s="11"/>
      <c r="F80" s="11"/>
    </row>
    <row r="81" spans="2:13">
      <c r="C81" s="12">
        <v>0.445253257063632</v>
      </c>
      <c r="D81" s="12"/>
      <c r="E81" s="12"/>
      <c r="F81" s="12"/>
    </row>
    <row r="82" spans="2:13">
      <c r="C82" s="11">
        <v>44.03680231014885</v>
      </c>
      <c r="D82" s="11"/>
      <c r="E82" s="11"/>
      <c r="F82" s="11"/>
    </row>
    <row r="83" spans="2:13">
      <c r="C83" s="11">
        <v>0.37842910845067257</v>
      </c>
      <c r="D83" s="11"/>
      <c r="E83" s="11"/>
      <c r="F83" s="11"/>
    </row>
    <row r="84" spans="2:13">
      <c r="C84" s="11">
        <v>0.20993231534532414</v>
      </c>
      <c r="D84" s="11"/>
      <c r="E84" s="11"/>
      <c r="F84" s="11"/>
    </row>
    <row r="86" spans="2:13">
      <c r="C86" s="11">
        <v>7.4640241601000925</v>
      </c>
      <c r="D86" s="12">
        <v>0.445253257063632</v>
      </c>
      <c r="E86" s="11">
        <v>44.03680231014885</v>
      </c>
      <c r="F86" s="11">
        <v>0.37842910845067257</v>
      </c>
      <c r="G86" s="11">
        <v>0.20993231534532414</v>
      </c>
      <c r="H86" s="11"/>
    </row>
    <row r="89" spans="2:13">
      <c r="J89">
        <v>0.4</v>
      </c>
      <c r="K89">
        <v>0.6</v>
      </c>
    </row>
    <row r="90" spans="2:13">
      <c r="B90" s="9" t="s">
        <v>10</v>
      </c>
      <c r="C90" s="9" t="s">
        <v>70</v>
      </c>
      <c r="D90" s="9" t="s">
        <v>71</v>
      </c>
      <c r="E90" s="9"/>
      <c r="F90" s="9"/>
      <c r="G90" s="9" t="s">
        <v>16</v>
      </c>
      <c r="J90" s="9" t="s">
        <v>70</v>
      </c>
      <c r="K90" s="9" t="s">
        <v>71</v>
      </c>
      <c r="L90" s="9"/>
      <c r="M90" s="9"/>
    </row>
    <row r="91" spans="2:13">
      <c r="B91" s="9" t="s">
        <v>11</v>
      </c>
      <c r="C91" s="11">
        <f>+J91/J93</f>
        <v>439.0515311864001</v>
      </c>
      <c r="D91" s="11">
        <f>+K91/K93</f>
        <v>8.7629482817093116</v>
      </c>
      <c r="E91" s="11" t="e">
        <f t="shared" ref="E91:F91" si="5">+L91/L93</f>
        <v>#DIV/0!</v>
      </c>
      <c r="F91" s="11" t="e">
        <f t="shared" si="5"/>
        <v>#DIV/0!</v>
      </c>
      <c r="G91" s="11">
        <f>+((J91*J89)+(K91*K89)+(L91*L89)+(M91*M89))/((J93*J89)+(K93*K89)+(L93*L89)+(M93*M89))</f>
        <v>9.4738574901568136</v>
      </c>
      <c r="I91" s="9" t="s">
        <v>17</v>
      </c>
      <c r="J91" s="10">
        <v>366739744</v>
      </c>
      <c r="K91" s="10">
        <v>2948689430</v>
      </c>
      <c r="L91" s="10"/>
      <c r="M91" s="10"/>
    </row>
    <row r="92" spans="2:13">
      <c r="B92" s="9" t="s">
        <v>12</v>
      </c>
      <c r="C92" s="12">
        <f>+J94/J92</f>
        <v>1.8311953004666814E-3</v>
      </c>
      <c r="D92" s="12">
        <f>+K94/K92</f>
        <v>0.37878637370104135</v>
      </c>
      <c r="E92" s="12" t="e">
        <f t="shared" ref="E92:F92" si="6">+L94/L92</f>
        <v>#DIV/0!</v>
      </c>
      <c r="F92" s="12" t="e">
        <f t="shared" si="6"/>
        <v>#DIV/0!</v>
      </c>
      <c r="G92" s="12">
        <f>+((J94*J66)+(K94*K66)+(L94*L66)+(M94*M66))/((J92*J66)+(K92*K66)+(L92*L66)+(M92*M66))</f>
        <v>0.32840886318110174</v>
      </c>
      <c r="I92" s="9" t="s">
        <v>18</v>
      </c>
      <c r="J92" s="10">
        <v>456150144</v>
      </c>
      <c r="K92" s="10">
        <v>2957042710</v>
      </c>
      <c r="L92" s="10"/>
      <c r="M92" s="10"/>
    </row>
    <row r="93" spans="2:13">
      <c r="B93" s="9" t="s">
        <v>15</v>
      </c>
      <c r="C93" s="11" t="e">
        <f>+J96/J97</f>
        <v>#DIV/0!</v>
      </c>
      <c r="D93" s="11">
        <f>+K96/K97</f>
        <v>9.8472276753554251</v>
      </c>
      <c r="E93" s="11" t="e">
        <f t="shared" ref="E93:F93" si="7">+L96/L97</f>
        <v>#DIV/0!</v>
      </c>
      <c r="F93" s="11" t="e">
        <f t="shared" si="7"/>
        <v>#DIV/0!</v>
      </c>
      <c r="G93" s="11">
        <f>+((J96*J66)+(K96*K66)+(L96*L89)+(M96*M89))/((J97*J66)+(K97*K66)+(L97*L89)+(M97*M89))</f>
        <v>12.18203617981175</v>
      </c>
      <c r="I93" s="9" t="s">
        <v>19</v>
      </c>
      <c r="J93" s="10">
        <v>835300</v>
      </c>
      <c r="K93" s="10">
        <v>336495131</v>
      </c>
      <c r="L93" s="10"/>
      <c r="M93" s="10"/>
    </row>
    <row r="94" spans="2:13">
      <c r="B94" s="9" t="s">
        <v>14</v>
      </c>
      <c r="C94" s="11">
        <f>+J96/J95</f>
        <v>0.16759274160628948</v>
      </c>
      <c r="D94" s="11">
        <f>+K96/K95</f>
        <v>0.17519881193620274</v>
      </c>
      <c r="E94" s="11" t="e">
        <f t="shared" ref="E94:F94" si="8">+L96/L95</f>
        <v>#DIV/0!</v>
      </c>
      <c r="F94" s="11" t="e">
        <f t="shared" si="8"/>
        <v>#DIV/0!</v>
      </c>
      <c r="G94" s="11">
        <f>+((J96*J89)+(K96*K89)+(L96*L89)+(M96*M89))/((J95*J89)+(K95*K89)+(L95*L89)+(M95*M89))</f>
        <v>0.17412019814612767</v>
      </c>
      <c r="I94" s="9" t="s">
        <v>21</v>
      </c>
      <c r="J94" s="10">
        <v>835300</v>
      </c>
      <c r="K94" s="10">
        <v>1120087485</v>
      </c>
      <c r="L94" s="10"/>
      <c r="M94" s="10"/>
    </row>
    <row r="95" spans="2:13">
      <c r="B95" s="9" t="s">
        <v>13</v>
      </c>
      <c r="C95" s="11">
        <f>+J96/J92</f>
        <v>0.16728584656546772</v>
      </c>
      <c r="D95" s="11">
        <f>+K96/K92</f>
        <v>0.1088358892861578</v>
      </c>
      <c r="E95" s="11" t="e">
        <f t="shared" ref="E95:F95" si="9">+L96/L92</f>
        <v>#DIV/0!</v>
      </c>
      <c r="F95" s="11" t="e">
        <f t="shared" si="9"/>
        <v>#DIV/0!</v>
      </c>
      <c r="G95" s="11">
        <f>+((J96*J89)+(K96*K89)+(L96*L89)+(M96*M89))/((J92*J89)+(K92*K89)+(L92*L89)+(M92*M89))</f>
        <v>0.11428632144360011</v>
      </c>
      <c r="I95" s="9" t="s">
        <v>20</v>
      </c>
      <c r="J95" s="10">
        <v>455314844</v>
      </c>
      <c r="K95" s="10">
        <v>1836955225</v>
      </c>
      <c r="L95" s="10"/>
      <c r="M95" s="10"/>
    </row>
    <row r="96" spans="2:13">
      <c r="B96" s="9"/>
      <c r="I96" s="9" t="s">
        <v>22</v>
      </c>
      <c r="J96" s="10">
        <v>76307463</v>
      </c>
      <c r="K96" s="10">
        <v>321832373</v>
      </c>
      <c r="L96" s="10"/>
      <c r="M96" s="10"/>
    </row>
    <row r="97" spans="2:13">
      <c r="B97" s="9"/>
      <c r="I97" s="9" t="s">
        <v>23</v>
      </c>
      <c r="J97" s="10">
        <v>0</v>
      </c>
      <c r="K97" s="10">
        <v>32682536</v>
      </c>
      <c r="L97" s="10"/>
      <c r="M97" s="10"/>
    </row>
    <row r="99" spans="2:13">
      <c r="C99" s="11">
        <v>9.4738574901568136</v>
      </c>
      <c r="D99" s="11"/>
      <c r="E99" s="11"/>
      <c r="F99" s="11"/>
    </row>
    <row r="100" spans="2:13">
      <c r="C100" s="12">
        <v>0.32840886318110174</v>
      </c>
      <c r="D100" s="12"/>
      <c r="E100" s="12"/>
      <c r="F100" s="12"/>
    </row>
    <row r="101" spans="2:13">
      <c r="C101" s="11">
        <v>12.18203617981175</v>
      </c>
      <c r="D101" s="11"/>
      <c r="E101" s="11"/>
      <c r="F101" s="11"/>
    </row>
    <row r="102" spans="2:13">
      <c r="C102" s="11">
        <v>0.17412019814612767</v>
      </c>
      <c r="D102" s="11"/>
      <c r="E102" s="11"/>
      <c r="F102" s="11"/>
    </row>
    <row r="103" spans="2:13">
      <c r="C103" s="11">
        <v>0.11428632144360011</v>
      </c>
      <c r="D103" s="11"/>
      <c r="E103" s="11"/>
      <c r="F103" s="11"/>
    </row>
    <row r="105" spans="2:13">
      <c r="C105" s="11">
        <v>9.4738574901568136</v>
      </c>
      <c r="D105" s="12">
        <v>0.32840886318110174</v>
      </c>
      <c r="E105" s="11">
        <v>12.18203617981175</v>
      </c>
      <c r="F105" s="11">
        <v>0.17412019814612767</v>
      </c>
      <c r="G105" s="11">
        <v>0.11428632144360011</v>
      </c>
      <c r="H105" s="11"/>
    </row>
    <row r="108" spans="2:13">
      <c r="J108">
        <v>0.5</v>
      </c>
      <c r="K108">
        <v>0.5</v>
      </c>
    </row>
    <row r="109" spans="2:13">
      <c r="B109" s="9" t="s">
        <v>10</v>
      </c>
      <c r="C109" s="9" t="s">
        <v>78</v>
      </c>
      <c r="D109" s="9" t="s">
        <v>79</v>
      </c>
      <c r="E109" s="9"/>
      <c r="F109" s="9"/>
      <c r="G109" s="9" t="s">
        <v>16</v>
      </c>
      <c r="J109" s="9" t="s">
        <v>78</v>
      </c>
      <c r="K109" s="9" t="s">
        <v>79</v>
      </c>
      <c r="L109" s="9"/>
      <c r="M109" s="9"/>
    </row>
    <row r="110" spans="2:13">
      <c r="B110" s="9" t="s">
        <v>11</v>
      </c>
      <c r="C110" s="11">
        <f>+J110/J112</f>
        <v>5.5840172388126312</v>
      </c>
      <c r="D110" s="11">
        <f>+K110/K112</f>
        <v>6.9170095695085481</v>
      </c>
      <c r="E110" s="11" t="e">
        <f t="shared" ref="E110:F110" si="10">+L110/L112</f>
        <v>#DIV/0!</v>
      </c>
      <c r="F110" s="11" t="e">
        <f t="shared" si="10"/>
        <v>#DIV/0!</v>
      </c>
      <c r="G110" s="11">
        <f>+((J110*J108)+(K110*K108)+(L110*L108)+(M110*M108))/((J112*J108)+(K112*K108)+(L112*L108)+(M112*M108))</f>
        <v>5.8894662507356355</v>
      </c>
      <c r="I110" s="9" t="s">
        <v>17</v>
      </c>
      <c r="J110" s="10">
        <v>6977237190</v>
      </c>
      <c r="K110" s="10">
        <v>2569175063</v>
      </c>
      <c r="L110" s="10"/>
      <c r="M110" s="10"/>
    </row>
    <row r="111" spans="2:13">
      <c r="B111" s="9" t="s">
        <v>12</v>
      </c>
      <c r="C111" s="12">
        <f>+J113/J111</f>
        <v>0.15856938962675776</v>
      </c>
      <c r="D111" s="12">
        <f>+K113/K111</f>
        <v>0.19648252032179944</v>
      </c>
      <c r="E111" s="12" t="e">
        <f t="shared" ref="E111:F111" si="11">+L113/L111</f>
        <v>#DIV/0!</v>
      </c>
      <c r="F111" s="12" t="e">
        <f t="shared" si="11"/>
        <v>#DIV/0!</v>
      </c>
      <c r="G111" s="12">
        <f>+((J113*J108)+(K113*K108)+(L113*L108)+(M113*M108))/((J111*J108)+(K111*K108)+(L111*L108)+(M111*M108))</f>
        <v>0.17157493645243704</v>
      </c>
      <c r="I111" s="9" t="s">
        <v>18</v>
      </c>
      <c r="J111" s="10">
        <v>7879839690</v>
      </c>
      <c r="K111" s="10">
        <v>4114474716</v>
      </c>
      <c r="L111" s="10"/>
      <c r="M111" s="10"/>
    </row>
    <row r="112" spans="2:13">
      <c r="B112" s="9" t="s">
        <v>15</v>
      </c>
      <c r="C112" s="11" t="e">
        <f>+J115/J116</f>
        <v>#DIV/0!</v>
      </c>
      <c r="D112" s="11">
        <f>+K115/K116</f>
        <v>2117.2634845145576</v>
      </c>
      <c r="E112" s="11" t="e">
        <f t="shared" ref="E112:F112" si="12">+L115/L116</f>
        <v>#DIV/0!</v>
      </c>
      <c r="F112" s="11" t="e">
        <f t="shared" si="12"/>
        <v>#DIV/0!</v>
      </c>
      <c r="G112" s="11">
        <f>+((J115*J108)+(K115*K108)+(L115*L108)+(M115*M108))/((J116*J108)+(K116*K108)+(L116*L108)+(M116*M108))</f>
        <v>39253.007085411591</v>
      </c>
      <c r="I112" s="9" t="s">
        <v>19</v>
      </c>
      <c r="J112" s="10">
        <v>1249501370</v>
      </c>
      <c r="K112" s="10">
        <v>371428583</v>
      </c>
      <c r="L112" s="10"/>
      <c r="M112" s="10"/>
    </row>
    <row r="113" spans="2:13">
      <c r="B113" s="9" t="s">
        <v>14</v>
      </c>
      <c r="C113" s="11">
        <f>+J115/J114</f>
        <v>0.57942246114213714</v>
      </c>
      <c r="D113" s="11">
        <f>+K115/K114</f>
        <v>6.6252774773814124E-2</v>
      </c>
      <c r="E113" s="11" t="e">
        <f t="shared" ref="E113:F113" si="13">+L115/L114</f>
        <v>#DIV/0!</v>
      </c>
      <c r="F113" s="11" t="e">
        <f t="shared" si="13"/>
        <v>#DIV/0!</v>
      </c>
      <c r="G113" s="11">
        <f>+((J115*J108)+(K115*K108)+(L115*L108)+(M115*M108))/((J114*J108)+(K114*K108)+(L114*L108)+(M114*M108))</f>
        <v>0.40867979356270223</v>
      </c>
      <c r="I113" s="9" t="s">
        <v>21</v>
      </c>
      <c r="J113" s="10">
        <v>1249501370</v>
      </c>
      <c r="K113" s="10">
        <v>808422362</v>
      </c>
      <c r="L113" s="10"/>
      <c r="M113" s="10"/>
    </row>
    <row r="114" spans="2:13">
      <c r="B114" s="9" t="s">
        <v>13</v>
      </c>
      <c r="C114" s="11">
        <f>+J115/J111</f>
        <v>0.48754379506926238</v>
      </c>
      <c r="D114" s="11">
        <f>+K115/K111</f>
        <v>5.3235262607942591E-2</v>
      </c>
      <c r="E114" s="11" t="e">
        <f t="shared" ref="E114:F114" si="14">+L115/L111</f>
        <v>#DIV/0!</v>
      </c>
      <c r="F114" s="11" t="e">
        <f t="shared" si="14"/>
        <v>#DIV/0!</v>
      </c>
      <c r="G114" s="11">
        <f>+((J115*J108)+(K115*K108)+(L115*L108)+(M115*M108))/((J111*J108)+(K111*K108)+(L111*L108)+(M111*M108))</f>
        <v>0.33856058391871374</v>
      </c>
      <c r="I114" s="9" t="s">
        <v>20</v>
      </c>
      <c r="J114" s="10">
        <v>6630338319</v>
      </c>
      <c r="K114" s="10">
        <v>3306052354</v>
      </c>
      <c r="L114" s="10"/>
      <c r="M114" s="10"/>
    </row>
    <row r="115" spans="2:13">
      <c r="B115" s="9"/>
      <c r="I115" s="9" t="s">
        <v>22</v>
      </c>
      <c r="J115" s="10">
        <v>3841766947</v>
      </c>
      <c r="K115" s="10">
        <v>219035142</v>
      </c>
      <c r="L115" s="10"/>
      <c r="M115" s="10"/>
    </row>
    <row r="116" spans="2:13">
      <c r="B116" s="9"/>
      <c r="I116" s="9" t="s">
        <v>23</v>
      </c>
      <c r="J116" s="10">
        <v>0</v>
      </c>
      <c r="K116" s="10">
        <v>103452</v>
      </c>
      <c r="L116" s="10"/>
      <c r="M116" s="10"/>
    </row>
    <row r="119" spans="2:13">
      <c r="C119" s="11">
        <v>5.8894662507356355</v>
      </c>
      <c r="D119" s="11"/>
      <c r="E119" s="11"/>
      <c r="F119" s="11"/>
    </row>
    <row r="120" spans="2:13">
      <c r="C120" s="12">
        <v>0.17157493645243704</v>
      </c>
      <c r="D120" s="12"/>
      <c r="E120" s="12"/>
      <c r="F120" s="12"/>
    </row>
    <row r="121" spans="2:13">
      <c r="C121" s="11">
        <v>39253.007085411591</v>
      </c>
      <c r="D121" s="11"/>
      <c r="E121" s="11"/>
      <c r="F121" s="11"/>
    </row>
    <row r="122" spans="2:13">
      <c r="C122" s="11">
        <v>0.40867979356270223</v>
      </c>
      <c r="D122" s="11"/>
      <c r="E122" s="11"/>
      <c r="F122" s="11"/>
    </row>
    <row r="123" spans="2:13">
      <c r="C123" s="11">
        <v>0.33856058391871374</v>
      </c>
      <c r="D123" s="11"/>
      <c r="E123" s="11"/>
      <c r="F123" s="11"/>
    </row>
    <row r="125" spans="2:13">
      <c r="C125" s="11">
        <v>5.8894662507356355</v>
      </c>
      <c r="D125" s="12">
        <v>0.17157493645243704</v>
      </c>
      <c r="E125" s="11">
        <v>39253.007085411591</v>
      </c>
      <c r="F125" s="11">
        <v>0.40867979356270223</v>
      </c>
      <c r="G125" s="11">
        <v>0.33856058391871374</v>
      </c>
      <c r="H125" s="11"/>
    </row>
    <row r="126" spans="2:13">
      <c r="J126">
        <v>0.5</v>
      </c>
      <c r="K126">
        <v>0.5</v>
      </c>
    </row>
    <row r="127" spans="2:13">
      <c r="B127" s="9" t="s">
        <v>10</v>
      </c>
      <c r="C127" s="9" t="s">
        <v>75</v>
      </c>
      <c r="D127" s="9" t="s">
        <v>76</v>
      </c>
      <c r="E127" s="9"/>
      <c r="F127" s="9"/>
      <c r="G127" s="9" t="s">
        <v>16</v>
      </c>
      <c r="J127" s="9" t="s">
        <v>75</v>
      </c>
      <c r="K127" s="9" t="s">
        <v>76</v>
      </c>
      <c r="L127" s="9"/>
      <c r="M127" s="9"/>
    </row>
    <row r="128" spans="2:13">
      <c r="B128" s="9" t="s">
        <v>11</v>
      </c>
      <c r="C128" s="11">
        <f>+J128/J130</f>
        <v>5.0101165833843435</v>
      </c>
      <c r="D128" s="11">
        <f>+K128/K130</f>
        <v>2.1218067497431603</v>
      </c>
      <c r="E128" s="11" t="e">
        <f t="shared" ref="E128" si="15">+L128/L130</f>
        <v>#DIV/0!</v>
      </c>
      <c r="F128" s="11" t="e">
        <f t="shared" ref="F128" si="16">+M128/M130</f>
        <v>#DIV/0!</v>
      </c>
      <c r="G128" s="11">
        <f>+((J128*J126)+(K128*K126)+(L128*L126)+(M128*M126))/((J130*J126)+(K130*K126)+(L130*L126)+(M130*M126))</f>
        <v>4.6888960236368256</v>
      </c>
      <c r="I128" s="9" t="s">
        <v>17</v>
      </c>
      <c r="J128" s="10">
        <v>6000155110</v>
      </c>
      <c r="K128" s="10">
        <v>317967575</v>
      </c>
      <c r="L128" s="10"/>
      <c r="M128" s="10"/>
    </row>
    <row r="129" spans="2:13">
      <c r="B129" s="9" t="s">
        <v>12</v>
      </c>
      <c r="C129" s="12">
        <f>+J131/J129</f>
        <v>0.46665863212507497</v>
      </c>
      <c r="D129" s="12">
        <f>+K131/K129</f>
        <v>0.31245585949183952</v>
      </c>
      <c r="E129" s="12" t="e">
        <f t="shared" ref="E129" si="17">+L131/L129</f>
        <v>#DIV/0!</v>
      </c>
      <c r="F129" s="12" t="e">
        <f t="shared" ref="F129" si="18">+M131/M129</f>
        <v>#DIV/0!</v>
      </c>
      <c r="G129" s="12">
        <f>+((J131*J126)+(K131*K126)+(L131*L126)+(M131*M126))/((J129*J126)+(K129*K126)+(L129*L126)+(M129*M126))</f>
        <v>0.4311847861267798</v>
      </c>
      <c r="I129" s="9" t="s">
        <v>18</v>
      </c>
      <c r="J129" s="10">
        <v>6562929911</v>
      </c>
      <c r="K129" s="10">
        <v>1960873155</v>
      </c>
      <c r="L129" s="10"/>
      <c r="M129" s="10"/>
    </row>
    <row r="130" spans="2:13">
      <c r="B130" s="9" t="s">
        <v>15</v>
      </c>
      <c r="C130" s="11">
        <f>+J133/J134</f>
        <v>5.2939850206385977</v>
      </c>
      <c r="D130" s="11">
        <f>+K133/K134</f>
        <v>12.087687538154801</v>
      </c>
      <c r="E130" s="11" t="e">
        <f t="shared" ref="E130" si="19">+L133/L134</f>
        <v>#DIV/0!</v>
      </c>
      <c r="F130" s="11" t="e">
        <f t="shared" ref="F130" si="20">+M133/M134</f>
        <v>#DIV/0!</v>
      </c>
      <c r="G130" s="11">
        <f>+((J133*J126)+(K133*K126)+(L133*L126)+(M133*M126))/((J134*J126)+(K134*K126)+(L134*L126)+(M134*M126))</f>
        <v>5.9475995599257789</v>
      </c>
      <c r="I130" s="9" t="s">
        <v>19</v>
      </c>
      <c r="J130" s="10">
        <v>1197607882</v>
      </c>
      <c r="K130" s="10">
        <v>149856991</v>
      </c>
      <c r="L130" s="10"/>
      <c r="M130" s="10"/>
    </row>
    <row r="131" spans="2:13">
      <c r="B131" s="9" t="s">
        <v>14</v>
      </c>
      <c r="C131" s="11">
        <f>+J133/J132</f>
        <v>0.32448039504611176</v>
      </c>
      <c r="D131" s="11">
        <f>+K133/K132</f>
        <v>0.20476184766935213</v>
      </c>
      <c r="E131" s="11" t="e">
        <f t="shared" ref="E131" si="21">+L133/L132</f>
        <v>#DIV/0!</v>
      </c>
      <c r="F131" s="11" t="e">
        <f t="shared" ref="F131" si="22">+M133/M132</f>
        <v>#DIV/0!</v>
      </c>
      <c r="G131" s="11">
        <f>+((J133*J126)+(K133*K126)+(L133*L126)+(M133*M126))/((J132*J126)+(K132*K126)+(L132*L126)+(M132*M126))</f>
        <v>0.29119092251454148</v>
      </c>
      <c r="I131" s="9" t="s">
        <v>21</v>
      </c>
      <c r="J131" s="10">
        <v>3062647895</v>
      </c>
      <c r="K131" s="10">
        <v>612686307</v>
      </c>
      <c r="L131" s="10"/>
      <c r="M131" s="10"/>
    </row>
    <row r="132" spans="2:13">
      <c r="B132" s="9" t="s">
        <v>13</v>
      </c>
      <c r="C132" s="11">
        <f>+J133/J129</f>
        <v>0.1730588176930479</v>
      </c>
      <c r="D132" s="11">
        <f>+K133/K129</f>
        <v>0.14078280856468761</v>
      </c>
      <c r="E132" s="11" t="e">
        <f t="shared" ref="E132" si="23">+L133/L129</f>
        <v>#DIV/0!</v>
      </c>
      <c r="F132" s="11" t="e">
        <f t="shared" ref="F132" si="24">+M133/M129</f>
        <v>#DIV/0!</v>
      </c>
      <c r="G132" s="11">
        <f>+((J133*J126)+(K133*K126)+(L133*L126)+(M133*M126))/((J129*J126)+(K129*K126)+(L129*L126)+(M129*M126))</f>
        <v>0.16563382683388711</v>
      </c>
      <c r="I132" s="9" t="s">
        <v>20</v>
      </c>
      <c r="J132" s="10">
        <v>3500282015</v>
      </c>
      <c r="K132" s="10">
        <v>1348186848</v>
      </c>
      <c r="L132" s="10"/>
      <c r="M132" s="10"/>
    </row>
    <row r="133" spans="2:13">
      <c r="B133" s="9"/>
      <c r="I133" s="9" t="s">
        <v>22</v>
      </c>
      <c r="J133" s="10">
        <v>1135772891</v>
      </c>
      <c r="K133" s="10">
        <v>276057230</v>
      </c>
      <c r="L133" s="10"/>
      <c r="M133" s="10"/>
    </row>
    <row r="134" spans="2:13">
      <c r="B134" s="9"/>
      <c r="I134" s="9" t="s">
        <v>23</v>
      </c>
      <c r="J134" s="10">
        <v>214540254</v>
      </c>
      <c r="K134" s="10">
        <v>22837886</v>
      </c>
      <c r="L134" s="10"/>
      <c r="M134" s="10"/>
    </row>
    <row r="137" spans="2:13">
      <c r="C137" s="11">
        <v>2.6168997146986688</v>
      </c>
      <c r="D137" s="11"/>
      <c r="E137" s="11"/>
      <c r="F137" s="11"/>
    </row>
    <row r="138" spans="2:13">
      <c r="C138" s="12">
        <v>0.4523398337514179</v>
      </c>
      <c r="D138" s="12"/>
      <c r="E138" s="12"/>
      <c r="F138" s="12"/>
    </row>
    <row r="139" spans="2:13">
      <c r="C139" s="11">
        <v>11.782144184354403</v>
      </c>
      <c r="D139" s="11"/>
      <c r="E139" s="11"/>
      <c r="F139" s="11"/>
    </row>
    <row r="140" spans="2:13">
      <c r="C140" s="11">
        <v>0.24367570399486552</v>
      </c>
      <c r="D140" s="11"/>
      <c r="E140" s="11"/>
      <c r="F140" s="11"/>
    </row>
    <row r="141" spans="2:13">
      <c r="C141" s="11">
        <v>0.13345147656056833</v>
      </c>
      <c r="D141" s="11"/>
      <c r="E141" s="11"/>
      <c r="F141" s="11"/>
    </row>
    <row r="143" spans="2:13">
      <c r="C143" s="11">
        <v>2.6168997146986688</v>
      </c>
      <c r="D143" s="12">
        <v>0.4523398337514179</v>
      </c>
      <c r="E143" s="11">
        <v>11.782144184354403</v>
      </c>
      <c r="F143" s="11">
        <v>0.24367570399486552</v>
      </c>
      <c r="G143" s="11">
        <v>0.13345147656056833</v>
      </c>
      <c r="H143" s="11"/>
    </row>
    <row r="144" spans="2:13">
      <c r="J144">
        <v>0.5</v>
      </c>
      <c r="K144">
        <v>0.5</v>
      </c>
    </row>
    <row r="145" spans="2:13">
      <c r="B145" s="9" t="s">
        <v>10</v>
      </c>
      <c r="C145" s="9" t="s">
        <v>82</v>
      </c>
      <c r="D145" s="9" t="s">
        <v>83</v>
      </c>
      <c r="E145" s="9"/>
      <c r="F145" s="9"/>
      <c r="G145" s="9" t="s">
        <v>16</v>
      </c>
      <c r="J145" s="9" t="s">
        <v>82</v>
      </c>
      <c r="K145" s="9" t="s">
        <v>83</v>
      </c>
      <c r="L145" s="9"/>
      <c r="M145" s="9"/>
    </row>
    <row r="146" spans="2:13">
      <c r="B146" s="9" t="s">
        <v>11</v>
      </c>
      <c r="C146" s="11">
        <f>+J146/J148</f>
        <v>5.3861213217726576</v>
      </c>
      <c r="D146" s="11">
        <f>+K146/K148</f>
        <v>5.2298430667412585</v>
      </c>
      <c r="E146" s="11" t="e">
        <f t="shared" ref="E146" si="25">+L146/L148</f>
        <v>#DIV/0!</v>
      </c>
      <c r="F146" s="11" t="e">
        <f t="shared" ref="F146" si="26">+M146/M148</f>
        <v>#DIV/0!</v>
      </c>
      <c r="G146" s="11">
        <f>+((J146*J144)+(K146*K144)+(L146*L144)+(M146*M144))/((J148*J144)+(K148*K144)+(L148*L144)+(M148*M144))</f>
        <v>5.3470200701527615</v>
      </c>
      <c r="I146" s="9" t="s">
        <v>17</v>
      </c>
      <c r="J146" s="10">
        <v>2356668100</v>
      </c>
      <c r="K146" s="10">
        <v>763588221</v>
      </c>
      <c r="L146" s="10"/>
      <c r="M146" s="10"/>
    </row>
    <row r="147" spans="2:13">
      <c r="B147" s="9" t="s">
        <v>12</v>
      </c>
      <c r="C147" s="12">
        <f>+J149/J147</f>
        <v>0.18805314844882789</v>
      </c>
      <c r="D147" s="12">
        <f>+K149/K147</f>
        <v>0.3127228729114172</v>
      </c>
      <c r="E147" s="12" t="e">
        <f t="shared" ref="E147" si="27">+L149/L147</f>
        <v>#DIV/0!</v>
      </c>
      <c r="F147" s="12" t="e">
        <f t="shared" ref="F147" si="28">+M149/M147</f>
        <v>#DIV/0!</v>
      </c>
      <c r="G147" s="12">
        <f>+((J149*J144)+(K149*K144)+(L149*L144)+(M149*M144))/((J147*J144)+(K147*K144)+(L147*L144)+(M147*M144))</f>
        <v>0.21459004094645101</v>
      </c>
      <c r="I147" s="9" t="s">
        <v>18</v>
      </c>
      <c r="J147" s="10">
        <v>3165436202</v>
      </c>
      <c r="K147" s="10">
        <v>855991196</v>
      </c>
      <c r="L147" s="10"/>
      <c r="M147" s="10"/>
    </row>
    <row r="148" spans="2:13">
      <c r="B148" s="9" t="s">
        <v>15</v>
      </c>
      <c r="C148" s="11">
        <f>+J151/J152</f>
        <v>4.5575243134159846</v>
      </c>
      <c r="D148" s="11">
        <f>+K151/K152</f>
        <v>8.6226209365421109</v>
      </c>
      <c r="E148" s="11" t="e">
        <f t="shared" ref="E148" si="29">+L151/L152</f>
        <v>#DIV/0!</v>
      </c>
      <c r="F148" s="11" t="e">
        <f t="shared" ref="F148" si="30">+M151/M152</f>
        <v>#DIV/0!</v>
      </c>
      <c r="G148" s="11">
        <f>+((J151*J144)+(K151*K144)+(L151*L144)+(M151*M144))/((J152*J144)+(K152*K144)+(L152*L144)+(M152*M144))</f>
        <v>4.8863421104723033</v>
      </c>
      <c r="I148" s="9" t="s">
        <v>19</v>
      </c>
      <c r="J148" s="10">
        <v>437544563</v>
      </c>
      <c r="K148" s="10">
        <v>146005953</v>
      </c>
      <c r="L148" s="10"/>
      <c r="M148" s="10"/>
    </row>
    <row r="149" spans="2:13">
      <c r="B149" s="9" t="s">
        <v>14</v>
      </c>
      <c r="C149" s="11">
        <f>+J151/J150</f>
        <v>0.11569758173569272</v>
      </c>
      <c r="D149" s="11">
        <f>+K151/K150</f>
        <v>8.4160943752861303E-2</v>
      </c>
      <c r="E149" s="11" t="e">
        <f t="shared" ref="E149" si="31">+L151/L150</f>
        <v>#DIV/0!</v>
      </c>
      <c r="F149" s="11" t="e">
        <f t="shared" ref="F149" si="32">+M151/M150</f>
        <v>#DIV/0!</v>
      </c>
      <c r="G149" s="11">
        <f>+((J151*J144)+(K151*K144)+(L151*L144)+(M151*M144))/((J150*J144)+(K150*K144)+(L150*L144)+(M150*M144))</f>
        <v>0.10982350054491336</v>
      </c>
      <c r="I149" s="9" t="s">
        <v>21</v>
      </c>
      <c r="J149" s="10">
        <v>595270244</v>
      </c>
      <c r="K149" s="10">
        <v>267688026</v>
      </c>
      <c r="L149" s="10"/>
      <c r="M149" s="10"/>
    </row>
    <row r="150" spans="2:13">
      <c r="B150" s="9" t="s">
        <v>13</v>
      </c>
      <c r="C150" s="11">
        <f>+J151/J147</f>
        <v>9.3940287222380098E-2</v>
      </c>
      <c r="D150" s="11">
        <f>+K151/K147</f>
        <v>5.7841891635530329E-2</v>
      </c>
      <c r="E150" s="11" t="e">
        <f t="shared" ref="E150" si="33">+L151/L147</f>
        <v>#DIV/0!</v>
      </c>
      <c r="F150" s="11" t="e">
        <f t="shared" ref="F150" si="34">+M151/M147</f>
        <v>#DIV/0!</v>
      </c>
      <c r="G150" s="11">
        <f>+((J151*J144)+(K151*K144)+(L151*L144)+(M151*M144))/((J147*J144)+(K147*K144)+(L147*L144)+(M147*M144))</f>
        <v>8.6256471066097809E-2</v>
      </c>
      <c r="I150" s="9" t="s">
        <v>20</v>
      </c>
      <c r="J150" s="10">
        <v>2570165958</v>
      </c>
      <c r="K150" s="10">
        <v>588303170</v>
      </c>
      <c r="L150" s="10"/>
      <c r="M150" s="10"/>
    </row>
    <row r="151" spans="2:13">
      <c r="B151" s="9"/>
      <c r="I151" s="9" t="s">
        <v>22</v>
      </c>
      <c r="J151" s="10">
        <v>297361986</v>
      </c>
      <c r="K151" s="10">
        <v>49512150</v>
      </c>
      <c r="L151" s="10"/>
      <c r="M151" s="10"/>
    </row>
    <row r="152" spans="2:13">
      <c r="B152" s="9"/>
      <c r="I152" s="9" t="s">
        <v>23</v>
      </c>
      <c r="J152" s="10">
        <v>65246385</v>
      </c>
      <c r="K152" s="10">
        <v>5742123</v>
      </c>
      <c r="L152" s="10"/>
      <c r="M152" s="10"/>
    </row>
    <row r="155" spans="2:13">
      <c r="C155" s="11">
        <v>5.3470200701527615</v>
      </c>
      <c r="D155" s="11"/>
      <c r="E155" s="11"/>
      <c r="F155" s="11"/>
    </row>
    <row r="156" spans="2:13">
      <c r="C156" s="12">
        <v>0.21459004094645101</v>
      </c>
      <c r="D156" s="12"/>
      <c r="E156" s="12"/>
      <c r="F156" s="12"/>
    </row>
    <row r="157" spans="2:13">
      <c r="C157" s="11">
        <v>4.8863421104723033</v>
      </c>
      <c r="D157" s="11"/>
      <c r="E157" s="11"/>
      <c r="F157" s="11"/>
    </row>
    <row r="158" spans="2:13">
      <c r="C158" s="11">
        <v>0.10982350054491336</v>
      </c>
      <c r="D158" s="11"/>
      <c r="E158" s="11"/>
      <c r="F158" s="11"/>
    </row>
    <row r="159" spans="2:13">
      <c r="C159" s="11">
        <v>8.6256471066097809E-2</v>
      </c>
      <c r="D159" s="11"/>
      <c r="E159" s="11"/>
      <c r="F159" s="11"/>
    </row>
    <row r="161" spans="2:13">
      <c r="C161" s="11">
        <v>5.3470200701527615</v>
      </c>
      <c r="D161" s="12">
        <v>0.21459004094645101</v>
      </c>
      <c r="E161" s="11">
        <v>4.8863421104723033</v>
      </c>
      <c r="F161" s="11">
        <v>0.10982350054491336</v>
      </c>
      <c r="G161" s="11">
        <v>8.6256471066097809E-2</v>
      </c>
      <c r="H161" s="11"/>
    </row>
    <row r="162" spans="2:13">
      <c r="J162">
        <v>0.5</v>
      </c>
      <c r="K162">
        <v>0.25</v>
      </c>
      <c r="L162">
        <v>0.25</v>
      </c>
    </row>
    <row r="163" spans="2:13">
      <c r="B163" s="9" t="s">
        <v>10</v>
      </c>
      <c r="C163" s="9" t="s">
        <v>89</v>
      </c>
      <c r="D163" s="9" t="s">
        <v>90</v>
      </c>
      <c r="E163" s="9" t="s">
        <v>91</v>
      </c>
      <c r="F163" s="9"/>
      <c r="G163" s="9" t="s">
        <v>16</v>
      </c>
      <c r="J163" s="9" t="s">
        <v>89</v>
      </c>
      <c r="K163" s="9" t="s">
        <v>90</v>
      </c>
      <c r="L163" s="9" t="s">
        <v>91</v>
      </c>
      <c r="M163" s="9"/>
    </row>
    <row r="164" spans="2:13">
      <c r="B164" s="9" t="s">
        <v>11</v>
      </c>
      <c r="C164" s="11">
        <f>+J164/J166</f>
        <v>38.473085134094838</v>
      </c>
      <c r="D164" s="11">
        <f>+K164/K166</f>
        <v>285.57333333333332</v>
      </c>
      <c r="E164" s="11">
        <f t="shared" ref="E164" si="35">+L164/L166</f>
        <v>5.687730610502344</v>
      </c>
      <c r="F164" s="11" t="e">
        <f t="shared" ref="F164" si="36">+M164/M166</f>
        <v>#DIV/0!</v>
      </c>
      <c r="G164" s="11">
        <f>+((J164*J162)+(K164*K162)+(L164*L162)+(M164*M162))/((J166*J162)+(K166*K162)+(L166*L162)+(M166*M162))</f>
        <v>31.703706538561907</v>
      </c>
      <c r="I164" s="9" t="s">
        <v>17</v>
      </c>
      <c r="J164" s="10">
        <v>4806412940</v>
      </c>
      <c r="K164" s="10">
        <v>856720000</v>
      </c>
      <c r="L164" s="10">
        <v>536284977</v>
      </c>
      <c r="M164" s="10"/>
    </row>
    <row r="165" spans="2:13">
      <c r="B165" s="9" t="s">
        <v>12</v>
      </c>
      <c r="C165" s="12">
        <f>+J167/J165</f>
        <v>0.37948985845147615</v>
      </c>
      <c r="D165" s="12">
        <f>+K167/K165</f>
        <v>1.4985245296938399E-2</v>
      </c>
      <c r="E165" s="12">
        <f t="shared" ref="E165" si="37">+L167/L165</f>
        <v>0.16149387974036197</v>
      </c>
      <c r="F165" s="12" t="e">
        <f t="shared" ref="F165" si="38">+M167/M165</f>
        <v>#DIV/0!</v>
      </c>
      <c r="G165" s="12">
        <f>+((J167*J162)+(K167*K162)+(L167*L162)+(M167*M162))/((J165*J162)+(K165*K162)+(L165*L162)+(M165*M162))</f>
        <v>0.34138298086087143</v>
      </c>
      <c r="I165" s="9" t="s">
        <v>18</v>
      </c>
      <c r="J165" s="10">
        <v>5093367140</v>
      </c>
      <c r="K165" s="10">
        <v>867520000</v>
      </c>
      <c r="L165" s="10">
        <v>583849005</v>
      </c>
      <c r="M165" s="10"/>
    </row>
    <row r="166" spans="2:13">
      <c r="B166" s="9" t="s">
        <v>15</v>
      </c>
      <c r="C166" s="11">
        <f>+J169/J170</f>
        <v>115.81344313785189</v>
      </c>
      <c r="D166" s="11">
        <f>+K169/K170</f>
        <v>76.618181818181824</v>
      </c>
      <c r="E166" s="11">
        <f t="shared" ref="E166" si="39">+L169/L170</f>
        <v>21.333958122404788</v>
      </c>
      <c r="F166" s="11" t="e">
        <f t="shared" ref="F166" si="40">+M169/M170</f>
        <v>#DIV/0!</v>
      </c>
      <c r="G166" s="11">
        <f>+((J169*J162)+(K169*K162)+(L169*L162)+(M169*M162))/((J170*J162)+(K170*K162)+(L170*L162)+(M170*M162))</f>
        <v>75.971613696947159</v>
      </c>
      <c r="I166" s="9" t="s">
        <v>19</v>
      </c>
      <c r="J166" s="10">
        <v>124929231</v>
      </c>
      <c r="K166" s="10">
        <v>3000000</v>
      </c>
      <c r="L166" s="10">
        <v>94288041</v>
      </c>
      <c r="M166" s="10"/>
    </row>
    <row r="167" spans="2:13">
      <c r="B167" s="9" t="s">
        <v>14</v>
      </c>
      <c r="C167" s="11">
        <f>+J169/J168</f>
        <v>0.23300918091563175</v>
      </c>
      <c r="D167" s="11">
        <f>+K169/K168</f>
        <v>0.24657117446051585</v>
      </c>
      <c r="E167" s="11">
        <f t="shared" ref="E167" si="41">+L169/L168</f>
        <v>0.40553762983439179</v>
      </c>
      <c r="F167" s="11" t="e">
        <f t="shared" ref="F167" si="42">+M169/M168</f>
        <v>#DIV/0!</v>
      </c>
      <c r="G167" s="11">
        <f>+((J169*J162)+(K169*K162)+(L169*L162)+(M169*M162))/((J168*J162)+(K168*K162)+(L168*L162)+(M168*M162))</f>
        <v>0.24554036495602558</v>
      </c>
      <c r="I167" s="9" t="s">
        <v>21</v>
      </c>
      <c r="J167" s="10">
        <v>1932881175</v>
      </c>
      <c r="K167" s="10">
        <v>13000000</v>
      </c>
      <c r="L167" s="10">
        <v>94288041</v>
      </c>
      <c r="M167" s="10"/>
    </row>
    <row r="168" spans="2:13">
      <c r="B168" s="9" t="s">
        <v>13</v>
      </c>
      <c r="C168" s="11">
        <f>+J169/J165</f>
        <v>0.14458455983206425</v>
      </c>
      <c r="D168" s="11">
        <f>+K169/K165</f>
        <v>0.24287624492807083</v>
      </c>
      <c r="E168" s="11">
        <f t="shared" ref="E168" si="43">+L169/L165</f>
        <v>0.34004578461172508</v>
      </c>
      <c r="F168" s="11" t="e">
        <f t="shared" ref="F168" si="44">+M169/M165</f>
        <v>#DIV/0!</v>
      </c>
      <c r="G168" s="11">
        <f>+((J169*J162)+(K169*K162)+(L169*L162)+(M169*M162))/((J165*J162)+(K165*K162)+(L165*L162)+(M165*M162))</f>
        <v>0.16171706324567131</v>
      </c>
      <c r="I168" s="9" t="s">
        <v>20</v>
      </c>
      <c r="J168" s="10">
        <v>3160485965</v>
      </c>
      <c r="K168" s="10">
        <v>854520000</v>
      </c>
      <c r="L168" s="10">
        <v>489560964</v>
      </c>
      <c r="M168" s="10"/>
    </row>
    <row r="169" spans="2:13">
      <c r="B169" s="9"/>
      <c r="I169" s="9" t="s">
        <v>22</v>
      </c>
      <c r="J169" s="10">
        <v>736422246</v>
      </c>
      <c r="K169" s="10">
        <v>210700000</v>
      </c>
      <c r="L169" s="10">
        <v>198535393</v>
      </c>
      <c r="M169" s="10"/>
    </row>
    <row r="170" spans="2:13">
      <c r="B170" s="9"/>
      <c r="I170" s="9" t="s">
        <v>23</v>
      </c>
      <c r="J170" s="10">
        <v>6358694</v>
      </c>
      <c r="K170" s="10">
        <v>2750000</v>
      </c>
      <c r="L170" s="10">
        <v>9306074</v>
      </c>
      <c r="M170" s="10"/>
    </row>
    <row r="173" spans="2:13">
      <c r="C173" s="11">
        <v>31.703706538561907</v>
      </c>
      <c r="D173" s="11"/>
      <c r="E173" s="11"/>
      <c r="F173" s="11"/>
    </row>
    <row r="174" spans="2:13">
      <c r="C174" s="12">
        <v>0.34138298086087143</v>
      </c>
      <c r="D174" s="12"/>
      <c r="E174" s="12"/>
      <c r="F174" s="12"/>
    </row>
    <row r="175" spans="2:13">
      <c r="C175" s="11">
        <v>75.971613696947159</v>
      </c>
      <c r="D175" s="11"/>
      <c r="E175" s="11"/>
      <c r="F175" s="11"/>
    </row>
    <row r="176" spans="2:13">
      <c r="C176" s="11">
        <v>0.24554036495602558</v>
      </c>
      <c r="D176" s="11"/>
      <c r="E176" s="11"/>
      <c r="F176" s="11"/>
    </row>
    <row r="177" spans="2:13">
      <c r="C177" s="11">
        <v>0.16171706324567131</v>
      </c>
      <c r="D177" s="11"/>
      <c r="E177" s="11"/>
      <c r="F177" s="11"/>
    </row>
    <row r="179" spans="2:13">
      <c r="C179" s="11">
        <v>31.703706538561907</v>
      </c>
      <c r="D179" s="12">
        <v>0.34138298086087143</v>
      </c>
      <c r="E179" s="11">
        <v>75.971613696947159</v>
      </c>
      <c r="F179" s="11">
        <v>0.24554036495602558</v>
      </c>
      <c r="G179" s="11">
        <v>0.16171706324567131</v>
      </c>
      <c r="H179" s="11"/>
    </row>
    <row r="180" spans="2:13">
      <c r="J180">
        <v>0.51</v>
      </c>
      <c r="K180">
        <v>0.49</v>
      </c>
    </row>
    <row r="181" spans="2:13">
      <c r="B181" s="9" t="s">
        <v>10</v>
      </c>
      <c r="C181" s="9" t="s">
        <v>93</v>
      </c>
      <c r="D181" s="9" t="s">
        <v>94</v>
      </c>
      <c r="E181" s="9"/>
      <c r="F181" s="9"/>
      <c r="G181" s="9" t="s">
        <v>16</v>
      </c>
      <c r="J181" s="9" t="s">
        <v>93</v>
      </c>
      <c r="K181" s="9" t="s">
        <v>94</v>
      </c>
      <c r="L181" s="9"/>
      <c r="M181" s="9"/>
    </row>
    <row r="182" spans="2:13">
      <c r="B182" s="9" t="s">
        <v>11</v>
      </c>
      <c r="C182" s="11">
        <f>+J182/J184</f>
        <v>450.98348657718122</v>
      </c>
      <c r="D182" s="11">
        <f>+K182/K184</f>
        <v>407.35896611294584</v>
      </c>
      <c r="E182" s="11" t="e">
        <f t="shared" ref="E182" si="45">+L182/L184</f>
        <v>#DIV/0!</v>
      </c>
      <c r="F182" s="11" t="e">
        <f t="shared" ref="F182" si="46">+M182/M184</f>
        <v>#DIV/0!</v>
      </c>
      <c r="G182" s="11">
        <f>+((J182*J180)+(K182*K180)+(L182*L180)+(M182*M180))/((J184*J180)+(K184*K180)+(L184*L180)+(M184*M180))</f>
        <v>431.839912912057</v>
      </c>
      <c r="I182" s="9" t="s">
        <v>17</v>
      </c>
      <c r="J182" s="10">
        <v>1343930790</v>
      </c>
      <c r="K182" s="10">
        <v>988012510</v>
      </c>
      <c r="L182" s="10"/>
      <c r="M182" s="10"/>
    </row>
    <row r="183" spans="2:13">
      <c r="B183" s="9" t="s">
        <v>12</v>
      </c>
      <c r="C183" s="12">
        <f>+J185/J183</f>
        <v>2.9695267930689533E-2</v>
      </c>
      <c r="D183" s="12">
        <f>+K185/K183</f>
        <v>2.0519934819006488E-2</v>
      </c>
      <c r="E183" s="12" t="e">
        <f t="shared" ref="E183" si="47">+L185/L183</f>
        <v>#DIV/0!</v>
      </c>
      <c r="F183" s="12" t="e">
        <f t="shared" ref="F183" si="48">+M185/M183</f>
        <v>#DIV/0!</v>
      </c>
      <c r="G183" s="12">
        <f>+((J185*J180)+(K185*K180)+(L185*L180)+(M185*M180))/((J183*J180)+(K183*K180)+(L183*L180)+(M183*M180))</f>
        <v>2.5863423824871303E-2</v>
      </c>
      <c r="I183" s="9" t="s">
        <v>18</v>
      </c>
      <c r="J183" s="10">
        <v>1635950890</v>
      </c>
      <c r="K183" s="10">
        <v>1221032631</v>
      </c>
      <c r="L183" s="10"/>
      <c r="M183" s="10"/>
    </row>
    <row r="184" spans="2:13">
      <c r="B184" s="9" t="s">
        <v>15</v>
      </c>
      <c r="C184" s="11">
        <f>+J187/J188</f>
        <v>58.208577078751361</v>
      </c>
      <c r="D184" s="11">
        <f>+K187/K188</f>
        <v>573.86425601956353</v>
      </c>
      <c r="E184" s="11" t="e">
        <f t="shared" ref="E184" si="49">+L187/L188</f>
        <v>#DIV/0!</v>
      </c>
      <c r="F184" s="11" t="e">
        <f t="shared" ref="F184" si="50">+M187/M188</f>
        <v>#DIV/0!</v>
      </c>
      <c r="G184" s="11">
        <f>+((J187*J180)+(K187*K180)+(L187*L180)+(M187*M180))/((J188*J180)+(K188*K180)+(L188*L180)+(M188*M180))</f>
        <v>140.10043796459303</v>
      </c>
      <c r="I184" s="9" t="s">
        <v>19</v>
      </c>
      <c r="J184" s="10">
        <v>2980000</v>
      </c>
      <c r="K184" s="10">
        <v>2425410</v>
      </c>
      <c r="L184" s="10"/>
      <c r="M184" s="10"/>
    </row>
    <row r="185" spans="2:13">
      <c r="B185" s="9" t="s">
        <v>14</v>
      </c>
      <c r="C185" s="11">
        <f>+J187/J186</f>
        <v>0.19840930055105144</v>
      </c>
      <c r="D185" s="11">
        <f>+K187/K186</f>
        <v>0.51015397057917466</v>
      </c>
      <c r="E185" s="11" t="e">
        <f t="shared" ref="E185" si="51">+L187/L186</f>
        <v>#DIV/0!</v>
      </c>
      <c r="F185" s="11" t="e">
        <f t="shared" ref="F185" si="52">+M187/M186</f>
        <v>#DIV/0!</v>
      </c>
      <c r="G185" s="11">
        <f>+((J187*J180)+(K187*K180)+(L187*L180)+(M187*M180))/((J186*J180)+(K186*K180)+(L186*L180)+(M186*M180))</f>
        <v>0.3293156704689516</v>
      </c>
      <c r="I185" s="9" t="s">
        <v>21</v>
      </c>
      <c r="J185" s="10">
        <v>48580000</v>
      </c>
      <c r="K185" s="10">
        <v>25055510</v>
      </c>
      <c r="L185" s="10"/>
      <c r="M185" s="10"/>
    </row>
    <row r="186" spans="2:13">
      <c r="B186" s="9" t="s">
        <v>13</v>
      </c>
      <c r="C186" s="11">
        <f>+J187/J183</f>
        <v>0.19251748321124726</v>
      </c>
      <c r="D186" s="11">
        <f>+K187/K183</f>
        <v>0.49968564435523261</v>
      </c>
      <c r="E186" s="11" t="e">
        <f t="shared" ref="E186" si="53">+L187/L183</f>
        <v>#DIV/0!</v>
      </c>
      <c r="F186" s="11" t="e">
        <f t="shared" ref="F186" si="54">+M187/M183</f>
        <v>#DIV/0!</v>
      </c>
      <c r="G186" s="11">
        <f>+((J187*J180)+(K187*K180)+(L187*L180)+(M187*M180))/((J183*J180)+(K183*K180)+(L183*L180)+(M183*M180))</f>
        <v>0.32079843971144151</v>
      </c>
      <c r="I186" s="9" t="s">
        <v>20</v>
      </c>
      <c r="J186" s="10">
        <v>1587370890</v>
      </c>
      <c r="K186" s="10">
        <v>1195977121</v>
      </c>
      <c r="L186" s="10"/>
      <c r="M186" s="10"/>
    </row>
    <row r="187" spans="2:13">
      <c r="B187" s="9"/>
      <c r="I187" s="9" t="s">
        <v>22</v>
      </c>
      <c r="J187" s="10">
        <v>314949148</v>
      </c>
      <c r="K187" s="10">
        <v>610132477</v>
      </c>
      <c r="L187" s="10"/>
      <c r="M187" s="10"/>
    </row>
    <row r="188" spans="2:13">
      <c r="B188" s="9"/>
      <c r="I188" s="9" t="s">
        <v>23</v>
      </c>
      <c r="J188" s="10">
        <v>5410700</v>
      </c>
      <c r="K188" s="10">
        <v>1063200</v>
      </c>
      <c r="L188" s="10"/>
      <c r="M188" s="10"/>
    </row>
    <row r="191" spans="2:13">
      <c r="C191" s="11">
        <v>431.839912912057</v>
      </c>
      <c r="D191" s="11"/>
      <c r="E191" s="11"/>
      <c r="F191" s="11"/>
    </row>
    <row r="192" spans="2:13">
      <c r="C192" s="12">
        <v>2.5863423824871303E-2</v>
      </c>
      <c r="D192" s="12"/>
      <c r="E192" s="12"/>
      <c r="F192" s="12"/>
    </row>
    <row r="193" spans="2:13">
      <c r="C193" s="11">
        <v>140.10043796459303</v>
      </c>
      <c r="D193" s="11"/>
      <c r="E193" s="11"/>
      <c r="F193" s="11"/>
    </row>
    <row r="194" spans="2:13">
      <c r="C194" s="11">
        <v>0.3293156704689516</v>
      </c>
      <c r="D194" s="11"/>
      <c r="E194" s="11"/>
      <c r="F194" s="11"/>
    </row>
    <row r="195" spans="2:13">
      <c r="C195" s="11">
        <v>0.32079843971144151</v>
      </c>
      <c r="D195" s="11"/>
      <c r="E195" s="11"/>
      <c r="F195" s="11"/>
    </row>
    <row r="197" spans="2:13">
      <c r="C197" s="11">
        <v>431.839912912057</v>
      </c>
      <c r="D197" s="12">
        <v>2.5863423824871303E-2</v>
      </c>
      <c r="E197" s="11">
        <v>140.10043796459303</v>
      </c>
      <c r="F197" s="11">
        <v>0.3293156704689516</v>
      </c>
      <c r="G197" s="11">
        <v>0.32079843971144151</v>
      </c>
      <c r="H197" s="11"/>
    </row>
    <row r="198" spans="2:13">
      <c r="J198">
        <v>0.51</v>
      </c>
      <c r="K198">
        <v>0.49</v>
      </c>
    </row>
    <row r="199" spans="2:13">
      <c r="B199" s="9" t="s">
        <v>10</v>
      </c>
      <c r="C199" s="9" t="s">
        <v>100</v>
      </c>
      <c r="D199" s="9" t="s">
        <v>101</v>
      </c>
      <c r="E199" s="9"/>
      <c r="F199" s="9"/>
      <c r="G199" s="9" t="s">
        <v>16</v>
      </c>
      <c r="J199" s="9" t="s">
        <v>100</v>
      </c>
      <c r="K199" s="9" t="s">
        <v>101</v>
      </c>
      <c r="L199" s="9"/>
      <c r="M199" s="9"/>
    </row>
    <row r="200" spans="2:13">
      <c r="B200" s="9" t="s">
        <v>11</v>
      </c>
      <c r="C200" s="11">
        <f>+J200/J202</f>
        <v>5.0481765887366512</v>
      </c>
      <c r="D200" s="11">
        <f>+K200/K202</f>
        <v>8.1979892692897298</v>
      </c>
      <c r="E200" s="11" t="e">
        <f t="shared" ref="E200" si="55">+L200/L202</f>
        <v>#DIV/0!</v>
      </c>
      <c r="F200" s="11" t="e">
        <f t="shared" ref="F200" si="56">+M200/M202</f>
        <v>#DIV/0!</v>
      </c>
      <c r="G200" s="11">
        <f>+((J200*J198)+(K200*K198)+(L200*L198)+(M200*M198))/((J202*J198)+(K202*K198)+(L202*L198)+(M202*M198))</f>
        <v>5.0525015370107829</v>
      </c>
      <c r="I200" s="9" t="s">
        <v>17</v>
      </c>
      <c r="J200" s="10">
        <v>6903325415</v>
      </c>
      <c r="K200" s="10">
        <v>16043465</v>
      </c>
      <c r="L200" s="10"/>
      <c r="M200" s="10"/>
    </row>
    <row r="201" spans="2:13">
      <c r="B201" s="9" t="s">
        <v>12</v>
      </c>
      <c r="C201" s="12">
        <f>+J203/J201</f>
        <v>0.42817133634783144</v>
      </c>
      <c r="D201" s="12">
        <f>+K203/K201</f>
        <v>0.5392031780548413</v>
      </c>
      <c r="E201" s="12" t="e">
        <f t="shared" ref="E201" si="57">+L203/L201</f>
        <v>#DIV/0!</v>
      </c>
      <c r="F201" s="12" t="e">
        <f t="shared" ref="F201" si="58">+M203/M201</f>
        <v>#DIV/0!</v>
      </c>
      <c r="G201" s="12">
        <f>+((J203*J198)+(K203*K198)+(L203*L198)+(M203*M198))/((J201*J198)+(K201*K198)+(L201*L198)+(M201*M198))</f>
        <v>0.42923756333648461</v>
      </c>
      <c r="I201" s="9" t="s">
        <v>18</v>
      </c>
      <c r="J201" s="10">
        <v>8323978689</v>
      </c>
      <c r="K201" s="10">
        <v>84003585</v>
      </c>
      <c r="L201" s="10"/>
      <c r="M201" s="10"/>
    </row>
    <row r="202" spans="2:13">
      <c r="B202" s="9" t="s">
        <v>15</v>
      </c>
      <c r="C202" s="11">
        <f>+J205/J206</f>
        <v>13.817589985006896</v>
      </c>
      <c r="D202" s="11" t="e">
        <f>+K205/K206</f>
        <v>#DIV/0!</v>
      </c>
      <c r="E202" s="11" t="e">
        <f t="shared" ref="E202" si="59">+L205/L206</f>
        <v>#DIV/0!</v>
      </c>
      <c r="F202" s="11" t="e">
        <f t="shared" ref="F202" si="60">+M205/M206</f>
        <v>#DIV/0!</v>
      </c>
      <c r="G202" s="11">
        <f>+((J205*J198)+(K205*K198)+(L205*L198)+(M205*M198))/((J206*J198)+(K206*K198)+(L206*L198)+(M206*M198))</f>
        <v>13.829707237005136</v>
      </c>
      <c r="I202" s="9" t="s">
        <v>19</v>
      </c>
      <c r="J202" s="10">
        <v>1367488893</v>
      </c>
      <c r="K202" s="10">
        <v>1957000</v>
      </c>
      <c r="L202" s="10"/>
      <c r="M202" s="10"/>
    </row>
    <row r="203" spans="2:13">
      <c r="B203" s="9" t="s">
        <v>14</v>
      </c>
      <c r="C203" s="11">
        <f>+J205/J204</f>
        <v>0.48533625698937166</v>
      </c>
      <c r="D203" s="11">
        <f>+K205/K204</f>
        <v>5.4472618929366702E-2</v>
      </c>
      <c r="E203" s="11" t="e">
        <f t="shared" ref="E203" si="61">+L205/L204</f>
        <v>#DIV/0!</v>
      </c>
      <c r="F203" s="11" t="e">
        <f t="shared" ref="F203" si="62">+M205/M204</f>
        <v>#DIV/0!</v>
      </c>
      <c r="G203" s="11">
        <f>+((J205*J198)+(K205*K198)+(L205*L198)+(M205*M198))/((J204*J198)+(K204*K198)+(L204*L198)+(M204*M198))</f>
        <v>0.48199587553627166</v>
      </c>
      <c r="I203" s="9" t="s">
        <v>21</v>
      </c>
      <c r="J203" s="10">
        <v>3564089079</v>
      </c>
      <c r="K203" s="10">
        <v>45295000</v>
      </c>
      <c r="L203" s="10"/>
      <c r="M203" s="10"/>
    </row>
    <row r="204" spans="2:13">
      <c r="B204" s="9" t="s">
        <v>13</v>
      </c>
      <c r="C204" s="11">
        <f>+J205/J201</f>
        <v>0.27752918325617787</v>
      </c>
      <c r="D204" s="11">
        <f>+K205/K201</f>
        <v>2.5100809685681867E-2</v>
      </c>
      <c r="E204" s="11" t="e">
        <f t="shared" ref="E204" si="63">+L205/L201</f>
        <v>#DIV/0!</v>
      </c>
      <c r="F204" s="11" t="e">
        <f t="shared" ref="F204" si="64">+M205/M201</f>
        <v>#DIV/0!</v>
      </c>
      <c r="G204" s="11">
        <f>+((J205*J198)+(K205*K198)+(L205*L198)+(M205*M198))/((J201*J198)+(K201*K198)+(L201*L198)+(M201*M198))</f>
        <v>0.27510514038284689</v>
      </c>
      <c r="I204" s="9" t="s">
        <v>20</v>
      </c>
      <c r="J204" s="10">
        <v>4759889610</v>
      </c>
      <c r="K204" s="10">
        <v>38708585</v>
      </c>
      <c r="L204" s="10"/>
      <c r="M204" s="10"/>
    </row>
    <row r="205" spans="2:13">
      <c r="B205" s="9"/>
      <c r="I205" s="9" t="s">
        <v>22</v>
      </c>
      <c r="J205" s="10">
        <v>2310147007</v>
      </c>
      <c r="K205" s="10">
        <v>2108558</v>
      </c>
      <c r="L205" s="10"/>
      <c r="M205" s="10"/>
    </row>
    <row r="206" spans="2:13">
      <c r="B206" s="9"/>
      <c r="I206" s="9" t="s">
        <v>23</v>
      </c>
      <c r="J206" s="10">
        <v>167188852</v>
      </c>
      <c r="K206" s="10">
        <v>0</v>
      </c>
      <c r="L206" s="10"/>
      <c r="M206" s="10"/>
    </row>
    <row r="209" spans="2:13">
      <c r="C209" s="11">
        <v>5.0525015370107829</v>
      </c>
      <c r="D209" s="11"/>
      <c r="E209" s="11"/>
      <c r="F209" s="11"/>
    </row>
    <row r="210" spans="2:13">
      <c r="C210" s="12">
        <v>0.42923756333648461</v>
      </c>
      <c r="D210" s="12"/>
      <c r="E210" s="12"/>
      <c r="F210" s="12"/>
    </row>
    <row r="211" spans="2:13">
      <c r="C211" s="11">
        <v>13.829707237005136</v>
      </c>
      <c r="D211" s="11"/>
      <c r="E211" s="11"/>
      <c r="F211" s="11"/>
    </row>
    <row r="212" spans="2:13">
      <c r="C212" s="11">
        <v>0.48199587553627166</v>
      </c>
      <c r="D212" s="11"/>
      <c r="E212" s="11"/>
      <c r="F212" s="11"/>
    </row>
    <row r="213" spans="2:13">
      <c r="C213" s="11">
        <v>0.27510514038284689</v>
      </c>
      <c r="D213" s="11"/>
      <c r="E213" s="11"/>
      <c r="F213" s="11"/>
    </row>
    <row r="215" spans="2:13">
      <c r="C215" s="11">
        <v>5.0525015370107829</v>
      </c>
      <c r="D215" s="12">
        <v>0.42923756333648461</v>
      </c>
      <c r="E215" s="11">
        <v>13.829707237005136</v>
      </c>
      <c r="F215" s="11">
        <v>0.48199587553627166</v>
      </c>
      <c r="G215" s="11">
        <v>0.27510514038284689</v>
      </c>
      <c r="H215" s="11"/>
    </row>
    <row r="216" spans="2:13">
      <c r="J216">
        <v>0.5</v>
      </c>
      <c r="K216">
        <v>0.5</v>
      </c>
    </row>
    <row r="217" spans="2:13">
      <c r="B217" s="9" t="s">
        <v>10</v>
      </c>
      <c r="C217" s="9" t="s">
        <v>106</v>
      </c>
      <c r="D217" s="9" t="s">
        <v>107</v>
      </c>
      <c r="E217" s="9"/>
      <c r="F217" s="9"/>
      <c r="G217" s="9" t="s">
        <v>16</v>
      </c>
      <c r="J217" s="9" t="s">
        <v>106</v>
      </c>
      <c r="K217" s="9" t="s">
        <v>107</v>
      </c>
      <c r="L217" s="9"/>
      <c r="M217" s="9"/>
    </row>
    <row r="218" spans="2:13">
      <c r="B218" s="9" t="s">
        <v>11</v>
      </c>
      <c r="C218" s="11">
        <f>+J218/J220</f>
        <v>24.988886595810545</v>
      </c>
      <c r="D218" s="11">
        <f>+K218/K220</f>
        <v>66.003412887081637</v>
      </c>
      <c r="E218" s="11" t="e">
        <f t="shared" ref="E218" si="65">+L218/L220</f>
        <v>#DIV/0!</v>
      </c>
      <c r="F218" s="11" t="e">
        <f t="shared" ref="F218" si="66">+M218/M220</f>
        <v>#DIV/0!</v>
      </c>
      <c r="G218" s="11">
        <f>+((J218*J216)+(K218*K216)+(L218*L216)+(M218*M216))/((J220*J216)+(K220*K216)+(L220*L216)+(M220*M216))</f>
        <v>32.382996080863904</v>
      </c>
      <c r="I218" s="9" t="s">
        <v>17</v>
      </c>
      <c r="J218" s="10">
        <v>7265019000</v>
      </c>
      <c r="K218" s="10">
        <v>4220258220</v>
      </c>
      <c r="L218" s="10"/>
      <c r="M218" s="10"/>
    </row>
    <row r="219" spans="2:13">
      <c r="B219" s="9" t="s">
        <v>12</v>
      </c>
      <c r="C219" s="12">
        <f>+J221/J219</f>
        <v>3.7690494315506501E-2</v>
      </c>
      <c r="D219" s="12">
        <f>+K221/K219</f>
        <v>1.4117210406900175E-2</v>
      </c>
      <c r="E219" s="12" t="e">
        <f t="shared" ref="E219" si="67">+L221/L219</f>
        <v>#DIV/0!</v>
      </c>
      <c r="F219" s="12" t="e">
        <f t="shared" ref="F219" si="68">+M221/M219</f>
        <v>#DIV/0!</v>
      </c>
      <c r="G219" s="12">
        <f>+((J221*J216)+(K221*K216)+(L221*L216)+(M221*M216))/((J219*J216)+(K219*K216)+(L219*L216)+(M219*M216))</f>
        <v>2.8969586860757828E-2</v>
      </c>
      <c r="I219" s="9" t="s">
        <v>18</v>
      </c>
      <c r="J219" s="10">
        <v>7713616000</v>
      </c>
      <c r="K219" s="10">
        <v>4529223420</v>
      </c>
      <c r="L219" s="10"/>
      <c r="M219" s="10"/>
    </row>
    <row r="220" spans="2:13">
      <c r="B220" s="9" t="s">
        <v>15</v>
      </c>
      <c r="C220" s="11" t="e">
        <f>+J223/J224</f>
        <v>#DIV/0!</v>
      </c>
      <c r="D220" s="11">
        <f>+K223/K224</f>
        <v>220.42450244299675</v>
      </c>
      <c r="E220" s="11" t="e">
        <f t="shared" ref="E220" si="69">+L223/L224</f>
        <v>#DIV/0!</v>
      </c>
      <c r="F220" s="11" t="e">
        <f t="shared" ref="F220" si="70">+M223/M224</f>
        <v>#DIV/0!</v>
      </c>
      <c r="G220" s="11">
        <f>+((J223*J216)+(K223*K216)+(L223*L216)+(M223*M216))/((J224*J216)+(K224*K216)+(L224*L216)+(M224*M216))</f>
        <v>579.50982133550485</v>
      </c>
      <c r="I220" s="9" t="s">
        <v>19</v>
      </c>
      <c r="J220" s="10">
        <v>290730000</v>
      </c>
      <c r="K220" s="10">
        <v>63940000</v>
      </c>
      <c r="L220" s="10"/>
      <c r="M220" s="10"/>
    </row>
    <row r="221" spans="2:13">
      <c r="B221" s="9" t="s">
        <v>14</v>
      </c>
      <c r="C221" s="11">
        <f>+J223/J222</f>
        <v>0.29702515409774582</v>
      </c>
      <c r="D221" s="11">
        <f>+K223/K222</f>
        <v>0.3030953060981737</v>
      </c>
      <c r="E221" s="11" t="e">
        <f t="shared" ref="E221" si="71">+L223/L222</f>
        <v>#DIV/0!</v>
      </c>
      <c r="F221" s="11" t="e">
        <f t="shared" ref="F221" si="72">+M223/M222</f>
        <v>#DIV/0!</v>
      </c>
      <c r="G221" s="11">
        <f>+((J223*J216)+(K223*K216)+(L223*L216)+(M223*M216))/((J222*J216)+(K222*K216)+(L222*L216)+(M222*M216))</f>
        <v>0.29930514760446608</v>
      </c>
      <c r="I221" s="9" t="s">
        <v>21</v>
      </c>
      <c r="J221" s="10">
        <v>290730000</v>
      </c>
      <c r="K221" s="10">
        <v>63940000</v>
      </c>
      <c r="L221" s="10"/>
      <c r="M221" s="10"/>
    </row>
    <row r="222" spans="2:13">
      <c r="B222" s="9" t="s">
        <v>13</v>
      </c>
      <c r="C222" s="11">
        <f>+J223/J219</f>
        <v>0.28583012921566225</v>
      </c>
      <c r="D222" s="11">
        <f>+K223/K219</f>
        <v>0.29881644588864198</v>
      </c>
      <c r="E222" s="11" t="e">
        <f t="shared" ref="E222" si="73">+L223/L219</f>
        <v>#DIV/0!</v>
      </c>
      <c r="F222" s="11" t="e">
        <f t="shared" ref="F222" si="74">+M223/M219</f>
        <v>#DIV/0!</v>
      </c>
      <c r="G222" s="11">
        <f>+((J223*J216)+(K223*K216)+(L223*L216)+(M223*M216))/((J219*J216)+(K219*K216)+(L219*L216)+(M219*M216))</f>
        <v>0.29063440113306654</v>
      </c>
      <c r="I222" s="9" t="s">
        <v>20</v>
      </c>
      <c r="J222" s="10">
        <v>7422886000</v>
      </c>
      <c r="K222" s="10">
        <v>4465283420</v>
      </c>
      <c r="L222" s="10"/>
      <c r="M222" s="10"/>
    </row>
    <row r="223" spans="2:13">
      <c r="B223" s="9"/>
      <c r="I223" s="9" t="s">
        <v>22</v>
      </c>
      <c r="J223" s="10">
        <v>2204783858</v>
      </c>
      <c r="K223" s="10">
        <v>1353406445</v>
      </c>
      <c r="L223" s="10"/>
      <c r="M223" s="10"/>
    </row>
    <row r="224" spans="2:13">
      <c r="B224" s="9"/>
      <c r="I224" s="9" t="s">
        <v>23</v>
      </c>
      <c r="J224" s="10">
        <v>0</v>
      </c>
      <c r="K224" s="10">
        <v>6140000</v>
      </c>
      <c r="L224" s="10"/>
      <c r="M224" s="10"/>
    </row>
    <row r="227" spans="2:13">
      <c r="C227" s="11">
        <v>32.382996080863904</v>
      </c>
      <c r="D227" s="11"/>
      <c r="E227" s="11"/>
      <c r="F227" s="11"/>
    </row>
    <row r="228" spans="2:13">
      <c r="C228" s="12">
        <v>2.8969586860757828E-2</v>
      </c>
      <c r="D228" s="12"/>
      <c r="E228" s="12"/>
      <c r="F228" s="12"/>
    </row>
    <row r="229" spans="2:13">
      <c r="C229" s="11">
        <v>579.50982133550485</v>
      </c>
      <c r="D229" s="11"/>
      <c r="E229" s="11"/>
      <c r="F229" s="11"/>
    </row>
    <row r="230" spans="2:13">
      <c r="C230" s="11">
        <v>0.29930514760446608</v>
      </c>
      <c r="D230" s="11"/>
      <c r="E230" s="11"/>
      <c r="F230" s="11"/>
    </row>
    <row r="231" spans="2:13">
      <c r="C231" s="11">
        <v>0.29063440113306654</v>
      </c>
      <c r="D231" s="11"/>
      <c r="E231" s="11"/>
      <c r="F231" s="11"/>
    </row>
    <row r="233" spans="2:13">
      <c r="C233" s="11">
        <v>32.382996080863904</v>
      </c>
      <c r="D233" s="12">
        <v>2.8969586860757828E-2</v>
      </c>
      <c r="E233" s="11">
        <v>579.50982133550485</v>
      </c>
      <c r="F233" s="11">
        <v>0.29930514760446608</v>
      </c>
      <c r="G233" s="11">
        <v>0.29063440113306654</v>
      </c>
      <c r="H233" s="11"/>
    </row>
    <row r="234" spans="2:13">
      <c r="J234">
        <v>0.3</v>
      </c>
      <c r="K234">
        <v>0.4</v>
      </c>
      <c r="L234">
        <v>0.3</v>
      </c>
    </row>
    <row r="235" spans="2:13">
      <c r="B235" s="9" t="s">
        <v>10</v>
      </c>
      <c r="C235" s="9" t="s">
        <v>108</v>
      </c>
      <c r="D235" s="9" t="s">
        <v>109</v>
      </c>
      <c r="E235" s="9" t="s">
        <v>110</v>
      </c>
      <c r="F235" s="9"/>
      <c r="G235" s="9" t="s">
        <v>16</v>
      </c>
      <c r="J235" s="9" t="s">
        <v>108</v>
      </c>
      <c r="K235" s="9" t="s">
        <v>109</v>
      </c>
      <c r="L235" s="9" t="s">
        <v>110</v>
      </c>
      <c r="M235" s="9"/>
    </row>
    <row r="236" spans="2:13">
      <c r="B236" s="9" t="s">
        <v>11</v>
      </c>
      <c r="C236" s="11">
        <f>+J236/J238</f>
        <v>14.250533808313884</v>
      </c>
      <c r="D236" s="11" t="e">
        <f>+K236/K238</f>
        <v>#DIV/0!</v>
      </c>
      <c r="E236" s="11">
        <f t="shared" ref="E236" si="75">+L236/L238</f>
        <v>10.586876251670175</v>
      </c>
      <c r="F236" s="11" t="e">
        <f t="shared" ref="F236" si="76">+M236/M238</f>
        <v>#DIV/0!</v>
      </c>
      <c r="G236" s="11">
        <f>+((J236*J234)+(K236*K234)+(L236*L234)+(M236*M234))/((J238*J234)+(K238*K234)+(L238*L234)+(M238*M234))</f>
        <v>13.393733121524956</v>
      </c>
      <c r="I236" s="9" t="s">
        <v>17</v>
      </c>
      <c r="J236" s="10">
        <v>1255538436</v>
      </c>
      <c r="K236" s="10">
        <v>200000000</v>
      </c>
      <c r="L236" s="10">
        <v>1290536245</v>
      </c>
      <c r="M236" s="10"/>
    </row>
    <row r="237" spans="2:13">
      <c r="B237" s="9" t="s">
        <v>12</v>
      </c>
      <c r="C237" s="12">
        <f>+J239/J237</f>
        <v>6.682557341927603E-2</v>
      </c>
      <c r="D237" s="12">
        <f>+K239/K237</f>
        <v>0</v>
      </c>
      <c r="E237" s="12">
        <f t="shared" ref="E237" si="77">+L239/L237</f>
        <v>7.5806392844663437E-2</v>
      </c>
      <c r="F237" s="12" t="e">
        <f t="shared" ref="F237" si="78">+M239/M237</f>
        <v>#DIV/0!</v>
      </c>
      <c r="G237" s="12">
        <f>+((J239*J234)+(K239*K234)+(L239*L234)+(M239*M234))/((J237*J234)+(K237*K234)+(L237*L234)+(M237*M234))</f>
        <v>6.5767475764055394E-2</v>
      </c>
      <c r="I237" s="9" t="s">
        <v>18</v>
      </c>
      <c r="J237" s="10">
        <v>1318427295</v>
      </c>
      <c r="K237" s="10">
        <v>200000000</v>
      </c>
      <c r="L237" s="10">
        <v>1608038853</v>
      </c>
      <c r="M237" s="10"/>
    </row>
    <row r="238" spans="2:13">
      <c r="B238" s="9" t="s">
        <v>15</v>
      </c>
      <c r="C238" s="11">
        <f>+J241/J242</f>
        <v>4.4495677124298734</v>
      </c>
      <c r="D238" s="11" t="e">
        <f>+K241/K242</f>
        <v>#DIV/0!</v>
      </c>
      <c r="E238" s="11">
        <f t="shared" ref="E238" si="79">+L241/L242</f>
        <v>5.1088278638789895</v>
      </c>
      <c r="F238" s="11" t="e">
        <f t="shared" ref="F238" si="80">+M241/M242</f>
        <v>#DIV/0!</v>
      </c>
      <c r="G238" s="11">
        <f>+((J241*J234)+(K241*K234)+(L241*L234)+(M241*M234))/((J242*J234)+(K242*K234)+(L242*L234)+(M242*M234))</f>
        <v>4.8843799783964599</v>
      </c>
      <c r="I238" s="9" t="s">
        <v>19</v>
      </c>
      <c r="J238" s="10">
        <v>88104660</v>
      </c>
      <c r="K238" s="10">
        <v>0</v>
      </c>
      <c r="L238" s="10">
        <v>121899625</v>
      </c>
      <c r="M238" s="10"/>
    </row>
    <row r="239" spans="2:13">
      <c r="B239" s="9" t="s">
        <v>14</v>
      </c>
      <c r="C239" s="11">
        <f>+J241/J240</f>
        <v>7.0673119006706725E-2</v>
      </c>
      <c r="D239" s="11">
        <f>+K241/K240</f>
        <v>0</v>
      </c>
      <c r="E239" s="11">
        <f t="shared" ref="E239" si="81">+L241/L240</f>
        <v>0.13013780967229807</v>
      </c>
      <c r="F239" s="11" t="e">
        <f t="shared" ref="F239" si="82">+M241/M240</f>
        <v>#DIV/0!</v>
      </c>
      <c r="G239" s="11">
        <f>+((J241*J234)+(K241*K234)+(L241*L234)+(M241*M234))/((J240*J234)+(K240*K234)+(L240*L234)+(M240*M234))</f>
        <v>9.3979739462089679E-2</v>
      </c>
      <c r="I239" s="9" t="s">
        <v>21</v>
      </c>
      <c r="J239" s="10">
        <v>88104660</v>
      </c>
      <c r="K239" s="10">
        <v>0</v>
      </c>
      <c r="L239" s="10">
        <v>121899625</v>
      </c>
      <c r="M239" s="10"/>
    </row>
    <row r="240" spans="2:13">
      <c r="B240" s="9" t="s">
        <v>13</v>
      </c>
      <c r="C240" s="11">
        <f>+J241/J237</f>
        <v>6.5950347303754805E-2</v>
      </c>
      <c r="D240" s="11">
        <f>+K241/K237</f>
        <v>0</v>
      </c>
      <c r="E240" s="11">
        <f t="shared" ref="E240" si="83">+L241/L237</f>
        <v>0.12027253174833581</v>
      </c>
      <c r="F240" s="11" t="e">
        <f t="shared" ref="F240" si="84">+M241/M237</f>
        <v>#DIV/0!</v>
      </c>
      <c r="G240" s="11">
        <f>+((J241*J234)+(K241*K234)+(L241*L234)+(M241*M234))/((J237*J234)+(K237*K234)+(L237*L234)+(M237*M234))</f>
        <v>8.7798929224704447E-2</v>
      </c>
      <c r="I240" s="9" t="s">
        <v>20</v>
      </c>
      <c r="J240" s="10">
        <v>1230322635</v>
      </c>
      <c r="K240" s="10">
        <v>200000000</v>
      </c>
      <c r="L240" s="10">
        <v>1486139228</v>
      </c>
      <c r="M240" s="10"/>
    </row>
    <row r="241" spans="2:13">
      <c r="B241" s="9"/>
      <c r="I241" s="9" t="s">
        <v>22</v>
      </c>
      <c r="J241" s="10">
        <v>86950738</v>
      </c>
      <c r="K241" s="10">
        <v>0</v>
      </c>
      <c r="L241" s="10">
        <v>193402904</v>
      </c>
      <c r="M241" s="10"/>
    </row>
    <row r="242" spans="2:13">
      <c r="B242" s="9"/>
      <c r="I242" s="9" t="s">
        <v>23</v>
      </c>
      <c r="J242" s="10">
        <v>19541390</v>
      </c>
      <c r="K242" s="10">
        <v>0</v>
      </c>
      <c r="L242" s="10">
        <v>37856610</v>
      </c>
      <c r="M242" s="10"/>
    </row>
    <row r="245" spans="2:13">
      <c r="C245" s="11">
        <v>13.393733121524956</v>
      </c>
      <c r="D245" s="11"/>
      <c r="E245" s="11"/>
      <c r="F245" s="11"/>
    </row>
    <row r="246" spans="2:13">
      <c r="C246" s="12">
        <v>6.5767475764055394E-2</v>
      </c>
      <c r="D246" s="12"/>
      <c r="E246" s="12"/>
      <c r="F246" s="12"/>
    </row>
    <row r="247" spans="2:13">
      <c r="C247" s="11">
        <v>4.8843799783964599</v>
      </c>
      <c r="D247" s="11"/>
      <c r="E247" s="11"/>
      <c r="F247" s="11"/>
    </row>
    <row r="248" spans="2:13">
      <c r="C248" s="11">
        <v>9.3979739462089679E-2</v>
      </c>
      <c r="D248" s="11"/>
      <c r="E248" s="11"/>
      <c r="F248" s="11"/>
    </row>
    <row r="249" spans="2:13">
      <c r="C249" s="11">
        <v>8.7798929224704447E-2</v>
      </c>
      <c r="D249" s="11"/>
      <c r="E249" s="11"/>
      <c r="F249" s="11"/>
    </row>
    <row r="251" spans="2:13">
      <c r="C251" s="11">
        <v>13.393733121524956</v>
      </c>
      <c r="D251" s="12">
        <v>6.5767475764055394E-2</v>
      </c>
      <c r="E251" s="11">
        <v>4.8843799783964599</v>
      </c>
      <c r="F251" s="11">
        <v>9.3979739462089679E-2</v>
      </c>
      <c r="G251" s="11">
        <v>8.7798929224704447E-2</v>
      </c>
      <c r="H251" s="11"/>
    </row>
    <row r="252" spans="2:13">
      <c r="J252">
        <v>0.8</v>
      </c>
      <c r="K252">
        <v>0.2</v>
      </c>
    </row>
    <row r="253" spans="2:13">
      <c r="B253" s="9" t="s">
        <v>10</v>
      </c>
      <c r="C253" s="9" t="s">
        <v>114</v>
      </c>
      <c r="D253" s="9" t="s">
        <v>115</v>
      </c>
      <c r="E253" s="9"/>
      <c r="F253" s="9"/>
      <c r="G253" s="9" t="s">
        <v>16</v>
      </c>
      <c r="J253" s="9" t="s">
        <v>114</v>
      </c>
      <c r="K253" s="9" t="s">
        <v>115</v>
      </c>
      <c r="L253" s="9"/>
      <c r="M253" s="9"/>
    </row>
    <row r="254" spans="2:13">
      <c r="B254" s="9" t="s">
        <v>11</v>
      </c>
      <c r="C254" s="11">
        <f>+J254/J256</f>
        <v>15.714191375226928</v>
      </c>
      <c r="D254" s="11">
        <f>+K254/K256</f>
        <v>11.584343008277369</v>
      </c>
      <c r="E254" s="11" t="e">
        <f t="shared" ref="E254" si="85">+L254/L256</f>
        <v>#DIV/0!</v>
      </c>
      <c r="F254" s="11" t="e">
        <f t="shared" ref="F254" si="86">+M254/M256</f>
        <v>#DIV/0!</v>
      </c>
      <c r="G254" s="11">
        <f>+((J254*J252)+(K254*K252)+(L254*L252)+(M254*M252))/((J256*J252)+(K256*K252)+(L256*L252)+(M256*M252))</f>
        <v>15.58051497733361</v>
      </c>
      <c r="I254" s="9" t="s">
        <v>17</v>
      </c>
      <c r="J254" s="10">
        <v>5383778796</v>
      </c>
      <c r="K254" s="10">
        <v>531052105</v>
      </c>
      <c r="L254" s="10"/>
      <c r="M254" s="10"/>
    </row>
    <row r="255" spans="2:13">
      <c r="B255" s="9" t="s">
        <v>12</v>
      </c>
      <c r="C255" s="12">
        <f>+J257/J255</f>
        <v>0.28258848300480871</v>
      </c>
      <c r="D255" s="12">
        <f>+K257/K255</f>
        <v>0.64815949195922384</v>
      </c>
      <c r="E255" s="12" t="e">
        <f t="shared" ref="E255" si="87">+L257/L255</f>
        <v>#DIV/0!</v>
      </c>
      <c r="F255" s="12" t="e">
        <f t="shared" ref="F255" si="88">+M257/M255</f>
        <v>#DIV/0!</v>
      </c>
      <c r="G255" s="12">
        <f>+((J257*J252)+(K257*K252)+(L257*L252)+(M257*M252))/((J255*J252)+(K255*K252)+(L255*L252)+(M255*M252))</f>
        <v>0.28876943020795687</v>
      </c>
      <c r="I255" s="9" t="s">
        <v>18</v>
      </c>
      <c r="J255" s="10">
        <v>7992297945</v>
      </c>
      <c r="K255" s="10">
        <v>549820119</v>
      </c>
      <c r="L255" s="10"/>
      <c r="M255" s="10"/>
    </row>
    <row r="256" spans="2:13">
      <c r="B256" s="9" t="s">
        <v>15</v>
      </c>
      <c r="C256" s="11">
        <f>+J259/J260</f>
        <v>26.962326200786325</v>
      </c>
      <c r="D256" s="11" t="e">
        <f>+K259/K260</f>
        <v>#DIV/0!</v>
      </c>
      <c r="E256" s="11" t="e">
        <f t="shared" ref="E256" si="89">+L259/L260</f>
        <v>#DIV/0!</v>
      </c>
      <c r="F256" s="11" t="e">
        <f t="shared" ref="F256" si="90">+M259/M260</f>
        <v>#DIV/0!</v>
      </c>
      <c r="G256" s="11">
        <f>+((J259*J252)+(K259*K252)+(L259*L252)+(M259*M252))/((J260*J252)+(K260*K252)+(L260*L252)+(M260*M252))</f>
        <v>27.484399543558165</v>
      </c>
      <c r="I256" s="9" t="s">
        <v>19</v>
      </c>
      <c r="J256" s="10">
        <v>342606162</v>
      </c>
      <c r="K256" s="10">
        <v>45842229</v>
      </c>
      <c r="L256" s="10"/>
      <c r="M256" s="10"/>
    </row>
    <row r="257" spans="2:13">
      <c r="B257" s="9" t="s">
        <v>14</v>
      </c>
      <c r="C257" s="11">
        <f>+J259/J258</f>
        <v>0.25154375533193246</v>
      </c>
      <c r="D257" s="11">
        <f>+K259/K258</f>
        <v>0.57745910692012403</v>
      </c>
      <c r="E257" s="11" t="e">
        <f t="shared" ref="E257" si="91">+L259/L258</f>
        <v>#DIV/0!</v>
      </c>
      <c r="F257" s="11" t="e">
        <f t="shared" ref="F257" si="92">+M259/M258</f>
        <v>#DIV/0!</v>
      </c>
      <c r="G257" s="11">
        <f>+((J259*J252)+(K259*K252)+(L259*L252)+(M259*M252))/((J258*J252)+(K258*K252)+(L258*L252)+(M258*M252))</f>
        <v>0.25426974074878361</v>
      </c>
      <c r="I257" s="9" t="s">
        <v>21</v>
      </c>
      <c r="J257" s="10">
        <v>2258531352</v>
      </c>
      <c r="K257" s="10">
        <v>356371129</v>
      </c>
      <c r="L257" s="10"/>
      <c r="M257" s="10"/>
    </row>
    <row r="258" spans="2:13">
      <c r="B258" s="9" t="s">
        <v>13</v>
      </c>
      <c r="C258" s="11">
        <f>+J259/J255</f>
        <v>0.18046038710334891</v>
      </c>
      <c r="D258" s="11">
        <f>+K259/K255</f>
        <v>0.20317350555154931</v>
      </c>
      <c r="E258" s="11" t="e">
        <f t="shared" ref="E258" si="93">+L259/L255</f>
        <v>#DIV/0!</v>
      </c>
      <c r="F258" s="11" t="e">
        <f t="shared" ref="F258" si="94">+M259/M255</f>
        <v>#DIV/0!</v>
      </c>
      <c r="G258" s="11">
        <f>+((J259*J252)+(K259*K252)+(L259*L252)+(M259*M252))/((J255*J252)+(K255*K252)+(L255*L252)+(M255*M252))</f>
        <v>0.18084441259363249</v>
      </c>
      <c r="I258" s="9" t="s">
        <v>20</v>
      </c>
      <c r="J258" s="10">
        <v>5733766593</v>
      </c>
      <c r="K258" s="10">
        <v>193448990</v>
      </c>
      <c r="L258" s="10"/>
      <c r="M258" s="10"/>
    </row>
    <row r="259" spans="2:13">
      <c r="B259" s="9"/>
      <c r="I259" s="9" t="s">
        <v>22</v>
      </c>
      <c r="J259" s="10">
        <v>1442293181</v>
      </c>
      <c r="K259" s="10">
        <v>111708881</v>
      </c>
      <c r="L259" s="10"/>
      <c r="M259" s="10"/>
    </row>
    <row r="260" spans="2:13">
      <c r="B260" s="9"/>
      <c r="I260" s="9" t="s">
        <v>23</v>
      </c>
      <c r="J260" s="10">
        <v>53492906</v>
      </c>
      <c r="K260" s="10">
        <v>0</v>
      </c>
      <c r="L260" s="10"/>
      <c r="M260" s="10"/>
    </row>
    <row r="263" spans="2:13">
      <c r="C263" s="11">
        <v>15.58051497733361</v>
      </c>
      <c r="D263" s="11"/>
      <c r="E263" s="11"/>
      <c r="F263" s="11"/>
    </row>
    <row r="264" spans="2:13">
      <c r="C264" s="12">
        <v>0.28876943020795687</v>
      </c>
      <c r="D264" s="12"/>
      <c r="E264" s="12"/>
      <c r="F264" s="12"/>
    </row>
    <row r="265" spans="2:13">
      <c r="C265" s="11">
        <v>27.484399543558165</v>
      </c>
      <c r="D265" s="11"/>
      <c r="E265" s="11"/>
      <c r="F265" s="11"/>
    </row>
    <row r="266" spans="2:13">
      <c r="C266" s="11">
        <v>0.25426974074878361</v>
      </c>
      <c r="D266" s="11"/>
      <c r="E266" s="11"/>
      <c r="F266" s="11"/>
    </row>
    <row r="267" spans="2:13">
      <c r="C267" s="11">
        <v>0.18084441259363249</v>
      </c>
      <c r="D267" s="11"/>
      <c r="E267" s="11"/>
      <c r="F267" s="11"/>
    </row>
    <row r="269" spans="2:13">
      <c r="C269" s="11">
        <v>15.58051497733361</v>
      </c>
      <c r="D269" s="12">
        <v>0.28876943020795687</v>
      </c>
      <c r="E269" s="11">
        <v>27.484399543558165</v>
      </c>
      <c r="F269" s="11">
        <v>0.25426974074878361</v>
      </c>
      <c r="G269" s="11">
        <v>0.18084441259363249</v>
      </c>
      <c r="H269" s="11"/>
    </row>
    <row r="270" spans="2:13">
      <c r="J270">
        <v>0.5</v>
      </c>
      <c r="K270">
        <v>0.5</v>
      </c>
    </row>
    <row r="271" spans="2:13">
      <c r="B271" s="9" t="s">
        <v>10</v>
      </c>
      <c r="C271" s="9" t="s">
        <v>118</v>
      </c>
      <c r="D271" s="9" t="s">
        <v>119</v>
      </c>
      <c r="E271" s="9"/>
      <c r="F271" s="9"/>
      <c r="G271" s="9" t="s">
        <v>16</v>
      </c>
      <c r="J271" s="9" t="s">
        <v>118</v>
      </c>
      <c r="K271" s="9" t="s">
        <v>119</v>
      </c>
      <c r="L271" s="9"/>
      <c r="M271" s="9"/>
    </row>
    <row r="272" spans="2:13">
      <c r="B272" s="9" t="s">
        <v>11</v>
      </c>
      <c r="C272" s="11">
        <f>+J272/J274</f>
        <v>6.9438314429225354</v>
      </c>
      <c r="D272" s="11">
        <f>+K272/K274</f>
        <v>3.2638738254712791</v>
      </c>
      <c r="E272" s="11" t="e">
        <f t="shared" ref="E272" si="95">+L272/L274</f>
        <v>#DIV/0!</v>
      </c>
      <c r="F272" s="11" t="e">
        <f t="shared" ref="F272" si="96">+M272/M274</f>
        <v>#DIV/0!</v>
      </c>
      <c r="G272" s="11">
        <f>+((J272*J270)+(K272*K270)+(L272*L270)+(M272*M270))/((J274*J270)+(K274*K270)+(L274*L270)+(M274*M270))</f>
        <v>5.925352307161905</v>
      </c>
      <c r="I272" s="9" t="s">
        <v>17</v>
      </c>
      <c r="J272" s="10">
        <v>4536176581</v>
      </c>
      <c r="K272" s="10">
        <v>815930788</v>
      </c>
      <c r="L272" s="10"/>
      <c r="M272" s="10"/>
    </row>
    <row r="273" spans="2:13">
      <c r="B273" s="9" t="s">
        <v>12</v>
      </c>
      <c r="C273" s="12">
        <f>+J275/J273</f>
        <v>0.4974160832894165</v>
      </c>
      <c r="D273" s="12">
        <f>+K275/K273</f>
        <v>0.32283103312581696</v>
      </c>
      <c r="E273" s="12" t="e">
        <f t="shared" ref="E273" si="97">+L275/L273</f>
        <v>#DIV/0!</v>
      </c>
      <c r="F273" s="12" t="e">
        <f t="shared" ref="F273" si="98">+M275/M273</f>
        <v>#DIV/0!</v>
      </c>
      <c r="G273" s="12">
        <f>+((J275*J270)+(K275*K270)+(L275*L270)+(M275*M270))/((J273*J270)+(K273*K270)+(L273*L270)+(M273*M270))</f>
        <v>0.46443349968408176</v>
      </c>
      <c r="I273" s="9" t="s">
        <v>18</v>
      </c>
      <c r="J273" s="10">
        <v>5338813919</v>
      </c>
      <c r="K273" s="10">
        <v>1243536788</v>
      </c>
      <c r="L273" s="10"/>
      <c r="M273" s="10"/>
    </row>
    <row r="274" spans="2:13">
      <c r="B274" s="9" t="s">
        <v>15</v>
      </c>
      <c r="C274" s="11">
        <f>+J277/J278</f>
        <v>50.492367417676313</v>
      </c>
      <c r="D274" s="11">
        <f>+K277/K278</f>
        <v>18.563738414585202</v>
      </c>
      <c r="E274" s="11" t="e">
        <f t="shared" ref="E274" si="99">+L277/L278</f>
        <v>#DIV/0!</v>
      </c>
      <c r="F274" s="11" t="e">
        <f t="shared" ref="F274" si="100">+M277/M278</f>
        <v>#DIV/0!</v>
      </c>
      <c r="G274" s="11">
        <f>+((J277*J270)+(K277*K270)+(L277*L270)+(M277*M270))/((J278*J270)+(K278*K270)+(L278*L270)+(M278*M270))</f>
        <v>43.905475762331164</v>
      </c>
      <c r="I274" s="9" t="s">
        <v>19</v>
      </c>
      <c r="J274" s="10">
        <v>653267093</v>
      </c>
      <c r="K274" s="10">
        <v>249988459</v>
      </c>
      <c r="L274" s="10"/>
      <c r="M274" s="10"/>
    </row>
    <row r="275" spans="2:13">
      <c r="B275" s="9" t="s">
        <v>14</v>
      </c>
      <c r="C275" s="11">
        <f>+J277/J276</f>
        <v>0.78291699103192014</v>
      </c>
      <c r="D275" s="11">
        <f>+K277/K276</f>
        <v>0.23839505626253513</v>
      </c>
      <c r="E275" s="11" t="e">
        <f t="shared" ref="E275" si="101">+L277/L276</f>
        <v>#DIV/0!</v>
      </c>
      <c r="F275" s="11" t="e">
        <f t="shared" ref="F275" si="102">+M277/M276</f>
        <v>#DIV/0!</v>
      </c>
      <c r="G275" s="11">
        <f>+((J277*J270)+(K277*K270)+(L277*L270)+(M277*M270))/((J276*J270)+(K276*K270)+(L276*L270)+(M276*M270))</f>
        <v>0.65284714025622925</v>
      </c>
      <c r="I275" s="9" t="s">
        <v>21</v>
      </c>
      <c r="J275" s="10">
        <v>2655611909</v>
      </c>
      <c r="K275" s="10">
        <v>401452266</v>
      </c>
      <c r="L275" s="10"/>
      <c r="M275" s="10"/>
    </row>
    <row r="276" spans="2:13">
      <c r="B276" s="9" t="s">
        <v>13</v>
      </c>
      <c r="C276" s="11">
        <f>+J277/J273</f>
        <v>0.39348148781208719</v>
      </c>
      <c r="D276" s="11">
        <f>+K277/K273</f>
        <v>0.16143373395721367</v>
      </c>
      <c r="E276" s="11" t="e">
        <f t="shared" ref="E276" si="103">+L277/L273</f>
        <v>#DIV/0!</v>
      </c>
      <c r="F276" s="11" t="e">
        <f t="shared" ref="F276" si="104">+M277/M273</f>
        <v>#DIV/0!</v>
      </c>
      <c r="G276" s="11">
        <f>+((J277*J270)+(K277*K270)+(L277*L270)+(M277*M270))/((J273*J270)+(K273*K270)+(L273*L270)+(M273*M270))</f>
        <v>0.34964305814828411</v>
      </c>
      <c r="I276" s="9" t="s">
        <v>20</v>
      </c>
      <c r="J276" s="10">
        <v>2683202010</v>
      </c>
      <c r="K276" s="10">
        <v>842084522</v>
      </c>
      <c r="L276" s="10"/>
      <c r="M276" s="10"/>
    </row>
    <row r="277" spans="2:13">
      <c r="B277" s="9"/>
      <c r="I277" s="9" t="s">
        <v>22</v>
      </c>
      <c r="J277" s="10">
        <v>2100724444</v>
      </c>
      <c r="K277" s="10">
        <v>200748787</v>
      </c>
      <c r="L277" s="10"/>
      <c r="M277" s="10"/>
    </row>
    <row r="278" spans="2:13">
      <c r="B278" s="9"/>
      <c r="I278" s="9" t="s">
        <v>23</v>
      </c>
      <c r="J278" s="10">
        <v>41604792</v>
      </c>
      <c r="K278" s="10">
        <v>10814028</v>
      </c>
      <c r="L278" s="10"/>
      <c r="M278" s="10"/>
    </row>
    <row r="281" spans="2:13">
      <c r="C281" s="11">
        <v>5.925352307161905</v>
      </c>
      <c r="D281" s="11"/>
      <c r="E281" s="11"/>
      <c r="F281" s="11"/>
    </row>
    <row r="282" spans="2:13">
      <c r="C282" s="12">
        <v>0.46443349968408176</v>
      </c>
      <c r="D282" s="12"/>
      <c r="E282" s="12"/>
      <c r="F282" s="12"/>
    </row>
    <row r="283" spans="2:13">
      <c r="C283" s="11">
        <v>43.905475762331164</v>
      </c>
      <c r="D283" s="11"/>
      <c r="E283" s="11"/>
      <c r="F283" s="11"/>
    </row>
    <row r="284" spans="2:13">
      <c r="C284" s="11">
        <v>0.65284714025622925</v>
      </c>
      <c r="D284" s="11"/>
      <c r="E284" s="11"/>
      <c r="F284" s="11"/>
    </row>
    <row r="285" spans="2:13">
      <c r="C285" s="11">
        <v>0.34964305814828411</v>
      </c>
      <c r="D285" s="11"/>
      <c r="E285" s="11"/>
      <c r="F285" s="11"/>
    </row>
    <row r="287" spans="2:13">
      <c r="C287" s="11">
        <v>5.925352307161905</v>
      </c>
      <c r="D287" s="12">
        <v>0.46443349968408176</v>
      </c>
      <c r="E287" s="11">
        <v>43.905475762331164</v>
      </c>
      <c r="F287" s="11">
        <v>0.65284714025622925</v>
      </c>
      <c r="G287" s="11">
        <v>0.34964305814828411</v>
      </c>
      <c r="H287" s="1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2:N55"/>
  <sheetViews>
    <sheetView topLeftCell="A10" workbookViewId="0">
      <selection activeCell="C32" sqref="C32"/>
    </sheetView>
  </sheetViews>
  <sheetFormatPr baseColWidth="10" defaultRowHeight="15"/>
  <cols>
    <col min="3" max="3" width="45.85546875" customWidth="1"/>
    <col min="4" max="4" width="15.28515625" bestFit="1" customWidth="1"/>
    <col min="8" max="8" width="16.42578125" bestFit="1" customWidth="1"/>
    <col min="9" max="9" width="17.140625" bestFit="1" customWidth="1"/>
    <col min="10" max="10" width="11.85546875" bestFit="1" customWidth="1"/>
    <col min="12" max="12" width="12.5703125" bestFit="1" customWidth="1"/>
    <col min="14" max="14" width="15.5703125" bestFit="1" customWidth="1"/>
  </cols>
  <sheetData>
    <row r="2" spans="2:14">
      <c r="C2" t="s">
        <v>28</v>
      </c>
      <c r="J2">
        <v>3716417737</v>
      </c>
      <c r="L2" t="s">
        <v>36</v>
      </c>
    </row>
    <row r="3" spans="2:14">
      <c r="C3" t="s">
        <v>29</v>
      </c>
      <c r="D3" t="s">
        <v>30</v>
      </c>
      <c r="E3" t="s">
        <v>31</v>
      </c>
      <c r="F3" t="s">
        <v>32</v>
      </c>
      <c r="G3" t="s">
        <v>33</v>
      </c>
      <c r="H3" t="s">
        <v>34</v>
      </c>
      <c r="I3" t="s">
        <v>35</v>
      </c>
      <c r="L3">
        <v>3329</v>
      </c>
    </row>
    <row r="4" spans="2:14">
      <c r="B4" t="s">
        <v>55</v>
      </c>
      <c r="C4" t="s">
        <v>43</v>
      </c>
      <c r="D4" s="18">
        <v>5090713689</v>
      </c>
      <c r="E4" s="28">
        <v>100</v>
      </c>
      <c r="F4">
        <v>20</v>
      </c>
      <c r="G4">
        <v>40</v>
      </c>
      <c r="H4" s="22">
        <v>4245359282</v>
      </c>
      <c r="I4" s="22">
        <f>+(D4*((E4+F4+G4)/100))-H4</f>
        <v>3899782620.4000006</v>
      </c>
      <c r="J4" t="str">
        <f>IF(I4&gt;$J$2,"CUMPLE","NO CUMPLE")</f>
        <v>CUMPLE</v>
      </c>
      <c r="L4">
        <v>125000</v>
      </c>
    </row>
    <row r="5" spans="2:14">
      <c r="B5" t="s">
        <v>55</v>
      </c>
      <c r="C5" t="s">
        <v>44</v>
      </c>
      <c r="D5" s="18">
        <v>32143042000</v>
      </c>
      <c r="E5" s="28">
        <v>120</v>
      </c>
      <c r="F5">
        <v>20</v>
      </c>
      <c r="G5">
        <v>40</v>
      </c>
      <c r="H5" s="22">
        <v>3000000000</v>
      </c>
      <c r="I5" s="22">
        <f t="shared" ref="I5:I6" si="0">+(D5*((E5+F5+G5)/100))-H5</f>
        <v>54857475600</v>
      </c>
      <c r="J5" t="str">
        <f t="shared" ref="J5:J33" si="1">IF(I5&gt;$J$2,"CUMPLE","NO CUMPLE")</f>
        <v>CUMPLE</v>
      </c>
      <c r="L5" s="19">
        <f>+L4*L3</f>
        <v>416125000</v>
      </c>
      <c r="N5" s="20">
        <v>136104911.90000001</v>
      </c>
    </row>
    <row r="6" spans="2:14">
      <c r="C6" s="31" t="s">
        <v>47</v>
      </c>
      <c r="D6" s="18">
        <v>2160063747</v>
      </c>
      <c r="E6" s="28">
        <v>80</v>
      </c>
      <c r="F6">
        <v>40</v>
      </c>
      <c r="G6">
        <v>40</v>
      </c>
      <c r="H6" s="22">
        <v>241928650</v>
      </c>
      <c r="I6" s="22">
        <f t="shared" si="0"/>
        <v>3214173345.2000003</v>
      </c>
      <c r="J6" t="str">
        <f t="shared" si="1"/>
        <v>NO CUMPLE</v>
      </c>
      <c r="N6" s="20">
        <v>393223138</v>
      </c>
    </row>
    <row r="7" spans="2:14">
      <c r="C7" s="31" t="s">
        <v>48</v>
      </c>
      <c r="D7" s="18">
        <v>6551530055</v>
      </c>
      <c r="E7" s="28">
        <v>120</v>
      </c>
      <c r="F7">
        <v>40</v>
      </c>
      <c r="G7">
        <v>40</v>
      </c>
      <c r="H7" s="22">
        <v>1618516400.6200001</v>
      </c>
      <c r="I7" s="22">
        <f t="shared" ref="I7:I14" si="2">+(D7*((E7+F7+G7)/100))-H7</f>
        <v>11484543709.379999</v>
      </c>
      <c r="J7" t="str">
        <f t="shared" si="1"/>
        <v>CUMPLE</v>
      </c>
      <c r="N7" s="20">
        <v>587849953.72000003</v>
      </c>
    </row>
    <row r="8" spans="2:14">
      <c r="C8" s="32" t="s">
        <v>49</v>
      </c>
      <c r="D8" s="18">
        <v>1926239410</v>
      </c>
      <c r="E8">
        <v>80</v>
      </c>
      <c r="F8">
        <v>20</v>
      </c>
      <c r="G8">
        <v>40</v>
      </c>
      <c r="H8" s="22">
        <v>203758528</v>
      </c>
      <c r="I8" s="22">
        <f t="shared" si="2"/>
        <v>2492976646</v>
      </c>
      <c r="J8" t="str">
        <f t="shared" si="1"/>
        <v>NO CUMPLE</v>
      </c>
      <c r="M8">
        <v>53</v>
      </c>
      <c r="N8" s="20">
        <v>501338397</v>
      </c>
    </row>
    <row r="9" spans="2:14">
      <c r="B9" t="s">
        <v>56</v>
      </c>
      <c r="C9" s="32" t="s">
        <v>50</v>
      </c>
      <c r="D9" s="18"/>
      <c r="E9">
        <v>120</v>
      </c>
      <c r="F9">
        <v>20</v>
      </c>
      <c r="G9">
        <v>40</v>
      </c>
      <c r="H9" s="22">
        <v>0</v>
      </c>
      <c r="I9" s="22">
        <f t="shared" si="2"/>
        <v>0</v>
      </c>
      <c r="J9" t="str">
        <f t="shared" si="1"/>
        <v>NO CUMPLE</v>
      </c>
      <c r="M9">
        <v>37</v>
      </c>
      <c r="N9" s="20">
        <f>+N8+N7+N6+N5</f>
        <v>1618516400.6200001</v>
      </c>
    </row>
    <row r="10" spans="2:14">
      <c r="B10" t="s">
        <v>55</v>
      </c>
      <c r="C10" s="34" t="s">
        <v>53</v>
      </c>
      <c r="D10" s="18">
        <v>500132000</v>
      </c>
      <c r="E10">
        <v>120</v>
      </c>
      <c r="F10">
        <v>20</v>
      </c>
      <c r="G10">
        <v>40</v>
      </c>
      <c r="H10" s="22">
        <v>0</v>
      </c>
      <c r="I10" s="22">
        <f t="shared" si="2"/>
        <v>900237600</v>
      </c>
      <c r="J10" t="str">
        <f t="shared" si="1"/>
        <v>NO CUMPLE</v>
      </c>
      <c r="M10">
        <f>+M8+M9</f>
        <v>90</v>
      </c>
    </row>
    <row r="11" spans="2:14">
      <c r="C11" s="34" t="s">
        <v>54</v>
      </c>
      <c r="D11" s="18">
        <v>9995600000</v>
      </c>
      <c r="E11">
        <v>120</v>
      </c>
      <c r="F11">
        <v>40</v>
      </c>
      <c r="G11">
        <v>40</v>
      </c>
      <c r="H11" s="22">
        <v>388835450</v>
      </c>
      <c r="I11" s="22">
        <f t="shared" si="2"/>
        <v>19602364550</v>
      </c>
      <c r="J11" t="str">
        <f t="shared" si="1"/>
        <v>CUMPLE</v>
      </c>
      <c r="M11">
        <f>+M9/M10</f>
        <v>0.41111111111111109</v>
      </c>
    </row>
    <row r="12" spans="2:14">
      <c r="C12" t="s">
        <v>57</v>
      </c>
      <c r="D12" s="18">
        <v>13816470212</v>
      </c>
      <c r="E12">
        <v>120</v>
      </c>
      <c r="F12">
        <v>30</v>
      </c>
      <c r="G12">
        <v>40</v>
      </c>
      <c r="H12" s="22">
        <v>1205188372</v>
      </c>
      <c r="I12" s="22">
        <f t="shared" si="2"/>
        <v>25046105030.799999</v>
      </c>
      <c r="J12" t="str">
        <f t="shared" si="1"/>
        <v>CUMPLE</v>
      </c>
      <c r="L12">
        <v>68148.149999999994</v>
      </c>
      <c r="M12">
        <v>811000</v>
      </c>
      <c r="N12">
        <f>+L12*M12</f>
        <v>55268149649.999992</v>
      </c>
    </row>
    <row r="13" spans="2:14">
      <c r="B13" t="s">
        <v>55</v>
      </c>
      <c r="C13" t="s">
        <v>58</v>
      </c>
      <c r="D13" s="18">
        <v>8791644038</v>
      </c>
      <c r="E13">
        <v>120</v>
      </c>
      <c r="F13">
        <v>20</v>
      </c>
      <c r="G13">
        <v>40</v>
      </c>
      <c r="H13" s="22">
        <v>0</v>
      </c>
      <c r="I13" s="22">
        <f t="shared" si="2"/>
        <v>15824959268.4</v>
      </c>
      <c r="J13" t="str">
        <f t="shared" si="1"/>
        <v>CUMPLE</v>
      </c>
      <c r="N13">
        <v>346044057</v>
      </c>
    </row>
    <row r="14" spans="2:14">
      <c r="B14" t="s">
        <v>65</v>
      </c>
      <c r="C14" t="s">
        <v>59</v>
      </c>
      <c r="D14" s="18"/>
      <c r="E14">
        <v>120</v>
      </c>
      <c r="F14">
        <v>30</v>
      </c>
      <c r="G14">
        <v>40</v>
      </c>
      <c r="H14" s="22">
        <v>17860051403</v>
      </c>
      <c r="I14" s="22">
        <f t="shared" si="2"/>
        <v>-17860051403</v>
      </c>
      <c r="J14" t="str">
        <f t="shared" si="1"/>
        <v>NO CUMPLE</v>
      </c>
      <c r="L14">
        <v>87919985.569999993</v>
      </c>
      <c r="M14">
        <f>+L14*M11</f>
        <v>36144882.956555553</v>
      </c>
      <c r="N14" s="21">
        <f>+N12/N13</f>
        <v>159.71419977312308</v>
      </c>
    </row>
    <row r="15" spans="2:14">
      <c r="C15" t="s">
        <v>60</v>
      </c>
      <c r="D15" s="18">
        <v>8015756373</v>
      </c>
      <c r="E15">
        <v>120</v>
      </c>
      <c r="F15">
        <v>20</v>
      </c>
      <c r="G15">
        <v>40</v>
      </c>
      <c r="H15" s="22">
        <v>9210376385</v>
      </c>
      <c r="I15" s="22">
        <f t="shared" ref="I15:I33" si="3">+(D15*((E15+F15+G15)/100))-H15</f>
        <v>5217985086.3999996</v>
      </c>
      <c r="J15" t="str">
        <f t="shared" si="1"/>
        <v>CUMPLE</v>
      </c>
    </row>
    <row r="16" spans="2:14">
      <c r="C16" t="s">
        <v>61</v>
      </c>
      <c r="D16" s="18">
        <v>11091776985</v>
      </c>
      <c r="E16">
        <v>120</v>
      </c>
      <c r="F16">
        <v>30</v>
      </c>
      <c r="G16">
        <v>40</v>
      </c>
      <c r="H16" s="22">
        <v>1777017905</v>
      </c>
      <c r="I16" s="22">
        <f t="shared" si="3"/>
        <v>19297358366.5</v>
      </c>
      <c r="J16" t="str">
        <f t="shared" si="1"/>
        <v>CUMPLE</v>
      </c>
      <c r="L16">
        <v>49408.11</v>
      </c>
    </row>
    <row r="17" spans="1:13">
      <c r="B17" t="s">
        <v>55</v>
      </c>
      <c r="C17" s="35" t="s">
        <v>68</v>
      </c>
      <c r="D17" s="18"/>
      <c r="E17">
        <v>120</v>
      </c>
      <c r="F17">
        <v>20</v>
      </c>
      <c r="G17">
        <v>40</v>
      </c>
      <c r="H17" s="22">
        <v>0</v>
      </c>
      <c r="I17" s="22">
        <f t="shared" si="3"/>
        <v>0</v>
      </c>
      <c r="J17" t="str">
        <f t="shared" si="1"/>
        <v>NO CUMPLE</v>
      </c>
      <c r="L17">
        <v>811000</v>
      </c>
    </row>
    <row r="18" spans="1:13">
      <c r="B18" t="s">
        <v>55</v>
      </c>
      <c r="C18" s="35" t="s">
        <v>66</v>
      </c>
      <c r="D18" s="18"/>
      <c r="E18">
        <v>60</v>
      </c>
      <c r="F18">
        <v>20</v>
      </c>
      <c r="G18">
        <v>40</v>
      </c>
      <c r="H18" s="22">
        <v>0</v>
      </c>
      <c r="I18" s="22">
        <f t="shared" si="3"/>
        <v>0</v>
      </c>
      <c r="J18" t="str">
        <f t="shared" si="1"/>
        <v>NO CUMPLE</v>
      </c>
      <c r="L18">
        <f>+L16*L17</f>
        <v>40069977210</v>
      </c>
      <c r="M18">
        <v>3716417737</v>
      </c>
    </row>
    <row r="19" spans="1:13">
      <c r="B19" t="s">
        <v>55</v>
      </c>
      <c r="C19" s="35" t="s">
        <v>67</v>
      </c>
      <c r="D19" s="18"/>
      <c r="E19">
        <v>120</v>
      </c>
      <c r="F19">
        <v>20</v>
      </c>
      <c r="G19">
        <v>40</v>
      </c>
      <c r="H19" s="22">
        <v>0</v>
      </c>
      <c r="I19" s="22">
        <f t="shared" si="3"/>
        <v>0</v>
      </c>
      <c r="J19" t="str">
        <f t="shared" si="1"/>
        <v>NO CUMPLE</v>
      </c>
      <c r="M19">
        <f>+L18/M18</f>
        <v>10.781881921149598</v>
      </c>
    </row>
    <row r="20" spans="1:13">
      <c r="B20" t="s">
        <v>65</v>
      </c>
      <c r="C20" t="s">
        <v>63</v>
      </c>
      <c r="D20" s="18">
        <v>23110757238</v>
      </c>
      <c r="E20">
        <v>120</v>
      </c>
      <c r="F20">
        <v>40</v>
      </c>
      <c r="G20">
        <v>40</v>
      </c>
      <c r="H20" s="22">
        <v>7573750487</v>
      </c>
      <c r="I20" s="22">
        <f t="shared" si="3"/>
        <v>38647763989</v>
      </c>
      <c r="J20" t="str">
        <f t="shared" si="1"/>
        <v>CUMPLE</v>
      </c>
    </row>
    <row r="21" spans="1:13">
      <c r="C21" s="36" t="s">
        <v>70</v>
      </c>
      <c r="D21" s="18">
        <v>716351692</v>
      </c>
      <c r="E21">
        <v>60</v>
      </c>
      <c r="F21">
        <v>20</v>
      </c>
      <c r="G21">
        <v>40</v>
      </c>
      <c r="H21" s="22">
        <v>0</v>
      </c>
      <c r="I21" s="22">
        <f t="shared" si="3"/>
        <v>859622030.39999998</v>
      </c>
      <c r="J21" t="str">
        <f t="shared" si="1"/>
        <v>NO CUMPLE</v>
      </c>
    </row>
    <row r="22" spans="1:13">
      <c r="C22" s="36" t="s">
        <v>71</v>
      </c>
      <c r="D22" s="18">
        <v>6148275000</v>
      </c>
      <c r="E22">
        <v>100</v>
      </c>
      <c r="F22">
        <v>20</v>
      </c>
      <c r="G22">
        <v>40</v>
      </c>
      <c r="H22" s="22">
        <v>0</v>
      </c>
      <c r="I22" s="22">
        <f t="shared" si="3"/>
        <v>9837240000</v>
      </c>
      <c r="J22" t="str">
        <f t="shared" si="1"/>
        <v>CUMPLE</v>
      </c>
    </row>
    <row r="23" spans="1:13">
      <c r="C23" s="29" t="s">
        <v>72</v>
      </c>
      <c r="D23" s="18">
        <v>38617146000</v>
      </c>
      <c r="E23">
        <v>120</v>
      </c>
      <c r="F23">
        <v>30</v>
      </c>
      <c r="G23">
        <v>40</v>
      </c>
      <c r="H23" s="22">
        <v>3941279728</v>
      </c>
      <c r="I23" s="22">
        <f t="shared" si="3"/>
        <v>69431297672</v>
      </c>
      <c r="J23" t="str">
        <f t="shared" si="1"/>
        <v>CUMPLE</v>
      </c>
    </row>
    <row r="24" spans="1:13">
      <c r="C24" s="37" t="s">
        <v>78</v>
      </c>
      <c r="D24" s="18">
        <v>9171566158</v>
      </c>
      <c r="E24">
        <v>80</v>
      </c>
      <c r="F24">
        <v>40</v>
      </c>
      <c r="G24">
        <v>40</v>
      </c>
      <c r="H24" s="22"/>
      <c r="I24" s="22">
        <f t="shared" si="3"/>
        <v>14674505852.800001</v>
      </c>
      <c r="J24" t="str">
        <f t="shared" si="1"/>
        <v>CUMPLE</v>
      </c>
    </row>
    <row r="25" spans="1:13">
      <c r="C25" s="37" t="s">
        <v>79</v>
      </c>
      <c r="D25" s="18">
        <v>9027934607</v>
      </c>
      <c r="E25">
        <v>100</v>
      </c>
      <c r="F25">
        <v>40</v>
      </c>
      <c r="G25">
        <v>40</v>
      </c>
      <c r="H25" s="22"/>
      <c r="I25" s="22">
        <f t="shared" ref="I25" si="4">+(D25*((E25+F25+G25)/100))-H25</f>
        <v>16250282292.6</v>
      </c>
      <c r="J25" t="str">
        <f t="shared" ref="J25" si="5">IF(I25&gt;$J$2,"CUMPLE","NO CUMPLE")</f>
        <v>CUMPLE</v>
      </c>
    </row>
    <row r="26" spans="1:13">
      <c r="B26" t="s">
        <v>65</v>
      </c>
      <c r="C26" s="38" t="s">
        <v>75</v>
      </c>
      <c r="D26" s="18">
        <v>15369319795</v>
      </c>
      <c r="E26">
        <v>120</v>
      </c>
      <c r="F26">
        <v>30</v>
      </c>
      <c r="G26">
        <v>40</v>
      </c>
      <c r="H26" s="22">
        <v>9704471668.8099995</v>
      </c>
      <c r="I26" s="22">
        <f t="shared" si="3"/>
        <v>19497235941.690002</v>
      </c>
      <c r="J26" t="str">
        <f t="shared" si="1"/>
        <v>CUMPLE</v>
      </c>
    </row>
    <row r="27" spans="1:13">
      <c r="B27" t="s">
        <v>77</v>
      </c>
      <c r="C27" s="38" t="s">
        <v>76</v>
      </c>
      <c r="D27" s="18">
        <v>410602351</v>
      </c>
      <c r="E27">
        <v>120</v>
      </c>
      <c r="F27">
        <v>30</v>
      </c>
      <c r="G27">
        <v>40</v>
      </c>
      <c r="H27" s="22">
        <v>197658419.22</v>
      </c>
      <c r="I27" s="22">
        <f t="shared" si="3"/>
        <v>582486047.67999995</v>
      </c>
      <c r="J27" t="str">
        <f t="shared" si="1"/>
        <v>NO CUMPLE</v>
      </c>
    </row>
    <row r="28" spans="1:13">
      <c r="C28" t="s">
        <v>80</v>
      </c>
      <c r="D28" s="18">
        <v>19613002994</v>
      </c>
      <c r="E28">
        <v>120</v>
      </c>
      <c r="F28">
        <v>30</v>
      </c>
      <c r="G28">
        <v>40</v>
      </c>
      <c r="H28" s="22">
        <v>13375223941</v>
      </c>
      <c r="I28" s="22">
        <f t="shared" si="3"/>
        <v>23889481747.599998</v>
      </c>
      <c r="J28" t="str">
        <f t="shared" si="1"/>
        <v>CUMPLE</v>
      </c>
    </row>
    <row r="29" spans="1:13">
      <c r="C29" s="34" t="s">
        <v>82</v>
      </c>
      <c r="D29" s="18">
        <v>5554170630</v>
      </c>
      <c r="E29">
        <v>120</v>
      </c>
      <c r="F29">
        <v>20</v>
      </c>
      <c r="G29">
        <v>40</v>
      </c>
      <c r="H29">
        <v>793800138</v>
      </c>
      <c r="I29" s="22">
        <f t="shared" si="3"/>
        <v>9203706996</v>
      </c>
      <c r="J29" t="str">
        <f t="shared" si="1"/>
        <v>CUMPLE</v>
      </c>
    </row>
    <row r="30" spans="1:13">
      <c r="B30" t="s">
        <v>55</v>
      </c>
      <c r="C30" s="34" t="s">
        <v>83</v>
      </c>
      <c r="D30" s="18">
        <v>740459510</v>
      </c>
      <c r="E30">
        <v>60</v>
      </c>
      <c r="F30">
        <v>20</v>
      </c>
      <c r="G30">
        <v>40</v>
      </c>
      <c r="I30" s="22">
        <f t="shared" si="3"/>
        <v>888551412</v>
      </c>
      <c r="J30" t="str">
        <f t="shared" si="1"/>
        <v>NO CUMPLE</v>
      </c>
    </row>
    <row r="31" spans="1:13">
      <c r="B31" t="s">
        <v>85</v>
      </c>
      <c r="C31" t="s">
        <v>84</v>
      </c>
      <c r="D31" s="18">
        <v>19623150000</v>
      </c>
      <c r="E31">
        <v>120</v>
      </c>
      <c r="F31">
        <v>20</v>
      </c>
      <c r="G31">
        <v>40</v>
      </c>
      <c r="H31" s="30">
        <v>6546415668</v>
      </c>
      <c r="I31" s="22">
        <f t="shared" si="3"/>
        <v>28775254332</v>
      </c>
      <c r="J31" t="str">
        <f t="shared" si="1"/>
        <v>CUMPLE</v>
      </c>
    </row>
    <row r="32" spans="1:13">
      <c r="A32" t="s">
        <v>87</v>
      </c>
      <c r="C32" t="s">
        <v>86</v>
      </c>
      <c r="D32" s="18">
        <v>5823145000</v>
      </c>
      <c r="G32">
        <v>40</v>
      </c>
      <c r="I32" s="22">
        <f t="shared" si="3"/>
        <v>2329258000</v>
      </c>
      <c r="J32" t="str">
        <f t="shared" si="1"/>
        <v>NO CUMPLE</v>
      </c>
    </row>
    <row r="33" spans="1:12">
      <c r="A33" t="s">
        <v>87</v>
      </c>
      <c r="B33" t="s">
        <v>55</v>
      </c>
      <c r="C33" s="35" t="s">
        <v>89</v>
      </c>
      <c r="D33" s="18">
        <v>9589304123</v>
      </c>
      <c r="G33">
        <v>40</v>
      </c>
      <c r="I33" s="22">
        <f t="shared" si="3"/>
        <v>3835721649.2000003</v>
      </c>
      <c r="J33" t="str">
        <f t="shared" si="1"/>
        <v>CUMPLE</v>
      </c>
    </row>
    <row r="34" spans="1:12">
      <c r="B34" t="s">
        <v>55</v>
      </c>
      <c r="C34" s="35" t="s">
        <v>90</v>
      </c>
      <c r="D34" s="18">
        <v>3694681000</v>
      </c>
      <c r="E34">
        <v>80</v>
      </c>
      <c r="F34">
        <v>30</v>
      </c>
      <c r="G34">
        <v>40</v>
      </c>
      <c r="H34">
        <v>131678289</v>
      </c>
      <c r="I34" s="22">
        <f t="shared" ref="I34:I39" si="6">+(D34*((E34+F34+G34)/100))-H34</f>
        <v>5410343211</v>
      </c>
      <c r="J34" t="str">
        <f t="shared" ref="J34:J39" si="7">IF(I34&gt;$J$2,"CUMPLE","NO CUMPLE")</f>
        <v>CUMPLE</v>
      </c>
    </row>
    <row r="35" spans="1:12">
      <c r="A35" t="s">
        <v>87</v>
      </c>
      <c r="B35" t="s">
        <v>55</v>
      </c>
      <c r="C35" s="35" t="s">
        <v>91</v>
      </c>
      <c r="D35" s="18">
        <v>1472526661</v>
      </c>
      <c r="I35" s="22">
        <f t="shared" si="6"/>
        <v>0</v>
      </c>
      <c r="J35" t="str">
        <f t="shared" si="7"/>
        <v>NO CUMPLE</v>
      </c>
    </row>
    <row r="36" spans="1:12">
      <c r="A36" t="s">
        <v>95</v>
      </c>
      <c r="B36" t="s">
        <v>55</v>
      </c>
      <c r="C36" s="33" t="s">
        <v>93</v>
      </c>
      <c r="E36">
        <v>80</v>
      </c>
      <c r="F36">
        <v>30</v>
      </c>
      <c r="G36">
        <v>40</v>
      </c>
      <c r="I36" s="22">
        <f t="shared" si="6"/>
        <v>0</v>
      </c>
      <c r="J36" t="str">
        <f t="shared" si="7"/>
        <v>NO CUMPLE</v>
      </c>
    </row>
    <row r="37" spans="1:12">
      <c r="A37" t="s">
        <v>95</v>
      </c>
      <c r="B37" t="s">
        <v>55</v>
      </c>
      <c r="C37" s="33" t="s">
        <v>94</v>
      </c>
      <c r="E37">
        <v>80</v>
      </c>
      <c r="F37">
        <v>30</v>
      </c>
      <c r="G37">
        <v>40</v>
      </c>
      <c r="I37" s="22">
        <f t="shared" si="6"/>
        <v>0</v>
      </c>
      <c r="J37" t="str">
        <f t="shared" si="7"/>
        <v>NO CUMPLE</v>
      </c>
    </row>
    <row r="38" spans="1:12">
      <c r="B38" t="s">
        <v>55</v>
      </c>
      <c r="C38" t="s">
        <v>96</v>
      </c>
      <c r="E38">
        <v>80</v>
      </c>
      <c r="F38">
        <v>20</v>
      </c>
      <c r="G38">
        <v>40</v>
      </c>
      <c r="H38">
        <v>142393418</v>
      </c>
      <c r="I38" s="22">
        <f t="shared" si="6"/>
        <v>-142393418</v>
      </c>
      <c r="J38" t="str">
        <f t="shared" si="7"/>
        <v>NO CUMPLE</v>
      </c>
    </row>
    <row r="39" spans="1:12">
      <c r="B39" t="s">
        <v>55</v>
      </c>
      <c r="C39" t="s">
        <v>98</v>
      </c>
      <c r="E39">
        <v>60</v>
      </c>
      <c r="F39">
        <v>20</v>
      </c>
      <c r="G39">
        <v>40</v>
      </c>
      <c r="I39" s="22">
        <f t="shared" si="6"/>
        <v>0</v>
      </c>
      <c r="J39" t="str">
        <f t="shared" si="7"/>
        <v>NO CUMPLE</v>
      </c>
    </row>
    <row r="40" spans="1:12">
      <c r="A40" t="s">
        <v>87</v>
      </c>
      <c r="C40" t="s">
        <v>99</v>
      </c>
      <c r="I40" s="22">
        <f t="shared" ref="I40:I49" si="8">+(D40*((E40+F40+G40)/100))-H40</f>
        <v>0</v>
      </c>
      <c r="J40" t="str">
        <f t="shared" ref="J40:J49" si="9">IF(I40&gt;$J$2,"CUMPLE","NO CUMPLE")</f>
        <v>NO CUMPLE</v>
      </c>
    </row>
    <row r="41" spans="1:12">
      <c r="C41" s="34" t="s">
        <v>100</v>
      </c>
      <c r="E41">
        <v>120</v>
      </c>
      <c r="F41">
        <v>40</v>
      </c>
      <c r="G41">
        <v>40</v>
      </c>
      <c r="H41" s="18">
        <v>14562657750</v>
      </c>
      <c r="I41" s="22">
        <f t="shared" si="8"/>
        <v>-14562657750</v>
      </c>
      <c r="J41" t="str">
        <f t="shared" si="9"/>
        <v>NO CUMPLE</v>
      </c>
    </row>
    <row r="42" spans="1:12">
      <c r="C42" s="34" t="s">
        <v>101</v>
      </c>
      <c r="E42">
        <v>60</v>
      </c>
      <c r="F42">
        <v>20</v>
      </c>
      <c r="G42">
        <v>40</v>
      </c>
      <c r="I42" s="22">
        <f t="shared" si="8"/>
        <v>0</v>
      </c>
      <c r="J42" t="str">
        <f t="shared" si="9"/>
        <v>NO CUMPLE</v>
      </c>
    </row>
    <row r="43" spans="1:12">
      <c r="C43" s="29" t="s">
        <v>103</v>
      </c>
      <c r="E43">
        <v>120</v>
      </c>
      <c r="F43">
        <v>40</v>
      </c>
      <c r="G43">
        <v>40</v>
      </c>
      <c r="H43">
        <v>96129834</v>
      </c>
      <c r="I43" s="22">
        <f t="shared" si="8"/>
        <v>-96129834</v>
      </c>
      <c r="J43" t="str">
        <f t="shared" si="9"/>
        <v>NO CUMPLE</v>
      </c>
    </row>
    <row r="44" spans="1:12">
      <c r="C44" s="29" t="s">
        <v>104</v>
      </c>
      <c r="D44">
        <v>3844680457</v>
      </c>
      <c r="E44">
        <v>80</v>
      </c>
      <c r="F44">
        <v>20</v>
      </c>
      <c r="G44">
        <v>40</v>
      </c>
      <c r="H44">
        <v>1211696260</v>
      </c>
      <c r="I44" s="22">
        <f t="shared" ref="I44" si="10">+(D44*((E44+F44+G44)/100))-H44</f>
        <v>4170856379.7999992</v>
      </c>
      <c r="J44" t="str">
        <f t="shared" ref="J44" si="11">IF(I44&gt;$J$2,"CUMPLE","NO CUMPLE")</f>
        <v>CUMPLE</v>
      </c>
    </row>
    <row r="45" spans="1:12">
      <c r="C45" s="39" t="s">
        <v>106</v>
      </c>
      <c r="D45">
        <v>6854962000</v>
      </c>
      <c r="E45">
        <v>120</v>
      </c>
      <c r="F45">
        <v>40</v>
      </c>
      <c r="G45">
        <v>40</v>
      </c>
      <c r="H45">
        <v>1232204035</v>
      </c>
      <c r="I45" s="22">
        <f t="shared" si="8"/>
        <v>12477719965</v>
      </c>
      <c r="J45" t="str">
        <f t="shared" si="9"/>
        <v>CUMPLE</v>
      </c>
    </row>
    <row r="46" spans="1:12">
      <c r="C46" s="39" t="s">
        <v>107</v>
      </c>
      <c r="D46">
        <v>3864598295</v>
      </c>
      <c r="E46">
        <v>80</v>
      </c>
      <c r="F46">
        <v>40</v>
      </c>
      <c r="G46">
        <v>40</v>
      </c>
      <c r="H46">
        <v>1130138889</v>
      </c>
      <c r="I46" s="22">
        <f t="shared" si="8"/>
        <v>5053218383</v>
      </c>
      <c r="J46" t="str">
        <f t="shared" si="9"/>
        <v>CUMPLE</v>
      </c>
      <c r="L46">
        <v>82189864</v>
      </c>
    </row>
    <row r="47" spans="1:12">
      <c r="A47" t="s">
        <v>87</v>
      </c>
      <c r="B47" t="s">
        <v>77</v>
      </c>
      <c r="C47" s="36" t="s">
        <v>108</v>
      </c>
      <c r="D47">
        <v>1876804119</v>
      </c>
      <c r="E47">
        <v>60</v>
      </c>
      <c r="F47">
        <v>20</v>
      </c>
      <c r="G47">
        <v>40</v>
      </c>
      <c r="I47" s="22">
        <f t="shared" si="8"/>
        <v>2252164942.7999997</v>
      </c>
      <c r="J47" t="str">
        <f t="shared" si="9"/>
        <v>NO CUMPLE</v>
      </c>
      <c r="L47">
        <v>19875282</v>
      </c>
    </row>
    <row r="48" spans="1:12">
      <c r="B48" s="28" t="s">
        <v>55</v>
      </c>
      <c r="C48" s="36" t="s">
        <v>109</v>
      </c>
      <c r="D48">
        <v>0</v>
      </c>
      <c r="E48">
        <v>60</v>
      </c>
      <c r="F48">
        <v>20</v>
      </c>
      <c r="G48">
        <v>40</v>
      </c>
      <c r="I48" s="22">
        <f t="shared" si="8"/>
        <v>0</v>
      </c>
      <c r="J48" t="str">
        <f t="shared" si="9"/>
        <v>NO CUMPLE</v>
      </c>
      <c r="L48">
        <f>+L46+L47</f>
        <v>102065146</v>
      </c>
    </row>
    <row r="49" spans="2:12">
      <c r="B49" t="s">
        <v>55</v>
      </c>
      <c r="C49" s="36" t="s">
        <v>110</v>
      </c>
      <c r="D49">
        <v>1418093220</v>
      </c>
      <c r="E49">
        <v>60</v>
      </c>
      <c r="F49">
        <v>40</v>
      </c>
      <c r="G49">
        <v>40</v>
      </c>
      <c r="I49" s="22">
        <f t="shared" si="8"/>
        <v>1985330507.9999998</v>
      </c>
      <c r="J49" t="str">
        <f t="shared" si="9"/>
        <v>NO CUMPLE</v>
      </c>
      <c r="L49">
        <f>+L48+H46</f>
        <v>1232204035</v>
      </c>
    </row>
    <row r="50" spans="2:12">
      <c r="C50" t="s">
        <v>112</v>
      </c>
      <c r="D50">
        <v>13136842031</v>
      </c>
      <c r="E50">
        <v>120</v>
      </c>
      <c r="F50">
        <v>40</v>
      </c>
      <c r="G50">
        <v>40</v>
      </c>
      <c r="H50">
        <v>956009774</v>
      </c>
      <c r="I50" s="22">
        <f t="shared" ref="I50:I55" si="12">+(D50*((E50+F50+G50)/100))-H50</f>
        <v>25317674288</v>
      </c>
      <c r="J50" t="str">
        <f t="shared" ref="J50:J55" si="13">IF(I50&gt;$J$2,"CUMPLE","NO CUMPLE")</f>
        <v>CUMPLE</v>
      </c>
    </row>
    <row r="51" spans="2:12">
      <c r="C51" s="32" t="s">
        <v>114</v>
      </c>
      <c r="D51">
        <v>11804286023</v>
      </c>
      <c r="E51">
        <v>120</v>
      </c>
      <c r="F51">
        <v>30</v>
      </c>
      <c r="G51">
        <v>40</v>
      </c>
      <c r="H51">
        <v>4142892750</v>
      </c>
      <c r="I51" s="22">
        <f t="shared" si="12"/>
        <v>18285250693.700001</v>
      </c>
      <c r="J51" t="str">
        <f t="shared" si="13"/>
        <v>CUMPLE</v>
      </c>
    </row>
    <row r="52" spans="2:12">
      <c r="C52" s="32" t="s">
        <v>115</v>
      </c>
      <c r="D52">
        <v>597072017</v>
      </c>
      <c r="E52">
        <v>120</v>
      </c>
      <c r="F52">
        <v>30</v>
      </c>
      <c r="G52">
        <v>40</v>
      </c>
      <c r="H52">
        <v>1103049917</v>
      </c>
      <c r="I52" s="22">
        <f t="shared" si="12"/>
        <v>31386915.299999952</v>
      </c>
      <c r="J52" t="str">
        <f t="shared" si="13"/>
        <v>NO CUMPLE</v>
      </c>
    </row>
    <row r="53" spans="2:12">
      <c r="C53" t="s">
        <v>116</v>
      </c>
      <c r="D53">
        <v>4302438360</v>
      </c>
      <c r="E53">
        <v>100</v>
      </c>
      <c r="F53">
        <v>20</v>
      </c>
      <c r="G53">
        <v>40</v>
      </c>
      <c r="H53">
        <v>2145665305</v>
      </c>
      <c r="I53" s="22">
        <f t="shared" si="12"/>
        <v>4738236071</v>
      </c>
      <c r="J53" t="str">
        <f t="shared" si="13"/>
        <v>CUMPLE</v>
      </c>
    </row>
    <row r="54" spans="2:12">
      <c r="C54" s="38" t="s">
        <v>118</v>
      </c>
      <c r="D54">
        <v>8367939114</v>
      </c>
      <c r="E54">
        <v>120</v>
      </c>
      <c r="F54">
        <v>40</v>
      </c>
      <c r="G54">
        <v>40</v>
      </c>
      <c r="H54">
        <v>2592610873</v>
      </c>
      <c r="I54" s="22">
        <f t="shared" si="12"/>
        <v>14143267355</v>
      </c>
      <c r="J54" t="str">
        <f t="shared" si="13"/>
        <v>CUMPLE</v>
      </c>
    </row>
    <row r="55" spans="2:12">
      <c r="C55" s="38" t="s">
        <v>119</v>
      </c>
      <c r="D55">
        <v>2589549849</v>
      </c>
      <c r="E55">
        <v>100</v>
      </c>
      <c r="F55">
        <v>20</v>
      </c>
      <c r="G55">
        <v>40</v>
      </c>
      <c r="I55" s="22">
        <f t="shared" si="12"/>
        <v>4143279758.4000001</v>
      </c>
      <c r="J55" t="str">
        <f t="shared" si="13"/>
        <v>CUMPLE</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 (2)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Ines Caceres Luis</dc:creator>
  <cp:lastModifiedBy>ccaceres</cp:lastModifiedBy>
  <cp:lastPrinted>2019-10-18T16:28:16Z</cp:lastPrinted>
  <dcterms:created xsi:type="dcterms:W3CDTF">2018-05-17T20:01:26Z</dcterms:created>
  <dcterms:modified xsi:type="dcterms:W3CDTF">2019-10-18T17:04:16Z</dcterms:modified>
</cp:coreProperties>
</file>