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nag\Desktop\CONTRATO MANTENIMIENTO AIRES\"/>
    </mc:Choice>
  </mc:AlternateContent>
  <xr:revisionPtr revIDLastSave="0" documentId="13_ncr:1_{6AA542AE-484E-453E-A9EB-F4093BE1175E}" xr6:coauthVersionLast="47" xr6:coauthVersionMax="47" xr10:uidLastSave="{00000000-0000-0000-0000-000000000000}"/>
  <bookViews>
    <workbookView xWindow="-120" yWindow="-120" windowWidth="20730" windowHeight="11160" xr2:uid="{0D94FF79-6410-4DD5-B12E-D248DDBACA64}"/>
  </bookViews>
  <sheets>
    <sheet name="MANTENIMIENTO PREVENTIVO" sheetId="1" r:id="rId1"/>
    <sheet name="MANT CORREC (OFERTA REPUESTOS)" sheetId="2" r:id="rId2"/>
  </sheets>
  <definedNames>
    <definedName name="_Hlk124852563" localSheetId="1">'MANT CORREC (OFERTA REPUESTOS)'!#REF!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J31" i="1" s="1"/>
  <c r="M10" i="2"/>
  <c r="M11" i="2"/>
  <c r="M12" i="2"/>
  <c r="N12" i="2" s="1"/>
  <c r="M13" i="2"/>
  <c r="M14" i="2"/>
  <c r="M15" i="2"/>
  <c r="M16" i="2"/>
  <c r="N16" i="2" s="1"/>
  <c r="M17" i="2"/>
  <c r="M18" i="2"/>
  <c r="N18" i="2" s="1"/>
  <c r="M19" i="2"/>
  <c r="M20" i="2"/>
  <c r="M21" i="2"/>
  <c r="M22" i="2"/>
  <c r="M23" i="2"/>
  <c r="M24" i="2"/>
  <c r="M25" i="2"/>
  <c r="M9" i="2"/>
  <c r="M36" i="2"/>
  <c r="N36" i="2" s="1"/>
  <c r="M37" i="2"/>
  <c r="N37" i="2" s="1"/>
  <c r="M38" i="2"/>
  <c r="N38" i="2" s="1"/>
  <c r="M39" i="2"/>
  <c r="N39" i="2" s="1"/>
  <c r="M40" i="2"/>
  <c r="M41" i="2"/>
  <c r="N41" i="2" s="1"/>
  <c r="M42" i="2"/>
  <c r="M43" i="2"/>
  <c r="M44" i="2"/>
  <c r="M45" i="2"/>
  <c r="N45" i="2" s="1"/>
  <c r="M46" i="2"/>
  <c r="N46" i="2" s="1"/>
  <c r="R32" i="1"/>
  <c r="S32" i="1" s="1"/>
  <c r="R31" i="1"/>
  <c r="S31" i="1" s="1"/>
  <c r="J36" i="2"/>
  <c r="K36" i="2" s="1"/>
  <c r="J37" i="2"/>
  <c r="K37" i="2" s="1"/>
  <c r="J38" i="2"/>
  <c r="K38" i="2" s="1"/>
  <c r="J39" i="2"/>
  <c r="K39" i="2" s="1"/>
  <c r="J40" i="2"/>
  <c r="K40" i="2" s="1"/>
  <c r="J41" i="2"/>
  <c r="K41" i="2" s="1"/>
  <c r="J42" i="2"/>
  <c r="K42" i="2" s="1"/>
  <c r="J43" i="2"/>
  <c r="K43" i="2" s="1"/>
  <c r="J44" i="2"/>
  <c r="K44" i="2" s="1"/>
  <c r="J45" i="2"/>
  <c r="K45" i="2" s="1"/>
  <c r="J46" i="2"/>
  <c r="K46" i="2" s="1"/>
  <c r="J10" i="2"/>
  <c r="K10" i="2" s="1"/>
  <c r="J11" i="2"/>
  <c r="K11" i="2" s="1"/>
  <c r="J12" i="2"/>
  <c r="K12" i="2" s="1"/>
  <c r="J13" i="2"/>
  <c r="K13" i="2" s="1"/>
  <c r="J14" i="2"/>
  <c r="K14" i="2" s="1"/>
  <c r="J15" i="2"/>
  <c r="K15" i="2" s="1"/>
  <c r="J16" i="2"/>
  <c r="K16" i="2" s="1"/>
  <c r="J17" i="2"/>
  <c r="K17" i="2" s="1"/>
  <c r="J18" i="2"/>
  <c r="K18" i="2" s="1"/>
  <c r="J19" i="2"/>
  <c r="K19" i="2" s="1"/>
  <c r="J20" i="2"/>
  <c r="K20" i="2" s="1"/>
  <c r="J21" i="2"/>
  <c r="K21" i="2" s="1"/>
  <c r="J22" i="2"/>
  <c r="K22" i="2" s="1"/>
  <c r="J23" i="2"/>
  <c r="K23" i="2" s="1"/>
  <c r="J24" i="2"/>
  <c r="K24" i="2" s="1"/>
  <c r="J25" i="2"/>
  <c r="K25" i="2" s="1"/>
  <c r="J9" i="2"/>
  <c r="K9" i="2" s="1"/>
  <c r="O31" i="1"/>
  <c r="P31" i="1" s="1"/>
  <c r="O32" i="1"/>
  <c r="P32" i="1" s="1"/>
  <c r="L32" i="1"/>
  <c r="M32" i="1" s="1"/>
  <c r="I32" i="1"/>
  <c r="J32" i="1" s="1"/>
  <c r="L31" i="1"/>
  <c r="M31" i="1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9" i="2"/>
  <c r="H9" i="2" s="1"/>
  <c r="O9" i="2" s="1"/>
  <c r="P15" i="2" l="1"/>
  <c r="S15" i="2" s="1"/>
  <c r="V15" i="2" s="1"/>
  <c r="P11" i="2"/>
  <c r="Q11" i="2" s="1"/>
  <c r="T11" i="2" s="1"/>
  <c r="O41" i="2"/>
  <c r="O22" i="2"/>
  <c r="P14" i="2"/>
  <c r="R14" i="2" s="1"/>
  <c r="U14" i="2" s="1"/>
  <c r="O44" i="2"/>
  <c r="P25" i="2"/>
  <c r="R25" i="2" s="1"/>
  <c r="U25" i="2" s="1"/>
  <c r="P21" i="2"/>
  <c r="S21" i="2" s="1"/>
  <c r="V21" i="2" s="1"/>
  <c r="P24" i="2"/>
  <c r="S24" i="2" s="1"/>
  <c r="V24" i="2" s="1"/>
  <c r="P20" i="2"/>
  <c r="Q20" i="2" s="1"/>
  <c r="T20" i="2" s="1"/>
  <c r="O13" i="2"/>
  <c r="O37" i="2"/>
  <c r="P9" i="2"/>
  <c r="S9" i="2" s="1"/>
  <c r="V9" i="2" s="1"/>
  <c r="P19" i="2"/>
  <c r="R19" i="2" s="1"/>
  <c r="U19" i="2" s="1"/>
  <c r="P17" i="2"/>
  <c r="R17" i="2" s="1"/>
  <c r="U17" i="2" s="1"/>
  <c r="P18" i="2"/>
  <c r="Q18" i="2" s="1"/>
  <c r="T18" i="2" s="1"/>
  <c r="P39" i="2"/>
  <c r="Q39" i="2" s="1"/>
  <c r="T39" i="2" s="1"/>
  <c r="O42" i="2"/>
  <c r="P42" i="2"/>
  <c r="Q42" i="2" s="1"/>
  <c r="T42" i="2" s="1"/>
  <c r="P38" i="2"/>
  <c r="S38" i="2" s="1"/>
  <c r="V38" i="2" s="1"/>
  <c r="O38" i="2"/>
  <c r="O45" i="2"/>
  <c r="O39" i="2"/>
  <c r="O43" i="2"/>
  <c r="O21" i="2"/>
  <c r="O15" i="2"/>
  <c r="P13" i="2"/>
  <c r="P41" i="2"/>
  <c r="S41" i="2" s="1"/>
  <c r="V41" i="2" s="1"/>
  <c r="O23" i="2"/>
  <c r="O19" i="2"/>
  <c r="O16" i="2"/>
  <c r="O10" i="2"/>
  <c r="R11" i="2"/>
  <c r="U11" i="2" s="1"/>
  <c r="P23" i="2"/>
  <c r="S23" i="2" s="1"/>
  <c r="V23" i="2" s="1"/>
  <c r="P16" i="2"/>
  <c r="S16" i="2" s="1"/>
  <c r="V16" i="2" s="1"/>
  <c r="P10" i="2"/>
  <c r="S10" i="2" s="1"/>
  <c r="V10" i="2" s="1"/>
  <c r="P45" i="2"/>
  <c r="Q45" i="2" s="1"/>
  <c r="T45" i="2" s="1"/>
  <c r="P43" i="2"/>
  <c r="S43" i="2" s="1"/>
  <c r="V43" i="2" s="1"/>
  <c r="P37" i="2"/>
  <c r="S37" i="2" s="1"/>
  <c r="V37" i="2" s="1"/>
  <c r="O25" i="2"/>
  <c r="O18" i="2"/>
  <c r="O12" i="2"/>
  <c r="P22" i="2"/>
  <c r="S22" i="2" s="1"/>
  <c r="V22" i="2" s="1"/>
  <c r="P44" i="2"/>
  <c r="R44" i="2" s="1"/>
  <c r="U44" i="2" s="1"/>
  <c r="O46" i="2"/>
  <c r="O40" i="2"/>
  <c r="O36" i="2"/>
  <c r="O24" i="2"/>
  <c r="O20" i="2"/>
  <c r="O17" i="2"/>
  <c r="O14" i="2"/>
  <c r="O11" i="2"/>
  <c r="P12" i="2"/>
  <c r="S12" i="2" s="1"/>
  <c r="V12" i="2" s="1"/>
  <c r="P46" i="2"/>
  <c r="Q46" i="2" s="1"/>
  <c r="T46" i="2" s="1"/>
  <c r="P40" i="2"/>
  <c r="R40" i="2" s="1"/>
  <c r="U40" i="2" s="1"/>
  <c r="P36" i="2"/>
  <c r="R36" i="2" s="1"/>
  <c r="U36" i="2" s="1"/>
  <c r="T31" i="1"/>
  <c r="U32" i="1"/>
  <c r="U31" i="1"/>
  <c r="W31" i="1" s="1"/>
  <c r="AA31" i="1" s="1"/>
  <c r="T32" i="1"/>
  <c r="Q25" i="2" l="1"/>
  <c r="T25" i="2" s="1"/>
  <c r="S11" i="2"/>
  <c r="V11" i="2" s="1"/>
  <c r="W11" i="2" s="1"/>
  <c r="R15" i="2"/>
  <c r="U15" i="2" s="1"/>
  <c r="S14" i="2"/>
  <c r="V14" i="2" s="1"/>
  <c r="Q15" i="2"/>
  <c r="T15" i="2" s="1"/>
  <c r="S44" i="2"/>
  <c r="V44" i="2" s="1"/>
  <c r="S17" i="2"/>
  <c r="V17" i="2" s="1"/>
  <c r="R20" i="2"/>
  <c r="U20" i="2" s="1"/>
  <c r="Q21" i="2"/>
  <c r="T21" i="2" s="1"/>
  <c r="R21" i="2"/>
  <c r="U21" i="2" s="1"/>
  <c r="R18" i="2"/>
  <c r="U18" i="2" s="1"/>
  <c r="R9" i="2"/>
  <c r="U9" i="2" s="1"/>
  <c r="S19" i="2"/>
  <c r="V19" i="2" s="1"/>
  <c r="Q14" i="2"/>
  <c r="T14" i="2" s="1"/>
  <c r="Q19" i="2"/>
  <c r="T19" i="2" s="1"/>
  <c r="S25" i="2"/>
  <c r="V25" i="2" s="1"/>
  <c r="W25" i="2" s="1"/>
  <c r="S20" i="2"/>
  <c r="V20" i="2" s="1"/>
  <c r="Q17" i="2"/>
  <c r="T17" i="2" s="1"/>
  <c r="Q10" i="2"/>
  <c r="T10" i="2" s="1"/>
  <c r="Q24" i="2"/>
  <c r="T24" i="2" s="1"/>
  <c r="S18" i="2"/>
  <c r="V18" i="2" s="1"/>
  <c r="Q9" i="2"/>
  <c r="T9" i="2" s="1"/>
  <c r="W9" i="2" s="1"/>
  <c r="R24" i="2"/>
  <c r="U24" i="2" s="1"/>
  <c r="Q22" i="2"/>
  <c r="T22" i="2" s="1"/>
  <c r="R39" i="2"/>
  <c r="U39" i="2" s="1"/>
  <c r="S39" i="2"/>
  <c r="V39" i="2" s="1"/>
  <c r="Q36" i="2"/>
  <c r="T36" i="2" s="1"/>
  <c r="Q16" i="2"/>
  <c r="T16" i="2" s="1"/>
  <c r="S42" i="2"/>
  <c r="V42" i="2" s="1"/>
  <c r="R42" i="2"/>
  <c r="U42" i="2" s="1"/>
  <c r="R43" i="2"/>
  <c r="U43" i="2" s="1"/>
  <c r="R10" i="2"/>
  <c r="U10" i="2" s="1"/>
  <c r="R38" i="2"/>
  <c r="U38" i="2" s="1"/>
  <c r="Q38" i="2"/>
  <c r="T38" i="2" s="1"/>
  <c r="S36" i="2"/>
  <c r="V36" i="2" s="1"/>
  <c r="R16" i="2"/>
  <c r="U16" i="2" s="1"/>
  <c r="S40" i="2"/>
  <c r="V40" i="2" s="1"/>
  <c r="R45" i="2"/>
  <c r="U45" i="2" s="1"/>
  <c r="S45" i="2"/>
  <c r="V45" i="2" s="1"/>
  <c r="R23" i="2"/>
  <c r="U23" i="2" s="1"/>
  <c r="Q23" i="2"/>
  <c r="T23" i="2" s="1"/>
  <c r="Q40" i="2"/>
  <c r="T40" i="2" s="1"/>
  <c r="Q44" i="2"/>
  <c r="T44" i="2" s="1"/>
  <c r="Q43" i="2"/>
  <c r="T43" i="2" s="1"/>
  <c r="S13" i="2"/>
  <c r="V13" i="2" s="1"/>
  <c r="R13" i="2"/>
  <c r="U13" i="2" s="1"/>
  <c r="Q37" i="2"/>
  <c r="T37" i="2" s="1"/>
  <c r="R46" i="2"/>
  <c r="U46" i="2" s="1"/>
  <c r="Q12" i="2"/>
  <c r="T12" i="2" s="1"/>
  <c r="Q41" i="2"/>
  <c r="T41" i="2" s="1"/>
  <c r="R41" i="2"/>
  <c r="U41" i="2" s="1"/>
  <c r="R37" i="2"/>
  <c r="U37" i="2" s="1"/>
  <c r="Q13" i="2"/>
  <c r="T13" i="2" s="1"/>
  <c r="R22" i="2"/>
  <c r="U22" i="2" s="1"/>
  <c r="S46" i="2"/>
  <c r="V46" i="2" s="1"/>
  <c r="R12" i="2"/>
  <c r="U12" i="2" s="1"/>
  <c r="X31" i="1"/>
  <c r="AB31" i="1" s="1"/>
  <c r="Y31" i="1"/>
  <c r="AC31" i="1" s="1"/>
  <c r="Y32" i="1"/>
  <c r="AC32" i="1" s="1"/>
  <c r="W32" i="1"/>
  <c r="AA32" i="1" s="1"/>
  <c r="V32" i="1"/>
  <c r="Z32" i="1" s="1"/>
  <c r="X32" i="1"/>
  <c r="AB32" i="1" s="1"/>
  <c r="V31" i="1"/>
  <c r="Z31" i="1" s="1"/>
  <c r="W15" i="2" l="1"/>
  <c r="W41" i="2"/>
  <c r="W14" i="2"/>
  <c r="AD31" i="1"/>
  <c r="W17" i="2"/>
  <c r="W44" i="2"/>
  <c r="W20" i="2"/>
  <c r="W21" i="2"/>
  <c r="W19" i="2"/>
  <c r="W18" i="2"/>
  <c r="W24" i="2"/>
  <c r="W22" i="2"/>
  <c r="W39" i="2"/>
  <c r="W10" i="2"/>
  <c r="W36" i="2"/>
  <c r="W38" i="2"/>
  <c r="W40" i="2"/>
  <c r="W16" i="2"/>
  <c r="W42" i="2"/>
  <c r="W43" i="2"/>
  <c r="W45" i="2"/>
  <c r="W46" i="2"/>
  <c r="W12" i="2"/>
  <c r="W13" i="2"/>
  <c r="W37" i="2"/>
  <c r="W23" i="2"/>
  <c r="AD32" i="1"/>
  <c r="W26" i="2" l="1"/>
  <c r="W47" i="2"/>
  <c r="AB34" i="2" s="1"/>
  <c r="AD33" i="1"/>
</calcChain>
</file>

<file path=xl/sharedStrings.xml><?xml version="1.0" encoding="utf-8"?>
<sst xmlns="http://schemas.openxmlformats.org/spreadsheetml/2006/main" count="176" uniqueCount="84">
  <si>
    <t>PALMA</t>
  </si>
  <si>
    <t>FICHA TÉCNICA AIRE TIPO PORTATIL</t>
  </si>
  <si>
    <t>ÍTEM</t>
  </si>
  <si>
    <t>TIPO</t>
  </si>
  <si>
    <t>CAPACIDAD</t>
  </si>
  <si>
    <t>MODELO</t>
  </si>
  <si>
    <t>MARCA</t>
  </si>
  <si>
    <t>VOLTAJE (V)</t>
  </si>
  <si>
    <t>REFRIGERANTE</t>
  </si>
  <si>
    <t>CANTIDAD DE MANTENIMIENTOS PREVENTIVOS</t>
  </si>
  <si>
    <t>PROVEEDORES</t>
  </si>
  <si>
    <t xml:space="preserve">VR. </t>
  </si>
  <si>
    <t>UNIT</t>
  </si>
  <si>
    <t>IVA</t>
  </si>
  <si>
    <t>TOTAL</t>
  </si>
  <si>
    <t>PORTATIL</t>
  </si>
  <si>
    <t>12000 BTU/h</t>
  </si>
  <si>
    <t>EAP12CE3ALW</t>
  </si>
  <si>
    <t>ELECTROLUX</t>
  </si>
  <si>
    <t>115 V</t>
  </si>
  <si>
    <t>R-410a</t>
  </si>
  <si>
    <t>BOTICA</t>
  </si>
  <si>
    <t>FICHA TÉCNICA AIRE TIPO CONFORT</t>
  </si>
  <si>
    <t>ITEM</t>
  </si>
  <si>
    <t>VR.  UNIT</t>
  </si>
  <si>
    <t>VR.  TOTAL</t>
  </si>
  <si>
    <t>MINI SPLIT</t>
  </si>
  <si>
    <t>33000 BTU/h</t>
  </si>
  <si>
    <t>AS36UGBCN</t>
  </si>
  <si>
    <t>SAMSUNG</t>
  </si>
  <si>
    <t>220 V</t>
  </si>
  <si>
    <t>R-22</t>
  </si>
  <si>
    <t>DESCRIPCIÓN</t>
  </si>
  <si>
    <t>ORGANIZACIÓN SERIN</t>
  </si>
  <si>
    <t>TRI 3 SOLUTIONS</t>
  </si>
  <si>
    <t>LINPAC MANTENIMIENTO S.A.S</t>
  </si>
  <si>
    <t>TORUS TECNOLOGIA</t>
  </si>
  <si>
    <t>PROMEDIO</t>
  </si>
  <si>
    <t>PROMEDIO PONDERADO</t>
  </si>
  <si>
    <t>TIPO DE REQUERIMIENTO</t>
  </si>
  <si>
    <t>CANTIDAD MANTENIMIENTOS</t>
  </si>
  <si>
    <t xml:space="preserve">VR UNIT </t>
  </si>
  <si>
    <t>VR TOTAL</t>
  </si>
  <si>
    <t>VR UNIT</t>
  </si>
  <si>
    <t>MANTENIMIENTO</t>
  </si>
  <si>
    <t>VALOR TOTAL</t>
  </si>
  <si>
    <t>SEDE BOTICA</t>
  </si>
  <si>
    <t>BOLSA DE REPUESTOS AIRE ACONDICIONADO TIPO CONFORT</t>
  </si>
  <si>
    <t>TRE 3 SOLUTIONS</t>
  </si>
  <si>
    <t xml:space="preserve">PROMEDIO </t>
  </si>
  <si>
    <t>UNIDAD</t>
  </si>
  <si>
    <t>CANT.</t>
  </si>
  <si>
    <t>VR. TOTAL</t>
  </si>
  <si>
    <t>FILTRO SECADOR SOLDAR 3/8' CUERPO PEQUEÑO</t>
  </si>
  <si>
    <t>UND.</t>
  </si>
  <si>
    <t>FILTRO SECADOR SOLDAR 1/2'</t>
  </si>
  <si>
    <t>TUERCA FIARE 3/8" AMERICANA</t>
  </si>
  <si>
    <t>TUERCA FIARE 1/4" AMERICANA</t>
  </si>
  <si>
    <t>GAS MAPP</t>
  </si>
  <si>
    <t>CAPACITOR DE MARCHA UNIVERSAL 2.5MFDA 12.5MFD 370440VAC</t>
  </si>
  <si>
    <t>CAPACITOR DE MARCHA UNIVERSAL 2.5MFD A 67.5MFD 370-440VAC.</t>
  </si>
  <si>
    <t>RUBATEX DE 7/8"</t>
  </si>
  <si>
    <t>ROLLO DE CINTA RUBATEX (9m.)</t>
  </si>
  <si>
    <t>CONTROL REMOTO - INHERENTE A LA MARCA DEL EQUIPO</t>
  </si>
  <si>
    <t>VALVULA DE GUSANILLO</t>
  </si>
  <si>
    <t>UNION DE COBRE DE 1/2"</t>
  </si>
  <si>
    <t>UNION DE COBRE DE 3/8"</t>
  </si>
  <si>
    <t>TERMINALES DE PRESION No 10</t>
  </si>
  <si>
    <t>CABLE No 10 AWG.THHN 600V x METRO</t>
  </si>
  <si>
    <t>REFRIGERANTE R410 X LIBRA</t>
  </si>
  <si>
    <t>TARJETA ELECTRONICA</t>
  </si>
  <si>
    <t>SEDE PALMA</t>
  </si>
  <si>
    <t>BOLSA DE REPUESTOS AIRE ACONDICIONADO TIPO PORTATIL</t>
  </si>
  <si>
    <t>BOBINA SOLENOIDE 220 VOLT.</t>
  </si>
  <si>
    <r>
      <t>FILTRO SECADOR SOLDAR 3/8’ CUERPO PEQUEÑO 053S</t>
    </r>
    <r>
      <rPr>
        <sz val="10"/>
        <color theme="1"/>
        <rFont val="Verdana"/>
        <family val="2"/>
      </rPr>
      <t xml:space="preserve"> </t>
    </r>
  </si>
  <si>
    <t>FILTRO DE SUCCION 5/8” SOLDAR</t>
  </si>
  <si>
    <t>PIEDRA FILTRANTE ANTIACICEZ</t>
  </si>
  <si>
    <t>INDICADOR LIQUIDO ROSCAR 5/8”</t>
  </si>
  <si>
    <t>TUERCA FIARE 5/8” AMERICANA</t>
  </si>
  <si>
    <t>MAPGASS</t>
  </si>
  <si>
    <t>CAPACITOR DE MARCHA UNIVERSAL 2.5MFD A 12.5MFD 370-440VAC</t>
  </si>
  <si>
    <t>CAPACITOR DE MARCHA UNIVERSAL 2.5MFD A 67.5MFD 370-440VAC</t>
  </si>
  <si>
    <t>CAPACITOR DE MARCHA SMFD 450VAC.</t>
  </si>
  <si>
    <t>CAPACITOR DE MARCHA 20 MFD 450 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</si>
</sst>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&quot;$&quot;#,##0;[Red]\-&quot;$&quot;#,##0"/>
    <numFmt numFmtId="166" formatCode="_-&quot;$&quot;\ * #,##0_-;\-&quot;$&quot;\ * #,##0_-;_-&quot;$&quot;\ * &quot;-&quot;??_-;_-@_-"/>
    <numFmt numFmtId="167" formatCode="&quot;$&quot;\ #,##0.00"/>
    <numFmt numFmtId="168" formatCode="&quot;$&quot;\ #,##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 applyAlignment="1">
      <alignment horizontal="justify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4" fillId="0" borderId="0" xfId="0" applyFont="1"/>
    <xf numFmtId="0" fontId="10" fillId="0" borderId="13" xfId="0" applyFont="1" applyBorder="1" applyAlignment="1">
      <alignment vertical="center" wrapText="1"/>
    </xf>
    <xf numFmtId="166" fontId="0" fillId="0" borderId="0" xfId="0" applyNumberFormat="1"/>
    <xf numFmtId="0" fontId="0" fillId="3" borderId="0" xfId="0" applyFill="1"/>
    <xf numFmtId="0" fontId="9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167" fontId="0" fillId="3" borderId="0" xfId="0" applyNumberFormat="1" applyFill="1"/>
    <xf numFmtId="168" fontId="0" fillId="3" borderId="0" xfId="0" applyNumberFormat="1" applyFill="1"/>
    <xf numFmtId="168" fontId="0" fillId="0" borderId="0" xfId="0" applyNumberFormat="1"/>
    <xf numFmtId="165" fontId="0" fillId="0" borderId="0" xfId="0" applyNumberFormat="1"/>
    <xf numFmtId="168" fontId="10" fillId="6" borderId="13" xfId="1" applyNumberFormat="1" applyFont="1" applyFill="1" applyBorder="1" applyAlignment="1">
      <alignment horizontal="center" vertical="center"/>
    </xf>
    <xf numFmtId="168" fontId="10" fillId="8" borderId="13" xfId="1" applyNumberFormat="1" applyFont="1" applyFill="1" applyBorder="1" applyAlignment="1">
      <alignment horizontal="center" vertical="center"/>
    </xf>
    <xf numFmtId="168" fontId="10" fillId="9" borderId="13" xfId="1" applyNumberFormat="1" applyFont="1" applyFill="1" applyBorder="1" applyAlignment="1">
      <alignment horizontal="center" vertical="center"/>
    </xf>
    <xf numFmtId="0" fontId="0" fillId="0" borderId="13" xfId="0" applyBorder="1"/>
    <xf numFmtId="166" fontId="2" fillId="0" borderId="13" xfId="0" applyNumberFormat="1" applyFont="1" applyBorder="1"/>
    <xf numFmtId="0" fontId="9" fillId="4" borderId="13" xfId="0" applyFont="1" applyFill="1" applyBorder="1" applyAlignment="1">
      <alignment horizontal="center" vertical="center" wrapText="1"/>
    </xf>
    <xf numFmtId="168" fontId="4" fillId="0" borderId="13" xfId="0" applyNumberFormat="1" applyFont="1" applyBorder="1" applyAlignment="1">
      <alignment horizontal="center"/>
    </xf>
    <xf numFmtId="168" fontId="4" fillId="0" borderId="13" xfId="2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168" fontId="0" fillId="2" borderId="0" xfId="0" applyNumberFormat="1" applyFill="1"/>
    <xf numFmtId="167" fontId="0" fillId="3" borderId="13" xfId="0" applyNumberFormat="1" applyFill="1" applyBorder="1"/>
    <xf numFmtId="168" fontId="0" fillId="0" borderId="13" xfId="0" applyNumberFormat="1" applyBorder="1"/>
    <xf numFmtId="0" fontId="9" fillId="12" borderId="13" xfId="0" applyFont="1" applyFill="1" applyBorder="1" applyAlignment="1">
      <alignment horizontal="center" vertical="center" wrapText="1"/>
    </xf>
    <xf numFmtId="166" fontId="10" fillId="12" borderId="13" xfId="1" applyNumberFormat="1" applyFont="1" applyFill="1" applyBorder="1" applyAlignment="1">
      <alignment vertical="center" wrapText="1"/>
    </xf>
    <xf numFmtId="166" fontId="10" fillId="12" borderId="13" xfId="1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166" fontId="0" fillId="0" borderId="13" xfId="0" applyNumberFormat="1" applyBorder="1"/>
    <xf numFmtId="166" fontId="10" fillId="6" borderId="13" xfId="1" applyNumberFormat="1" applyFont="1" applyFill="1" applyBorder="1" applyAlignment="1">
      <alignment vertical="center" wrapText="1"/>
    </xf>
    <xf numFmtId="166" fontId="10" fillId="8" borderId="13" xfId="1" applyNumberFormat="1" applyFont="1" applyFill="1" applyBorder="1" applyAlignment="1">
      <alignment vertical="center" wrapText="1"/>
    </xf>
    <xf numFmtId="166" fontId="10" fillId="9" borderId="13" xfId="1" applyNumberFormat="1" applyFont="1" applyFill="1" applyBorder="1" applyAlignment="1">
      <alignment vertical="center" wrapText="1"/>
    </xf>
    <xf numFmtId="9" fontId="0" fillId="0" borderId="13" xfId="2" applyFont="1" applyFill="1" applyBorder="1"/>
    <xf numFmtId="0" fontId="9" fillId="4" borderId="13" xfId="0" applyFont="1" applyFill="1" applyBorder="1" applyAlignment="1">
      <alignment vertical="center" wrapText="1"/>
    </xf>
    <xf numFmtId="0" fontId="17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 wrapText="1"/>
    </xf>
    <xf numFmtId="168" fontId="17" fillId="6" borderId="13" xfId="1" applyNumberFormat="1" applyFont="1" applyFill="1" applyBorder="1" applyAlignment="1">
      <alignment horizontal="center" vertical="center"/>
    </xf>
    <xf numFmtId="168" fontId="17" fillId="8" borderId="13" xfId="1" applyNumberFormat="1" applyFont="1" applyFill="1" applyBorder="1" applyAlignment="1">
      <alignment horizontal="center" vertical="center"/>
    </xf>
    <xf numFmtId="168" fontId="17" fillId="9" borderId="13" xfId="1" applyNumberFormat="1" applyFont="1" applyFill="1" applyBorder="1" applyAlignment="1">
      <alignment horizontal="center" vertical="center"/>
    </xf>
    <xf numFmtId="168" fontId="16" fillId="0" borderId="13" xfId="0" applyNumberFormat="1" applyFont="1" applyBorder="1" applyAlignment="1">
      <alignment horizontal="center"/>
    </xf>
    <xf numFmtId="168" fontId="16" fillId="0" borderId="13" xfId="2" applyNumberFormat="1" applyFont="1" applyFill="1" applyBorder="1" applyAlignment="1">
      <alignment horizontal="center"/>
    </xf>
    <xf numFmtId="0" fontId="16" fillId="0" borderId="13" xfId="0" applyFont="1" applyBorder="1"/>
    <xf numFmtId="166" fontId="13" fillId="0" borderId="13" xfId="0" applyNumberFormat="1" applyFont="1" applyBorder="1"/>
    <xf numFmtId="0" fontId="4" fillId="4" borderId="13" xfId="0" applyFont="1" applyFill="1" applyBorder="1"/>
    <xf numFmtId="0" fontId="16" fillId="4" borderId="13" xfId="0" applyFont="1" applyFill="1" applyBorder="1"/>
    <xf numFmtId="0" fontId="0" fillId="4" borderId="13" xfId="0" applyFill="1" applyBorder="1"/>
    <xf numFmtId="0" fontId="9" fillId="3" borderId="1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2" fillId="11" borderId="13" xfId="0" applyFont="1" applyFill="1" applyBorder="1" applyAlignment="1">
      <alignment horizontal="center" wrapText="1"/>
    </xf>
    <xf numFmtId="0" fontId="7" fillId="0" borderId="8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4" fillId="7" borderId="13" xfId="0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 wrapText="1"/>
    </xf>
    <xf numFmtId="0" fontId="9" fillId="10" borderId="13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400051</xdr:colOff>
      <xdr:row>11</xdr:row>
      <xdr:rowOff>57150</xdr:rowOff>
    </xdr:from>
    <xdr:to>
      <xdr:col>5</xdr:col>
      <xdr:colOff>2069167</xdr:colOff>
      <xdr:row>12</xdr:row>
      <xdr:rowOff>1666875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1F4009-7258-E3D1-A26B-71DEC524D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1" y="2295525"/>
          <a:ext cx="1669116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847725</xdr:colOff>
      <xdr:row>21</xdr:row>
      <xdr:rowOff>161925</xdr:rowOff>
    </xdr:from>
    <xdr:to>
      <xdr:col>5</xdr:col>
      <xdr:colOff>1733550</xdr:colOff>
      <xdr:row>22</xdr:row>
      <xdr:rowOff>2019300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3620C4-D27B-2A9B-C776-232370D1A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6086475"/>
          <a:ext cx="885825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E43A-5B07-4F94-B6F7-31B1A2B4BB35}">
  <dimension ref="B5:AI37"/>
  <sheetViews>
    <sheetView tabSelected="1" topLeftCell="G23" zoomScale="66" workbookViewId="0">
      <selection activeCell="T43" sqref="T43"/>
    </sheetView>
  </sheetViews>
  <sheetFormatPr defaultColWidth="11.42578125" defaultRowHeight="15"/>
  <cols>
    <col min="2" max="2" width="15.42578125" customWidth="1"/>
    <col min="3" max="3" width="6.42578125" customWidth="1"/>
    <col min="4" max="4" width="20.140625" customWidth="1"/>
    <col min="5" max="5" width="11.7109375" bestFit="1" customWidth="1"/>
    <col min="6" max="7" width="20.85546875" customWidth="1"/>
    <col min="8" max="8" width="12.85546875" customWidth="1"/>
    <col min="9" max="9" width="9.28515625" customWidth="1"/>
    <col min="10" max="10" width="16.140625" customWidth="1"/>
    <col min="11" max="11" width="15.42578125" customWidth="1"/>
    <col min="12" max="12" width="14.42578125" customWidth="1"/>
    <col min="13" max="13" width="16.140625" customWidth="1"/>
    <col min="14" max="15" width="16.28515625" customWidth="1"/>
    <col min="16" max="16" width="16.140625" customWidth="1"/>
    <col min="17" max="17" width="18.85546875" customWidth="1"/>
    <col min="18" max="18" width="11.42578125" customWidth="1"/>
    <col min="19" max="19" width="16.140625" customWidth="1"/>
    <col min="20" max="20" width="14.7109375" customWidth="1"/>
    <col min="21" max="29" width="5.42578125" hidden="1" customWidth="1"/>
    <col min="30" max="30" width="17.7109375" bestFit="1" customWidth="1"/>
    <col min="35" max="35" width="11.42578125" bestFit="1" customWidth="1"/>
  </cols>
  <sheetData>
    <row r="5" spans="3:30">
      <c r="C5" t="s">
        <v>0</v>
      </c>
    </row>
    <row r="6" spans="3:30" ht="16.5" thickBot="1">
      <c r="C6" s="1"/>
    </row>
    <row r="7" spans="3:30" ht="15.75" thickBot="1">
      <c r="C7" s="99" t="s">
        <v>1</v>
      </c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</row>
    <row r="8" spans="3:30" ht="23.25" customHeight="1">
      <c r="C8" s="79" t="s">
        <v>2</v>
      </c>
      <c r="D8" s="79" t="s">
        <v>3</v>
      </c>
      <c r="E8" s="79" t="s">
        <v>4</v>
      </c>
      <c r="F8" s="79" t="s">
        <v>5</v>
      </c>
      <c r="G8" s="5"/>
      <c r="H8" s="79" t="s">
        <v>6</v>
      </c>
      <c r="I8" s="79" t="s">
        <v>7</v>
      </c>
      <c r="J8" s="84" t="s">
        <v>8</v>
      </c>
      <c r="K8" s="85"/>
      <c r="L8" s="79" t="s">
        <v>9</v>
      </c>
      <c r="M8" s="79" t="s">
        <v>10</v>
      </c>
      <c r="N8" s="2"/>
      <c r="O8" s="2"/>
      <c r="P8" s="2"/>
    </row>
    <row r="9" spans="3:30">
      <c r="C9" s="80"/>
      <c r="D9" s="80"/>
      <c r="E9" s="80"/>
      <c r="F9" s="80"/>
      <c r="G9" s="4"/>
      <c r="H9" s="80"/>
      <c r="I9" s="80"/>
      <c r="J9" s="86"/>
      <c r="K9" s="87"/>
      <c r="L9" s="80"/>
      <c r="M9" s="80"/>
      <c r="N9" s="2" t="s">
        <v>11</v>
      </c>
      <c r="O9" s="2"/>
      <c r="P9" s="2" t="s">
        <v>11</v>
      </c>
    </row>
    <row r="10" spans="3:30" ht="15.75" thickBot="1">
      <c r="C10" s="81"/>
      <c r="D10" s="81"/>
      <c r="E10" s="81"/>
      <c r="F10" s="81"/>
      <c r="G10" s="6"/>
      <c r="H10" s="81"/>
      <c r="I10" s="81"/>
      <c r="J10" s="88"/>
      <c r="K10" s="89"/>
      <c r="L10" s="81"/>
      <c r="M10" s="81"/>
      <c r="N10" s="3" t="s">
        <v>12</v>
      </c>
      <c r="O10" s="3" t="s">
        <v>13</v>
      </c>
      <c r="P10" s="3" t="s">
        <v>14</v>
      </c>
    </row>
    <row r="11" spans="3:30">
      <c r="C11" s="65">
        <v>1</v>
      </c>
      <c r="D11" s="65" t="s">
        <v>15</v>
      </c>
      <c r="E11" s="65" t="s">
        <v>16</v>
      </c>
      <c r="F11" s="96" t="s">
        <v>17</v>
      </c>
      <c r="G11" s="9"/>
      <c r="H11" s="65" t="s">
        <v>18</v>
      </c>
      <c r="I11" s="65" t="s">
        <v>19</v>
      </c>
      <c r="J11" s="65" t="s">
        <v>20</v>
      </c>
      <c r="K11" s="75">
        <v>1</v>
      </c>
      <c r="L11" s="76"/>
      <c r="M11" s="65"/>
      <c r="N11" s="65"/>
      <c r="O11" s="65"/>
      <c r="P11" s="65"/>
    </row>
    <row r="12" spans="3:30">
      <c r="C12" s="90"/>
      <c r="D12" s="90"/>
      <c r="E12" s="90"/>
      <c r="F12" s="97"/>
      <c r="G12" s="10"/>
      <c r="H12" s="90"/>
      <c r="I12" s="90"/>
      <c r="J12" s="90"/>
      <c r="K12" s="91"/>
      <c r="L12" s="92"/>
      <c r="M12" s="90"/>
      <c r="N12" s="90"/>
      <c r="O12" s="90"/>
      <c r="P12" s="90"/>
    </row>
    <row r="13" spans="3:30" ht="143.25" customHeight="1" thickBot="1">
      <c r="C13" s="66"/>
      <c r="D13" s="66"/>
      <c r="E13" s="66"/>
      <c r="F13" s="98"/>
      <c r="G13" s="11"/>
      <c r="H13" s="66"/>
      <c r="I13" s="66"/>
      <c r="J13" s="66"/>
      <c r="K13" s="77"/>
      <c r="L13" s="78"/>
      <c r="M13" s="66"/>
      <c r="N13" s="66"/>
      <c r="O13" s="66"/>
      <c r="P13" s="66"/>
    </row>
    <row r="15" spans="3:30">
      <c r="T15" s="83"/>
      <c r="U15" s="14"/>
      <c r="V15" s="14"/>
      <c r="W15" s="14"/>
      <c r="X15" s="14"/>
      <c r="Y15" s="14"/>
      <c r="Z15" s="14"/>
      <c r="AA15" s="14"/>
    </row>
    <row r="16" spans="3:30" ht="31.5">
      <c r="C16" s="1" t="s">
        <v>21</v>
      </c>
      <c r="T16" s="83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2:35" ht="16.5" thickBot="1">
      <c r="C17" s="1"/>
      <c r="T17" s="83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5" ht="15.75" customHeight="1" thickBot="1">
      <c r="C18" s="93" t="s">
        <v>22</v>
      </c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5"/>
      <c r="T18" s="82"/>
      <c r="U18" s="21"/>
      <c r="V18" s="82"/>
      <c r="W18" s="82"/>
      <c r="X18" s="82"/>
      <c r="Y18" s="16"/>
      <c r="Z18" s="16"/>
      <c r="AA18" s="16"/>
    </row>
    <row r="19" spans="2:35" ht="23.25" customHeight="1">
      <c r="C19" s="79" t="s">
        <v>23</v>
      </c>
      <c r="D19" s="79" t="s">
        <v>3</v>
      </c>
      <c r="E19" s="79" t="s">
        <v>4</v>
      </c>
      <c r="F19" s="79" t="s">
        <v>5</v>
      </c>
      <c r="G19" s="5"/>
      <c r="H19" s="79" t="s">
        <v>6</v>
      </c>
      <c r="I19" s="79" t="s">
        <v>7</v>
      </c>
      <c r="J19" s="84" t="s">
        <v>8</v>
      </c>
      <c r="K19" s="85"/>
      <c r="L19" s="79" t="s">
        <v>9</v>
      </c>
      <c r="M19" s="79" t="s">
        <v>10</v>
      </c>
      <c r="N19" s="79" t="s">
        <v>24</v>
      </c>
      <c r="O19" s="79" t="s">
        <v>13</v>
      </c>
      <c r="P19" s="79" t="s">
        <v>25</v>
      </c>
      <c r="T19" s="82"/>
      <c r="U19" s="21"/>
      <c r="V19" s="82"/>
      <c r="W19" s="82"/>
      <c r="X19" s="82"/>
      <c r="Y19" s="16"/>
      <c r="Z19" s="16"/>
      <c r="AA19" s="16"/>
    </row>
    <row r="20" spans="2:35">
      <c r="C20" s="80"/>
      <c r="D20" s="80"/>
      <c r="E20" s="80"/>
      <c r="F20" s="80"/>
      <c r="G20" s="4"/>
      <c r="H20" s="80"/>
      <c r="I20" s="80"/>
      <c r="J20" s="86"/>
      <c r="K20" s="87"/>
      <c r="L20" s="80"/>
      <c r="M20" s="80"/>
      <c r="N20" s="80"/>
      <c r="O20" s="80"/>
      <c r="P20" s="80"/>
      <c r="T20" s="82"/>
      <c r="U20" s="21"/>
      <c r="V20" s="82"/>
      <c r="W20" s="82"/>
      <c r="X20" s="82"/>
      <c r="Y20" s="16"/>
      <c r="Z20" s="16"/>
      <c r="AA20" s="16"/>
    </row>
    <row r="21" spans="2:35" ht="15.75" thickBot="1">
      <c r="C21" s="81"/>
      <c r="D21" s="81"/>
      <c r="E21" s="81"/>
      <c r="F21" s="81"/>
      <c r="G21" s="6"/>
      <c r="H21" s="81"/>
      <c r="I21" s="81"/>
      <c r="J21" s="88"/>
      <c r="K21" s="89"/>
      <c r="L21" s="81"/>
      <c r="M21" s="81"/>
      <c r="N21" s="81"/>
      <c r="O21" s="81"/>
      <c r="P21" s="81"/>
      <c r="T21" s="82"/>
      <c r="U21" s="21"/>
      <c r="V21" s="82"/>
      <c r="W21" s="21"/>
      <c r="X21" s="21"/>
      <c r="Y21" s="16"/>
      <c r="Z21" s="16"/>
      <c r="AA21" s="16"/>
    </row>
    <row r="22" spans="2:35" ht="15" customHeight="1">
      <c r="C22" s="65">
        <v>1</v>
      </c>
      <c r="D22" s="65" t="s">
        <v>26</v>
      </c>
      <c r="E22" s="65" t="s">
        <v>27</v>
      </c>
      <c r="F22" s="72" t="s">
        <v>28</v>
      </c>
      <c r="G22" s="12"/>
      <c r="H22" s="65" t="s">
        <v>29</v>
      </c>
      <c r="I22" s="65" t="s">
        <v>30</v>
      </c>
      <c r="J22" s="65" t="s">
        <v>31</v>
      </c>
      <c r="K22" s="75">
        <v>1</v>
      </c>
      <c r="L22" s="76"/>
      <c r="M22" s="75"/>
      <c r="N22" s="65"/>
      <c r="O22" s="7"/>
      <c r="P22" s="7"/>
      <c r="T22" s="82"/>
      <c r="U22" s="21"/>
      <c r="V22" s="82"/>
      <c r="W22" s="21"/>
      <c r="X22" s="21"/>
      <c r="Y22" s="16"/>
      <c r="Z22" s="16"/>
      <c r="AA22" s="16"/>
    </row>
    <row r="23" spans="2:35" ht="165.75" customHeight="1" thickBot="1">
      <c r="C23" s="66"/>
      <c r="D23" s="66"/>
      <c r="E23" s="66"/>
      <c r="F23" s="73"/>
      <c r="G23" s="13"/>
      <c r="H23" s="66"/>
      <c r="I23" s="66"/>
      <c r="J23" s="66"/>
      <c r="K23" s="77"/>
      <c r="L23" s="78"/>
      <c r="M23" s="77"/>
      <c r="N23" s="66"/>
      <c r="O23" s="8"/>
      <c r="P23" s="8"/>
      <c r="T23" s="16"/>
      <c r="U23" s="16"/>
      <c r="V23" s="16"/>
      <c r="W23" s="16"/>
      <c r="X23" s="16"/>
      <c r="Y23" s="16"/>
      <c r="Z23" s="16"/>
      <c r="AA23" s="16"/>
    </row>
    <row r="24" spans="2:35">
      <c r="T24" s="16"/>
      <c r="U24" s="16"/>
      <c r="V24" s="16"/>
      <c r="W24" s="16"/>
      <c r="X24" s="16"/>
      <c r="Y24" s="16"/>
      <c r="Z24" s="16"/>
      <c r="AA24" s="16"/>
      <c r="AD24" s="16"/>
    </row>
    <row r="27" spans="2:35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2:35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2:35" ht="42" customHeight="1">
      <c r="C29" s="68" t="s">
        <v>32</v>
      </c>
      <c r="D29" s="68"/>
      <c r="E29" s="68"/>
      <c r="F29" s="68"/>
      <c r="G29" s="68"/>
      <c r="H29" s="71" t="s">
        <v>33</v>
      </c>
      <c r="I29" s="71"/>
      <c r="J29" s="71"/>
      <c r="K29" s="70" t="s">
        <v>34</v>
      </c>
      <c r="L29" s="70"/>
      <c r="M29" s="70"/>
      <c r="N29" s="69" t="s">
        <v>35</v>
      </c>
      <c r="O29" s="69"/>
      <c r="P29" s="69"/>
      <c r="Q29" s="74" t="s">
        <v>36</v>
      </c>
      <c r="R29" s="74"/>
      <c r="S29" s="74"/>
      <c r="T29" s="67" t="s">
        <v>37</v>
      </c>
      <c r="U29" s="51"/>
      <c r="V29" s="51"/>
      <c r="W29" s="51"/>
      <c r="X29" s="51"/>
      <c r="Y29" s="51"/>
      <c r="Z29" s="51"/>
      <c r="AA29" s="51"/>
      <c r="AB29" s="51"/>
      <c r="AC29" s="51"/>
      <c r="AD29" s="67" t="s">
        <v>38</v>
      </c>
      <c r="AE29" s="20"/>
    </row>
    <row r="30" spans="2:35" ht="25.5">
      <c r="C30" s="51" t="s">
        <v>2</v>
      </c>
      <c r="D30" s="51" t="s">
        <v>3</v>
      </c>
      <c r="E30" s="51" t="s">
        <v>4</v>
      </c>
      <c r="F30" s="33" t="s">
        <v>39</v>
      </c>
      <c r="G30" s="33" t="s">
        <v>40</v>
      </c>
      <c r="H30" s="40" t="s">
        <v>41</v>
      </c>
      <c r="I30" s="40" t="s">
        <v>13</v>
      </c>
      <c r="J30" s="40" t="s">
        <v>42</v>
      </c>
      <c r="K30" s="43" t="s">
        <v>43</v>
      </c>
      <c r="L30" s="43" t="s">
        <v>13</v>
      </c>
      <c r="M30" s="43" t="s">
        <v>42</v>
      </c>
      <c r="N30" s="44" t="s">
        <v>41</v>
      </c>
      <c r="O30" s="44" t="s">
        <v>13</v>
      </c>
      <c r="P30" s="44" t="s">
        <v>42</v>
      </c>
      <c r="Q30" s="45" t="s">
        <v>41</v>
      </c>
      <c r="R30" s="45" t="s">
        <v>13</v>
      </c>
      <c r="S30" s="45" t="s">
        <v>42</v>
      </c>
      <c r="T30" s="67"/>
      <c r="U30" s="63"/>
      <c r="V30" s="63"/>
      <c r="W30" s="63"/>
      <c r="X30" s="63"/>
      <c r="Y30" s="63"/>
      <c r="Z30" s="63"/>
      <c r="AA30" s="63"/>
      <c r="AB30" s="63"/>
      <c r="AC30" s="63"/>
      <c r="AD30" s="67"/>
      <c r="AE30" s="19"/>
    </row>
    <row r="31" spans="2:35" ht="15" customHeight="1">
      <c r="C31" s="17">
        <v>1</v>
      </c>
      <c r="D31" s="17" t="s">
        <v>15</v>
      </c>
      <c r="E31" s="17" t="s">
        <v>16</v>
      </c>
      <c r="F31" s="22" t="s">
        <v>44</v>
      </c>
      <c r="G31" s="23">
        <v>2</v>
      </c>
      <c r="H31" s="41">
        <v>150000</v>
      </c>
      <c r="I31" s="41">
        <f>H31*19%</f>
        <v>28500</v>
      </c>
      <c r="J31" s="41">
        <f>(H31+I31)*2</f>
        <v>357000</v>
      </c>
      <c r="K31" s="47">
        <v>94000</v>
      </c>
      <c r="L31" s="47">
        <f>K31*19%</f>
        <v>17860</v>
      </c>
      <c r="M31" s="47">
        <f>(K31+L31)*2</f>
        <v>223720</v>
      </c>
      <c r="N31" s="48">
        <v>121300</v>
      </c>
      <c r="O31" s="48">
        <f>N31*19%</f>
        <v>23047</v>
      </c>
      <c r="P31" s="48">
        <f>(N31+O31)*2</f>
        <v>288694</v>
      </c>
      <c r="Q31" s="49">
        <v>180000</v>
      </c>
      <c r="R31" s="49">
        <f>Q31*19%</f>
        <v>34200</v>
      </c>
      <c r="S31" s="49">
        <f>(Q31+R31)*2</f>
        <v>428400</v>
      </c>
      <c r="T31" s="46">
        <f>AVERAGE(S31,P31,M31,J31)</f>
        <v>324453.5</v>
      </c>
      <c r="U31" s="46">
        <f>SUM(J31,M31,P31,S31)</f>
        <v>1297814</v>
      </c>
      <c r="V31" s="50">
        <f>J31/U31</f>
        <v>0.2750779387493123</v>
      </c>
      <c r="W31" s="50">
        <f>M31/U31</f>
        <v>0.17238217494956903</v>
      </c>
      <c r="X31" s="50">
        <f>P31/U31</f>
        <v>0.22244635980194388</v>
      </c>
      <c r="Y31" s="50">
        <f>S31/U31</f>
        <v>0.33009352649917478</v>
      </c>
      <c r="Z31" s="46">
        <f>J31*V31</f>
        <v>98202.824133504488</v>
      </c>
      <c r="AA31" s="46">
        <f>M31*W31</f>
        <v>38565.340179717583</v>
      </c>
      <c r="AB31" s="46">
        <f>P31*X31</f>
        <v>64218.929396662388</v>
      </c>
      <c r="AC31" s="46">
        <f>S31*Y31</f>
        <v>141412.06675224646</v>
      </c>
      <c r="AD31" s="32">
        <f>SUM(Z31:AC31)</f>
        <v>342399.16046213091</v>
      </c>
      <c r="AE31" s="19"/>
    </row>
    <row r="32" spans="2:35" ht="15" customHeight="1">
      <c r="C32" s="17">
        <v>2</v>
      </c>
      <c r="D32" s="17" t="s">
        <v>26</v>
      </c>
      <c r="E32" s="17" t="s">
        <v>27</v>
      </c>
      <c r="F32" s="22" t="s">
        <v>44</v>
      </c>
      <c r="G32" s="23">
        <v>2</v>
      </c>
      <c r="H32" s="41">
        <v>180000</v>
      </c>
      <c r="I32" s="42">
        <f>H31*19%</f>
        <v>28500</v>
      </c>
      <c r="J32" s="41">
        <f>(H31+I32)*2</f>
        <v>357000</v>
      </c>
      <c r="K32" s="47">
        <v>130000</v>
      </c>
      <c r="L32" s="47">
        <f>K32*19%</f>
        <v>24700</v>
      </c>
      <c r="M32" s="47">
        <f>(K32+L32)*2</f>
        <v>309400</v>
      </c>
      <c r="N32" s="48">
        <v>169000</v>
      </c>
      <c r="O32" s="48">
        <f>N32*19%</f>
        <v>32110</v>
      </c>
      <c r="P32" s="48">
        <f>(N32+O32)*2</f>
        <v>402220</v>
      </c>
      <c r="Q32" s="49">
        <v>250000</v>
      </c>
      <c r="R32" s="49">
        <f>Q32*19%</f>
        <v>47500</v>
      </c>
      <c r="S32" s="49">
        <f>(Q32+R32)*2</f>
        <v>595000</v>
      </c>
      <c r="T32" s="46">
        <f>AVERAGE(S32,P32,M32,J32)</f>
        <v>415905</v>
      </c>
      <c r="U32" s="46">
        <f>SUM(J32,M32,P32,S32)</f>
        <v>1663620</v>
      </c>
      <c r="V32" s="50">
        <f>J32/U32</f>
        <v>0.21459227467811159</v>
      </c>
      <c r="W32" s="50">
        <f>M32/U32</f>
        <v>0.1859799713876967</v>
      </c>
      <c r="X32" s="50">
        <f>P32/U32</f>
        <v>0.24177396280400573</v>
      </c>
      <c r="Y32" s="50">
        <f>S32/U32</f>
        <v>0.35765379113018597</v>
      </c>
      <c r="Z32" s="46">
        <f>J32*V32</f>
        <v>76609.442060085843</v>
      </c>
      <c r="AA32" s="46">
        <f>M32*W32</f>
        <v>57542.203147353357</v>
      </c>
      <c r="AB32" s="46">
        <f>P32*X32</f>
        <v>97246.323319027186</v>
      </c>
      <c r="AC32" s="46">
        <f>S32*Y32</f>
        <v>212804.00572246066</v>
      </c>
      <c r="AD32" s="32">
        <f>SUM(Z32:AC32)</f>
        <v>444201.97424892709</v>
      </c>
      <c r="AE32" s="19"/>
      <c r="AI32" s="27"/>
    </row>
    <row r="33" spans="2:35">
      <c r="B33" s="20"/>
      <c r="C33" s="64" t="s">
        <v>45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31"/>
      <c r="V33" s="31"/>
      <c r="W33" s="31"/>
      <c r="X33" s="31"/>
      <c r="Y33" s="31"/>
      <c r="Z33" s="31"/>
      <c r="AA33" s="31"/>
      <c r="AB33" s="31"/>
      <c r="AC33" s="31"/>
      <c r="AD33" s="32">
        <f>SUM(AD31:AD32)</f>
        <v>786601.134711058</v>
      </c>
      <c r="AE33" s="19"/>
      <c r="AI33" s="18"/>
    </row>
    <row r="34" spans="2:35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AD34" s="20"/>
      <c r="AE34" s="19"/>
    </row>
    <row r="35" spans="2:35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AD35" s="20"/>
      <c r="AE35" s="19"/>
    </row>
    <row r="36" spans="2:35"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AD36" s="20"/>
      <c r="AE36" s="19"/>
    </row>
    <row r="37" spans="2:35">
      <c r="AE37" s="19"/>
    </row>
  </sheetData>
  <mergeCells count="60">
    <mergeCell ref="C7:P7"/>
    <mergeCell ref="C8:C10"/>
    <mergeCell ref="D8:D10"/>
    <mergeCell ref="E8:E10"/>
    <mergeCell ref="F8:F10"/>
    <mergeCell ref="H8:H10"/>
    <mergeCell ref="I8:I10"/>
    <mergeCell ref="J8:K10"/>
    <mergeCell ref="L8:L10"/>
    <mergeCell ref="M8:M10"/>
    <mergeCell ref="C19:C21"/>
    <mergeCell ref="D19:D21"/>
    <mergeCell ref="E19:E21"/>
    <mergeCell ref="F19:F21"/>
    <mergeCell ref="H19:H21"/>
    <mergeCell ref="J11:J13"/>
    <mergeCell ref="K11:L13"/>
    <mergeCell ref="N11:N13"/>
    <mergeCell ref="O11:O13"/>
    <mergeCell ref="C18:P18"/>
    <mergeCell ref="P11:P13"/>
    <mergeCell ref="M11:M13"/>
    <mergeCell ref="C11:C13"/>
    <mergeCell ref="D11:D13"/>
    <mergeCell ref="E11:E13"/>
    <mergeCell ref="F11:F13"/>
    <mergeCell ref="H11:H13"/>
    <mergeCell ref="I11:I13"/>
    <mergeCell ref="T15:T17"/>
    <mergeCell ref="T18:T20"/>
    <mergeCell ref="V18:V20"/>
    <mergeCell ref="W18:W20"/>
    <mergeCell ref="I19:I21"/>
    <mergeCell ref="J19:K21"/>
    <mergeCell ref="L19:L21"/>
    <mergeCell ref="O19:O21"/>
    <mergeCell ref="P19:P21"/>
    <mergeCell ref="M19:M21"/>
    <mergeCell ref="N22:N23"/>
    <mergeCell ref="M22:M23"/>
    <mergeCell ref="N19:N21"/>
    <mergeCell ref="X18:X20"/>
    <mergeCell ref="T21:T22"/>
    <mergeCell ref="V21:V22"/>
    <mergeCell ref="C33:T33"/>
    <mergeCell ref="I22:I23"/>
    <mergeCell ref="T29:T30"/>
    <mergeCell ref="AD29:AD30"/>
    <mergeCell ref="C29:G29"/>
    <mergeCell ref="N29:P29"/>
    <mergeCell ref="K29:M29"/>
    <mergeCell ref="H29:J29"/>
    <mergeCell ref="C22:C23"/>
    <mergeCell ref="D22:D23"/>
    <mergeCell ref="E22:E23"/>
    <mergeCell ref="F22:F23"/>
    <mergeCell ref="H22:H23"/>
    <mergeCell ref="Q29:S29"/>
    <mergeCell ref="J22:J23"/>
    <mergeCell ref="K22:L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2DCE-194A-4DF2-A18E-E1AE53589729}">
  <dimension ref="A1:AB56"/>
  <sheetViews>
    <sheetView topLeftCell="A34" zoomScale="75" zoomScaleNormal="80" workbookViewId="0">
      <selection activeCell="W9" sqref="W9:W25"/>
    </sheetView>
  </sheetViews>
  <sheetFormatPr defaultColWidth="11.42578125" defaultRowHeight="15"/>
  <cols>
    <col min="1" max="1" width="8" customWidth="1"/>
    <col min="2" max="2" width="9.42578125" customWidth="1"/>
    <col min="3" max="3" width="26.28515625" customWidth="1"/>
    <col min="4" max="4" width="9.42578125" customWidth="1"/>
    <col min="5" max="5" width="18.140625" customWidth="1"/>
    <col min="6" max="7" width="14.42578125" customWidth="1"/>
    <col min="8" max="8" width="14.42578125" bestFit="1" customWidth="1"/>
    <col min="9" max="9" width="17" customWidth="1"/>
    <col min="10" max="10" width="11.85546875" customWidth="1"/>
    <col min="11" max="11" width="13.85546875" customWidth="1"/>
    <col min="12" max="12" width="13.28515625" customWidth="1"/>
    <col min="13" max="13" width="12.28515625" customWidth="1"/>
    <col min="14" max="14" width="13" customWidth="1"/>
    <col min="15" max="15" width="13.85546875" customWidth="1"/>
    <col min="16" max="16" width="13" hidden="1" customWidth="1"/>
    <col min="17" max="19" width="4.42578125" hidden="1" customWidth="1"/>
    <col min="20" max="21" width="12" hidden="1" customWidth="1"/>
    <col min="22" max="22" width="9.42578125" hidden="1" customWidth="1"/>
    <col min="23" max="23" width="18.28515625" customWidth="1"/>
    <col min="24" max="26" width="11.42578125" style="19"/>
  </cols>
  <sheetData>
    <row r="1" spans="2:23" s="19" customFormat="1"/>
    <row r="2" spans="2:23">
      <c r="B2" s="113" t="s">
        <v>46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</row>
    <row r="3" spans="2:23" s="19" customFormat="1" ht="6.75" customHeight="1"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</row>
    <row r="4" spans="2:23" ht="15" customHeight="1">
      <c r="B4" s="109" t="s">
        <v>47</v>
      </c>
      <c r="C4" s="109"/>
      <c r="D4" s="109"/>
      <c r="E4" s="109"/>
      <c r="F4" s="112" t="s">
        <v>48</v>
      </c>
      <c r="G4" s="112"/>
      <c r="H4" s="112"/>
      <c r="I4" s="108" t="s">
        <v>35</v>
      </c>
      <c r="J4" s="108"/>
      <c r="K4" s="108"/>
      <c r="L4" s="106" t="s">
        <v>36</v>
      </c>
      <c r="M4" s="106"/>
      <c r="N4" s="106"/>
      <c r="O4" s="117" t="s">
        <v>49</v>
      </c>
      <c r="P4" s="117"/>
      <c r="Q4" s="117"/>
      <c r="R4" s="117"/>
      <c r="S4" s="117"/>
      <c r="T4" s="117"/>
      <c r="U4" s="117"/>
      <c r="V4" s="117"/>
      <c r="W4" s="117"/>
    </row>
    <row r="5" spans="2:23" ht="29.25" customHeight="1">
      <c r="B5" s="109"/>
      <c r="C5" s="109"/>
      <c r="D5" s="109"/>
      <c r="E5" s="109"/>
      <c r="F5" s="112"/>
      <c r="G5" s="112"/>
      <c r="H5" s="112"/>
      <c r="I5" s="108"/>
      <c r="J5" s="108"/>
      <c r="K5" s="108"/>
      <c r="L5" s="106" t="s">
        <v>35</v>
      </c>
      <c r="M5" s="106"/>
      <c r="N5" s="106"/>
      <c r="O5" s="117"/>
      <c r="P5" s="117"/>
      <c r="Q5" s="117"/>
      <c r="R5" s="117"/>
      <c r="S5" s="117"/>
      <c r="T5" s="117"/>
      <c r="U5" s="117"/>
      <c r="V5" s="117"/>
      <c r="W5" s="117"/>
    </row>
    <row r="6" spans="2:23" ht="24.75" customHeight="1">
      <c r="B6" s="67" t="s">
        <v>2</v>
      </c>
      <c r="C6" s="67" t="s">
        <v>32</v>
      </c>
      <c r="D6" s="67" t="s">
        <v>50</v>
      </c>
      <c r="E6" s="67" t="s">
        <v>51</v>
      </c>
      <c r="F6" s="112" t="s">
        <v>43</v>
      </c>
      <c r="G6" s="112" t="s">
        <v>13</v>
      </c>
      <c r="H6" s="112" t="s">
        <v>52</v>
      </c>
      <c r="I6" s="108" t="s">
        <v>43</v>
      </c>
      <c r="J6" s="108" t="s">
        <v>13</v>
      </c>
      <c r="K6" s="108" t="s">
        <v>52</v>
      </c>
      <c r="L6" s="106" t="s">
        <v>43</v>
      </c>
      <c r="M6" s="106" t="s">
        <v>13</v>
      </c>
      <c r="N6" s="106" t="s">
        <v>52</v>
      </c>
      <c r="O6" s="67" t="s">
        <v>37</v>
      </c>
      <c r="P6" s="61"/>
      <c r="Q6" s="61"/>
      <c r="R6" s="61"/>
      <c r="S6" s="61"/>
      <c r="T6" s="61"/>
      <c r="U6" s="61"/>
      <c r="V6" s="61"/>
      <c r="W6" s="67" t="s">
        <v>38</v>
      </c>
    </row>
    <row r="7" spans="2:23">
      <c r="B7" s="67"/>
      <c r="C7" s="67"/>
      <c r="D7" s="67"/>
      <c r="E7" s="67"/>
      <c r="F7" s="112"/>
      <c r="G7" s="112"/>
      <c r="H7" s="112"/>
      <c r="I7" s="108"/>
      <c r="J7" s="108"/>
      <c r="K7" s="108"/>
      <c r="L7" s="106"/>
      <c r="M7" s="106"/>
      <c r="N7" s="106"/>
      <c r="O7" s="67"/>
      <c r="P7" s="61"/>
      <c r="Q7" s="61"/>
      <c r="R7" s="61"/>
      <c r="S7" s="61"/>
      <c r="T7" s="61"/>
      <c r="U7" s="61"/>
      <c r="V7" s="61"/>
      <c r="W7" s="67"/>
    </row>
    <row r="8" spans="2:23">
      <c r="B8" s="67"/>
      <c r="C8" s="67"/>
      <c r="D8" s="67"/>
      <c r="E8" s="67"/>
      <c r="F8" s="112"/>
      <c r="G8" s="112"/>
      <c r="H8" s="112"/>
      <c r="I8" s="108"/>
      <c r="J8" s="108"/>
      <c r="K8" s="108"/>
      <c r="L8" s="106"/>
      <c r="M8" s="106"/>
      <c r="N8" s="106"/>
      <c r="O8" s="67"/>
      <c r="P8" s="61"/>
      <c r="Q8" s="61"/>
      <c r="R8" s="61"/>
      <c r="S8" s="61"/>
      <c r="T8" s="61"/>
      <c r="U8" s="61"/>
      <c r="V8" s="61"/>
      <c r="W8" s="67"/>
    </row>
    <row r="9" spans="2:23" ht="25.5">
      <c r="B9" s="15">
        <v>1</v>
      </c>
      <c r="C9" s="22" t="s">
        <v>53</v>
      </c>
      <c r="D9" s="15" t="s">
        <v>54</v>
      </c>
      <c r="E9" s="15">
        <v>1</v>
      </c>
      <c r="F9" s="28">
        <v>82080</v>
      </c>
      <c r="G9" s="28">
        <f>F9*19%</f>
        <v>15595.2</v>
      </c>
      <c r="H9" s="28">
        <f>F9+G9</f>
        <v>97675.199999999997</v>
      </c>
      <c r="I9" s="29">
        <v>106704</v>
      </c>
      <c r="J9" s="29">
        <f>I9*19%</f>
        <v>20273.760000000002</v>
      </c>
      <c r="K9" s="29">
        <f>I9+J9</f>
        <v>126977.76000000001</v>
      </c>
      <c r="L9" s="30">
        <v>200000</v>
      </c>
      <c r="M9" s="30">
        <f>L9*19%</f>
        <v>38000</v>
      </c>
      <c r="N9" s="30"/>
      <c r="O9" s="34">
        <f>AVERAGE(H9,K9,N9)</f>
        <v>112326.48000000001</v>
      </c>
      <c r="P9" s="34">
        <f t="shared" ref="P9:P25" si="0">SUM(H9,K9,N9)</f>
        <v>224652.96000000002</v>
      </c>
      <c r="Q9" s="35">
        <f t="shared" ref="Q9:Q25" si="1">H9/P9</f>
        <v>0.43478260869565211</v>
      </c>
      <c r="R9" s="35">
        <f t="shared" ref="R9:R25" si="2">K9/P9</f>
        <v>0.56521739130434778</v>
      </c>
      <c r="S9" s="35">
        <f t="shared" ref="S9:S25" si="3">N9/P9</f>
        <v>0</v>
      </c>
      <c r="T9" s="34">
        <f t="shared" ref="T9:T25" si="4">H9*Q9</f>
        <v>42467.47826086956</v>
      </c>
      <c r="U9" s="34">
        <f t="shared" ref="U9:U25" si="5">K9*R9</f>
        <v>71770.038260869565</v>
      </c>
      <c r="V9" s="34">
        <f t="shared" ref="V9:V25" si="6">N9*S9</f>
        <v>0</v>
      </c>
      <c r="W9" s="34">
        <f>SUM(T9:V9)</f>
        <v>114237.51652173913</v>
      </c>
    </row>
    <row r="10" spans="2:23" ht="25.5">
      <c r="B10" s="15">
        <v>2</v>
      </c>
      <c r="C10" s="22" t="s">
        <v>55</v>
      </c>
      <c r="D10" s="15" t="s">
        <v>54</v>
      </c>
      <c r="E10" s="15">
        <v>1</v>
      </c>
      <c r="F10" s="28">
        <v>82560</v>
      </c>
      <c r="G10" s="28">
        <f t="shared" ref="G10:G25" si="7">F10*19%</f>
        <v>15686.4</v>
      </c>
      <c r="H10" s="28">
        <f>F10+G10</f>
        <v>98246.399999999994</v>
      </c>
      <c r="I10" s="29">
        <v>107328</v>
      </c>
      <c r="J10" s="29">
        <f t="shared" ref="J10:J25" si="8">I10*19%</f>
        <v>20392.32</v>
      </c>
      <c r="K10" s="29">
        <f t="shared" ref="K10:K25" si="9">I10+J10</f>
        <v>127720.32000000001</v>
      </c>
      <c r="L10" s="30">
        <v>150000</v>
      </c>
      <c r="M10" s="30">
        <f t="shared" ref="M10:M25" si="10">L10*19%</f>
        <v>28500</v>
      </c>
      <c r="N10" s="30"/>
      <c r="O10" s="34">
        <f t="shared" ref="O10:O25" si="11">AVERAGE(H10,K10,N10)</f>
        <v>112983.36</v>
      </c>
      <c r="P10" s="34">
        <f t="shared" si="0"/>
        <v>225966.72</v>
      </c>
      <c r="Q10" s="35">
        <f t="shared" si="1"/>
        <v>0.43478260869565216</v>
      </c>
      <c r="R10" s="35">
        <f t="shared" si="2"/>
        <v>0.56521739130434789</v>
      </c>
      <c r="S10" s="35">
        <f t="shared" si="3"/>
        <v>0</v>
      </c>
      <c r="T10" s="34">
        <f t="shared" si="4"/>
        <v>42715.82608695652</v>
      </c>
      <c r="U10" s="34">
        <f t="shared" si="5"/>
        <v>72189.74608695654</v>
      </c>
      <c r="V10" s="34">
        <f t="shared" si="6"/>
        <v>0</v>
      </c>
      <c r="W10" s="34">
        <f t="shared" ref="W10:W25" si="12">SUM(T10:V10)</f>
        <v>114905.57217391307</v>
      </c>
    </row>
    <row r="11" spans="2:23" ht="25.5">
      <c r="B11" s="15">
        <v>3</v>
      </c>
      <c r="C11" s="22" t="s">
        <v>56</v>
      </c>
      <c r="D11" s="15" t="s">
        <v>54</v>
      </c>
      <c r="E11" s="15">
        <v>1</v>
      </c>
      <c r="F11" s="28">
        <v>31680</v>
      </c>
      <c r="G11" s="28">
        <f t="shared" si="7"/>
        <v>6019.2</v>
      </c>
      <c r="H11" s="28">
        <f>F11+G11</f>
        <v>37699.199999999997</v>
      </c>
      <c r="I11" s="29">
        <v>41184</v>
      </c>
      <c r="J11" s="29">
        <f t="shared" si="8"/>
        <v>7824.96</v>
      </c>
      <c r="K11" s="29">
        <f t="shared" si="9"/>
        <v>49008.959999999999</v>
      </c>
      <c r="L11" s="30">
        <v>80000</v>
      </c>
      <c r="M11" s="30">
        <f t="shared" si="10"/>
        <v>15200</v>
      </c>
      <c r="N11" s="30"/>
      <c r="O11" s="34">
        <f t="shared" si="11"/>
        <v>43354.080000000002</v>
      </c>
      <c r="P11" s="34">
        <f t="shared" si="0"/>
        <v>86708.160000000003</v>
      </c>
      <c r="Q11" s="35">
        <f t="shared" si="1"/>
        <v>0.43478260869565211</v>
      </c>
      <c r="R11" s="35">
        <f t="shared" si="2"/>
        <v>0.56521739130434778</v>
      </c>
      <c r="S11" s="35">
        <f t="shared" si="3"/>
        <v>0</v>
      </c>
      <c r="T11" s="34">
        <f t="shared" si="4"/>
        <v>16390.956521739128</v>
      </c>
      <c r="U11" s="34">
        <f t="shared" si="5"/>
        <v>27700.716521739127</v>
      </c>
      <c r="V11" s="34">
        <f t="shared" si="6"/>
        <v>0</v>
      </c>
      <c r="W11" s="34">
        <f t="shared" si="12"/>
        <v>44091.673043478251</v>
      </c>
    </row>
    <row r="12" spans="2:23" ht="25.5">
      <c r="B12" s="15">
        <v>4</v>
      </c>
      <c r="C12" s="22" t="s">
        <v>57</v>
      </c>
      <c r="D12" s="15" t="s">
        <v>54</v>
      </c>
      <c r="E12" s="15">
        <v>1</v>
      </c>
      <c r="F12" s="28">
        <v>25920</v>
      </c>
      <c r="G12" s="28">
        <f t="shared" si="7"/>
        <v>4924.8</v>
      </c>
      <c r="H12" s="28">
        <f t="shared" ref="H12:H25" si="13">F12+G12</f>
        <v>30844.799999999999</v>
      </c>
      <c r="I12" s="29">
        <v>33696</v>
      </c>
      <c r="J12" s="29">
        <f t="shared" si="8"/>
        <v>6402.24</v>
      </c>
      <c r="K12" s="29">
        <f t="shared" si="9"/>
        <v>40098.239999999998</v>
      </c>
      <c r="L12" s="30">
        <v>50000</v>
      </c>
      <c r="M12" s="30">
        <f t="shared" si="10"/>
        <v>9500</v>
      </c>
      <c r="N12" s="30">
        <f t="shared" ref="N12:N18" si="14">L12+M12</f>
        <v>59500</v>
      </c>
      <c r="O12" s="34">
        <f t="shared" si="11"/>
        <v>43481.013333333329</v>
      </c>
      <c r="P12" s="34">
        <f t="shared" si="0"/>
        <v>130443.04</v>
      </c>
      <c r="Q12" s="35">
        <f t="shared" si="1"/>
        <v>0.23646183038972413</v>
      </c>
      <c r="R12" s="35">
        <f t="shared" si="2"/>
        <v>0.30740037950664134</v>
      </c>
      <c r="S12" s="35">
        <f t="shared" si="3"/>
        <v>0.45613779010363453</v>
      </c>
      <c r="T12" s="34">
        <f t="shared" si="4"/>
        <v>7293.6178660049627</v>
      </c>
      <c r="U12" s="34">
        <f t="shared" si="5"/>
        <v>12326.214193548385</v>
      </c>
      <c r="V12" s="34">
        <f t="shared" si="6"/>
        <v>27140.198511166254</v>
      </c>
      <c r="W12" s="34">
        <f t="shared" si="12"/>
        <v>46760.030570719602</v>
      </c>
    </row>
    <row r="13" spans="2:23">
      <c r="B13" s="15">
        <v>5</v>
      </c>
      <c r="C13" s="22" t="s">
        <v>58</v>
      </c>
      <c r="D13" s="15" t="s">
        <v>54</v>
      </c>
      <c r="E13" s="15">
        <v>1</v>
      </c>
      <c r="F13" s="28">
        <v>43200</v>
      </c>
      <c r="G13" s="28">
        <f t="shared" si="7"/>
        <v>8208</v>
      </c>
      <c r="H13" s="28">
        <f t="shared" si="13"/>
        <v>51408</v>
      </c>
      <c r="I13" s="29">
        <v>56160</v>
      </c>
      <c r="J13" s="29">
        <f t="shared" si="8"/>
        <v>10670.4</v>
      </c>
      <c r="K13" s="29">
        <f t="shared" si="9"/>
        <v>66830.399999999994</v>
      </c>
      <c r="L13" s="30">
        <v>150000</v>
      </c>
      <c r="M13" s="30">
        <f t="shared" si="10"/>
        <v>28500</v>
      </c>
      <c r="N13" s="30"/>
      <c r="O13" s="34">
        <f t="shared" si="11"/>
        <v>59119.199999999997</v>
      </c>
      <c r="P13" s="34">
        <f t="shared" si="0"/>
        <v>118238.39999999999</v>
      </c>
      <c r="Q13" s="35">
        <f t="shared" si="1"/>
        <v>0.43478260869565222</v>
      </c>
      <c r="R13" s="35">
        <f t="shared" si="2"/>
        <v>0.56521739130434778</v>
      </c>
      <c r="S13" s="35">
        <f t="shared" si="3"/>
        <v>0</v>
      </c>
      <c r="T13" s="34">
        <f t="shared" si="4"/>
        <v>22351.304347826088</v>
      </c>
      <c r="U13" s="34">
        <f t="shared" si="5"/>
        <v>37773.704347826082</v>
      </c>
      <c r="V13" s="34">
        <f t="shared" si="6"/>
        <v>0</v>
      </c>
      <c r="W13" s="34">
        <f t="shared" si="12"/>
        <v>60125.00869565217</v>
      </c>
    </row>
    <row r="14" spans="2:23" ht="38.25">
      <c r="B14" s="15">
        <v>7</v>
      </c>
      <c r="C14" s="22" t="s">
        <v>59</v>
      </c>
      <c r="D14" s="15" t="s">
        <v>54</v>
      </c>
      <c r="E14" s="15">
        <v>1</v>
      </c>
      <c r="F14" s="28">
        <v>23040</v>
      </c>
      <c r="G14" s="28">
        <f t="shared" si="7"/>
        <v>4377.6000000000004</v>
      </c>
      <c r="H14" s="28">
        <f t="shared" si="13"/>
        <v>27417.599999999999</v>
      </c>
      <c r="I14" s="29">
        <v>29952</v>
      </c>
      <c r="J14" s="29">
        <f t="shared" si="8"/>
        <v>5690.88</v>
      </c>
      <c r="K14" s="29">
        <f t="shared" si="9"/>
        <v>35642.879999999997</v>
      </c>
      <c r="L14" s="30">
        <v>80000</v>
      </c>
      <c r="M14" s="30">
        <f t="shared" si="10"/>
        <v>15200</v>
      </c>
      <c r="N14" s="30"/>
      <c r="O14" s="34">
        <f t="shared" si="11"/>
        <v>31530.239999999998</v>
      </c>
      <c r="P14" s="34">
        <f t="shared" si="0"/>
        <v>63060.479999999996</v>
      </c>
      <c r="Q14" s="35">
        <f t="shared" si="1"/>
        <v>0.43478260869565216</v>
      </c>
      <c r="R14" s="35">
        <f t="shared" si="2"/>
        <v>0.56521739130434778</v>
      </c>
      <c r="S14" s="35">
        <f t="shared" si="3"/>
        <v>0</v>
      </c>
      <c r="T14" s="34">
        <f t="shared" si="4"/>
        <v>11920.695652173912</v>
      </c>
      <c r="U14" s="34">
        <f t="shared" si="5"/>
        <v>20145.975652173911</v>
      </c>
      <c r="V14" s="34">
        <f t="shared" si="6"/>
        <v>0</v>
      </c>
      <c r="W14" s="34">
        <f t="shared" si="12"/>
        <v>32066.671304347823</v>
      </c>
    </row>
    <row r="15" spans="2:23" ht="38.25">
      <c r="B15" s="15">
        <v>8</v>
      </c>
      <c r="C15" s="22" t="s">
        <v>60</v>
      </c>
      <c r="D15" s="15" t="s">
        <v>54</v>
      </c>
      <c r="E15" s="15">
        <v>1</v>
      </c>
      <c r="F15" s="28">
        <v>23040</v>
      </c>
      <c r="G15" s="28">
        <f t="shared" si="7"/>
        <v>4377.6000000000004</v>
      </c>
      <c r="H15" s="28">
        <f t="shared" si="13"/>
        <v>27417.599999999999</v>
      </c>
      <c r="I15" s="29">
        <v>29952</v>
      </c>
      <c r="J15" s="29">
        <f t="shared" si="8"/>
        <v>5690.88</v>
      </c>
      <c r="K15" s="29">
        <f t="shared" si="9"/>
        <v>35642.879999999997</v>
      </c>
      <c r="L15" s="30">
        <v>150000</v>
      </c>
      <c r="M15" s="30">
        <f t="shared" si="10"/>
        <v>28500</v>
      </c>
      <c r="N15" s="30"/>
      <c r="O15" s="34">
        <f t="shared" si="11"/>
        <v>31530.239999999998</v>
      </c>
      <c r="P15" s="34">
        <f t="shared" si="0"/>
        <v>63060.479999999996</v>
      </c>
      <c r="Q15" s="35">
        <f t="shared" si="1"/>
        <v>0.43478260869565216</v>
      </c>
      <c r="R15" s="35">
        <f t="shared" si="2"/>
        <v>0.56521739130434778</v>
      </c>
      <c r="S15" s="35">
        <f t="shared" si="3"/>
        <v>0</v>
      </c>
      <c r="T15" s="34">
        <f t="shared" si="4"/>
        <v>11920.695652173912</v>
      </c>
      <c r="U15" s="34">
        <f t="shared" si="5"/>
        <v>20145.975652173911</v>
      </c>
      <c r="V15" s="34">
        <f t="shared" si="6"/>
        <v>0</v>
      </c>
      <c r="W15" s="34">
        <f t="shared" si="12"/>
        <v>32066.671304347823</v>
      </c>
    </row>
    <row r="16" spans="2:23">
      <c r="B16" s="15">
        <v>10</v>
      </c>
      <c r="C16" s="22" t="s">
        <v>61</v>
      </c>
      <c r="D16" s="15" t="s">
        <v>54</v>
      </c>
      <c r="E16" s="15">
        <v>1</v>
      </c>
      <c r="F16" s="28">
        <v>25920</v>
      </c>
      <c r="G16" s="28">
        <f t="shared" si="7"/>
        <v>4924.8</v>
      </c>
      <c r="H16" s="28">
        <f t="shared" si="13"/>
        <v>30844.799999999999</v>
      </c>
      <c r="I16" s="29">
        <v>33696</v>
      </c>
      <c r="J16" s="29">
        <f t="shared" si="8"/>
        <v>6402.24</v>
      </c>
      <c r="K16" s="29">
        <f t="shared" si="9"/>
        <v>40098.239999999998</v>
      </c>
      <c r="L16" s="30">
        <v>30000</v>
      </c>
      <c r="M16" s="30">
        <f t="shared" si="10"/>
        <v>5700</v>
      </c>
      <c r="N16" s="30">
        <f t="shared" si="14"/>
        <v>35700</v>
      </c>
      <c r="O16" s="34">
        <f t="shared" si="11"/>
        <v>35547.68</v>
      </c>
      <c r="P16" s="34">
        <f t="shared" si="0"/>
        <v>106643.04</v>
      </c>
      <c r="Q16" s="35">
        <f t="shared" si="1"/>
        <v>0.28923406534547402</v>
      </c>
      <c r="R16" s="35">
        <f t="shared" si="2"/>
        <v>0.37600428494911625</v>
      </c>
      <c r="S16" s="35">
        <f t="shared" si="3"/>
        <v>0.33476164970540978</v>
      </c>
      <c r="T16" s="34">
        <f t="shared" si="4"/>
        <v>8921.3668987680776</v>
      </c>
      <c r="U16" s="34">
        <f t="shared" si="5"/>
        <v>15077.11005891805</v>
      </c>
      <c r="V16" s="34">
        <f t="shared" si="6"/>
        <v>11950.99089448313</v>
      </c>
      <c r="W16" s="34">
        <f t="shared" si="12"/>
        <v>35949.467852169255</v>
      </c>
    </row>
    <row r="17" spans="1:24" ht="25.5">
      <c r="B17" s="15">
        <v>11</v>
      </c>
      <c r="C17" s="22" t="s">
        <v>62</v>
      </c>
      <c r="D17" s="15" t="s">
        <v>54</v>
      </c>
      <c r="E17" s="15">
        <v>1</v>
      </c>
      <c r="F17" s="28">
        <v>24000</v>
      </c>
      <c r="G17" s="28">
        <f t="shared" si="7"/>
        <v>4560</v>
      </c>
      <c r="H17" s="28">
        <f t="shared" si="13"/>
        <v>28560</v>
      </c>
      <c r="I17" s="29">
        <v>31200</v>
      </c>
      <c r="J17" s="29">
        <f t="shared" si="8"/>
        <v>5928</v>
      </c>
      <c r="K17" s="29">
        <f t="shared" si="9"/>
        <v>37128</v>
      </c>
      <c r="L17" s="30">
        <v>80000</v>
      </c>
      <c r="M17" s="30">
        <f t="shared" si="10"/>
        <v>15200</v>
      </c>
      <c r="N17" s="30"/>
      <c r="O17" s="34">
        <f t="shared" si="11"/>
        <v>32844</v>
      </c>
      <c r="P17" s="34">
        <f t="shared" si="0"/>
        <v>65688</v>
      </c>
      <c r="Q17" s="35">
        <f t="shared" si="1"/>
        <v>0.43478260869565216</v>
      </c>
      <c r="R17" s="35">
        <f t="shared" si="2"/>
        <v>0.56521739130434778</v>
      </c>
      <c r="S17" s="35">
        <f t="shared" si="3"/>
        <v>0</v>
      </c>
      <c r="T17" s="34">
        <f t="shared" si="4"/>
        <v>12417.391304347826</v>
      </c>
      <c r="U17" s="34">
        <f t="shared" si="5"/>
        <v>20985.391304347824</v>
      </c>
      <c r="V17" s="34">
        <f t="shared" si="6"/>
        <v>0</v>
      </c>
      <c r="W17" s="34">
        <f t="shared" si="12"/>
        <v>33402.782608695648</v>
      </c>
    </row>
    <row r="18" spans="1:24" ht="38.25">
      <c r="B18" s="15">
        <v>12</v>
      </c>
      <c r="C18" s="22" t="s">
        <v>63</v>
      </c>
      <c r="D18" s="15" t="s">
        <v>54</v>
      </c>
      <c r="E18" s="15">
        <v>1</v>
      </c>
      <c r="F18" s="28">
        <v>165600</v>
      </c>
      <c r="G18" s="28">
        <f t="shared" si="7"/>
        <v>31464</v>
      </c>
      <c r="H18" s="28">
        <f t="shared" si="13"/>
        <v>197064</v>
      </c>
      <c r="I18" s="29">
        <v>215280</v>
      </c>
      <c r="J18" s="29">
        <f t="shared" si="8"/>
        <v>40903.199999999997</v>
      </c>
      <c r="K18" s="29">
        <f t="shared" si="9"/>
        <v>256183.2</v>
      </c>
      <c r="L18" s="30">
        <v>150000</v>
      </c>
      <c r="M18" s="30">
        <f t="shared" si="10"/>
        <v>28500</v>
      </c>
      <c r="N18" s="30">
        <f t="shared" si="14"/>
        <v>178500</v>
      </c>
      <c r="O18" s="34">
        <f t="shared" si="11"/>
        <v>210582.39999999999</v>
      </c>
      <c r="P18" s="34">
        <f t="shared" si="0"/>
        <v>631747.19999999995</v>
      </c>
      <c r="Q18" s="35">
        <f t="shared" si="1"/>
        <v>0.31193490054249551</v>
      </c>
      <c r="R18" s="35">
        <f t="shared" si="2"/>
        <v>0.40551537070524418</v>
      </c>
      <c r="S18" s="35">
        <f t="shared" si="3"/>
        <v>0.28254972875226042</v>
      </c>
      <c r="T18" s="34">
        <f t="shared" si="4"/>
        <v>61471.139240506338</v>
      </c>
      <c r="U18" s="34">
        <f t="shared" si="5"/>
        <v>103886.22531645572</v>
      </c>
      <c r="V18" s="34">
        <f t="shared" si="6"/>
        <v>50435.126582278484</v>
      </c>
      <c r="W18" s="34">
        <f t="shared" si="12"/>
        <v>215792.49113924053</v>
      </c>
    </row>
    <row r="19" spans="1:24">
      <c r="B19" s="15">
        <v>14</v>
      </c>
      <c r="C19" s="22" t="s">
        <v>64</v>
      </c>
      <c r="D19" s="15" t="s">
        <v>54</v>
      </c>
      <c r="E19" s="15">
        <v>1</v>
      </c>
      <c r="F19" s="28">
        <v>18000</v>
      </c>
      <c r="G19" s="28">
        <f t="shared" si="7"/>
        <v>3420</v>
      </c>
      <c r="H19" s="28">
        <f t="shared" si="13"/>
        <v>21420</v>
      </c>
      <c r="I19" s="29">
        <v>23400</v>
      </c>
      <c r="J19" s="29">
        <f t="shared" si="8"/>
        <v>4446</v>
      </c>
      <c r="K19" s="29">
        <f t="shared" si="9"/>
        <v>27846</v>
      </c>
      <c r="L19" s="30">
        <v>50000</v>
      </c>
      <c r="M19" s="30">
        <f t="shared" si="10"/>
        <v>9500</v>
      </c>
      <c r="N19" s="30"/>
      <c r="O19" s="34">
        <f t="shared" si="11"/>
        <v>24633</v>
      </c>
      <c r="P19" s="34">
        <f t="shared" si="0"/>
        <v>49266</v>
      </c>
      <c r="Q19" s="35">
        <f t="shared" si="1"/>
        <v>0.43478260869565216</v>
      </c>
      <c r="R19" s="35">
        <f t="shared" si="2"/>
        <v>0.56521739130434778</v>
      </c>
      <c r="S19" s="35">
        <f t="shared" si="3"/>
        <v>0</v>
      </c>
      <c r="T19" s="34">
        <f t="shared" si="4"/>
        <v>9313.04347826087</v>
      </c>
      <c r="U19" s="34">
        <f t="shared" si="5"/>
        <v>15739.043478260868</v>
      </c>
      <c r="V19" s="34">
        <f t="shared" si="6"/>
        <v>0</v>
      </c>
      <c r="W19" s="34">
        <f t="shared" si="12"/>
        <v>25052.086956521736</v>
      </c>
    </row>
    <row r="20" spans="1:24">
      <c r="B20" s="15">
        <v>15</v>
      </c>
      <c r="C20" s="22" t="s">
        <v>65</v>
      </c>
      <c r="D20" s="15" t="s">
        <v>54</v>
      </c>
      <c r="E20" s="15">
        <v>1</v>
      </c>
      <c r="F20" s="28">
        <v>12000</v>
      </c>
      <c r="G20" s="28">
        <f t="shared" si="7"/>
        <v>2280</v>
      </c>
      <c r="H20" s="28">
        <f t="shared" si="13"/>
        <v>14280</v>
      </c>
      <c r="I20" s="29">
        <v>15600</v>
      </c>
      <c r="J20" s="29">
        <f t="shared" si="8"/>
        <v>2964</v>
      </c>
      <c r="K20" s="29">
        <f t="shared" si="9"/>
        <v>18564</v>
      </c>
      <c r="L20" s="30">
        <v>60000</v>
      </c>
      <c r="M20" s="30">
        <f t="shared" si="10"/>
        <v>11400</v>
      </c>
      <c r="N20" s="30"/>
      <c r="O20" s="34">
        <f t="shared" si="11"/>
        <v>16422</v>
      </c>
      <c r="P20" s="34">
        <f t="shared" si="0"/>
        <v>32844</v>
      </c>
      <c r="Q20" s="35">
        <f t="shared" si="1"/>
        <v>0.43478260869565216</v>
      </c>
      <c r="R20" s="35">
        <f t="shared" si="2"/>
        <v>0.56521739130434778</v>
      </c>
      <c r="S20" s="35">
        <f t="shared" si="3"/>
        <v>0</v>
      </c>
      <c r="T20" s="34">
        <f t="shared" si="4"/>
        <v>6208.695652173913</v>
      </c>
      <c r="U20" s="34">
        <f t="shared" si="5"/>
        <v>10492.695652173912</v>
      </c>
      <c r="V20" s="34">
        <f t="shared" si="6"/>
        <v>0</v>
      </c>
      <c r="W20" s="34">
        <f t="shared" si="12"/>
        <v>16701.391304347824</v>
      </c>
    </row>
    <row r="21" spans="1:24">
      <c r="B21" s="15">
        <v>16</v>
      </c>
      <c r="C21" s="22" t="s">
        <v>66</v>
      </c>
      <c r="D21" s="15" t="s">
        <v>54</v>
      </c>
      <c r="E21" s="15">
        <v>1</v>
      </c>
      <c r="F21" s="28">
        <v>14400</v>
      </c>
      <c r="G21" s="28">
        <f t="shared" si="7"/>
        <v>2736</v>
      </c>
      <c r="H21" s="28">
        <f t="shared" si="13"/>
        <v>17136</v>
      </c>
      <c r="I21" s="29">
        <v>18720</v>
      </c>
      <c r="J21" s="29">
        <f t="shared" si="8"/>
        <v>3556.8</v>
      </c>
      <c r="K21" s="29">
        <f t="shared" si="9"/>
        <v>22276.799999999999</v>
      </c>
      <c r="L21" s="30">
        <v>80000</v>
      </c>
      <c r="M21" s="30">
        <f t="shared" si="10"/>
        <v>15200</v>
      </c>
      <c r="N21" s="30"/>
      <c r="O21" s="34">
        <f t="shared" si="11"/>
        <v>19706.400000000001</v>
      </c>
      <c r="P21" s="34">
        <f t="shared" si="0"/>
        <v>39412.800000000003</v>
      </c>
      <c r="Q21" s="35">
        <f t="shared" si="1"/>
        <v>0.43478260869565216</v>
      </c>
      <c r="R21" s="35">
        <f t="shared" si="2"/>
        <v>0.56521739130434778</v>
      </c>
      <c r="S21" s="35">
        <f t="shared" si="3"/>
        <v>0</v>
      </c>
      <c r="T21" s="34">
        <f t="shared" si="4"/>
        <v>7450.4347826086951</v>
      </c>
      <c r="U21" s="34">
        <f t="shared" si="5"/>
        <v>12591.234782608693</v>
      </c>
      <c r="V21" s="34">
        <f t="shared" si="6"/>
        <v>0</v>
      </c>
      <c r="W21" s="34">
        <f t="shared" si="12"/>
        <v>20041.669565217388</v>
      </c>
    </row>
    <row r="22" spans="1:24" ht="25.5">
      <c r="B22" s="15">
        <v>17</v>
      </c>
      <c r="C22" s="22" t="s">
        <v>67</v>
      </c>
      <c r="D22" s="15" t="s">
        <v>54</v>
      </c>
      <c r="E22" s="15">
        <v>1</v>
      </c>
      <c r="F22" s="28">
        <v>18000</v>
      </c>
      <c r="G22" s="28">
        <f t="shared" si="7"/>
        <v>3420</v>
      </c>
      <c r="H22" s="28">
        <f t="shared" si="13"/>
        <v>21420</v>
      </c>
      <c r="I22" s="29">
        <v>23400</v>
      </c>
      <c r="J22" s="29">
        <f t="shared" si="8"/>
        <v>4446</v>
      </c>
      <c r="K22" s="29">
        <f t="shared" si="9"/>
        <v>27846</v>
      </c>
      <c r="L22" s="30">
        <v>45000</v>
      </c>
      <c r="M22" s="30">
        <f t="shared" si="10"/>
        <v>8550</v>
      </c>
      <c r="N22" s="30"/>
      <c r="O22" s="34">
        <f t="shared" si="11"/>
        <v>24633</v>
      </c>
      <c r="P22" s="34">
        <f t="shared" si="0"/>
        <v>49266</v>
      </c>
      <c r="Q22" s="35">
        <f t="shared" si="1"/>
        <v>0.43478260869565216</v>
      </c>
      <c r="R22" s="35">
        <f t="shared" si="2"/>
        <v>0.56521739130434778</v>
      </c>
      <c r="S22" s="35">
        <f t="shared" si="3"/>
        <v>0</v>
      </c>
      <c r="T22" s="34">
        <f t="shared" si="4"/>
        <v>9313.04347826087</v>
      </c>
      <c r="U22" s="34">
        <f t="shared" si="5"/>
        <v>15739.043478260868</v>
      </c>
      <c r="V22" s="34">
        <f t="shared" si="6"/>
        <v>0</v>
      </c>
      <c r="W22" s="34">
        <f t="shared" si="12"/>
        <v>25052.086956521736</v>
      </c>
      <c r="X22" s="25"/>
    </row>
    <row r="23" spans="1:24" ht="25.5">
      <c r="B23" s="15">
        <v>18</v>
      </c>
      <c r="C23" s="22" t="s">
        <v>68</v>
      </c>
      <c r="D23" s="15" t="s">
        <v>54</v>
      </c>
      <c r="E23" s="15">
        <v>1</v>
      </c>
      <c r="F23" s="28">
        <v>25200</v>
      </c>
      <c r="G23" s="28">
        <f t="shared" si="7"/>
        <v>4788</v>
      </c>
      <c r="H23" s="28">
        <f t="shared" si="13"/>
        <v>29988</v>
      </c>
      <c r="I23" s="29">
        <v>32760</v>
      </c>
      <c r="J23" s="29">
        <f t="shared" si="8"/>
        <v>6224.4</v>
      </c>
      <c r="K23" s="29">
        <f t="shared" si="9"/>
        <v>38984.400000000001</v>
      </c>
      <c r="L23" s="30">
        <v>120000</v>
      </c>
      <c r="M23" s="30">
        <f t="shared" si="10"/>
        <v>22800</v>
      </c>
      <c r="N23" s="30"/>
      <c r="O23" s="34">
        <f t="shared" si="11"/>
        <v>34486.199999999997</v>
      </c>
      <c r="P23" s="34">
        <f t="shared" si="0"/>
        <v>68972.399999999994</v>
      </c>
      <c r="Q23" s="35">
        <f t="shared" si="1"/>
        <v>0.43478260869565222</v>
      </c>
      <c r="R23" s="35">
        <f t="shared" si="2"/>
        <v>0.56521739130434789</v>
      </c>
      <c r="S23" s="35">
        <f t="shared" si="3"/>
        <v>0</v>
      </c>
      <c r="T23" s="34">
        <f t="shared" si="4"/>
        <v>13038.260869565218</v>
      </c>
      <c r="U23" s="34">
        <f t="shared" si="5"/>
        <v>22034.660869565221</v>
      </c>
      <c r="V23" s="34">
        <f t="shared" si="6"/>
        <v>0</v>
      </c>
      <c r="W23" s="34">
        <f t="shared" si="12"/>
        <v>35072.921739130441</v>
      </c>
    </row>
    <row r="24" spans="1:24" ht="25.5">
      <c r="B24" s="15">
        <v>19</v>
      </c>
      <c r="C24" s="22" t="s">
        <v>69</v>
      </c>
      <c r="D24" s="15" t="s">
        <v>54</v>
      </c>
      <c r="E24" s="15">
        <v>1</v>
      </c>
      <c r="F24" s="28">
        <v>63360</v>
      </c>
      <c r="G24" s="28">
        <f t="shared" si="7"/>
        <v>12038.4</v>
      </c>
      <c r="H24" s="28">
        <f t="shared" si="13"/>
        <v>75398.399999999994</v>
      </c>
      <c r="I24" s="29">
        <v>82368</v>
      </c>
      <c r="J24" s="29">
        <f t="shared" si="8"/>
        <v>15649.92</v>
      </c>
      <c r="K24" s="29">
        <f t="shared" si="9"/>
        <v>98017.919999999998</v>
      </c>
      <c r="L24" s="30">
        <v>150000</v>
      </c>
      <c r="M24" s="30">
        <f t="shared" si="10"/>
        <v>28500</v>
      </c>
      <c r="N24" s="30"/>
      <c r="O24" s="34">
        <f t="shared" si="11"/>
        <v>86708.160000000003</v>
      </c>
      <c r="P24" s="34">
        <f t="shared" si="0"/>
        <v>173416.32000000001</v>
      </c>
      <c r="Q24" s="35">
        <f t="shared" si="1"/>
        <v>0.43478260869565211</v>
      </c>
      <c r="R24" s="35">
        <f t="shared" si="2"/>
        <v>0.56521739130434778</v>
      </c>
      <c r="S24" s="35">
        <f t="shared" si="3"/>
        <v>0</v>
      </c>
      <c r="T24" s="34">
        <f t="shared" si="4"/>
        <v>32781.913043478256</v>
      </c>
      <c r="U24" s="34">
        <f t="shared" si="5"/>
        <v>55401.433043478253</v>
      </c>
      <c r="V24" s="34">
        <f t="shared" si="6"/>
        <v>0</v>
      </c>
      <c r="W24" s="34">
        <f t="shared" si="12"/>
        <v>88183.346086956502</v>
      </c>
    </row>
    <row r="25" spans="1:24" ht="20.25" customHeight="1">
      <c r="B25" s="15">
        <v>20</v>
      </c>
      <c r="C25" s="22" t="s">
        <v>70</v>
      </c>
      <c r="D25" s="15" t="s">
        <v>54</v>
      </c>
      <c r="E25" s="15">
        <v>1</v>
      </c>
      <c r="F25" s="28">
        <v>180000</v>
      </c>
      <c r="G25" s="28">
        <f t="shared" si="7"/>
        <v>34200</v>
      </c>
      <c r="H25" s="28">
        <f t="shared" si="13"/>
        <v>214200</v>
      </c>
      <c r="I25" s="29">
        <v>234000</v>
      </c>
      <c r="J25" s="29">
        <f t="shared" si="8"/>
        <v>44460</v>
      </c>
      <c r="K25" s="29">
        <f t="shared" si="9"/>
        <v>278460</v>
      </c>
      <c r="L25" s="30">
        <v>600000</v>
      </c>
      <c r="M25" s="30">
        <f t="shared" si="10"/>
        <v>114000</v>
      </c>
      <c r="N25" s="30"/>
      <c r="O25" s="34">
        <f t="shared" si="11"/>
        <v>246330</v>
      </c>
      <c r="P25" s="34">
        <f t="shared" si="0"/>
        <v>492660</v>
      </c>
      <c r="Q25" s="35">
        <f t="shared" si="1"/>
        <v>0.43478260869565216</v>
      </c>
      <c r="R25" s="35">
        <f t="shared" si="2"/>
        <v>0.56521739130434778</v>
      </c>
      <c r="S25" s="35">
        <f t="shared" si="3"/>
        <v>0</v>
      </c>
      <c r="T25" s="34">
        <f t="shared" si="4"/>
        <v>93130.434782608689</v>
      </c>
      <c r="U25" s="34">
        <f t="shared" si="5"/>
        <v>157390.43478260867</v>
      </c>
      <c r="V25" s="34">
        <f t="shared" si="6"/>
        <v>0</v>
      </c>
      <c r="W25" s="34">
        <f t="shared" si="12"/>
        <v>250520.86956521735</v>
      </c>
    </row>
    <row r="26" spans="1:24" s="19" customFormat="1" ht="21" customHeight="1">
      <c r="B26" s="103" t="s">
        <v>45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38"/>
      <c r="Q26" s="38"/>
      <c r="R26" s="38"/>
      <c r="S26" s="38"/>
      <c r="T26" s="38"/>
      <c r="U26" s="38"/>
      <c r="V26" s="38"/>
      <c r="W26" s="39">
        <f>SUM(W9:W25)</f>
        <v>1190022.2573882162</v>
      </c>
    </row>
    <row r="27" spans="1:24" s="19" customFormat="1" ht="21" customHeight="1"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24"/>
      <c r="Q27" s="24"/>
      <c r="R27" s="24"/>
      <c r="S27" s="24"/>
      <c r="T27" s="24"/>
      <c r="U27" s="24"/>
      <c r="V27" s="24"/>
      <c r="W27" s="37"/>
    </row>
    <row r="28" spans="1:24" s="19" customFormat="1" ht="21" customHeight="1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24"/>
      <c r="Q28" s="24"/>
      <c r="R28" s="24"/>
      <c r="S28" s="24"/>
      <c r="T28" s="24"/>
      <c r="U28" s="24"/>
      <c r="V28" s="24"/>
      <c r="W28" s="37"/>
    </row>
    <row r="29" spans="1:24">
      <c r="B29" s="114" t="s">
        <v>71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</row>
    <row r="30" spans="1:24" ht="3.75" customHeight="1">
      <c r="A30" s="19"/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</row>
    <row r="31" spans="1:24" ht="15" customHeight="1">
      <c r="B31" s="110" t="s">
        <v>72</v>
      </c>
      <c r="C31" s="110"/>
      <c r="D31" s="110"/>
      <c r="E31" s="110"/>
      <c r="F31" s="111" t="s">
        <v>48</v>
      </c>
      <c r="G31" s="111"/>
      <c r="H31" s="111"/>
      <c r="I31" s="104" t="s">
        <v>35</v>
      </c>
      <c r="J31" s="104"/>
      <c r="K31" s="104"/>
      <c r="L31" s="105" t="s">
        <v>36</v>
      </c>
      <c r="M31" s="105"/>
      <c r="N31" s="105"/>
      <c r="O31" s="115" t="s">
        <v>49</v>
      </c>
      <c r="P31" s="115"/>
      <c r="Q31" s="115"/>
      <c r="R31" s="115"/>
      <c r="S31" s="115"/>
      <c r="T31" s="115"/>
      <c r="U31" s="115"/>
      <c r="V31" s="115"/>
      <c r="W31" s="115"/>
    </row>
    <row r="32" spans="1:24" ht="23.25" customHeight="1">
      <c r="B32" s="110"/>
      <c r="C32" s="110"/>
      <c r="D32" s="110"/>
      <c r="E32" s="110"/>
      <c r="F32" s="111"/>
      <c r="G32" s="111"/>
      <c r="H32" s="111"/>
      <c r="I32" s="104" t="s">
        <v>35</v>
      </c>
      <c r="J32" s="104"/>
      <c r="K32" s="104"/>
      <c r="L32" s="105" t="s">
        <v>35</v>
      </c>
      <c r="M32" s="105"/>
      <c r="N32" s="105"/>
      <c r="O32" s="115"/>
      <c r="P32" s="115"/>
      <c r="Q32" s="115"/>
      <c r="R32" s="115"/>
      <c r="S32" s="115"/>
      <c r="T32" s="115"/>
      <c r="U32" s="115"/>
      <c r="V32" s="115"/>
      <c r="W32" s="115"/>
    </row>
    <row r="33" spans="1:28" ht="24.75" customHeight="1">
      <c r="B33" s="120" t="s">
        <v>2</v>
      </c>
      <c r="C33" s="120" t="s">
        <v>32</v>
      </c>
      <c r="D33" s="120" t="s">
        <v>50</v>
      </c>
      <c r="E33" s="120" t="s">
        <v>51</v>
      </c>
      <c r="F33" s="119" t="s">
        <v>43</v>
      </c>
      <c r="G33" s="119" t="s">
        <v>13</v>
      </c>
      <c r="H33" s="119" t="s">
        <v>52</v>
      </c>
      <c r="I33" s="107" t="s">
        <v>43</v>
      </c>
      <c r="J33" s="104" t="s">
        <v>13</v>
      </c>
      <c r="K33" s="107" t="s">
        <v>52</v>
      </c>
      <c r="L33" s="105" t="s">
        <v>41</v>
      </c>
      <c r="M33" s="105" t="s">
        <v>13</v>
      </c>
      <c r="N33" s="118" t="s">
        <v>52</v>
      </c>
      <c r="O33" s="116" t="s">
        <v>37</v>
      </c>
      <c r="P33" s="62"/>
      <c r="Q33" s="62"/>
      <c r="R33" s="62"/>
      <c r="S33" s="62"/>
      <c r="T33" s="62"/>
      <c r="U33" s="62"/>
      <c r="V33" s="62"/>
      <c r="W33" s="116" t="s">
        <v>38</v>
      </c>
    </row>
    <row r="34" spans="1:28">
      <c r="B34" s="120"/>
      <c r="C34" s="120"/>
      <c r="D34" s="120"/>
      <c r="E34" s="120"/>
      <c r="F34" s="119"/>
      <c r="G34" s="119"/>
      <c r="H34" s="119"/>
      <c r="I34" s="107"/>
      <c r="J34" s="104"/>
      <c r="K34" s="107"/>
      <c r="L34" s="105"/>
      <c r="M34" s="105"/>
      <c r="N34" s="118"/>
      <c r="O34" s="116"/>
      <c r="P34" s="62"/>
      <c r="Q34" s="62"/>
      <c r="R34" s="62"/>
      <c r="S34" s="62"/>
      <c r="T34" s="62"/>
      <c r="U34" s="62"/>
      <c r="V34" s="62"/>
      <c r="W34" s="116"/>
      <c r="AB34" s="26">
        <f>W26+W47</f>
        <v>2697087.4100361569</v>
      </c>
    </row>
    <row r="35" spans="1:28">
      <c r="B35" s="120"/>
      <c r="C35" s="120"/>
      <c r="D35" s="120"/>
      <c r="E35" s="120"/>
      <c r="F35" s="119"/>
      <c r="G35" s="119"/>
      <c r="H35" s="119"/>
      <c r="I35" s="107"/>
      <c r="J35" s="104"/>
      <c r="K35" s="107"/>
      <c r="L35" s="105"/>
      <c r="M35" s="105"/>
      <c r="N35" s="118"/>
      <c r="O35" s="116"/>
      <c r="P35" s="62"/>
      <c r="Q35" s="62"/>
      <c r="R35" s="62"/>
      <c r="S35" s="62"/>
      <c r="T35" s="62"/>
      <c r="U35" s="62"/>
      <c r="V35" s="62"/>
      <c r="W35" s="116"/>
    </row>
    <row r="36" spans="1:28" ht="28.5" customHeight="1">
      <c r="B36" s="52">
        <v>2</v>
      </c>
      <c r="C36" s="53" t="s">
        <v>73</v>
      </c>
      <c r="D36" s="52" t="s">
        <v>54</v>
      </c>
      <c r="E36" s="52">
        <v>1</v>
      </c>
      <c r="F36" s="54">
        <v>228000</v>
      </c>
      <c r="G36" s="54">
        <f t="shared" ref="G36:G46" si="15">F36*19%</f>
        <v>43320</v>
      </c>
      <c r="H36" s="54">
        <f t="shared" ref="H36:H46" si="16">F36+G36</f>
        <v>271320</v>
      </c>
      <c r="I36" s="55">
        <v>296400</v>
      </c>
      <c r="J36" s="55">
        <f t="shared" ref="J36:J46" si="17">I36*19%</f>
        <v>56316</v>
      </c>
      <c r="K36" s="55">
        <f t="shared" ref="K36:K46" si="18">I36+J36</f>
        <v>352716</v>
      </c>
      <c r="L36" s="56">
        <v>200000</v>
      </c>
      <c r="M36" s="56">
        <f t="shared" ref="M36:M46" si="19">L36*19%</f>
        <v>38000</v>
      </c>
      <c r="N36" s="56">
        <f t="shared" ref="N36:N46" si="20">L36+M36</f>
        <v>238000</v>
      </c>
      <c r="O36" s="57">
        <f t="shared" ref="O36:O46" si="21">AVERAGE(H36,K36,N36)</f>
        <v>287345.33333333331</v>
      </c>
      <c r="P36" s="57">
        <f t="shared" ref="P36:P46" si="22">SUM(H36,K36,N36)</f>
        <v>862036</v>
      </c>
      <c r="Q36" s="58">
        <f t="shared" ref="Q36:Q46" si="23">H36/P36</f>
        <v>0.31474323578133628</v>
      </c>
      <c r="R36" s="58">
        <f t="shared" ref="R36:R46" si="24">K36/P36</f>
        <v>0.40916620651573715</v>
      </c>
      <c r="S36" s="58">
        <f t="shared" ref="S36:S46" si="25">N36/P36</f>
        <v>0.27609055770292656</v>
      </c>
      <c r="T36" s="57">
        <f t="shared" ref="T36:T46" si="26">H36*Q36</f>
        <v>85396.134732192164</v>
      </c>
      <c r="U36" s="57">
        <f t="shared" ref="U36:U46" si="27">K36*R36</f>
        <v>144319.46769740473</v>
      </c>
      <c r="V36" s="57">
        <f t="shared" ref="V36:V46" si="28">N36*S36</f>
        <v>65709.552733296528</v>
      </c>
      <c r="W36" s="57">
        <f t="shared" ref="W36:W46" si="29">SUM(T36:V36)</f>
        <v>295425.15516289341</v>
      </c>
    </row>
    <row r="37" spans="1:28" ht="39.75" customHeight="1">
      <c r="B37" s="52">
        <v>3</v>
      </c>
      <c r="C37" s="53" t="s">
        <v>74</v>
      </c>
      <c r="D37" s="52" t="s">
        <v>54</v>
      </c>
      <c r="E37" s="52">
        <v>1</v>
      </c>
      <c r="F37" s="54">
        <v>82080</v>
      </c>
      <c r="G37" s="54">
        <f t="shared" si="15"/>
        <v>15595.2</v>
      </c>
      <c r="H37" s="54">
        <f t="shared" si="16"/>
        <v>97675.199999999997</v>
      </c>
      <c r="I37" s="55">
        <v>106704</v>
      </c>
      <c r="J37" s="55">
        <f t="shared" si="17"/>
        <v>20273.760000000002</v>
      </c>
      <c r="K37" s="55">
        <f t="shared" si="18"/>
        <v>126977.76000000001</v>
      </c>
      <c r="L37" s="56">
        <v>80000</v>
      </c>
      <c r="M37" s="56">
        <f t="shared" si="19"/>
        <v>15200</v>
      </c>
      <c r="N37" s="56">
        <f t="shared" si="20"/>
        <v>95200</v>
      </c>
      <c r="O37" s="57">
        <f t="shared" si="21"/>
        <v>106617.65333333334</v>
      </c>
      <c r="P37" s="57">
        <f t="shared" si="22"/>
        <v>319852.96000000002</v>
      </c>
      <c r="Q37" s="58">
        <f t="shared" si="23"/>
        <v>0.30537531995952139</v>
      </c>
      <c r="R37" s="58">
        <f t="shared" si="24"/>
        <v>0.39698791594737781</v>
      </c>
      <c r="S37" s="58">
        <f t="shared" si="25"/>
        <v>0.29763676409310075</v>
      </c>
      <c r="T37" s="57">
        <f t="shared" si="26"/>
        <v>29827.595452110243</v>
      </c>
      <c r="U37" s="57">
        <f t="shared" si="27"/>
        <v>50408.636314066316</v>
      </c>
      <c r="V37" s="57">
        <f t="shared" si="28"/>
        <v>28335.019941663191</v>
      </c>
      <c r="W37" s="57">
        <f t="shared" si="29"/>
        <v>108571.25170783975</v>
      </c>
    </row>
    <row r="38" spans="1:28" ht="28.5" customHeight="1">
      <c r="B38" s="52">
        <v>4</v>
      </c>
      <c r="C38" s="53" t="s">
        <v>75</v>
      </c>
      <c r="D38" s="52" t="s">
        <v>54</v>
      </c>
      <c r="E38" s="52">
        <v>1</v>
      </c>
      <c r="F38" s="54">
        <v>94560</v>
      </c>
      <c r="G38" s="54">
        <f t="shared" si="15"/>
        <v>17966.400000000001</v>
      </c>
      <c r="H38" s="54">
        <f t="shared" si="16"/>
        <v>112526.39999999999</v>
      </c>
      <c r="I38" s="55">
        <v>122928</v>
      </c>
      <c r="J38" s="55">
        <f t="shared" si="17"/>
        <v>23356.32</v>
      </c>
      <c r="K38" s="55">
        <f t="shared" si="18"/>
        <v>146284.32</v>
      </c>
      <c r="L38" s="56">
        <v>150000</v>
      </c>
      <c r="M38" s="56">
        <f t="shared" si="19"/>
        <v>28500</v>
      </c>
      <c r="N38" s="56">
        <f t="shared" si="20"/>
        <v>178500</v>
      </c>
      <c r="O38" s="57">
        <f t="shared" si="21"/>
        <v>145770.23999999999</v>
      </c>
      <c r="P38" s="57">
        <f t="shared" si="22"/>
        <v>437310.71999999997</v>
      </c>
      <c r="Q38" s="58">
        <f t="shared" si="23"/>
        <v>0.25731452455590387</v>
      </c>
      <c r="R38" s="58">
        <f t="shared" si="24"/>
        <v>0.33450888192267508</v>
      </c>
      <c r="S38" s="58">
        <f t="shared" si="25"/>
        <v>0.40817659352142116</v>
      </c>
      <c r="T38" s="57">
        <f t="shared" si="26"/>
        <v>28954.677115987459</v>
      </c>
      <c r="U38" s="57">
        <f t="shared" si="27"/>
        <v>48933.404326018819</v>
      </c>
      <c r="V38" s="57">
        <f t="shared" si="28"/>
        <v>72859.52194357368</v>
      </c>
      <c r="W38" s="57">
        <f t="shared" si="29"/>
        <v>150747.60338557995</v>
      </c>
    </row>
    <row r="39" spans="1:28" ht="28.5" customHeight="1">
      <c r="B39" s="52">
        <v>5</v>
      </c>
      <c r="C39" s="53" t="s">
        <v>76</v>
      </c>
      <c r="D39" s="52" t="s">
        <v>54</v>
      </c>
      <c r="E39" s="52">
        <v>1</v>
      </c>
      <c r="F39" s="54">
        <v>144000</v>
      </c>
      <c r="G39" s="54">
        <f t="shared" si="15"/>
        <v>27360</v>
      </c>
      <c r="H39" s="54">
        <f t="shared" si="16"/>
        <v>171360</v>
      </c>
      <c r="I39" s="55">
        <v>187200</v>
      </c>
      <c r="J39" s="55">
        <f t="shared" si="17"/>
        <v>35568</v>
      </c>
      <c r="K39" s="55">
        <f t="shared" si="18"/>
        <v>222768</v>
      </c>
      <c r="L39" s="56">
        <v>120000</v>
      </c>
      <c r="M39" s="56">
        <f t="shared" si="19"/>
        <v>22800</v>
      </c>
      <c r="N39" s="56">
        <f t="shared" si="20"/>
        <v>142800</v>
      </c>
      <c r="O39" s="57">
        <f t="shared" si="21"/>
        <v>178976</v>
      </c>
      <c r="P39" s="57">
        <f t="shared" si="22"/>
        <v>536928</v>
      </c>
      <c r="Q39" s="58">
        <f t="shared" si="23"/>
        <v>0.31914893617021278</v>
      </c>
      <c r="R39" s="58">
        <f t="shared" si="24"/>
        <v>0.41489361702127658</v>
      </c>
      <c r="S39" s="58">
        <f t="shared" si="25"/>
        <v>0.26595744680851063</v>
      </c>
      <c r="T39" s="57">
        <f t="shared" si="26"/>
        <v>54689.361702127666</v>
      </c>
      <c r="U39" s="57">
        <f t="shared" si="27"/>
        <v>92425.02127659574</v>
      </c>
      <c r="V39" s="57">
        <f t="shared" si="28"/>
        <v>37978.723404255317</v>
      </c>
      <c r="W39" s="57">
        <f t="shared" si="29"/>
        <v>185093.10638297873</v>
      </c>
    </row>
    <row r="40" spans="1:28" ht="28.5" customHeight="1">
      <c r="B40" s="52">
        <v>6</v>
      </c>
      <c r="C40" s="53" t="s">
        <v>77</v>
      </c>
      <c r="D40" s="52" t="s">
        <v>54</v>
      </c>
      <c r="E40" s="52">
        <v>1</v>
      </c>
      <c r="F40" s="54">
        <v>213600</v>
      </c>
      <c r="G40" s="54">
        <f t="shared" si="15"/>
        <v>40584</v>
      </c>
      <c r="H40" s="54">
        <f>F40+G40</f>
        <v>254184</v>
      </c>
      <c r="I40" s="55">
        <v>277680</v>
      </c>
      <c r="J40" s="55">
        <f t="shared" si="17"/>
        <v>52759.199999999997</v>
      </c>
      <c r="K40" s="55">
        <f t="shared" si="18"/>
        <v>330439.2</v>
      </c>
      <c r="L40" s="56">
        <v>80000</v>
      </c>
      <c r="M40" s="56">
        <f t="shared" si="19"/>
        <v>15200</v>
      </c>
      <c r="N40" s="56"/>
      <c r="O40" s="57">
        <f t="shared" si="21"/>
        <v>292311.59999999998</v>
      </c>
      <c r="P40" s="57">
        <f t="shared" si="22"/>
        <v>584623.19999999995</v>
      </c>
      <c r="Q40" s="58">
        <f t="shared" si="23"/>
        <v>0.43478260869565222</v>
      </c>
      <c r="R40" s="58">
        <f t="shared" si="24"/>
        <v>0.56521739130434789</v>
      </c>
      <c r="S40" s="58">
        <f t="shared" si="25"/>
        <v>0</v>
      </c>
      <c r="T40" s="57">
        <f t="shared" si="26"/>
        <v>110514.78260869566</v>
      </c>
      <c r="U40" s="57">
        <f t="shared" si="27"/>
        <v>186769.98260869569</v>
      </c>
      <c r="V40" s="57">
        <f t="shared" si="28"/>
        <v>0</v>
      </c>
      <c r="W40" s="57">
        <f t="shared" si="29"/>
        <v>297284.76521739137</v>
      </c>
    </row>
    <row r="41" spans="1:28" ht="28.5" customHeight="1">
      <c r="B41" s="52">
        <v>8</v>
      </c>
      <c r="C41" s="53" t="s">
        <v>78</v>
      </c>
      <c r="D41" s="52" t="s">
        <v>54</v>
      </c>
      <c r="E41" s="52">
        <v>1</v>
      </c>
      <c r="F41" s="54">
        <v>46080</v>
      </c>
      <c r="G41" s="54">
        <f t="shared" si="15"/>
        <v>8755.2000000000007</v>
      </c>
      <c r="H41" s="54">
        <f>SUM(F41:G41)</f>
        <v>54835.199999999997</v>
      </c>
      <c r="I41" s="55">
        <v>59904</v>
      </c>
      <c r="J41" s="55">
        <f t="shared" si="17"/>
        <v>11381.76</v>
      </c>
      <c r="K41" s="55">
        <f t="shared" si="18"/>
        <v>71285.759999999995</v>
      </c>
      <c r="L41" s="56">
        <v>85000</v>
      </c>
      <c r="M41" s="56">
        <f t="shared" si="19"/>
        <v>16150</v>
      </c>
      <c r="N41" s="56">
        <f t="shared" si="20"/>
        <v>101150</v>
      </c>
      <c r="O41" s="57">
        <f t="shared" si="21"/>
        <v>75756.986666666664</v>
      </c>
      <c r="P41" s="57">
        <f t="shared" si="22"/>
        <v>227270.96</v>
      </c>
      <c r="Q41" s="58">
        <f t="shared" si="23"/>
        <v>0.24127675616805597</v>
      </c>
      <c r="R41" s="58">
        <f t="shared" si="24"/>
        <v>0.31365978301847275</v>
      </c>
      <c r="S41" s="58">
        <f t="shared" si="25"/>
        <v>0.44506346081347131</v>
      </c>
      <c r="T41" s="57">
        <f t="shared" si="26"/>
        <v>13230.459179826581</v>
      </c>
      <c r="U41" s="57">
        <f t="shared" si="27"/>
        <v>22359.476013906922</v>
      </c>
      <c r="V41" s="57">
        <f t="shared" si="28"/>
        <v>45018.169061282621</v>
      </c>
      <c r="W41" s="57">
        <f>SUM(T41:V41)</f>
        <v>80608.104255016122</v>
      </c>
    </row>
    <row r="42" spans="1:28" ht="28.5" customHeight="1">
      <c r="B42" s="52">
        <v>9</v>
      </c>
      <c r="C42" s="53" t="s">
        <v>79</v>
      </c>
      <c r="D42" s="52" t="s">
        <v>54</v>
      </c>
      <c r="E42" s="52">
        <v>1</v>
      </c>
      <c r="F42" s="54">
        <v>43200</v>
      </c>
      <c r="G42" s="54">
        <f t="shared" si="15"/>
        <v>8208</v>
      </c>
      <c r="H42" s="54">
        <f t="shared" si="16"/>
        <v>51408</v>
      </c>
      <c r="I42" s="55">
        <v>56160</v>
      </c>
      <c r="J42" s="55">
        <f t="shared" si="17"/>
        <v>10670.4</v>
      </c>
      <c r="K42" s="55">
        <f t="shared" si="18"/>
        <v>66830.399999999994</v>
      </c>
      <c r="L42" s="56">
        <v>120000</v>
      </c>
      <c r="M42" s="56">
        <f t="shared" si="19"/>
        <v>22800</v>
      </c>
      <c r="N42" s="56"/>
      <c r="O42" s="57">
        <f t="shared" si="21"/>
        <v>59119.199999999997</v>
      </c>
      <c r="P42" s="57">
        <f t="shared" si="22"/>
        <v>118238.39999999999</v>
      </c>
      <c r="Q42" s="58">
        <f t="shared" si="23"/>
        <v>0.43478260869565222</v>
      </c>
      <c r="R42" s="58">
        <f t="shared" si="24"/>
        <v>0.56521739130434778</v>
      </c>
      <c r="S42" s="58">
        <f t="shared" si="25"/>
        <v>0</v>
      </c>
      <c r="T42" s="57">
        <f t="shared" si="26"/>
        <v>22351.304347826088</v>
      </c>
      <c r="U42" s="57">
        <f t="shared" si="27"/>
        <v>37773.704347826082</v>
      </c>
      <c r="V42" s="57">
        <f t="shared" si="28"/>
        <v>0</v>
      </c>
      <c r="W42" s="57">
        <f t="shared" si="29"/>
        <v>60125.00869565217</v>
      </c>
    </row>
    <row r="43" spans="1:28" ht="39.75" customHeight="1">
      <c r="B43" s="52">
        <v>11</v>
      </c>
      <c r="C43" s="53" t="s">
        <v>80</v>
      </c>
      <c r="D43" s="52" t="s">
        <v>54</v>
      </c>
      <c r="E43" s="52">
        <v>1</v>
      </c>
      <c r="F43" s="54">
        <v>23040</v>
      </c>
      <c r="G43" s="54">
        <f t="shared" si="15"/>
        <v>4377.6000000000004</v>
      </c>
      <c r="H43" s="54">
        <f t="shared" si="16"/>
        <v>27417.599999999999</v>
      </c>
      <c r="I43" s="55">
        <v>29952</v>
      </c>
      <c r="J43" s="55">
        <f t="shared" si="17"/>
        <v>5690.88</v>
      </c>
      <c r="K43" s="55">
        <f t="shared" si="18"/>
        <v>35642.879999999997</v>
      </c>
      <c r="L43" s="56">
        <v>80000</v>
      </c>
      <c r="M43" s="56">
        <f t="shared" si="19"/>
        <v>15200</v>
      </c>
      <c r="N43" s="56"/>
      <c r="O43" s="57">
        <f t="shared" si="21"/>
        <v>31530.239999999998</v>
      </c>
      <c r="P43" s="57">
        <f t="shared" si="22"/>
        <v>63060.479999999996</v>
      </c>
      <c r="Q43" s="58">
        <f t="shared" si="23"/>
        <v>0.43478260869565216</v>
      </c>
      <c r="R43" s="58">
        <f t="shared" si="24"/>
        <v>0.56521739130434778</v>
      </c>
      <c r="S43" s="58">
        <f t="shared" si="25"/>
        <v>0</v>
      </c>
      <c r="T43" s="57">
        <f t="shared" si="26"/>
        <v>11920.695652173912</v>
      </c>
      <c r="U43" s="57">
        <f t="shared" si="27"/>
        <v>20145.975652173911</v>
      </c>
      <c r="V43" s="57">
        <f t="shared" si="28"/>
        <v>0</v>
      </c>
      <c r="W43" s="57">
        <f t="shared" si="29"/>
        <v>32066.671304347823</v>
      </c>
    </row>
    <row r="44" spans="1:28" ht="39.75" customHeight="1">
      <c r="B44" s="52">
        <v>12</v>
      </c>
      <c r="C44" s="53" t="s">
        <v>81</v>
      </c>
      <c r="D44" s="52" t="s">
        <v>54</v>
      </c>
      <c r="E44" s="52">
        <v>1</v>
      </c>
      <c r="F44" s="54">
        <v>23040</v>
      </c>
      <c r="G44" s="54">
        <f t="shared" si="15"/>
        <v>4377.6000000000004</v>
      </c>
      <c r="H44" s="54">
        <f t="shared" si="16"/>
        <v>27417.599999999999</v>
      </c>
      <c r="I44" s="55">
        <v>29952</v>
      </c>
      <c r="J44" s="55">
        <f t="shared" si="17"/>
        <v>5690.88</v>
      </c>
      <c r="K44" s="55">
        <f t="shared" si="18"/>
        <v>35642.879999999997</v>
      </c>
      <c r="L44" s="56">
        <v>100000</v>
      </c>
      <c r="M44" s="56">
        <f t="shared" si="19"/>
        <v>19000</v>
      </c>
      <c r="N44" s="56"/>
      <c r="O44" s="57">
        <f t="shared" si="21"/>
        <v>31530.239999999998</v>
      </c>
      <c r="P44" s="57">
        <f t="shared" si="22"/>
        <v>63060.479999999996</v>
      </c>
      <c r="Q44" s="58">
        <f t="shared" si="23"/>
        <v>0.43478260869565216</v>
      </c>
      <c r="R44" s="58">
        <f t="shared" si="24"/>
        <v>0.56521739130434778</v>
      </c>
      <c r="S44" s="58">
        <f t="shared" si="25"/>
        <v>0</v>
      </c>
      <c r="T44" s="57">
        <f t="shared" si="26"/>
        <v>11920.695652173912</v>
      </c>
      <c r="U44" s="57">
        <f t="shared" si="27"/>
        <v>20145.975652173911</v>
      </c>
      <c r="V44" s="57">
        <f t="shared" si="28"/>
        <v>0</v>
      </c>
      <c r="W44" s="57">
        <f t="shared" si="29"/>
        <v>32066.671304347823</v>
      </c>
    </row>
    <row r="45" spans="1:28" ht="28.5" customHeight="1">
      <c r="B45" s="52">
        <v>13</v>
      </c>
      <c r="C45" s="53" t="s">
        <v>82</v>
      </c>
      <c r="D45" s="52" t="s">
        <v>54</v>
      </c>
      <c r="E45" s="52">
        <v>1</v>
      </c>
      <c r="F45" s="54">
        <v>91440</v>
      </c>
      <c r="G45" s="54">
        <f t="shared" si="15"/>
        <v>17373.599999999999</v>
      </c>
      <c r="H45" s="54">
        <f t="shared" si="16"/>
        <v>108813.6</v>
      </c>
      <c r="I45" s="55">
        <v>118872</v>
      </c>
      <c r="J45" s="55">
        <f t="shared" si="17"/>
        <v>22585.68</v>
      </c>
      <c r="K45" s="55">
        <f t="shared" si="18"/>
        <v>141457.68</v>
      </c>
      <c r="L45" s="56">
        <v>80000</v>
      </c>
      <c r="M45" s="56">
        <f t="shared" si="19"/>
        <v>15200</v>
      </c>
      <c r="N45" s="56">
        <f t="shared" si="20"/>
        <v>95200</v>
      </c>
      <c r="O45" s="57">
        <f t="shared" si="21"/>
        <v>115157.09333333334</v>
      </c>
      <c r="P45" s="57">
        <f t="shared" si="22"/>
        <v>345471.28</v>
      </c>
      <c r="Q45" s="58">
        <f t="shared" si="23"/>
        <v>0.31497147896056654</v>
      </c>
      <c r="R45" s="58">
        <f t="shared" si="24"/>
        <v>0.40946292264873646</v>
      </c>
      <c r="S45" s="58">
        <f t="shared" si="25"/>
        <v>0.27556559839069689</v>
      </c>
      <c r="T45" s="57">
        <f t="shared" si="26"/>
        <v>34273.180523023504</v>
      </c>
      <c r="U45" s="57">
        <f t="shared" si="27"/>
        <v>57921.675083909715</v>
      </c>
      <c r="V45" s="57">
        <f t="shared" si="28"/>
        <v>26233.844966794342</v>
      </c>
      <c r="W45" s="57">
        <f t="shared" si="29"/>
        <v>118428.70057372755</v>
      </c>
    </row>
    <row r="46" spans="1:28" ht="28.5" customHeight="1">
      <c r="B46" s="52">
        <v>14</v>
      </c>
      <c r="C46" s="53" t="s">
        <v>83</v>
      </c>
      <c r="D46" s="52" t="s">
        <v>54</v>
      </c>
      <c r="E46" s="52">
        <v>1</v>
      </c>
      <c r="F46" s="54">
        <v>115800</v>
      </c>
      <c r="G46" s="54">
        <f t="shared" si="15"/>
        <v>22002</v>
      </c>
      <c r="H46" s="54">
        <f t="shared" si="16"/>
        <v>137802</v>
      </c>
      <c r="I46" s="55">
        <v>150540</v>
      </c>
      <c r="J46" s="55">
        <f t="shared" si="17"/>
        <v>28602.6</v>
      </c>
      <c r="K46" s="55">
        <f t="shared" si="18"/>
        <v>179142.6</v>
      </c>
      <c r="L46" s="56">
        <v>85000</v>
      </c>
      <c r="M46" s="56">
        <f t="shared" si="19"/>
        <v>16150</v>
      </c>
      <c r="N46" s="56">
        <f t="shared" si="20"/>
        <v>101150</v>
      </c>
      <c r="O46" s="57">
        <f t="shared" si="21"/>
        <v>139364.86666666667</v>
      </c>
      <c r="P46" s="57">
        <f t="shared" si="22"/>
        <v>418094.6</v>
      </c>
      <c r="Q46" s="58">
        <f t="shared" si="23"/>
        <v>0.32959526384698584</v>
      </c>
      <c r="R46" s="58">
        <f t="shared" si="24"/>
        <v>0.4284738430010816</v>
      </c>
      <c r="S46" s="58">
        <f t="shared" si="25"/>
        <v>0.24193089315193261</v>
      </c>
      <c r="T46" s="57">
        <f t="shared" si="26"/>
        <v>45418.886548642346</v>
      </c>
      <c r="U46" s="57">
        <f t="shared" si="27"/>
        <v>76757.918267205561</v>
      </c>
      <c r="V46" s="57">
        <f t="shared" si="28"/>
        <v>24471.309842317984</v>
      </c>
      <c r="W46" s="57">
        <f t="shared" si="29"/>
        <v>146648.1146581659</v>
      </c>
    </row>
    <row r="47" spans="1:28">
      <c r="A47" s="19"/>
      <c r="B47" s="102" t="s">
        <v>45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59"/>
      <c r="Q47" s="59"/>
      <c r="R47" s="59"/>
      <c r="S47" s="59"/>
      <c r="T47" s="59"/>
      <c r="U47" s="59"/>
      <c r="V47" s="59"/>
      <c r="W47" s="60">
        <f>SUM(W36:W46)</f>
        <v>1507065.1526479409</v>
      </c>
    </row>
    <row r="48" spans="1:28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W48" s="19"/>
    </row>
    <row r="49" spans="1:2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W49" s="24"/>
    </row>
    <row r="50" spans="1:2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W50" s="19"/>
    </row>
    <row r="51" spans="1:2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W51" s="19"/>
    </row>
    <row r="52" spans="1:2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W52" s="19"/>
    </row>
    <row r="53" spans="1:2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W53" s="19"/>
    </row>
    <row r="54" spans="1:2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W54" s="19"/>
    </row>
    <row r="55" spans="1:23">
      <c r="W55" s="19"/>
    </row>
    <row r="56" spans="1:23">
      <c r="C56" s="18"/>
    </row>
  </sheetData>
  <mergeCells count="44">
    <mergeCell ref="H33:H35"/>
    <mergeCell ref="B33:B35"/>
    <mergeCell ref="C33:C35"/>
    <mergeCell ref="D33:D35"/>
    <mergeCell ref="E33:E35"/>
    <mergeCell ref="F33:F35"/>
    <mergeCell ref="G33:G35"/>
    <mergeCell ref="C6:C8"/>
    <mergeCell ref="D6:D8"/>
    <mergeCell ref="E6:E8"/>
    <mergeCell ref="G6:G8"/>
    <mergeCell ref="F6:F8"/>
    <mergeCell ref="B2:W3"/>
    <mergeCell ref="B29:W30"/>
    <mergeCell ref="O31:W32"/>
    <mergeCell ref="O33:O35"/>
    <mergeCell ref="W33:W35"/>
    <mergeCell ref="L33:L35"/>
    <mergeCell ref="M33:M35"/>
    <mergeCell ref="O6:O8"/>
    <mergeCell ref="W6:W8"/>
    <mergeCell ref="O4:W5"/>
    <mergeCell ref="M6:M8"/>
    <mergeCell ref="K33:K35"/>
    <mergeCell ref="N33:N35"/>
    <mergeCell ref="H6:H8"/>
    <mergeCell ref="K6:K8"/>
    <mergeCell ref="N6:N8"/>
    <mergeCell ref="B47:O47"/>
    <mergeCell ref="B26:O26"/>
    <mergeCell ref="I31:K32"/>
    <mergeCell ref="L31:N32"/>
    <mergeCell ref="L4:N5"/>
    <mergeCell ref="L6:L8"/>
    <mergeCell ref="I33:I35"/>
    <mergeCell ref="J33:J35"/>
    <mergeCell ref="I4:K5"/>
    <mergeCell ref="I6:I8"/>
    <mergeCell ref="J6:J8"/>
    <mergeCell ref="B4:E5"/>
    <mergeCell ref="B31:E32"/>
    <mergeCell ref="F31:H32"/>
    <mergeCell ref="F4:H5"/>
    <mergeCell ref="B6:B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Patino Cardona</dc:creator>
  <cp:keywords/>
  <dc:description/>
  <cp:lastModifiedBy>Jorge Andres Perez Ordonez</cp:lastModifiedBy>
  <cp:revision/>
  <dcterms:created xsi:type="dcterms:W3CDTF">2023-07-18T21:57:14Z</dcterms:created>
  <dcterms:modified xsi:type="dcterms:W3CDTF">2023-09-25T19:39:43Z</dcterms:modified>
  <cp:category/>
  <cp:contentStatus/>
</cp:coreProperties>
</file>