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.durango\Desktop\Sandra Durango\1.ESTUDIOS PREVIOS 2023\2.MINIMA CUANTIA\86.EDP INTERVENTORIA OBRA CLOFA\09 OCTUBRE 6 REVISION\"/>
    </mc:Choice>
  </mc:AlternateContent>
  <xr:revisionPtr revIDLastSave="0" documentId="13_ncr:1_{7C87C9DE-52EC-4FD6-8C2A-DEFE122CC5F8}" xr6:coauthVersionLast="36" xr6:coauthVersionMax="47" xr10:uidLastSave="{00000000-0000-0000-0000-000000000000}"/>
  <bookViews>
    <workbookView xWindow="0" yWindow="0" windowWidth="28800" windowHeight="11925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G19" i="1" l="1"/>
  <c r="K19" i="1" s="1"/>
  <c r="G22" i="1"/>
  <c r="K22" i="1" s="1"/>
  <c r="G21" i="1"/>
  <c r="K21" i="1" s="1"/>
  <c r="G20" i="1"/>
  <c r="K20" i="1" s="1"/>
  <c r="G25" i="1"/>
  <c r="K25" i="1" s="1"/>
  <c r="K11" i="1"/>
  <c r="K26" i="1"/>
  <c r="K15" i="1"/>
  <c r="K14" i="1"/>
  <c r="K13" i="1"/>
  <c r="K12" i="1"/>
  <c r="K10" i="1"/>
  <c r="K9" i="1"/>
  <c r="K8" i="1"/>
  <c r="K24" i="1" l="1"/>
  <c r="K27" i="1" s="1"/>
  <c r="K7" i="1"/>
  <c r="K16" i="1" s="1"/>
  <c r="K17" i="1" s="1"/>
  <c r="K18" i="1"/>
  <c r="K23" i="1" s="1"/>
  <c r="K28" i="1" l="1"/>
  <c r="K29" i="1" s="1"/>
  <c r="K30" i="1" s="1"/>
</calcChain>
</file>

<file path=xl/sharedStrings.xml><?xml version="1.0" encoding="utf-8"?>
<sst xmlns="http://schemas.openxmlformats.org/spreadsheetml/2006/main" count="56" uniqueCount="45">
  <si>
    <r>
      <rPr>
        <b/>
        <sz val="12"/>
        <rFont val="Arial"/>
        <family val="2"/>
      </rPr>
      <t>FUERZA AÉREA COLOMBIANA</t>
    </r>
  </si>
  <si>
    <r>
      <rPr>
        <b/>
        <sz val="12"/>
        <rFont val="Arial"/>
        <family val="2"/>
      </rPr>
      <t>Código:</t>
    </r>
  </si>
  <si>
    <r>
      <rPr>
        <b/>
        <sz val="12"/>
        <rFont val="Arial"/>
        <family val="2"/>
      </rPr>
      <t>DE-DEAJU-FR-033</t>
    </r>
  </si>
  <si>
    <r>
      <rPr>
        <b/>
        <sz val="12"/>
        <rFont val="Arial"/>
        <family val="2"/>
      </rPr>
      <t xml:space="preserve">FORMATO MODELO SOLICITUD
</t>
    </r>
    <r>
      <rPr>
        <b/>
        <sz val="12"/>
        <rFont val="Arial"/>
        <family val="2"/>
      </rPr>
      <t>DE PRE-COTIZACIÓN MODALIDAD MÍNIMA CUANTÍA</t>
    </r>
  </si>
  <si>
    <r>
      <rPr>
        <b/>
        <sz val="12"/>
        <rFont val="Arial"/>
        <family val="2"/>
      </rPr>
      <t>Versión N°:</t>
    </r>
  </si>
  <si>
    <r>
      <rPr>
        <b/>
        <sz val="12"/>
        <rFont val="Arial"/>
        <family val="2"/>
      </rPr>
      <t>Vigencia:</t>
    </r>
  </si>
  <si>
    <r>
      <rPr>
        <b/>
        <sz val="8"/>
        <rFont val="Arial"/>
        <family val="2"/>
      </rPr>
      <t>OFERTA ECONOMICA</t>
    </r>
  </si>
  <si>
    <r>
      <rPr>
        <b/>
        <sz val="8"/>
        <rFont val="Arial"/>
        <family val="2"/>
      </rPr>
      <t>No.</t>
    </r>
  </si>
  <si>
    <r>
      <rPr>
        <b/>
        <sz val="8"/>
        <rFont val="Arial"/>
        <family val="2"/>
      </rPr>
      <t>ACTIVIDAD</t>
    </r>
  </si>
  <si>
    <r>
      <rPr>
        <b/>
        <sz val="8"/>
        <rFont val="Arial"/>
        <family val="2"/>
      </rPr>
      <t>CANTIDAD</t>
    </r>
  </si>
  <si>
    <r>
      <rPr>
        <b/>
        <sz val="8"/>
        <rFont val="Arial"/>
        <family val="2"/>
      </rPr>
      <t>CATEGORÍA MÍNIMA</t>
    </r>
  </si>
  <si>
    <r>
      <rPr>
        <b/>
        <sz val="8"/>
        <rFont val="Arial"/>
        <family val="2"/>
      </rPr>
      <t>Vr. H/M</t>
    </r>
  </si>
  <si>
    <r>
      <rPr>
        <b/>
        <sz val="8"/>
        <rFont val="Arial"/>
        <family val="2"/>
      </rPr>
      <t>TOTAL, MESES</t>
    </r>
  </si>
  <si>
    <r>
      <rPr>
        <b/>
        <sz val="8"/>
        <rFont val="Arial"/>
        <family val="2"/>
      </rPr>
      <t>% DEDICACIÓN MIN.</t>
    </r>
  </si>
  <si>
    <r>
      <rPr>
        <b/>
        <sz val="8"/>
        <rFont val="Arial"/>
        <family val="2"/>
      </rPr>
      <t>V. UNITARIO</t>
    </r>
  </si>
  <si>
    <r>
      <rPr>
        <b/>
        <sz val="8"/>
        <rFont val="Arial"/>
        <family val="2"/>
      </rPr>
      <t>HONORARIOS, SALARIOS Y PRESTACIONES SOCIALES DE TODO EL PERSONAL PROFESIONAL QUE SEA NECESARIO, DISPONER DIRECTAMENTE EN LA OBRA, YA SEA CON DEDICACIÓN PARCIAL O PERMANENTE. (RESIDENTE, Y AUXILIARES)</t>
    </r>
  </si>
  <si>
    <r>
      <rPr>
        <sz val="8"/>
        <rFont val="Arial MT"/>
        <family val="2"/>
      </rPr>
      <t>Director de interventoría</t>
    </r>
  </si>
  <si>
    <r>
      <rPr>
        <sz val="8"/>
        <rFont val="Arial MT"/>
        <family val="2"/>
      </rPr>
      <t>Categoría 2</t>
    </r>
  </si>
  <si>
    <r>
      <rPr>
        <sz val="8"/>
        <rFont val="Arial MT"/>
        <family val="2"/>
      </rPr>
      <t>Residente de interventoría</t>
    </r>
  </si>
  <si>
    <r>
      <rPr>
        <sz val="8"/>
        <rFont val="Arial MT"/>
        <family val="2"/>
      </rPr>
      <t>Categoría 4</t>
    </r>
  </si>
  <si>
    <r>
      <rPr>
        <sz val="8"/>
        <rFont val="Arial MT"/>
        <family val="2"/>
      </rPr>
      <t>Inspector SISO</t>
    </r>
  </si>
  <si>
    <r>
      <rPr>
        <sz val="8"/>
        <rFont val="Arial MT"/>
        <family val="2"/>
      </rPr>
      <t>Categoría 5</t>
    </r>
  </si>
  <si>
    <r>
      <rPr>
        <sz val="8"/>
        <rFont val="Arial MT"/>
        <family val="2"/>
      </rPr>
      <t>Asesor Electricista (Ingeniero Eléctrico)</t>
    </r>
  </si>
  <si>
    <r>
      <rPr>
        <sz val="8"/>
        <rFont val="Arial MT"/>
        <family val="2"/>
      </rPr>
      <t>Abogado con Posgrado en Contratación Estatal</t>
    </r>
  </si>
  <si>
    <r>
      <rPr>
        <sz val="8"/>
        <rFont val="Arial MT"/>
        <family val="2"/>
      </rPr>
      <t>Contador Publico</t>
    </r>
  </si>
  <si>
    <r>
      <rPr>
        <b/>
        <sz val="8"/>
        <rFont val="Arial"/>
        <family val="2"/>
      </rPr>
      <t>SUBTOTAL PERSONAL PROFESIONAL</t>
    </r>
  </si>
  <si>
    <r>
      <rPr>
        <b/>
        <sz val="8"/>
        <rFont val="Arial"/>
        <family val="2"/>
      </rPr>
      <t>SUBTOTAL 1 (CON FACTOR MULTIPLICADOR)</t>
    </r>
  </si>
  <si>
    <r>
      <rPr>
        <b/>
        <sz val="8"/>
        <rFont val="Arial"/>
        <family val="2"/>
      </rPr>
      <t>OTROS GASTOS</t>
    </r>
  </si>
  <si>
    <r>
      <rPr>
        <sz val="8"/>
        <rFont val="Arial MT"/>
        <family val="2"/>
      </rPr>
      <t>Comunicación   (Telefonía   móvil,   Internet   Fijo) Director y Residente de interventoría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</si>
  <si>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</si>
  <si>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Viáticos (Director y Residente de interventoría</t>
    </r>
  </si>
  <si>
    <r>
      <rPr>
        <sz val="8"/>
        <rFont val="Arial MT"/>
        <family val="2"/>
      </rPr>
      <t>Elementos de protección personal</t>
    </r>
  </si>
  <si>
    <r>
      <rPr>
        <sz val="8"/>
        <rFont val="Arial MT"/>
        <family val="2"/>
      </rPr>
      <t>Equipos de Computo</t>
    </r>
  </si>
  <si>
    <r>
      <rPr>
        <b/>
        <sz val="8"/>
        <rFont val="Arial"/>
        <family val="2"/>
      </rPr>
      <t>SUBTOTAL 2</t>
    </r>
  </si>
  <si>
    <r>
      <rPr>
        <b/>
        <sz val="8"/>
        <rFont val="Arial"/>
        <family val="2"/>
      </rPr>
      <t>REVISION Y APROBACIÓN DE DOCUMENTOS</t>
    </r>
  </si>
  <si>
    <r>
      <rPr>
        <sz val="8"/>
        <rFont val="Arial MT"/>
        <family val="2"/>
      </rPr>
      <t xml:space="preserve">Emisión de informe previo para el inicio de la obra que contenga:
</t>
    </r>
    <r>
      <rPr>
        <sz val="8"/>
        <rFont val="Arial MT"/>
        <family val="2"/>
      </rPr>
      <t xml:space="preserve">* Aprobación del Cronograma de obra en Project.
</t>
    </r>
    <r>
      <rPr>
        <sz val="8"/>
        <rFont val="Arial MT"/>
        <family val="2"/>
      </rPr>
      <t xml:space="preserve">*Aprobación del A.I.U.
</t>
    </r>
    <r>
      <rPr>
        <sz val="8"/>
        <rFont val="Arial MT"/>
        <family val="2"/>
      </rPr>
      <t xml:space="preserve">*  Aprobación  manual  de  seguridad  industrial  y salud ocupacional.
</t>
    </r>
    <r>
      <rPr>
        <sz val="8"/>
        <rFont val="Arial MT"/>
        <family val="2"/>
      </rPr>
      <t xml:space="preserve">*    Aprobación    plan    de    manejo    Ambiental
</t>
    </r>
    <r>
      <rPr>
        <sz val="8"/>
        <rFont val="Arial MT"/>
        <family val="2"/>
      </rPr>
      <t>*     Aprobación     del     organigrama     técnico     y administrativo</t>
    </r>
  </si>
  <si>
    <r>
      <rPr>
        <b/>
        <sz val="8"/>
        <rFont val="Arial"/>
        <family val="2"/>
      </rPr>
      <t>SUBTOTAL (1 + 2+3)</t>
    </r>
  </si>
  <si>
    <r>
      <rPr>
        <b/>
        <sz val="8"/>
        <rFont val="Arial"/>
        <family val="2"/>
      </rPr>
      <t>IVA (19%)</t>
    </r>
  </si>
  <si>
    <r>
      <rPr>
        <b/>
        <sz val="8"/>
        <rFont val="Arial"/>
        <family val="2"/>
      </rPr>
      <t>TOTAL</t>
    </r>
  </si>
  <si>
    <r>
      <rPr>
        <b/>
        <sz val="11"/>
        <rFont val="Arial"/>
        <family val="2"/>
      </rPr>
      <t xml:space="preserve">ANOTACION GENERAL:  </t>
    </r>
    <r>
      <rPr>
        <sz val="11"/>
        <rFont val="Arial MT"/>
        <family val="2"/>
      </rPr>
      <t>EL FACTOR MULTIPLICADOR SOLO APLICA PARA AQUELLOS CONTRATISTAS QUE VINCULEN CON CARÁCTER EXCLUSIVO AL PERSONAL PROFESIONAL (VINCULO LABORAL) Y NO A HONORARIOS (PRESTACION DE SERVICIOS).</t>
    </r>
  </si>
  <si>
    <r>
      <rPr>
        <sz val="10"/>
        <rFont val="Arial MT"/>
        <family val="2"/>
      </rPr>
      <t xml:space="preserve">Establecido en Resolución 555 del 5 de abril del 2023 </t>
    </r>
    <r>
      <rPr>
        <i/>
        <sz val="10"/>
        <rFont val="Arial"/>
        <family val="2"/>
      </rPr>
      <t>“</t>
    </r>
    <r>
      <rPr>
        <sz val="10"/>
        <rFont val="Arial MT"/>
        <family val="2"/>
      </rPr>
      <t xml:space="preserve">Por medio de la cual se establece el uso obligatorio del Tapabocas.
</t>
    </r>
    <r>
      <rPr>
        <b/>
        <sz val="14"/>
        <rFont val="Arial"/>
        <family val="2"/>
      </rPr>
      <t>CUADRO DE CANTIDADES RESUMIDO</t>
    </r>
  </si>
  <si>
    <t>Emisión de informe previo para el inicio de la obra que contenga:
* Aprobación del Cronograma de obra en Project.
*Aprobación del A.I.U.
*  Aprobación  manual  de  seguridad  industrial  y salud ocupacional.
*    Aprobación    plan    de    manejo    Ambiental
*     Aprobación     del     organigrama     técnico     y administrativo</t>
  </si>
  <si>
    <t>Asesor Hidrosanitario (Ingeniero Sanitario y/o Ambiental y Sanitario y/o Ingeniero Civil con Posgrado en Recursos Hídricos)</t>
  </si>
  <si>
    <t>Asesor Ingeniero Ambiental</t>
  </si>
  <si>
    <t>Entrega de la documentación previo para el inicio de    la    obra    con    los    siguientes    aspectos:
*Aprobación de las hojas de vida del personal del contratista   de  obra de  interventoría.
*Revisión   integral   del   proyecto   (memorias   de cálculos,        planos,        presupuesto, APUS, especificaciones  técnicas).
*Firma      del      acta      de      inicio      de      obra.
*Demas  documentación  previa  requerida  para  el inicio de obra descritos en el contrato y sus anexos, así como en el manual de interventoría de la FAC.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</si>
</sst>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00"/>
    <numFmt numFmtId="167" formatCode="mm\-dd\-yyyy;@"/>
    <numFmt numFmtId="168" formatCode="0.0"/>
  </numFmts>
  <fonts count="22">
    <font>
      <sz val="10"/>
      <color rgb="FF000000"/>
      <name val="Times New Roman"/>
      <charset val="204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 MT"/>
      <family val="2"/>
    </font>
    <font>
      <sz val="8"/>
      <name val="Arial MT"/>
    </font>
    <font>
      <sz val="10"/>
      <name val="Arial MT"/>
      <family val="2"/>
    </font>
    <font>
      <i/>
      <sz val="10"/>
      <name val="Arial"/>
      <family val="2"/>
    </font>
    <font>
      <b/>
      <sz val="14"/>
      <name val="Arial"/>
      <family val="2"/>
    </font>
    <font>
      <sz val="8"/>
      <name val="Arial MT"/>
      <family val="2"/>
    </font>
    <font>
      <b/>
      <sz val="11"/>
      <name val="Arial"/>
      <family val="2"/>
    </font>
    <font>
      <sz val="11"/>
      <name val="Arial MT"/>
      <family val="2"/>
    </font>
    <font>
      <sz val="10"/>
      <color rgb="FF000000"/>
      <name val="Times New Roman"/>
      <family val="1"/>
    </font>
    <font>
      <sz val="10"/>
      <name val="Times New Roman"/>
      <family val="2"/>
      <charset val="204"/>
    </font>
    <font>
      <sz val="9"/>
      <color rgb="FF000000"/>
      <name val="Arial MT"/>
    </font>
    <font>
      <sz val="9"/>
      <color rgb="FF000000"/>
      <name val="Arial MT"/>
      <family val="2"/>
    </font>
    <font>
      <b/>
      <sz val="9"/>
      <color rgb="FF000000"/>
      <name val="Arial"/>
      <family val="2"/>
    </font>
    <font>
      <sz val="9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CE9D9"/>
      </patternFill>
    </fill>
    <fill>
      <patternFill patternType="solid">
        <fgColor rgb="FFBCD6ED"/>
      </patternFill>
    </fill>
    <fill>
      <patternFill patternType="solid">
        <fgColor rgb="FFFFC000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3" fillId="0" borderId="0" applyFont="0" applyFill="0" applyBorder="0" applyAlignment="0" applyProtection="0"/>
    <xf numFmtId="164" fontId="21" fillId="0" borderId="0" applyFont="0" applyFill="0" applyBorder="0" applyAlignment="0" applyProtection="0"/>
  </cellStyleXfs>
  <cellXfs count="110">
    <xf numFmtId="0" fontId="0" fillId="0" borderId="0" xfId="0" applyAlignment="1">
      <alignment horizontal="left" vertical="top"/>
    </xf>
    <xf numFmtId="168" fontId="5" fillId="0" borderId="7" xfId="0" applyNumberFormat="1" applyFont="1" applyBorder="1" applyAlignment="1">
      <alignment horizontal="right" vertical="top" shrinkToFit="1"/>
    </xf>
    <xf numFmtId="1" fontId="5" fillId="0" borderId="7" xfId="0" applyNumberFormat="1" applyFont="1" applyBorder="1" applyAlignment="1">
      <alignment horizontal="center" vertical="top" shrinkToFit="1"/>
    </xf>
    <xf numFmtId="168" fontId="5" fillId="0" borderId="7" xfId="0" applyNumberFormat="1" applyFont="1" applyBorder="1" applyAlignment="1">
      <alignment horizontal="right" vertical="top" indent="2" shrinkToFit="1"/>
    </xf>
    <xf numFmtId="0" fontId="0" fillId="3" borderId="7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1" fontId="4" fillId="2" borderId="7" xfId="0" applyNumberFormat="1" applyFont="1" applyFill="1" applyBorder="1" applyAlignment="1">
      <alignment horizontal="right" vertical="center" indent="1" shrinkToFit="1"/>
    </xf>
    <xf numFmtId="0" fontId="0" fillId="2" borderId="7" xfId="0" applyFill="1" applyBorder="1" applyAlignment="1">
      <alignment horizontal="left" vertical="center" wrapText="1"/>
    </xf>
    <xf numFmtId="168" fontId="5" fillId="0" borderId="7" xfId="0" applyNumberFormat="1" applyFont="1" applyBorder="1" applyAlignment="1">
      <alignment horizontal="right" vertical="center" shrinkToFit="1"/>
    </xf>
    <xf numFmtId="1" fontId="5" fillId="0" borderId="7" xfId="0" applyNumberFormat="1" applyFont="1" applyBorder="1" applyAlignment="1">
      <alignment horizontal="center" vertical="center" shrinkToFit="1"/>
    </xf>
    <xf numFmtId="1" fontId="5" fillId="0" borderId="7" xfId="0" applyNumberFormat="1" applyFont="1" applyBorder="1" applyAlignment="1">
      <alignment horizontal="right" vertical="center" indent="2" shrinkToFit="1"/>
    </xf>
    <xf numFmtId="1" fontId="5" fillId="0" borderId="7" xfId="0" applyNumberFormat="1" applyFont="1" applyBorder="1" applyAlignment="1">
      <alignment horizontal="right" vertical="top" indent="2" shrinkToFit="1"/>
    </xf>
    <xf numFmtId="0" fontId="3" fillId="0" borderId="7" xfId="0" applyFont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 shrinkToFit="1"/>
    </xf>
    <xf numFmtId="44" fontId="15" fillId="3" borderId="7" xfId="1" applyFont="1" applyFill="1" applyBorder="1" applyAlignment="1">
      <alignment horizontal="left" wrapText="1"/>
    </xf>
    <xf numFmtId="44" fontId="16" fillId="0" borderId="7" xfId="1" applyFont="1" applyBorder="1" applyAlignment="1">
      <alignment horizontal="right" vertical="top" shrinkToFit="1"/>
    </xf>
    <xf numFmtId="44" fontId="17" fillId="2" borderId="7" xfId="1" applyFont="1" applyFill="1" applyBorder="1" applyAlignment="1">
      <alignment horizontal="center" vertical="center" shrinkToFit="1"/>
    </xf>
    <xf numFmtId="44" fontId="17" fillId="4" borderId="7" xfId="1" applyFont="1" applyFill="1" applyBorder="1" applyAlignment="1">
      <alignment horizontal="right" vertical="center" shrinkToFit="1"/>
    </xf>
    <xf numFmtId="44" fontId="17" fillId="3" borderId="7" xfId="1" applyFont="1" applyFill="1" applyBorder="1" applyAlignment="1">
      <alignment horizontal="right" vertical="center" shrinkToFit="1"/>
    </xf>
    <xf numFmtId="44" fontId="0" fillId="3" borderId="7" xfId="1" applyFont="1" applyFill="1" applyBorder="1" applyAlignment="1">
      <alignment horizontal="left" vertical="center" wrapText="1"/>
    </xf>
    <xf numFmtId="44" fontId="4" fillId="2" borderId="7" xfId="1" applyFont="1" applyFill="1" applyBorder="1" applyAlignment="1">
      <alignment horizontal="right" vertical="center" shrinkToFit="1"/>
    </xf>
    <xf numFmtId="44" fontId="0" fillId="3" borderId="7" xfId="1" applyFont="1" applyFill="1" applyBorder="1" applyAlignment="1">
      <alignment horizontal="center" vertical="center" wrapText="1"/>
    </xf>
    <xf numFmtId="44" fontId="16" fillId="0" borderId="7" xfId="1" applyFont="1" applyBorder="1" applyAlignment="1">
      <alignment horizontal="center" vertical="center" shrinkToFit="1"/>
    </xf>
    <xf numFmtId="44" fontId="20" fillId="3" borderId="7" xfId="1" applyFont="1" applyFill="1" applyBorder="1" applyAlignment="1">
      <alignment horizontal="right" vertical="center" shrinkToFit="1"/>
    </xf>
    <xf numFmtId="44" fontId="20" fillId="4" borderId="7" xfId="1" applyFont="1" applyFill="1" applyBorder="1" applyAlignment="1">
      <alignment horizontal="center" vertical="center" shrinkToFit="1"/>
    </xf>
    <xf numFmtId="44" fontId="20" fillId="2" borderId="7" xfId="1" applyFont="1" applyFill="1" applyBorder="1" applyAlignment="1">
      <alignment horizontal="right" vertical="center" shrinkToFit="1"/>
    </xf>
    <xf numFmtId="44" fontId="0" fillId="0" borderId="0" xfId="0" applyNumberFormat="1" applyAlignment="1">
      <alignment horizontal="left" vertical="top"/>
    </xf>
    <xf numFmtId="164" fontId="0" fillId="0" borderId="0" xfId="2" applyFont="1" applyAlignment="1">
      <alignment horizontal="left" vertical="top"/>
    </xf>
    <xf numFmtId="165" fontId="0" fillId="0" borderId="0" xfId="0" applyNumberFormat="1" applyAlignment="1">
      <alignment horizontal="left" vertical="top"/>
    </xf>
    <xf numFmtId="0" fontId="3" fillId="3" borderId="8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4" fontId="15" fillId="0" borderId="9" xfId="1" applyFont="1" applyBorder="1" applyAlignment="1">
      <alignment horizontal="center" vertical="center" wrapText="1"/>
    </xf>
    <xf numFmtId="44" fontId="18" fillId="0" borderId="1" xfId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44" fontId="15" fillId="2" borderId="9" xfId="1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0" fontId="5" fillId="0" borderId="8" xfId="0" applyNumberFormat="1" applyFont="1" applyBorder="1" applyAlignment="1">
      <alignment horizontal="left" vertical="center" indent="2" shrinkToFit="1"/>
    </xf>
    <xf numFmtId="10" fontId="5" fillId="0" borderId="1" xfId="0" applyNumberFormat="1" applyFont="1" applyBorder="1" applyAlignment="1">
      <alignment horizontal="left" vertical="center" indent="2" shrinkToFit="1"/>
    </xf>
    <xf numFmtId="0" fontId="10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0" fontId="5" fillId="0" borderId="8" xfId="0" applyNumberFormat="1" applyFont="1" applyBorder="1" applyAlignment="1">
      <alignment horizontal="left" vertical="top" indent="2" shrinkToFit="1"/>
    </xf>
    <xf numFmtId="10" fontId="5" fillId="0" borderId="1" xfId="0" applyNumberFormat="1" applyFont="1" applyBorder="1" applyAlignment="1">
      <alignment horizontal="left" vertical="top" indent="2" shrinkToFit="1"/>
    </xf>
    <xf numFmtId="0" fontId="3" fillId="4" borderId="8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4" borderId="9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168" fontId="0" fillId="5" borderId="8" xfId="0" applyNumberFormat="1" applyFill="1" applyBorder="1" applyAlignment="1">
      <alignment horizontal="center" vertical="center" wrapText="1"/>
    </xf>
    <xf numFmtId="168" fontId="0" fillId="5" borderId="1" xfId="0" applyNumberForma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top" wrapText="1" indent="1"/>
    </xf>
    <xf numFmtId="10" fontId="5" fillId="0" borderId="8" xfId="0" applyNumberFormat="1" applyFont="1" applyBorder="1" applyAlignment="1">
      <alignment horizontal="left" vertical="top" indent="3" shrinkToFit="1"/>
    </xf>
    <xf numFmtId="10" fontId="5" fillId="0" borderId="1" xfId="0" applyNumberFormat="1" applyFont="1" applyBorder="1" applyAlignment="1">
      <alignment horizontal="left" vertical="top" indent="3" shrinkToFit="1"/>
    </xf>
    <xf numFmtId="0" fontId="14" fillId="0" borderId="9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166" fontId="2" fillId="0" borderId="8" xfId="0" applyNumberFormat="1" applyFont="1" applyBorder="1" applyAlignment="1">
      <alignment vertical="top" shrinkToFit="1"/>
    </xf>
    <xf numFmtId="166" fontId="2" fillId="0" borderId="12" xfId="0" applyNumberFormat="1" applyFont="1" applyBorder="1" applyAlignment="1">
      <alignment vertical="top" shrinkToFit="1"/>
    </xf>
    <xf numFmtId="167" fontId="2" fillId="0" borderId="8" xfId="0" applyNumberFormat="1" applyFont="1" applyBorder="1" applyAlignment="1">
      <alignment vertical="top" shrinkToFit="1"/>
    </xf>
    <xf numFmtId="167" fontId="2" fillId="0" borderId="12" xfId="0" applyNumberFormat="1" applyFont="1" applyBorder="1" applyAlignment="1">
      <alignment vertical="top" shrinkToFi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 indent="2"/>
    </xf>
    <xf numFmtId="0" fontId="1" fillId="0" borderId="9" xfId="0" applyFont="1" applyBorder="1" applyAlignment="1">
      <alignment horizontal="left" vertical="top" wrapText="1" indent="2"/>
    </xf>
    <xf numFmtId="0" fontId="1" fillId="0" borderId="1" xfId="0" applyFont="1" applyBorder="1" applyAlignment="1">
      <alignment horizontal="left" vertical="top" wrapText="1" indent="2"/>
    </xf>
    <xf numFmtId="0" fontId="1" fillId="0" borderId="8" xfId="0" applyFont="1" applyBorder="1" applyAlignment="1">
      <alignment horizontal="left" vertical="top" wrapText="1" indent="3"/>
    </xf>
    <xf numFmtId="0" fontId="1" fillId="0" borderId="9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left" vertical="top" wrapText="1" indent="3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112471</xdr:colOff>
      <xdr:row>0</xdr:row>
      <xdr:rowOff>63931</xdr:rowOff>
    </xdr:from>
    <xdr:ext cx="871219" cy="967181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1219" cy="9671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B21" workbookViewId="0">
      <selection activeCell="L31" sqref="L31"/>
    </sheetView>
  </sheetViews>
  <sheetFormatPr baseColWidth="10" defaultColWidth="9.33203125" defaultRowHeight="12.75"/>
  <cols>
    <col min="1" max="1" width="3.83203125" customWidth="1"/>
    <col min="2" max="2" width="16" customWidth="1"/>
    <col min="3" max="3" width="27.1640625" customWidth="1"/>
    <col min="4" max="4" width="11.33203125" customWidth="1"/>
    <col min="5" max="5" width="10.6640625" customWidth="1"/>
    <col min="6" max="6" width="3.83203125" customWidth="1"/>
    <col min="7" max="7" width="17.83203125" customWidth="1"/>
    <col min="8" max="8" width="10" customWidth="1"/>
    <col min="9" max="9" width="1.33203125" customWidth="1"/>
    <col min="10" max="10" width="14" customWidth="1"/>
    <col min="11" max="11" width="19.83203125" customWidth="1"/>
    <col min="12" max="12" width="18.1640625" customWidth="1"/>
    <col min="13" max="13" width="14.33203125" bestFit="1" customWidth="1"/>
  </cols>
  <sheetData>
    <row r="1" spans="1:11" ht="37.35" customHeight="1">
      <c r="A1" s="92"/>
      <c r="B1" s="93"/>
      <c r="C1" s="98" t="s">
        <v>0</v>
      </c>
      <c r="D1" s="99"/>
      <c r="E1" s="100"/>
      <c r="F1" s="101" t="s">
        <v>1</v>
      </c>
      <c r="G1" s="102"/>
      <c r="H1" s="102"/>
      <c r="I1" s="103"/>
      <c r="J1" s="83" t="s">
        <v>2</v>
      </c>
      <c r="K1" s="84"/>
    </row>
    <row r="2" spans="1:11" ht="22.35" customHeight="1">
      <c r="A2" s="94"/>
      <c r="B2" s="95"/>
      <c r="C2" s="104" t="s">
        <v>3</v>
      </c>
      <c r="D2" s="105"/>
      <c r="E2" s="106"/>
      <c r="F2" s="98" t="s">
        <v>4</v>
      </c>
      <c r="G2" s="99"/>
      <c r="H2" s="99"/>
      <c r="I2" s="100"/>
      <c r="J2" s="85">
        <v>1</v>
      </c>
      <c r="K2" s="86"/>
    </row>
    <row r="3" spans="1:11" ht="25.5" customHeight="1">
      <c r="A3" s="96"/>
      <c r="B3" s="97"/>
      <c r="C3" s="107"/>
      <c r="D3" s="108"/>
      <c r="E3" s="109"/>
      <c r="F3" s="98" t="s">
        <v>5</v>
      </c>
      <c r="G3" s="99"/>
      <c r="H3" s="99"/>
      <c r="I3" s="100"/>
      <c r="J3" s="87">
        <v>44359</v>
      </c>
      <c r="K3" s="88"/>
    </row>
    <row r="4" spans="1:11" ht="64.7" customHeight="1">
      <c r="A4" s="75" t="s">
        <v>40</v>
      </c>
      <c r="B4" s="76"/>
      <c r="C4" s="76"/>
      <c r="D4" s="76"/>
      <c r="E4" s="76"/>
      <c r="F4" s="76"/>
      <c r="G4" s="76"/>
      <c r="H4" s="76"/>
      <c r="I4" s="76"/>
      <c r="J4" s="76"/>
      <c r="K4" s="77"/>
    </row>
    <row r="5" spans="1:11" ht="16.350000000000001" customHeight="1">
      <c r="A5" s="78" t="s">
        <v>6</v>
      </c>
      <c r="B5" s="79"/>
      <c r="C5" s="79"/>
      <c r="D5" s="79"/>
      <c r="E5" s="79"/>
      <c r="F5" s="79"/>
      <c r="G5" s="79"/>
      <c r="H5" s="79"/>
      <c r="I5" s="79"/>
      <c r="J5" s="79"/>
      <c r="K5" s="80"/>
    </row>
    <row r="6" spans="1:11" ht="42.6" customHeight="1">
      <c r="A6" s="12" t="s">
        <v>7</v>
      </c>
      <c r="B6" s="81" t="s">
        <v>8</v>
      </c>
      <c r="C6" s="82"/>
      <c r="D6" s="12" t="s">
        <v>9</v>
      </c>
      <c r="E6" s="81" t="s">
        <v>10</v>
      </c>
      <c r="F6" s="82"/>
      <c r="G6" s="12" t="s">
        <v>11</v>
      </c>
      <c r="H6" s="12" t="s">
        <v>12</v>
      </c>
      <c r="I6" s="81" t="s">
        <v>13</v>
      </c>
      <c r="J6" s="82"/>
      <c r="K6" s="12" t="s">
        <v>14</v>
      </c>
    </row>
    <row r="7" spans="1:11" ht="42.6" customHeight="1">
      <c r="A7" s="14">
        <v>1</v>
      </c>
      <c r="B7" s="89" t="s">
        <v>15</v>
      </c>
      <c r="C7" s="90"/>
      <c r="D7" s="90"/>
      <c r="E7" s="90"/>
      <c r="F7" s="90"/>
      <c r="G7" s="90"/>
      <c r="H7" s="90"/>
      <c r="I7" s="90"/>
      <c r="J7" s="91"/>
      <c r="K7" s="17">
        <f>SUM(K8:K15)</f>
        <v>29650000</v>
      </c>
    </row>
    <row r="8" spans="1:11" ht="16.350000000000001" customHeight="1">
      <c r="A8" s="1">
        <v>1.1000000000000001</v>
      </c>
      <c r="B8" s="56" t="s">
        <v>16</v>
      </c>
      <c r="C8" s="57"/>
      <c r="D8" s="2">
        <v>1</v>
      </c>
      <c r="E8" s="71" t="s">
        <v>17</v>
      </c>
      <c r="F8" s="72"/>
      <c r="G8" s="15">
        <v>9500000</v>
      </c>
      <c r="H8" s="3">
        <v>2</v>
      </c>
      <c r="I8" s="60">
        <v>0.4</v>
      </c>
      <c r="J8" s="61"/>
      <c r="K8" s="16">
        <f>I8*H8*G8*D8</f>
        <v>7600000</v>
      </c>
    </row>
    <row r="9" spans="1:11" ht="14.85" customHeight="1">
      <c r="A9" s="1">
        <v>1.2</v>
      </c>
      <c r="B9" s="56" t="s">
        <v>18</v>
      </c>
      <c r="C9" s="57"/>
      <c r="D9" s="2">
        <v>1</v>
      </c>
      <c r="E9" s="71" t="s">
        <v>19</v>
      </c>
      <c r="F9" s="72"/>
      <c r="G9" s="15">
        <v>6000000</v>
      </c>
      <c r="H9" s="3">
        <v>2</v>
      </c>
      <c r="I9" s="60">
        <v>1</v>
      </c>
      <c r="J9" s="61"/>
      <c r="K9" s="16">
        <f t="shared" ref="K9:K15" si="0">I9*H9*G9*D9</f>
        <v>12000000</v>
      </c>
    </row>
    <row r="10" spans="1:11" ht="16.350000000000001" customHeight="1">
      <c r="A10" s="1">
        <v>1.3</v>
      </c>
      <c r="B10" s="56" t="s">
        <v>20</v>
      </c>
      <c r="C10" s="57"/>
      <c r="D10" s="2">
        <v>1</v>
      </c>
      <c r="E10" s="71" t="s">
        <v>21</v>
      </c>
      <c r="F10" s="72"/>
      <c r="G10" s="15">
        <v>4000000</v>
      </c>
      <c r="H10" s="3">
        <v>2</v>
      </c>
      <c r="I10" s="60">
        <v>0.5</v>
      </c>
      <c r="J10" s="61"/>
      <c r="K10" s="16">
        <f t="shared" si="0"/>
        <v>4000000</v>
      </c>
    </row>
    <row r="11" spans="1:11" ht="36" customHeight="1">
      <c r="A11" s="1">
        <v>1.4</v>
      </c>
      <c r="B11" s="55" t="s">
        <v>42</v>
      </c>
      <c r="C11" s="57"/>
      <c r="D11" s="2">
        <v>1</v>
      </c>
      <c r="E11" s="71" t="s">
        <v>19</v>
      </c>
      <c r="F11" s="72"/>
      <c r="G11" s="15">
        <v>6000000</v>
      </c>
      <c r="H11" s="3">
        <v>2</v>
      </c>
      <c r="I11" s="60">
        <v>0.15</v>
      </c>
      <c r="J11" s="61"/>
      <c r="K11" s="16">
        <f t="shared" ref="K11" si="1">I11*H11*G11*D11</f>
        <v>1800000</v>
      </c>
    </row>
    <row r="12" spans="1:11" ht="14.85" customHeight="1">
      <c r="A12" s="1">
        <v>1.5</v>
      </c>
      <c r="B12" s="55" t="s">
        <v>43</v>
      </c>
      <c r="C12" s="57"/>
      <c r="D12" s="2">
        <v>1</v>
      </c>
      <c r="E12" s="71" t="s">
        <v>19</v>
      </c>
      <c r="F12" s="72"/>
      <c r="G12" s="15">
        <v>5500000</v>
      </c>
      <c r="H12" s="3">
        <v>2</v>
      </c>
      <c r="I12" s="60">
        <v>0.15</v>
      </c>
      <c r="J12" s="61"/>
      <c r="K12" s="16">
        <f>I12*H12*G12*D12</f>
        <v>1650000</v>
      </c>
    </row>
    <row r="13" spans="1:11" ht="14.85" customHeight="1">
      <c r="A13" s="1">
        <v>1.6</v>
      </c>
      <c r="B13" s="56" t="s">
        <v>22</v>
      </c>
      <c r="C13" s="57"/>
      <c r="D13" s="2">
        <v>1</v>
      </c>
      <c r="E13" s="71" t="s">
        <v>19</v>
      </c>
      <c r="F13" s="72"/>
      <c r="G13" s="15">
        <v>5500000</v>
      </c>
      <c r="H13" s="3">
        <v>2</v>
      </c>
      <c r="I13" s="60">
        <v>0.15</v>
      </c>
      <c r="J13" s="61"/>
      <c r="K13" s="16">
        <f t="shared" si="0"/>
        <v>1650000</v>
      </c>
    </row>
    <row r="14" spans="1:11" ht="18.600000000000001" customHeight="1">
      <c r="A14" s="1">
        <v>1.7</v>
      </c>
      <c r="B14" s="56" t="s">
        <v>23</v>
      </c>
      <c r="C14" s="57"/>
      <c r="D14" s="2">
        <v>1</v>
      </c>
      <c r="E14" s="71" t="s">
        <v>21</v>
      </c>
      <c r="F14" s="72"/>
      <c r="G14" s="15">
        <v>5500000</v>
      </c>
      <c r="H14" s="3">
        <v>2</v>
      </c>
      <c r="I14" s="73">
        <v>0.05</v>
      </c>
      <c r="J14" s="74"/>
      <c r="K14" s="16">
        <f t="shared" si="0"/>
        <v>550000</v>
      </c>
    </row>
    <row r="15" spans="1:11" ht="18.600000000000001" customHeight="1">
      <c r="A15" s="1">
        <v>1.8</v>
      </c>
      <c r="B15" s="56" t="s">
        <v>24</v>
      </c>
      <c r="C15" s="57"/>
      <c r="D15" s="2">
        <v>1</v>
      </c>
      <c r="E15" s="71" t="s">
        <v>21</v>
      </c>
      <c r="F15" s="72"/>
      <c r="G15" s="15">
        <v>4000000</v>
      </c>
      <c r="H15" s="3">
        <v>2</v>
      </c>
      <c r="I15" s="73">
        <v>0.05</v>
      </c>
      <c r="J15" s="74"/>
      <c r="K15" s="16">
        <f t="shared" si="0"/>
        <v>400000</v>
      </c>
    </row>
    <row r="16" spans="1:11" ht="27.6" customHeight="1">
      <c r="A16" s="5"/>
      <c r="B16" s="62" t="s">
        <v>25</v>
      </c>
      <c r="C16" s="63"/>
      <c r="D16" s="64"/>
      <c r="E16" s="65"/>
      <c r="F16" s="65"/>
      <c r="G16" s="65"/>
      <c r="H16" s="65"/>
      <c r="I16" s="65"/>
      <c r="J16" s="66"/>
      <c r="K16" s="18">
        <f>+K7</f>
        <v>29650000</v>
      </c>
    </row>
    <row r="17" spans="1:13" ht="27.6" customHeight="1">
      <c r="A17" s="4"/>
      <c r="B17" s="67" t="s">
        <v>26</v>
      </c>
      <c r="C17" s="68"/>
      <c r="D17" s="32"/>
      <c r="E17" s="33"/>
      <c r="F17" s="33"/>
      <c r="G17" s="33"/>
      <c r="H17" s="34"/>
      <c r="I17" s="69">
        <v>2</v>
      </c>
      <c r="J17" s="70"/>
      <c r="K17" s="19">
        <f>K16*I17</f>
        <v>59300000</v>
      </c>
    </row>
    <row r="18" spans="1:13" ht="27.6" customHeight="1">
      <c r="A18" s="6">
        <v>2</v>
      </c>
      <c r="B18" s="43" t="s">
        <v>27</v>
      </c>
      <c r="C18" s="44"/>
      <c r="D18" s="45"/>
      <c r="E18" s="46"/>
      <c r="F18" s="46"/>
      <c r="G18" s="46"/>
      <c r="H18" s="46"/>
      <c r="I18" s="46"/>
      <c r="J18" s="48"/>
      <c r="K18" s="21">
        <f>SUM(K19:K22)</f>
        <v>6852000</v>
      </c>
    </row>
    <row r="19" spans="1:13" ht="29.1" customHeight="1">
      <c r="A19" s="8">
        <v>2.1</v>
      </c>
      <c r="B19" s="56" t="s">
        <v>28</v>
      </c>
      <c r="C19" s="57"/>
      <c r="D19" s="9">
        <v>1</v>
      </c>
      <c r="E19" s="51" t="s">
        <v>29</v>
      </c>
      <c r="F19" s="52"/>
      <c r="G19" s="20">
        <f>(50000+60000*2+500000*2)*1.2</f>
        <v>1404000</v>
      </c>
      <c r="H19" s="10">
        <v>1</v>
      </c>
      <c r="I19" s="53">
        <v>1</v>
      </c>
      <c r="J19" s="54"/>
      <c r="K19" s="16">
        <f>+I19*H19*G19*D19</f>
        <v>1404000</v>
      </c>
    </row>
    <row r="20" spans="1:13" ht="14.85" customHeight="1">
      <c r="A20" s="1">
        <v>2.2000000000000002</v>
      </c>
      <c r="B20" s="56" t="s">
        <v>30</v>
      </c>
      <c r="C20" s="57"/>
      <c r="D20" s="2">
        <v>1</v>
      </c>
      <c r="E20" s="58" t="s">
        <v>29</v>
      </c>
      <c r="F20" s="59"/>
      <c r="G20" s="20">
        <f>300000*2*1.2+1000000*2*1.2</f>
        <v>3120000</v>
      </c>
      <c r="H20" s="11">
        <v>1</v>
      </c>
      <c r="I20" s="60">
        <v>1</v>
      </c>
      <c r="J20" s="61"/>
      <c r="K20" s="16">
        <f t="shared" ref="K20:K22" si="2">+I20*H20*G20*D20</f>
        <v>3120000</v>
      </c>
    </row>
    <row r="21" spans="1:13" ht="14.85" customHeight="1">
      <c r="A21" s="1">
        <v>2.2999999999999998</v>
      </c>
      <c r="B21" s="56" t="s">
        <v>31</v>
      </c>
      <c r="C21" s="57"/>
      <c r="D21" s="2">
        <v>1</v>
      </c>
      <c r="E21" s="58" t="s">
        <v>29</v>
      </c>
      <c r="F21" s="59"/>
      <c r="G21" s="20">
        <f>300000*3*1.2</f>
        <v>1080000</v>
      </c>
      <c r="H21" s="11">
        <v>1</v>
      </c>
      <c r="I21" s="60">
        <v>1</v>
      </c>
      <c r="J21" s="61"/>
      <c r="K21" s="16">
        <f t="shared" si="2"/>
        <v>1080000</v>
      </c>
    </row>
    <row r="22" spans="1:13" ht="14.85" customHeight="1">
      <c r="A22" s="1">
        <v>2.4</v>
      </c>
      <c r="B22" s="56" t="s">
        <v>32</v>
      </c>
      <c r="C22" s="57"/>
      <c r="D22" s="2">
        <v>1</v>
      </c>
      <c r="E22" s="58" t="s">
        <v>29</v>
      </c>
      <c r="F22" s="59"/>
      <c r="G22" s="20">
        <f>(130000*3+100000*3+100000*2+150000)*1.2</f>
        <v>1248000</v>
      </c>
      <c r="H22" s="11">
        <v>1</v>
      </c>
      <c r="I22" s="60">
        <v>1</v>
      </c>
      <c r="J22" s="61"/>
      <c r="K22" s="16">
        <f t="shared" si="2"/>
        <v>1248000</v>
      </c>
    </row>
    <row r="23" spans="1:13" ht="27.6" customHeight="1">
      <c r="A23" s="4"/>
      <c r="B23" s="30" t="s">
        <v>33</v>
      </c>
      <c r="C23" s="31"/>
      <c r="D23" s="32"/>
      <c r="E23" s="33"/>
      <c r="F23" s="33"/>
      <c r="G23" s="33"/>
      <c r="H23" s="33"/>
      <c r="I23" s="33"/>
      <c r="J23" s="34"/>
      <c r="K23" s="24">
        <f>+K18</f>
        <v>6852000</v>
      </c>
    </row>
    <row r="24" spans="1:13" ht="27.6" customHeight="1">
      <c r="A24" s="6">
        <v>3</v>
      </c>
      <c r="B24" s="43" t="s">
        <v>34</v>
      </c>
      <c r="C24" s="44"/>
      <c r="D24" s="45"/>
      <c r="E24" s="46"/>
      <c r="F24" s="46"/>
      <c r="G24" s="46"/>
      <c r="H24" s="46"/>
      <c r="I24" s="46"/>
      <c r="J24" s="48"/>
      <c r="K24" s="26">
        <f>SUM(K25:K26)</f>
        <v>20000000</v>
      </c>
    </row>
    <row r="25" spans="1:13" ht="170.25" customHeight="1">
      <c r="A25" s="8">
        <v>3.1</v>
      </c>
      <c r="B25" s="55" t="s">
        <v>44</v>
      </c>
      <c r="C25" s="50"/>
      <c r="D25" s="9">
        <v>1</v>
      </c>
      <c r="E25" s="51" t="s">
        <v>29</v>
      </c>
      <c r="F25" s="52"/>
      <c r="G25" s="22">
        <f>4000000*4</f>
        <v>16000000</v>
      </c>
      <c r="H25" s="10">
        <v>1</v>
      </c>
      <c r="I25" s="53">
        <v>1</v>
      </c>
      <c r="J25" s="54"/>
      <c r="K25" s="23">
        <f t="shared" ref="K25:K26" si="3">+I25*H25*G25*D25</f>
        <v>16000000</v>
      </c>
    </row>
    <row r="26" spans="1:13" ht="148.35" customHeight="1">
      <c r="A26" s="8">
        <v>3.2</v>
      </c>
      <c r="B26" s="49" t="s">
        <v>41</v>
      </c>
      <c r="C26" s="50" t="s">
        <v>35</v>
      </c>
      <c r="D26" s="9">
        <v>1</v>
      </c>
      <c r="E26" s="51">
        <v>1</v>
      </c>
      <c r="F26" s="52" t="s">
        <v>29</v>
      </c>
      <c r="G26" s="22">
        <v>4000000</v>
      </c>
      <c r="H26" s="10">
        <v>1</v>
      </c>
      <c r="I26" s="53">
        <v>1</v>
      </c>
      <c r="J26" s="54"/>
      <c r="K26" s="23">
        <f t="shared" si="3"/>
        <v>4000000</v>
      </c>
    </row>
    <row r="27" spans="1:13" ht="27.6" customHeight="1">
      <c r="A27" s="4"/>
      <c r="B27" s="30" t="s">
        <v>33</v>
      </c>
      <c r="C27" s="31"/>
      <c r="D27" s="32"/>
      <c r="E27" s="33"/>
      <c r="F27" s="33"/>
      <c r="G27" s="33"/>
      <c r="H27" s="33"/>
      <c r="I27" s="33"/>
      <c r="J27" s="34"/>
      <c r="K27" s="24">
        <f>+K24</f>
        <v>20000000</v>
      </c>
    </row>
    <row r="28" spans="1:13" ht="27.6" customHeight="1">
      <c r="A28" s="13"/>
      <c r="B28" s="35" t="s">
        <v>36</v>
      </c>
      <c r="C28" s="36"/>
      <c r="D28" s="37"/>
      <c r="E28" s="38"/>
      <c r="F28" s="38"/>
      <c r="G28" s="38"/>
      <c r="H28" s="38"/>
      <c r="I28" s="38"/>
      <c r="J28" s="39"/>
      <c r="K28" s="25">
        <f>+K27+K23+K17</f>
        <v>86152000</v>
      </c>
      <c r="M28" s="27"/>
    </row>
    <row r="29" spans="1:13" ht="27.6" customHeight="1">
      <c r="A29" s="13"/>
      <c r="B29" s="35" t="s">
        <v>37</v>
      </c>
      <c r="C29" s="36"/>
      <c r="D29" s="37"/>
      <c r="E29" s="38"/>
      <c r="F29" s="38"/>
      <c r="G29" s="38"/>
      <c r="H29" s="38"/>
      <c r="I29" s="38"/>
      <c r="J29" s="39"/>
      <c r="K29" s="25">
        <f>K28*0.19</f>
        <v>16368880</v>
      </c>
    </row>
    <row r="30" spans="1:13" ht="27.6" customHeight="1">
      <c r="A30" s="7"/>
      <c r="B30" s="43" t="s">
        <v>38</v>
      </c>
      <c r="C30" s="44"/>
      <c r="D30" s="45"/>
      <c r="E30" s="46"/>
      <c r="F30" s="46"/>
      <c r="G30" s="47"/>
      <c r="H30" s="46"/>
      <c r="I30" s="46"/>
      <c r="J30" s="48"/>
      <c r="K30" s="26">
        <f>+K28+K29</f>
        <v>102520880</v>
      </c>
      <c r="L30" s="28"/>
    </row>
    <row r="31" spans="1:13" ht="52.5" customHeight="1">
      <c r="A31" s="40" t="s">
        <v>39</v>
      </c>
      <c r="B31" s="40"/>
      <c r="C31" s="40"/>
      <c r="D31" s="40"/>
      <c r="E31" s="40"/>
      <c r="F31" s="40"/>
      <c r="G31" s="41"/>
      <c r="H31" s="40"/>
      <c r="I31" s="40"/>
      <c r="J31" s="40"/>
      <c r="K31" s="42"/>
      <c r="L31" s="29"/>
    </row>
  </sheetData>
  <mergeCells count="77">
    <mergeCell ref="B11:C11"/>
    <mergeCell ref="E11:F11"/>
    <mergeCell ref="I11:J11"/>
    <mergeCell ref="B10:C10"/>
    <mergeCell ref="E10:F10"/>
    <mergeCell ref="I10:J10"/>
    <mergeCell ref="J1:K1"/>
    <mergeCell ref="J2:K2"/>
    <mergeCell ref="J3:K3"/>
    <mergeCell ref="B7:J7"/>
    <mergeCell ref="B8:C8"/>
    <mergeCell ref="E8:F8"/>
    <mergeCell ref="I8:J8"/>
    <mergeCell ref="A1:B3"/>
    <mergeCell ref="C1:E1"/>
    <mergeCell ref="F1:I1"/>
    <mergeCell ref="C2:E3"/>
    <mergeCell ref="F2:I2"/>
    <mergeCell ref="F3:I3"/>
    <mergeCell ref="B9:C9"/>
    <mergeCell ref="E9:F9"/>
    <mergeCell ref="I9:J9"/>
    <mergeCell ref="A4:K4"/>
    <mergeCell ref="A5:K5"/>
    <mergeCell ref="B6:C6"/>
    <mergeCell ref="E6:F6"/>
    <mergeCell ref="I6:J6"/>
    <mergeCell ref="B12:C12"/>
    <mergeCell ref="E12:F12"/>
    <mergeCell ref="I12:J12"/>
    <mergeCell ref="B13:C13"/>
    <mergeCell ref="E13:F13"/>
    <mergeCell ref="I13:J13"/>
    <mergeCell ref="B14:C14"/>
    <mergeCell ref="E14:F14"/>
    <mergeCell ref="I14:J14"/>
    <mergeCell ref="B15:C15"/>
    <mergeCell ref="E15:F15"/>
    <mergeCell ref="I15:J15"/>
    <mergeCell ref="B16:C16"/>
    <mergeCell ref="D16:J16"/>
    <mergeCell ref="B17:C17"/>
    <mergeCell ref="D17:H17"/>
    <mergeCell ref="I17:J17"/>
    <mergeCell ref="B18:C18"/>
    <mergeCell ref="D18:J18"/>
    <mergeCell ref="B19:C19"/>
    <mergeCell ref="E19:F19"/>
    <mergeCell ref="I19:J19"/>
    <mergeCell ref="B20:C20"/>
    <mergeCell ref="E20:F20"/>
    <mergeCell ref="I20:J20"/>
    <mergeCell ref="B21:C21"/>
    <mergeCell ref="E21:F21"/>
    <mergeCell ref="I21:J21"/>
    <mergeCell ref="B22:C22"/>
    <mergeCell ref="E22:F22"/>
    <mergeCell ref="I22:J22"/>
    <mergeCell ref="B23:C23"/>
    <mergeCell ref="D23:J23"/>
    <mergeCell ref="B26:C26"/>
    <mergeCell ref="E26:F26"/>
    <mergeCell ref="I26:J26"/>
    <mergeCell ref="B24:C24"/>
    <mergeCell ref="D24:J24"/>
    <mergeCell ref="B25:C25"/>
    <mergeCell ref="E25:F25"/>
    <mergeCell ref="I25:J25"/>
    <mergeCell ref="B27:C27"/>
    <mergeCell ref="D27:J27"/>
    <mergeCell ref="B28:C28"/>
    <mergeCell ref="D28:J28"/>
    <mergeCell ref="A31:K31"/>
    <mergeCell ref="B29:C29"/>
    <mergeCell ref="D29:J29"/>
    <mergeCell ref="B30:C30"/>
    <mergeCell ref="D30:J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Restrepo Velez</dc:creator>
  <cp:lastModifiedBy>CO. SANDRA YANETH DURANGO ORTIZ</cp:lastModifiedBy>
  <dcterms:created xsi:type="dcterms:W3CDTF">2023-09-22T21:21:42Z</dcterms:created>
  <dcterms:modified xsi:type="dcterms:W3CDTF">2023-10-09T14:52:29Z</dcterms:modified>
</cp:coreProperties>
</file>