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2019\PROCESOS 2019\DIDACTICOS\EVALUACION\INFORME FINAL\"/>
    </mc:Choice>
  </mc:AlternateContent>
  <bookViews>
    <workbookView xWindow="0" yWindow="0" windowWidth="24000" windowHeight="9630" tabRatio="507" firstSheet="1" activeTab="1"/>
  </bookViews>
  <sheets>
    <sheet name="OFRECI TECNICO " sheetId="72" r:id="rId1"/>
    <sheet name="EXPERIENCIA " sheetId="77" r:id="rId2"/>
    <sheet name="RESUMEN " sheetId="65" r:id="rId3"/>
    <sheet name="VERIFICACION PROPONENTE PLURAL" sheetId="78" r:id="rId4"/>
    <sheet name="CTOS DIDACTICOS Y SIGNOS" sheetId="79" r:id="rId5"/>
    <sheet name="CIRCULO DE TRIUNFADORES" sheetId="80" r:id="rId6"/>
    <sheet name="U.T. WARCOM SED DIDÁCTICOS " sheetId="81" r:id="rId7"/>
  </sheets>
  <definedNames>
    <definedName name="_xlnm.Print_Area" localSheetId="1">'EXPERIENCIA '!$A$1:$U$127</definedName>
    <definedName name="_xlnm.Print_Area" localSheetId="0">'OFRECI TECNICO '!$A$1:$P$39</definedName>
    <definedName name="_xlnm.Print_Area" localSheetId="2">'RESUMEN '!$A$1:$K$23</definedName>
  </definedNames>
  <calcPr calcId="162913"/>
  <extLst>
    <ext xmlns:mx="http://schemas.microsoft.com/office/mac/excel/2008/main" uri="{7523E5D3-25F3-A5E0-1632-64F254C22452}">
      <mx:ArchID Flags="2"/>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R84" i="77" l="1"/>
  <c r="Q84" i="77"/>
  <c r="P84" i="77"/>
  <c r="F166" i="81"/>
  <c r="P85" i="77"/>
  <c r="E63" i="81"/>
  <c r="R83" i="77"/>
  <c r="Q83" i="77"/>
  <c r="P83" i="77"/>
  <c r="D11" i="81"/>
  <c r="R76" i="77"/>
  <c r="Q76" i="77"/>
  <c r="P76" i="77"/>
  <c r="O76" i="77"/>
  <c r="Q75" i="77"/>
  <c r="P75" i="77"/>
  <c r="O75" i="77"/>
  <c r="R56" i="77"/>
  <c r="Q56" i="77"/>
  <c r="P56" i="77"/>
  <c r="C44" i="80"/>
  <c r="R41" i="77"/>
  <c r="P39" i="77"/>
  <c r="O39" i="77"/>
  <c r="Q38" i="77"/>
  <c r="P38" i="77"/>
  <c r="H9" i="79"/>
  <c r="G29" i="79"/>
  <c r="F17" i="79"/>
  <c r="E15" i="79"/>
  <c r="D30" i="79"/>
  <c r="C9" i="79"/>
  <c r="B21" i="79"/>
  <c r="C31" i="79" s="1"/>
  <c r="D20" i="78" l="1"/>
  <c r="C20" i="78"/>
  <c r="R49" i="77"/>
  <c r="Q49" i="77"/>
  <c r="P49" i="77"/>
  <c r="P48" i="77"/>
  <c r="R94" i="77" l="1"/>
  <c r="Q94" i="77"/>
  <c r="P94" i="77"/>
  <c r="O94" i="77"/>
  <c r="N94" i="77"/>
  <c r="N93" i="77"/>
  <c r="N92" i="77"/>
  <c r="Q85" i="77"/>
  <c r="R85" i="77" s="1"/>
  <c r="R86" i="77"/>
  <c r="R75" i="77"/>
  <c r="P74" i="77"/>
  <c r="Q74" i="77" s="1"/>
  <c r="R74" i="77" s="1"/>
  <c r="O74" i="77"/>
  <c r="R77" i="77" l="1"/>
  <c r="O47" i="77"/>
  <c r="Q48" i="77" l="1"/>
  <c r="R48" i="77" s="1"/>
  <c r="R50" i="77" s="1"/>
  <c r="P47" i="77"/>
  <c r="Q47" i="77" s="1"/>
  <c r="R47" i="77" s="1"/>
  <c r="R40" i="77"/>
  <c r="Q40" i="77"/>
  <c r="P40" i="77"/>
  <c r="O40" i="77"/>
  <c r="Q39" i="77"/>
  <c r="R39" i="77" s="1"/>
  <c r="R38" i="77"/>
  <c r="P30" i="77"/>
  <c r="N38" i="77"/>
  <c r="P31" i="77"/>
  <c r="Q31" i="77" s="1"/>
  <c r="R31" i="77" s="1"/>
  <c r="Q30" i="77"/>
  <c r="R30" i="77" s="1"/>
  <c r="C5" i="78"/>
  <c r="R113" i="77" l="1"/>
  <c r="R104" i="77"/>
  <c r="R95" i="77"/>
  <c r="R68" i="77"/>
  <c r="P22" i="77"/>
  <c r="Q22" i="77" s="1"/>
  <c r="R32" i="77" l="1"/>
  <c r="P23" i="77"/>
  <c r="Q23" i="77" s="1"/>
  <c r="R23" i="77" s="1"/>
  <c r="R22" i="77"/>
  <c r="D28" i="78"/>
  <c r="C28" i="78"/>
  <c r="C29" i="78" s="1"/>
  <c r="H13" i="78"/>
  <c r="G13" i="78"/>
  <c r="H5" i="78"/>
  <c r="G5" i="78"/>
  <c r="D5" i="78"/>
  <c r="D13" i="78"/>
  <c r="C13" i="78"/>
  <c r="C14" i="78" s="1"/>
  <c r="D29" i="78" l="1"/>
  <c r="G14" i="78"/>
  <c r="H14" i="78"/>
  <c r="D14" i="78"/>
  <c r="R24" i="77"/>
  <c r="R59" i="77"/>
</calcChain>
</file>

<file path=xl/sharedStrings.xml><?xml version="1.0" encoding="utf-8"?>
<sst xmlns="http://schemas.openxmlformats.org/spreadsheetml/2006/main" count="665" uniqueCount="212">
  <si>
    <t xml:space="preserve"> SECRETARÍA DE EDUCACIÓN</t>
  </si>
  <si>
    <t>OBSERVACIONES</t>
  </si>
  <si>
    <t xml:space="preserve">CONTRATO O FACTURA No. </t>
  </si>
  <si>
    <t>OBJETO DEL CONTRATO</t>
  </si>
  <si>
    <t>FECHA DE INICIACIÓN</t>
  </si>
  <si>
    <t>FECHA DE TERMINACIÓN</t>
  </si>
  <si>
    <t>VALOR CONTRATO</t>
  </si>
  <si>
    <t>PRIVADA</t>
  </si>
  <si>
    <t>EMPRESA-ENTIDAD CONTRATANTE</t>
  </si>
  <si>
    <t>ÚNICO</t>
  </si>
  <si>
    <t>PÚBLICA</t>
  </si>
  <si>
    <t xml:space="preserve">VERIFICACIÓN </t>
  </si>
  <si>
    <t>EXPERIENCIA MÍNIMA</t>
  </si>
  <si>
    <t xml:space="preserve">      ALCALDIA MAYOR DE BOGOTA D.C.</t>
  </si>
  <si>
    <t>UNIÓN TEMPORAL</t>
  </si>
  <si>
    <t>OFRECIMIENTO TÉCNICO-EXPERIENCIA ESPECÍFICA</t>
  </si>
  <si>
    <t xml:space="preserve"> ALCALDIA MAYOR DE BOGOTA D.C.</t>
  </si>
  <si>
    <t>SECRETARÍA DE EDUCACIÓN</t>
  </si>
  <si>
    <t xml:space="preserve"> RESUMEN</t>
  </si>
  <si>
    <t>ALCALDIA MAYOR DE BOGOTA D.C.</t>
  </si>
  <si>
    <t>OFRECIMIENTO TÉCNICO- ESPECIFICACIONES TÉCNICAS</t>
  </si>
  <si>
    <t xml:space="preserve"> VERIFICACIÓN OFRECIMIENTO TÉCNICO</t>
  </si>
  <si>
    <t>VALOR VALIDO A CERTIFICAR PARA EXPERIENCIA</t>
  </si>
  <si>
    <t xml:space="preserve">VALOR CONTRATO A CERTIFICAR   </t>
  </si>
  <si>
    <t xml:space="preserve">VALOR CONTRATO A CERTIFICAR DIVIDIDO EN SMLMV (AÑO TERMINACION) </t>
  </si>
  <si>
    <t>VERIFICACIÓN REPORTE CONTRATO EN EL RUP (Folio)</t>
  </si>
  <si>
    <t>VERIFICACIÓN CLASIFICADOR UNSPSC HASTA EL TERCER NIVEL  (Folio)</t>
  </si>
  <si>
    <t xml:space="preserve">No. DE PROPONENTE </t>
  </si>
  <si>
    <t>VERIFICACIÓN</t>
  </si>
  <si>
    <t xml:space="preserve">NOMBRE PROPONENTE </t>
  </si>
  <si>
    <t xml:space="preserve">OFRECIMIENTO TÉCNICO </t>
  </si>
  <si>
    <t>PROPONENTE No. 2</t>
  </si>
  <si>
    <t>CUMPLE</t>
  </si>
  <si>
    <t>PROPONENTE No. 3</t>
  </si>
  <si>
    <t>PROPONENTE No. 4</t>
  </si>
  <si>
    <t>FORMA DE PARTICIPACIÓN - CON % DE PARTICIPACIÓN</t>
  </si>
  <si>
    <t>PROPONENTE No. 5</t>
  </si>
  <si>
    <t>PROPONENTE No. 7</t>
  </si>
  <si>
    <t>PROPONENTE No. 1</t>
  </si>
  <si>
    <t>NOMBRE PROPONENTE 1</t>
  </si>
  <si>
    <t>PROPONENTE No. 6</t>
  </si>
  <si>
    <t>Requisitos mínimos (numeral 4.3.1 del Pliego de Condiciones Definitivo/Anexo 8):</t>
  </si>
  <si>
    <t>ANEXO 8 (Folio)</t>
  </si>
  <si>
    <t>NOMBRE PROPONENTE 2</t>
  </si>
  <si>
    <t>NOMBRE PROPONENTE 3</t>
  </si>
  <si>
    <t>NOMBRE PROPONENTE 4</t>
  </si>
  <si>
    <t>NOMBRE PROPONENTE 5</t>
  </si>
  <si>
    <t>NOMBRE PROPONENTE 6</t>
  </si>
  <si>
    <t>NOMBRE PROPONENTE 7</t>
  </si>
  <si>
    <t>NO CUMPLE</t>
  </si>
  <si>
    <t>CERTIFICACIONES</t>
  </si>
  <si>
    <t xml:space="preserve">VALOR VALIDO A CERTIFICAR PARA EXPERIENCIA MULTIPLICADO EN SMLMV (2019-$828,116) </t>
  </si>
  <si>
    <t>PROPONENTE No. 8</t>
  </si>
  <si>
    <t>PROPONENTE No. 9</t>
  </si>
  <si>
    <t>NOMBRE PROPONENTE 8</t>
  </si>
  <si>
    <t>NOMBRE PROPONENTE 9</t>
  </si>
  <si>
    <t>SI APORTA</t>
  </si>
  <si>
    <r>
      <rPr>
        <b/>
        <sz val="10"/>
        <rFont val="Arial"/>
        <family val="2"/>
      </rPr>
      <t>2. Cantidad certificaciones:</t>
    </r>
    <r>
      <rPr>
        <sz val="10"/>
        <rFont val="Arial"/>
        <family val="2"/>
      </rPr>
      <t xml:space="preserve"> Máximo 3</t>
    </r>
  </si>
  <si>
    <t xml:space="preserve"> </t>
  </si>
  <si>
    <r>
      <rPr>
        <b/>
        <sz val="10"/>
        <rFont val="Arial"/>
        <family val="2"/>
      </rPr>
      <t>3. Objeto:</t>
    </r>
    <r>
      <rPr>
        <sz val="10"/>
        <rFont val="Arial"/>
        <family val="2"/>
      </rPr>
      <t xml:space="preserve"> : ADQUISICIÓN DE MATERIALES Y/O IMPLEMENTOS DIDACTICOS PARA LAS LUDOTECAS DE LOS COLEGIOS Y AULAS DE EDUCACIÓN INICIAL DEL DISTRITO CAPITAL, ADECUADOS A LOS NUEVOS CONCEPTOS DE AMBIENTES DE APRENDIZAJE DISPUESTOS POR LA SECRETARÍA DE EDUCACIÓN DEL DISTRITO.</t>
    </r>
  </si>
  <si>
    <r>
      <rPr>
        <b/>
        <sz val="10"/>
        <rFont val="Arial"/>
        <family val="2"/>
      </rPr>
      <t>1. Acreditar valor igual o superior al 100% del presupuesto asignado que</t>
    </r>
    <r>
      <rPr>
        <sz val="10"/>
        <rFont val="Arial"/>
        <family val="2"/>
      </rPr>
      <t xml:space="preserve"> </t>
    </r>
    <r>
      <rPr>
        <b/>
        <sz val="10"/>
        <rFont val="Arial"/>
        <family val="2"/>
      </rPr>
      <t xml:space="preserve">corresponde a: </t>
    </r>
    <r>
      <rPr>
        <sz val="10"/>
        <rFont val="Arial"/>
        <family val="2"/>
      </rPr>
      <t>$ 505.166.652</t>
    </r>
  </si>
  <si>
    <t>EVALUACIÓN TÉCNICA- ECONÓMICA: SELECCIÓN ABREVIADA POR SUBASTA INVERSA ELECTRÓNICA No. SED-SA-SI-DDE-123-2019</t>
  </si>
  <si>
    <t>IGUAL O MAYOR AL 100% DEL PRESUPUESTO OFICIAL EQUIVALENTE A $ 505.166.652</t>
  </si>
  <si>
    <r>
      <t xml:space="preserve">4. Experiencia en: </t>
    </r>
    <r>
      <rPr>
        <sz val="10"/>
        <rFont val="Arial"/>
        <family val="2"/>
      </rPr>
      <t>Compraventa de materiales y/o implementos didácticos y/o suministro de
materiales y/o implementos didácticos</t>
    </r>
  </si>
  <si>
    <t>NOMBRE PROPONENTE 10</t>
  </si>
  <si>
    <t>NOMBRE PROPONENTE 11</t>
  </si>
  <si>
    <r>
      <t>Requisito mínimo</t>
    </r>
    <r>
      <rPr>
        <b/>
        <sz val="12"/>
        <rFont val="Arial"/>
        <family val="2"/>
      </rPr>
      <t xml:space="preserve"> (numeral 4.3.1 del Pliego de Condiciones)</t>
    </r>
  </si>
  <si>
    <t>PROPONENTE No. 10</t>
  </si>
  <si>
    <t>PROPONENTE No. 11</t>
  </si>
  <si>
    <r>
      <t xml:space="preserve">                ANA MARÍA TRUJILLO CORONADO
                </t>
    </r>
    <r>
      <rPr>
        <sz val="12"/>
        <rFont val="Arial"/>
        <family val="2"/>
      </rPr>
      <t xml:space="preserve"> Directora de Dotaciones Escolares
                 SECRETARÍA DE EDUCACIÓN DISTRITAL</t>
    </r>
  </si>
  <si>
    <t xml:space="preserve">Proyectó: GLADYS JULIETH MUNÉVAR SUÁRES  - ERNESTO MARIO IBAÑEZ FERNANDEZ- Dirección de Dotaciones Escolares                                                                                                                                                                                 </t>
  </si>
  <si>
    <t>ALIANZA ESTRATÉGICA OUTSOURCING &amp; SUMINISTROS S.A.S.</t>
  </si>
  <si>
    <t>INVERSIONES AGROCOLOMBIA S.A.S.</t>
  </si>
  <si>
    <t xml:space="preserve">DIDÁCTICOS SÍMBOLOS Y SIGNOS S EN C </t>
  </si>
  <si>
    <t>ELITE DEPORTIVA S.A.S.</t>
  </si>
  <si>
    <t>CÍRCULO DE TRIUNFADORES LTDA</t>
  </si>
  <si>
    <t>LILIA FANNY GUEVARA PARRADO</t>
  </si>
  <si>
    <t xml:space="preserve">U.T. WARCOM SED DIDÁCTICOS 
integrado por COMERCIALIZADORA COMSILA  S.A.S. con el 50% de participación y C.I. WARRIORS COMPANY S.A.S.con el 50% de participación.  </t>
  </si>
  <si>
    <t xml:space="preserve">U.T. VILA
integrado por COMERCIALIZADORA VINARTA S.A.S. con el 50% de participación y GRUPO LOS LAGOS S.A.S con el 50% de participación.  </t>
  </si>
  <si>
    <t>FACOMED S.A.S.</t>
  </si>
  <si>
    <t xml:space="preserve">U.T. INDU-NACIS
integrado por NACIONAL DE INSUMOS S.A.S. con el 50% de participación y INDUPROYECTOS DEL ORIENTE S.A.S.con el 50% de participación.  </t>
  </si>
  <si>
    <t>SUMINISTROS Y CONTRATOS SAN JOSÉ S.A.S.</t>
  </si>
  <si>
    <t>COMERCIALIZADORA VINARTA S.A.S</t>
  </si>
  <si>
    <t xml:space="preserve">GRUPO LOS LAGOS S.A.S </t>
  </si>
  <si>
    <t>PROPONENTE 7</t>
  </si>
  <si>
    <t>COMERCIALIZADORA COMSILA  S.A.S.</t>
  </si>
  <si>
    <t>C.I. WARRIORS COMPANY S.A.S.</t>
  </si>
  <si>
    <t>NACIONAL DE INSUMOS S.A.S.</t>
  </si>
  <si>
    <t>INDUPROYECTOS DEL ORIENTE S.A.S.</t>
  </si>
  <si>
    <t>SI PRESENTA</t>
  </si>
  <si>
    <t>CONSECUTIVO 128</t>
  </si>
  <si>
    <t>03MC DEL 2013</t>
  </si>
  <si>
    <t>X</t>
  </si>
  <si>
    <t xml:space="preserve">SUMINISTRO ÚTILES ESCOLARES, MATERIAL LÚDICO, DIDÁCTICO Y ELEMENTOS DEPORTIVOS </t>
  </si>
  <si>
    <t>CONSECUTIVO 70</t>
  </si>
  <si>
    <t>007 DEL 02 DE OCTUBRE DE 2015</t>
  </si>
  <si>
    <t>COMPRA DE MATERIAL EVALUATIVO Y DIDÁCTICO PARA ESTUDIANTES CON NECESIDADES EDUCATIVAS ESPECIALES</t>
  </si>
  <si>
    <t>NO CUIMPLE</t>
  </si>
  <si>
    <t>INVERSIONES AGROCOLOMBIA S.A.S</t>
  </si>
  <si>
    <t>CONSECUTIVO 21</t>
  </si>
  <si>
    <t>CONSECUTIVO 31</t>
  </si>
  <si>
    <t>CONSECUTIVO 59</t>
  </si>
  <si>
    <t>057 DE 2016</t>
  </si>
  <si>
    <t>SUMINISTRO DE MATERIAL PEDAGÓGICO DIDÁCTICO Y/O TERAPÉUTICO PARA LAS IED DEL MUNICIPIO DE UBATÉ</t>
  </si>
  <si>
    <t>CONSECUTIVO 100</t>
  </si>
  <si>
    <t>154/2018</t>
  </si>
  <si>
    <t>ADQUISICIÓN DE ELEMENTOS PARA DOTACIÓN PEDAGÓGICA A CUATRO (4) UNIDADES OPERATIVAS PARA LA ATENCIÓN INTEGRAL …</t>
  </si>
  <si>
    <t>CONSECUTIVO 12</t>
  </si>
  <si>
    <t>1471 DE 2013</t>
  </si>
  <si>
    <t>X 30%</t>
  </si>
  <si>
    <t>CONTRATAR LA DISTRIBUCIÓN DE LOS ELEMENTOS QUE HACEN PARTE DEL KIT DE MATERIAL DIDÁCTICO DURADERO 2013 PARA LOS HOGARES COMUNITARIOS  DE BIENESTAR …</t>
  </si>
  <si>
    <t>CONSECUTIVO 4</t>
  </si>
  <si>
    <t>583 DE 2010</t>
  </si>
  <si>
    <t>ADQUISICIÓN, TRANSPORTE Y ENTREGA DE CANASTAS EDUCATIVAS …</t>
  </si>
  <si>
    <t>NO PRESENTA</t>
  </si>
  <si>
    <t>El contrato indicado no sera tenido en cuenta, puesto que no se encontro soportes de la certificación que, permitiera corroborar la informacion presentada por el proponente. Por lo anterior, el proponente  debera, presentar documentos (certificación o demás) que, permitan al componente tecnico economico verificar la información.</t>
  </si>
  <si>
    <t>La certificación a aportada no fue tenida en cuenta, puesto que esta incumple lo establecido en el numeral 4,3,1 del pliego de condiciones literal g. Debera determinar los valores relacionados a la exigencia del pliego de condiciones solo a materiales y/o implementos didácticos.  El proponente deberá presentar documentos (facturas, liquidaciones y otros) que permitan establecer los valores de los elementos relacionados a la experiencia solicitada. Se observa en objeto utiles escolares, deportivos.</t>
  </si>
  <si>
    <t>La certificación a aportada no fue tenida en cuenta, puesto que esta incumple lo establecido en el numeral 4,3,1 del pliego de condiciones literal g. Debera determinar los valores relacionados a la exigencia del pliego de condiciones solo a imateriales y/o implementos didácticos.  El proponente deberá presentar documentos (facturas, liquidaciones y otros) que permitan establecer los valores de los elementos relacionados a la experiencia solicitada. Se observa en objeto material evaluativo.</t>
  </si>
  <si>
    <t>Solo se tuvo en cuenta, el valor según la participacion en la ejecucion contrtactual.</t>
  </si>
  <si>
    <t>La certificación a aportada no fue tenida en cuenta, puesto que esta incumple lo establecido en el numeral 4,3,1 del pliego de condiciones literal g. Debera determinar los valores relacionados a la exigencia del pliego de condiciones solo a materiales y/o implementos didácticos.  El proponente deberá presentar documentos (facturas, liquidaciones y otros) que permitan establecer los valores de los elementos relacionados a la experiencia solicitada. Se observa en objeto bibliotecas, centros de recursos etc. No se hace necesario subsanar.</t>
  </si>
  <si>
    <t>SIN CONSECUTIVO</t>
  </si>
  <si>
    <t>116-2014</t>
  </si>
  <si>
    <t>VENTA REAL Y MATERIAL ELEMENTOS DEPORTIVOS Y LUDICOS…</t>
  </si>
  <si>
    <t>La certificación a aportada no fue tenida en cuenta, puesto que esta incumple lo establecido en el numeral 4,3,1 del pliego de condiciones literal g. Debera determinar los valores relacionados a la exigencia del pliego de condiciones solo a materiales y/o implementos didácticos.  El proponente deberá presentar documentos (facturas, liquidaciones y otros) que permitan establecer los valores de los elementos relacionados a la experiencia solicitada. Se observa en objeto deportivos. De igual forma no se indico consecutivo RUP. No se hace necesario subsanar.</t>
  </si>
  <si>
    <t>CONSECUTIVO 19</t>
  </si>
  <si>
    <t>030-2013</t>
  </si>
  <si>
    <t>ADQUISICION DE ELEMENTOS PARA DOTACION DE LUDOTECAS…</t>
  </si>
  <si>
    <t>CONSECUTIVO 6</t>
  </si>
  <si>
    <t>CONSECUTIVO 23</t>
  </si>
  <si>
    <t>CONSECUTIVO 50</t>
  </si>
  <si>
    <t>2630-2013</t>
  </si>
  <si>
    <t>SUMINISTRAR IMPLEMENTOS DEPORTIVOS, ARTISTICOS Y DIDÁCTICOS PARA LA PRIMERA INFANCIA …</t>
  </si>
  <si>
    <t xml:space="preserve">La certificación a aportada no fue tenida en cuenta, puesto que esta incumple lo establecido en el numeral 4,3,1 del pliego de condiciones literal g. Debera determinar los valores relacionados a la exigencia del pliego de condiciones solo a materiales y/o implementos didácticos.El contrato corresponde a la adjudicacion del grupo No. 2 (Papeleria, Caballetes, Pinturas) </t>
  </si>
  <si>
    <t>3106 DE 2011</t>
  </si>
  <si>
    <t>SUMINISTRO DE MATERIALES PARA TALLERES DE MANUALIDADES …</t>
  </si>
  <si>
    <t>La certificación a aportada no fue tenida en cuenta, puesto que esta incumple lo establecido en el numeral 4,3,1 del pliego de condiciones literal g. Debera determinar los valores relacionados a la exigencia del pliego de condiciones solo a materiales y/o implementos didácticos.  El proponente deberá presentar documentos (facturas, liquidaciones y otros) que permitan establecer los valores de los elementos relacionados a la experiencia solicitada. Se observa en objeto materiales para talleres de manualidades.</t>
  </si>
  <si>
    <t>ADQUISICIÓN DE MATERIAL EDUCATIVO PARA LAS INSTITUCIONES OFICIALES …</t>
  </si>
  <si>
    <t>CONSECUTIVO 61</t>
  </si>
  <si>
    <t>2101035 / COMERCIALIZADORA VINARTA</t>
  </si>
  <si>
    <t>CONTRATAR LA ADQUISICIÓN DE MATERIAL DIDÁCTICO PARA LOS GRADOS CERO, BÁSICA Y MEDIA…</t>
  </si>
  <si>
    <t xml:space="preserve">CPS-113-2012 / PAPELERIA LOS LAGOS </t>
  </si>
  <si>
    <t>ADQUIRIR MATERIAL DIDÁCTICO PARA SUMINISTRAR A HOGARES COMUNITARIOS HOBIS Y FAMIS</t>
  </si>
  <si>
    <t xml:space="preserve">U.T. VILA
Integrado por COMERCIALIZADORA VINARTA S.A.S. con el 50% de participación y GRUPO LOS LAGOS S.A.S con el 50% de participación.  </t>
  </si>
  <si>
    <t>DIAGRAMACIÓN, DISEÑO CORRECCIÓN DE ESTILO, TRADUCCIÓN ESPAÑOL - INGLES Y PRODUCCIÓN IMPRESA DE MATERIAL DIDÁCTICO "NUEVA BIBLIOTECA</t>
  </si>
  <si>
    <t>CONSECUTIVO 97</t>
  </si>
  <si>
    <t xml:space="preserve">714-2017 / CI WARRIORS </t>
  </si>
  <si>
    <t>ADQUISICIÓN DE MATERIAL LÚDICO PEDAGÓGICO, DIDÁCTICOS, TEXTOS, MOBILIARIO MENAJE Y EQUIPOS …</t>
  </si>
  <si>
    <t>CONSECUTIVO 48</t>
  </si>
  <si>
    <t>SUMINISTRO DE ELEMENTOS PARA LA BIBLIOTECA MUNICIPAL…</t>
  </si>
  <si>
    <t>CONSECUTIVO 46</t>
  </si>
  <si>
    <t>3639 de 2013</t>
  </si>
  <si>
    <t>SUMINISTRO DE MATERIAL DIDÁCTICO, ARTES PLÁSTICAS Y/O INSTRUMENTOS MUSICALES…</t>
  </si>
  <si>
    <t>X 25%</t>
  </si>
  <si>
    <t>CONSECUTIVO 77</t>
  </si>
  <si>
    <t>3638 DE 2013</t>
  </si>
  <si>
    <t>CONSECUTIVO 82</t>
  </si>
  <si>
    <t>X 33 %</t>
  </si>
  <si>
    <t>ADQUIRIR LOS ELEMENTOS EN MADERA QUE HACEN PARTE DEL KIT DE MATERIAL DIDÁCTICO …</t>
  </si>
  <si>
    <t>CONSECUTIVO 38</t>
  </si>
  <si>
    <t>DID-3628 / NACIONAL DE INSUMOS</t>
  </si>
  <si>
    <t>ADQUISICIÓN, DE INSTRUMENTOS MUSICALES, DOTACION DEPORTIVA, DIDÁCTICOS Y PEDAGÓGICO…</t>
  </si>
  <si>
    <t>CONSECUTIVO 11</t>
  </si>
  <si>
    <t xml:space="preserve">CTO052017 / INDUPROYECTOS DEL ORIENTE </t>
  </si>
  <si>
    <t xml:space="preserve">UNIFORMES, VESTUARIOS, DIDÁCTICOS, JUEGOS Y TEXTOS EN GENERAL… </t>
  </si>
  <si>
    <t xml:space="preserve">CTO082017 / INDUPROYECTOS DEL ORIENTE </t>
  </si>
  <si>
    <t>COMPRAVENTA Y ADQUISICIÓN DE INSTRUMENTOS MUSICALES, ELEMENTOS PARA DOTACION PEDAGÓGICA…</t>
  </si>
  <si>
    <t>La certificación a aportada no fue tenida en cuenta, puesto que esta incumple lo establecido en el numeral 4,3,1 del pliego de condiciones literal g. Debera determinar los valores relacionados a la exigencia del pliego de condiciones solo a materiales y/o implementos didácticos.  El proponente deberá presentar documentos (facturas, liquidaciones y otros) que permitan establecer los valores de los elementos relacionados a la experiencia solicitada. Se observa en objeto instrumentos musicales, dotación deportiva.</t>
  </si>
  <si>
    <t>La certificación a aportada no fue tenida en cuenta, puesto que esta incumple lo establecido en el numeral 4,3,1 del pliego de condiciones literal g. Debera determinar los valores relacionados a la exigencia del pliego de condiciones solo a materiales y/o implementos didácticos.  El proponente deberá presentar documentos (facturas, liquidaciones y otros) que permitan establecer los valores de los elementos relacionados a la experiencia solicitada. Se observa en objeto instrumentos musicales, elementos para dotación pedagógica</t>
  </si>
  <si>
    <t>VENTA DE MATERIAL DIDÁCTICO Y KITS ESCOLARES</t>
  </si>
  <si>
    <t>CONSECUTIVO 42</t>
  </si>
  <si>
    <t>FABRICACIÓN E INSTALACIÓN DE MOBILIARIO ESCOLAR, Y, SUMINISTRO DE MATERIAL DIDÁCTICO</t>
  </si>
  <si>
    <t>La certificación a aportada no fue tenida en cuenta, puesto que esta incumple lo establecido en el numeral 4,3,1 del pliego de condiciones literal j. Debera determinar los valores relacionados a la exigencia del pliego de condiciones solo a implementos y /o material didactico.  El proponente deberá presentar documentos (facturas, liquidaciones y otros) que permitan establecer los valores de los elementos relacionados a la experiencia solicitada. Se observa en objeto fabricación e instalación de mobiliario escolar</t>
  </si>
  <si>
    <t>CONSECUTIVO 45</t>
  </si>
  <si>
    <t>TROFEOS, INSTRUMENTOS MUSICALES Y JUGUETERIA EN GENERAL</t>
  </si>
  <si>
    <t>La certificación a aportada no fue tenida en cuenta, puesto que esta incumple lo establecido en el numeral 4,3,1 del pliego de condiciones literal j. Debera determinar los valores relacionados a la exigencia del pliego de condiciones solo a implementos y /o material didactico.  El proponente deberá presentar documentos (facturas, liquidaciones y otros) que permitan establecer los valores de los elementos relacionados a la experiencia solicitada. Se observa en objeto trofeos, instrumentos musicales y jugueteria en general</t>
  </si>
  <si>
    <t>4143026356-2014</t>
  </si>
  <si>
    <t>1554 DEL 2015</t>
  </si>
  <si>
    <t>El contrato indicado no sera tenido en cuenta, puesto que no se encontro soportes de la certificación que, permitiera corroborar la informacion presentada por el proponente. Por lo anterior, el proponente  debera, presentar documentos (certificación o demás) que, permitan al componente tecnico economico verificar la información.
  El proponente adicionalmente se le señala que según el anexo 8, el contrato que presuntamente celebró con el Ministerio de Justicia y del Derecho, según lo reportado en el RUP solo cuenta con 3 de los 4 códigos requeridos en el numeral 4,3,1 del complemento al pliego de condiciones definitivo.</t>
  </si>
  <si>
    <t>Solo se tuvo en cuenta los valores relacionados a la experiencia solicitada, los demas fueron descartados.</t>
  </si>
  <si>
    <t>La certificación a aportada no fue tenida en cuenta, puesto que esta incumple lo establecido en el numeral 4,3,1 del pliego de condiciones literal g. Debera determinar los valores relacionados a la exigencia del pliego de condiciones solo a materiales y/o implementos didácticos.  El proponente deberá presentar documentos (facturas, liquidaciones y otros) que permitan establecer los valores de los elementos relacionados a la experiencia solicitada. Se observa en objeto material educativo para las instituciones educativas.</t>
  </si>
  <si>
    <t>LA UT NO CUMPLE LO INDICADO EN EL NUMERAL 4,3,1,1 "REGLAS PARA LA VALORACIÓN DE EXPERIENCIA", CUANDO LA EXPERIENCIA ES PRESENTADA EN UNIÓN TEMPORAL O CONSORCIO. % DE PARTICIPACIÓN.</t>
  </si>
  <si>
    <t>La certificación a aportada no fue tenida en cuenta, puesto que esta incumple lo establecido en el numeral 4,3,1 del pliego de condiciones literal g. Debera determinar los valores relacionados a la exigencia del pliego de condiciones solo a materiales y/o implementos didácticos.El contrato corresponde a la adjudicacion del grupo No. 2 (Papeleria, Caballetes, Pinturas) No se hace necesario subsanar.</t>
  </si>
  <si>
    <t>La certificación a aportada no fue tenida en cuenta, puesto que esta incumple lo establecido en el numeral 4,3,1 del pliego de condiciones literal g. Debera determinar los valores relacionados a la exigencia del pliego de condiciones solo a materiales y/o implementos didácticos.El contrato corresponde a la adjudicacion del grupo No. 3 (Instrumentos Musicales) No se hace necesario subsanar.</t>
  </si>
  <si>
    <t>La certificación a aportada no fue tenida en cuenta, puesto que esta incumple lo establecido en el numeral 4,3,1 del pliego de condiciones literal g. Debera determinar los valores relacionados a la exigencia del pliego de condiciones solo a materiales y/o implementos didácticos.  El proponente deberá presentar documentos (facturas, liquidaciones y otros) que permitan establecer los valores de los elementos relacionados a la experiencia solicitada. Se observa en objeto vestuarios, juegos y textos.</t>
  </si>
  <si>
    <t xml:space="preserve">La certificación a aportada no fue tenida en cuenta, puesto que esta incumple lo establecido en el numeral 4,3,1 del pliego de condiciones literal g. Debera determinar los valores relacionados a la exigencia del pliego de condiciones solo a materiales y/o implementos didácticos.  El proponente deberá presentar documentos (facturas, liquidaciones y otros) que permitan establecer los valores de los elementos relacionados a la experiencia solicitada. Se observa en objeto. Se observa  kits escolares. </t>
  </si>
  <si>
    <t>FACTURA 31719</t>
  </si>
  <si>
    <t>FACTURA 31720</t>
  </si>
  <si>
    <t>FACTURA 31715</t>
  </si>
  <si>
    <t>FACTURA 31707</t>
  </si>
  <si>
    <t>FACTURA 31713</t>
  </si>
  <si>
    <t>FACTURA 31714</t>
  </si>
  <si>
    <t>FACTURA 31706</t>
  </si>
  <si>
    <t>CONTRATO 057-2016</t>
  </si>
  <si>
    <t>TOTAL</t>
  </si>
  <si>
    <t>COMPRA-VENTA DE MATERIAL DIDÁCTICO, JUEGOS EDUCATIVOS Y ROMPE CABEZAS</t>
  </si>
  <si>
    <t>0018 DE 2008 - 2013</t>
  </si>
  <si>
    <t>CONSECUTIVO 1</t>
  </si>
  <si>
    <t>CONSECUTIVO 29</t>
  </si>
  <si>
    <t>CONSECUTIVO 80</t>
  </si>
  <si>
    <t>201-2013 / GRUPO LOS LAGOS</t>
  </si>
  <si>
    <t>CONTRATAR EL SUMINISTO DE EQUIPOS, MATERIALES Y ELEMENTOS NECESARIO PARA LA DOTACION DE 40 JARDINES INFANTILES OPERADOS POR LA SECRETARIA DISTRITAL DE INTEGRACIÓN … GRUPO V. MATERIAL DIDÁCTICO</t>
  </si>
  <si>
    <t>CONSECUTIVO 44</t>
  </si>
  <si>
    <t>COMSILA CTO 798-2018</t>
  </si>
  <si>
    <t xml:space="preserve">CUMPLE </t>
  </si>
  <si>
    <t xml:space="preserve">028 DE 2016  / CI WARRIORS </t>
  </si>
  <si>
    <t>WARRIORS COMPANY 714/2017</t>
  </si>
  <si>
    <t>WARRIORS COMPANY 028/2016</t>
  </si>
  <si>
    <t>CALIFICACION</t>
  </si>
  <si>
    <t>NO HABILITADO</t>
  </si>
  <si>
    <t>HABILITADO</t>
  </si>
  <si>
    <t xml:space="preserve">De acuerdo con las facturas aportadas, solo se tuvo en cuenta los valores relacionados a la experiencia solicitada, los demas fueron descartados. </t>
  </si>
  <si>
    <t>OT-798-2018-COMSILA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</si>
</sst>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quot;$&quot;\ * #,##0.00_);_(&quot;$&quot;\ * \(#,##0.00\);_(&quot;$&quot;\ * &quot;-&quot;??_);_(@_)"/>
    <numFmt numFmtId="165" formatCode="[$$-240A]\ #,##0.00"/>
    <numFmt numFmtId="166" formatCode="_(&quot;$&quot;\ * #,##0_);_(&quot;$&quot;\ * \(#,##0\);_(&quot;$&quot;\ * &quot;-&quot;??_);_(@_)"/>
  </numFmts>
  <fonts count="19" x14ac:knownFonts="1">
    <font>
      <sz val="11"/>
      <color theme="1"/>
      <name val="Calibri"/>
      <family val="2"/>
      <scheme val="minor"/>
    </font>
    <font>
      <b/>
      <sz val="10"/>
      <name val="Arial"/>
      <family val="2"/>
    </font>
    <font>
      <sz val="12"/>
      <color indexed="8"/>
      <name val="Arial"/>
      <family val="2"/>
    </font>
    <font>
      <b/>
      <sz val="12"/>
      <name val="Arial"/>
      <family val="2"/>
    </font>
    <font>
      <b/>
      <sz val="12"/>
      <color indexed="8"/>
      <name val="Arial"/>
      <family val="2"/>
    </font>
    <font>
      <sz val="10"/>
      <color indexed="8"/>
      <name val="Arial"/>
      <family val="2"/>
    </font>
    <font>
      <b/>
      <sz val="10"/>
      <color indexed="8"/>
      <name val="Arial"/>
      <family val="2"/>
    </font>
    <font>
      <sz val="12"/>
      <name val="Arial"/>
      <family val="2"/>
    </font>
    <font>
      <sz val="10"/>
      <name val="Arial"/>
      <family val="2"/>
    </font>
    <font>
      <sz val="11"/>
      <color theme="1"/>
      <name val="Calibri"/>
      <family val="2"/>
      <scheme val="minor"/>
    </font>
    <font>
      <sz val="12"/>
      <color theme="1"/>
      <name val="Arial"/>
      <family val="2"/>
    </font>
    <font>
      <sz val="11"/>
      <color rgb="FFFF0000"/>
      <name val="Calibri"/>
      <family val="2"/>
      <scheme val="minor"/>
    </font>
    <font>
      <sz val="12"/>
      <color theme="1"/>
      <name val="Calibri"/>
      <family val="2"/>
      <scheme val="minor"/>
    </font>
    <font>
      <sz val="1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10"/>
      <color theme="1"/>
      <name val="Arial"/>
      <family val="2"/>
    </font>
    <font>
      <b/>
      <sz val="10"/>
      <color theme="1"/>
      <name val="Arial"/>
      <family val="2"/>
    </font>
  </fonts>
  <fills count="10">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FFFF"/>
        <bgColor indexed="64"/>
      </patternFill>
    </fill>
    <fill>
      <patternFill patternType="solid">
        <fgColor theme="0" tint="-0.14999847407452621"/>
        <bgColor indexed="64"/>
      </patternFill>
    </fill>
    <fill>
      <patternFill patternType="solid">
        <fgColor rgb="FFFFFFFF"/>
        <bgColor indexed="64"/>
      </patternFill>
    </fill>
    <fill>
      <patternFill patternType="solid">
        <fgColor rgb="FFFFC7CE"/>
      </patternFill>
    </fill>
    <fill>
      <patternFill patternType="solid">
        <fgColor rgb="FFFFEB9C"/>
      </patternFill>
    </fill>
    <fill>
      <patternFill patternType="solid">
        <fgColor theme="0" tint="-4.9989318521683403E-2"/>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right/>
      <top style="thin">
        <color auto="1"/>
      </top>
      <bottom/>
      <diagonal/>
    </border>
  </borders>
  <cellStyleXfs count="4">
    <xf numFmtId="0" fontId="0" fillId="0" borderId="0"/>
    <xf numFmtId="164" fontId="9" fillId="0" borderId="0" applyFont="0" applyFill="0" applyBorder="0" applyAlignment="0" applyProtection="0"/>
    <xf numFmtId="0" fontId="14" fillId="7" borderId="0" applyNumberFormat="0" applyBorder="0" applyAlignment="0" applyProtection="0"/>
    <xf numFmtId="0" fontId="15" fillId="8" borderId="0" applyNumberFormat="0" applyBorder="0" applyAlignment="0" applyProtection="0"/>
  </cellStyleXfs>
  <cellXfs count="202">
    <xf numFmtId="0" fontId="0" fillId="0" borderId="0" xfId="0"/>
    <xf numFmtId="0" fontId="2" fillId="2" borderId="0" xfId="0" applyFont="1" applyFill="1"/>
    <xf numFmtId="0" fontId="5" fillId="2" borderId="0" xfId="0" applyFont="1" applyFill="1"/>
    <xf numFmtId="0" fontId="2" fillId="2" borderId="0" xfId="0" applyFont="1" applyFill="1" applyAlignment="1">
      <alignment horizontal="justify" vertical="center" wrapText="1"/>
    </xf>
    <xf numFmtId="49" fontId="2" fillId="2" borderId="0" xfId="0" applyNumberFormat="1" applyFont="1" applyFill="1" applyAlignment="1">
      <alignment horizontal="center" vertical="center" wrapText="1"/>
    </xf>
    <xf numFmtId="3" fontId="5" fillId="2" borderId="0" xfId="0" applyNumberFormat="1" applyFont="1" applyFill="1"/>
    <xf numFmtId="0" fontId="8" fillId="2" borderId="0" xfId="0" applyFont="1" applyFill="1"/>
    <xf numFmtId="0" fontId="10" fillId="2" borderId="0" xfId="0" applyFont="1" applyFill="1"/>
    <xf numFmtId="0" fontId="1" fillId="3" borderId="0" xfId="0" applyFont="1" applyFill="1"/>
    <xf numFmtId="9" fontId="8" fillId="3" borderId="0" xfId="0" applyNumberFormat="1" applyFont="1" applyFill="1"/>
    <xf numFmtId="0" fontId="1" fillId="2" borderId="0" xfId="0" applyFont="1" applyFill="1" applyBorder="1"/>
    <xf numFmtId="0" fontId="8" fillId="3" borderId="0" xfId="0" applyFont="1" applyFill="1"/>
    <xf numFmtId="0" fontId="8" fillId="3" borderId="0" xfId="0" applyFont="1" applyFill="1" applyAlignment="1"/>
    <xf numFmtId="0" fontId="4" fillId="2" borderId="0" xfId="0" applyFont="1" applyFill="1" applyAlignment="1">
      <alignment horizontal="center"/>
    </xf>
    <xf numFmtId="0" fontId="4" fillId="2" borderId="0" xfId="0" applyFont="1" applyFill="1" applyAlignment="1">
      <alignment horizontal="center"/>
    </xf>
    <xf numFmtId="0" fontId="4" fillId="2" borderId="0" xfId="0" applyFont="1" applyFill="1" applyAlignment="1">
      <alignment horizontal="center"/>
    </xf>
    <xf numFmtId="0" fontId="2" fillId="0" borderId="1" xfId="0" applyFont="1" applyFill="1" applyBorder="1" applyAlignment="1">
      <alignment horizontal="center" vertical="center" wrapText="1"/>
    </xf>
    <xf numFmtId="0" fontId="5" fillId="0" borderId="0" xfId="0" applyFont="1" applyFill="1"/>
    <xf numFmtId="0" fontId="7"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0" fillId="0" borderId="1" xfId="0" applyBorder="1"/>
    <xf numFmtId="14" fontId="8" fillId="3" borderId="1" xfId="0" applyNumberFormat="1" applyFont="1" applyFill="1" applyBorder="1" applyAlignment="1">
      <alignment horizontal="center" vertical="center" wrapText="1"/>
    </xf>
    <xf numFmtId="37" fontId="8" fillId="3" borderId="1" xfId="1" applyNumberFormat="1" applyFont="1" applyFill="1" applyBorder="1" applyAlignment="1">
      <alignment horizontal="center" vertical="center" wrapText="1"/>
    </xf>
    <xf numFmtId="3" fontId="8" fillId="3" borderId="1" xfId="0" applyNumberFormat="1" applyFont="1" applyFill="1" applyBorder="1" applyAlignment="1">
      <alignment horizontal="center" vertical="center" wrapText="1"/>
    </xf>
    <xf numFmtId="166" fontId="8" fillId="3" borderId="1" xfId="1" applyNumberFormat="1" applyFont="1" applyFill="1" applyBorder="1" applyAlignment="1">
      <alignment horizontal="center" vertical="center" wrapText="1"/>
    </xf>
    <xf numFmtId="0" fontId="5" fillId="3" borderId="0" xfId="0" applyFont="1" applyFill="1"/>
    <xf numFmtId="3" fontId="5" fillId="3" borderId="0" xfId="0" applyNumberFormat="1" applyFont="1" applyFill="1"/>
    <xf numFmtId="0" fontId="6" fillId="3" borderId="1" xfId="0" applyFont="1" applyFill="1" applyBorder="1" applyAlignment="1">
      <alignment horizontal="center" vertical="center" wrapText="1"/>
    </xf>
    <xf numFmtId="0" fontId="0" fillId="4" borderId="1" xfId="0" applyFill="1" applyBorder="1"/>
    <xf numFmtId="3" fontId="0" fillId="4" borderId="1" xfId="0" applyNumberFormat="1" applyFill="1" applyBorder="1"/>
    <xf numFmtId="9" fontId="0" fillId="4" borderId="1" xfId="0" applyNumberFormat="1" applyFill="1" applyBorder="1"/>
    <xf numFmtId="164" fontId="0" fillId="4" borderId="1" xfId="1" applyFont="1" applyFill="1" applyBorder="1"/>
    <xf numFmtId="0" fontId="0" fillId="4" borderId="1" xfId="0" applyFill="1" applyBorder="1" applyAlignment="1">
      <alignment horizontal="center"/>
    </xf>
    <xf numFmtId="3" fontId="0" fillId="0" borderId="0" xfId="0" applyNumberFormat="1"/>
    <xf numFmtId="0" fontId="7" fillId="2"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2" fillId="2" borderId="0" xfId="0" applyFont="1" applyFill="1" applyAlignment="1">
      <alignment vertical="center" wrapText="1"/>
    </xf>
    <xf numFmtId="3" fontId="8" fillId="0" borderId="1" xfId="0" applyNumberFormat="1" applyFont="1" applyFill="1" applyBorder="1" applyAlignment="1">
      <alignment horizontal="center" vertical="center" wrapText="1"/>
    </xf>
    <xf numFmtId="14" fontId="5" fillId="2" borderId="1" xfId="0" applyNumberFormat="1" applyFont="1" applyFill="1" applyBorder="1" applyAlignment="1">
      <alignment horizontal="center" vertical="center"/>
    </xf>
    <xf numFmtId="0" fontId="10" fillId="2" borderId="1" xfId="0" applyFont="1" applyFill="1" applyBorder="1" applyAlignment="1">
      <alignment horizontal="center" vertical="center"/>
    </xf>
    <xf numFmtId="0" fontId="5" fillId="5" borderId="0" xfId="0" applyFont="1" applyFill="1"/>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3" fontId="8" fillId="6" borderId="1" xfId="0" applyNumberFormat="1" applyFont="1" applyFill="1" applyBorder="1" applyAlignment="1">
      <alignment horizontal="center" vertical="center" wrapText="1"/>
    </xf>
    <xf numFmtId="0" fontId="8" fillId="6" borderId="1" xfId="0" applyFont="1" applyFill="1" applyBorder="1" applyAlignment="1">
      <alignment horizontal="center" vertical="center" wrapText="1"/>
    </xf>
    <xf numFmtId="14" fontId="8" fillId="6" borderId="1" xfId="0" applyNumberFormat="1" applyFont="1" applyFill="1" applyBorder="1" applyAlignment="1">
      <alignment horizontal="center" vertical="center" wrapText="1"/>
    </xf>
    <xf numFmtId="166" fontId="8" fillId="6" borderId="1" xfId="1" applyNumberFormat="1" applyFont="1" applyFill="1" applyBorder="1" applyAlignment="1">
      <alignment horizontal="center" vertical="center" wrapText="1"/>
    </xf>
    <xf numFmtId="37" fontId="8" fillId="6" borderId="1" xfId="1" applyNumberFormat="1" applyFont="1" applyFill="1" applyBorder="1" applyAlignment="1">
      <alignment horizontal="center" vertical="center" wrapText="1"/>
    </xf>
    <xf numFmtId="14" fontId="5" fillId="6" borderId="1" xfId="0" applyNumberFormat="1" applyFont="1" applyFill="1" applyBorder="1" applyAlignment="1">
      <alignment horizontal="center" vertical="center"/>
    </xf>
    <xf numFmtId="0" fontId="2" fillId="6"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7" fillId="0" borderId="1" xfId="0" applyFont="1" applyFill="1" applyBorder="1" applyAlignment="1">
      <alignment horizontal="center" vertical="center"/>
    </xf>
    <xf numFmtId="0" fontId="8" fillId="3" borderId="6" xfId="0" applyFont="1" applyFill="1" applyBorder="1" applyAlignment="1">
      <alignment horizontal="center" vertical="center" wrapText="1"/>
    </xf>
    <xf numFmtId="0" fontId="0" fillId="4" borderId="1" xfId="0" applyFill="1" applyBorder="1" applyAlignment="1">
      <alignment horizontal="center" vertical="center" wrapText="1"/>
    </xf>
    <xf numFmtId="164" fontId="11" fillId="4" borderId="1" xfId="1" applyFont="1" applyFill="1" applyBorder="1"/>
    <xf numFmtId="0" fontId="12" fillId="0" borderId="0" xfId="0" applyFont="1"/>
    <xf numFmtId="0" fontId="7" fillId="3" borderId="0" xfId="0" applyFont="1" applyFill="1" applyBorder="1" applyAlignment="1">
      <alignment horizontal="center" vertical="center" wrapText="1"/>
    </xf>
    <xf numFmtId="0" fontId="0" fillId="3" borderId="0" xfId="0" applyFill="1" applyBorder="1"/>
    <xf numFmtId="3" fontId="0" fillId="3" borderId="0" xfId="0" applyNumberFormat="1" applyFill="1" applyBorder="1"/>
    <xf numFmtId="9" fontId="0" fillId="3" borderId="0" xfId="0" applyNumberFormat="1" applyFill="1" applyBorder="1"/>
    <xf numFmtId="164" fontId="0" fillId="3" borderId="0" xfId="1" applyFont="1" applyFill="1" applyBorder="1"/>
    <xf numFmtId="0" fontId="0" fillId="3" borderId="0" xfId="0" applyFill="1" applyBorder="1" applyAlignment="1">
      <alignment horizontal="center"/>
    </xf>
    <xf numFmtId="165" fontId="8" fillId="3" borderId="1" xfId="0" applyNumberFormat="1" applyFont="1" applyFill="1" applyBorder="1" applyAlignment="1">
      <alignment horizontal="center" vertical="center" wrapText="1"/>
    </xf>
    <xf numFmtId="165" fontId="5" fillId="2" borderId="0" xfId="0" applyNumberFormat="1" applyFont="1" applyFill="1"/>
    <xf numFmtId="3" fontId="1" fillId="6" borderId="1" xfId="0" applyNumberFormat="1" applyFont="1" applyFill="1" applyBorder="1" applyAlignment="1">
      <alignment horizontal="center" vertical="center" wrapText="1"/>
    </xf>
    <xf numFmtId="3" fontId="8" fillId="0" borderId="1" xfId="0" applyNumberFormat="1" applyFont="1" applyFill="1" applyBorder="1" applyAlignment="1">
      <alignment horizontal="justify" vertical="center" wrapText="1"/>
    </xf>
    <xf numFmtId="166" fontId="1" fillId="3" borderId="1" xfId="1" applyNumberFormat="1" applyFont="1" applyFill="1" applyBorder="1" applyAlignment="1">
      <alignment horizontal="center" vertical="center" wrapText="1"/>
    </xf>
    <xf numFmtId="0" fontId="8" fillId="3" borderId="1" xfId="0" applyFont="1" applyFill="1" applyBorder="1" applyAlignment="1">
      <alignment horizontal="justify" vertical="center" wrapText="1"/>
    </xf>
    <xf numFmtId="166" fontId="8" fillId="3" borderId="1" xfId="1" applyNumberFormat="1" applyFont="1" applyFill="1" applyBorder="1" applyAlignment="1">
      <alignment horizontal="right" vertical="center" wrapText="1"/>
    </xf>
    <xf numFmtId="3" fontId="8" fillId="3" borderId="1" xfId="0" applyNumberFormat="1" applyFont="1" applyFill="1" applyBorder="1" applyAlignment="1">
      <alignment horizontal="justify" vertical="center" wrapText="1"/>
    </xf>
    <xf numFmtId="0" fontId="8" fillId="6" borderId="1" xfId="0" applyNumberFormat="1" applyFont="1" applyFill="1" applyBorder="1" applyAlignment="1">
      <alignment horizontal="center" vertical="center" wrapText="1"/>
    </xf>
    <xf numFmtId="164" fontId="13" fillId="4" borderId="1" xfId="1" applyFont="1" applyFill="1" applyBorder="1"/>
    <xf numFmtId="0" fontId="7" fillId="3" borderId="1" xfId="0" applyFont="1" applyFill="1" applyBorder="1" applyAlignment="1">
      <alignment horizontal="center" vertical="center"/>
    </xf>
    <xf numFmtId="0" fontId="3" fillId="3" borderId="1" xfId="0" applyFont="1" applyFill="1" applyBorder="1" applyAlignment="1">
      <alignment horizontal="center" vertical="center"/>
    </xf>
    <xf numFmtId="164" fontId="0" fillId="0" borderId="0" xfId="1" applyFont="1"/>
    <xf numFmtId="166" fontId="0" fillId="0" borderId="0" xfId="1" applyNumberFormat="1" applyFont="1"/>
    <xf numFmtId="166" fontId="16" fillId="0" borderId="0" xfId="1" applyNumberFormat="1" applyFont="1"/>
    <xf numFmtId="164" fontId="16" fillId="0" borderId="0" xfId="1" applyFont="1"/>
    <xf numFmtId="0" fontId="16" fillId="0" borderId="0" xfId="0" applyFont="1"/>
    <xf numFmtId="166" fontId="16" fillId="0" borderId="1" xfId="1" applyNumberFormat="1" applyFont="1" applyBorder="1"/>
    <xf numFmtId="166" fontId="0" fillId="0" borderId="1" xfId="1" applyNumberFormat="1" applyFont="1" applyBorder="1"/>
    <xf numFmtId="166" fontId="16" fillId="0" borderId="1" xfId="0" applyNumberFormat="1" applyFont="1" applyBorder="1"/>
    <xf numFmtId="0" fontId="16" fillId="0" borderId="2" xfId="0" applyFont="1" applyBorder="1"/>
    <xf numFmtId="166" fontId="16" fillId="0" borderId="7" xfId="1" applyNumberFormat="1" applyFont="1" applyBorder="1"/>
    <xf numFmtId="166" fontId="0" fillId="0" borderId="7" xfId="1" applyNumberFormat="1" applyFont="1" applyBorder="1"/>
    <xf numFmtId="0" fontId="0" fillId="0" borderId="7" xfId="0" applyBorder="1"/>
    <xf numFmtId="0" fontId="0" fillId="0" borderId="3" xfId="0" applyBorder="1"/>
    <xf numFmtId="166" fontId="16" fillId="9" borderId="1" xfId="1" applyNumberFormat="1" applyFont="1" applyFill="1" applyBorder="1"/>
    <xf numFmtId="0" fontId="4" fillId="2" borderId="1" xfId="0" applyFont="1" applyFill="1" applyBorder="1" applyAlignment="1">
      <alignment horizontal="center"/>
    </xf>
    <xf numFmtId="0" fontId="17" fillId="3" borderId="1" xfId="0" applyFont="1" applyFill="1" applyBorder="1" applyAlignment="1">
      <alignment horizontal="center" vertical="center" wrapText="1"/>
    </xf>
    <xf numFmtId="14" fontId="17" fillId="3" borderId="1" xfId="0" applyNumberFormat="1" applyFont="1" applyFill="1" applyBorder="1" applyAlignment="1">
      <alignment horizontal="center" vertical="center" wrapText="1"/>
    </xf>
    <xf numFmtId="166" fontId="17" fillId="3" borderId="1" xfId="1" applyNumberFormat="1" applyFont="1" applyFill="1" applyBorder="1" applyAlignment="1">
      <alignment horizontal="center" vertical="center" wrapText="1"/>
    </xf>
    <xf numFmtId="37" fontId="17" fillId="3" borderId="1" xfId="1" applyNumberFormat="1" applyFont="1" applyFill="1" applyBorder="1" applyAlignment="1">
      <alignment horizontal="center" vertical="center" wrapText="1"/>
    </xf>
    <xf numFmtId="3" fontId="17" fillId="0" borderId="1" xfId="0" applyNumberFormat="1" applyFont="1" applyFill="1" applyBorder="1" applyAlignment="1">
      <alignment horizontal="center" vertical="center" wrapText="1"/>
    </xf>
    <xf numFmtId="0" fontId="9" fillId="3" borderId="1" xfId="3" applyFont="1" applyFill="1" applyBorder="1" applyAlignment="1">
      <alignment horizontal="center" vertical="center" wrapText="1"/>
    </xf>
    <xf numFmtId="14" fontId="9" fillId="3" borderId="1" xfId="3" applyNumberFormat="1" applyFont="1" applyFill="1" applyBorder="1" applyAlignment="1">
      <alignment horizontal="center" vertical="center" wrapText="1"/>
    </xf>
    <xf numFmtId="166" fontId="9" fillId="3" borderId="1" xfId="3" applyNumberFormat="1" applyFont="1" applyFill="1" applyBorder="1" applyAlignment="1">
      <alignment horizontal="center" vertical="center" wrapText="1"/>
    </xf>
    <xf numFmtId="37" fontId="9" fillId="3" borderId="1" xfId="3" applyNumberFormat="1" applyFont="1" applyFill="1" applyBorder="1" applyAlignment="1">
      <alignment horizontal="center" vertical="center" wrapText="1"/>
    </xf>
    <xf numFmtId="3" fontId="9" fillId="3" borderId="1" xfId="3" applyNumberFormat="1" applyFont="1" applyFill="1" applyBorder="1" applyAlignment="1">
      <alignment horizontal="center" vertical="center" wrapText="1"/>
    </xf>
    <xf numFmtId="14" fontId="9" fillId="3" borderId="1" xfId="3" applyNumberFormat="1" applyFont="1" applyFill="1" applyBorder="1" applyAlignment="1">
      <alignment horizontal="center" vertical="center"/>
    </xf>
    <xf numFmtId="3" fontId="17" fillId="3" borderId="1" xfId="0" applyNumberFormat="1" applyFont="1" applyFill="1" applyBorder="1" applyAlignment="1">
      <alignment horizontal="center" vertical="center" wrapText="1"/>
    </xf>
    <xf numFmtId="3" fontId="0" fillId="3" borderId="1" xfId="3" applyNumberFormat="1" applyFont="1" applyFill="1" applyBorder="1" applyAlignment="1">
      <alignment horizontal="center" vertical="center" wrapText="1"/>
    </xf>
    <xf numFmtId="0" fontId="2" fillId="3" borderId="1" xfId="0" applyFont="1" applyFill="1" applyBorder="1"/>
    <xf numFmtId="0" fontId="9" fillId="0" borderId="1" xfId="3" applyFont="1" applyFill="1" applyBorder="1" applyAlignment="1">
      <alignment horizontal="center" vertical="center" wrapText="1"/>
    </xf>
    <xf numFmtId="14" fontId="9" fillId="0" borderId="1" xfId="3" applyNumberFormat="1" applyFont="1" applyFill="1" applyBorder="1" applyAlignment="1">
      <alignment horizontal="center" vertical="center" wrapText="1"/>
    </xf>
    <xf numFmtId="166" fontId="9" fillId="0" borderId="1" xfId="3" applyNumberFormat="1" applyFont="1" applyFill="1" applyBorder="1" applyAlignment="1">
      <alignment horizontal="center" vertical="center" wrapText="1"/>
    </xf>
    <xf numFmtId="37" fontId="9" fillId="0" borderId="1" xfId="3" applyNumberFormat="1" applyFont="1" applyFill="1" applyBorder="1" applyAlignment="1">
      <alignment horizontal="center" vertical="center" wrapText="1"/>
    </xf>
    <xf numFmtId="3" fontId="9" fillId="0" borderId="1" xfId="3" applyNumberFormat="1" applyFont="1" applyFill="1" applyBorder="1" applyAlignment="1">
      <alignment horizontal="center" vertical="center" wrapText="1"/>
    </xf>
    <xf numFmtId="3" fontId="9" fillId="0" borderId="1" xfId="3" applyNumberFormat="1" applyFont="1" applyFill="1" applyBorder="1" applyAlignment="1">
      <alignment horizontal="justify" vertical="center" wrapText="1"/>
    </xf>
    <xf numFmtId="0" fontId="17" fillId="0" borderId="1" xfId="0" applyFont="1" applyFill="1" applyBorder="1" applyAlignment="1">
      <alignment horizontal="center" vertical="center" wrapText="1"/>
    </xf>
    <xf numFmtId="14" fontId="17" fillId="0" borderId="1" xfId="0" applyNumberFormat="1" applyFont="1" applyFill="1" applyBorder="1" applyAlignment="1">
      <alignment horizontal="center" vertical="center"/>
    </xf>
    <xf numFmtId="14" fontId="17" fillId="0" borderId="1" xfId="0" applyNumberFormat="1" applyFont="1" applyFill="1" applyBorder="1" applyAlignment="1">
      <alignment horizontal="center" vertical="center" wrapText="1"/>
    </xf>
    <xf numFmtId="166" fontId="17" fillId="0" borderId="1" xfId="1" applyNumberFormat="1" applyFont="1" applyFill="1" applyBorder="1" applyAlignment="1">
      <alignment horizontal="center" vertical="center" wrapText="1"/>
    </xf>
    <xf numFmtId="37" fontId="17" fillId="0" borderId="1" xfId="1" applyNumberFormat="1" applyFont="1" applyFill="1" applyBorder="1" applyAlignment="1">
      <alignment horizontal="center" vertical="center" wrapText="1"/>
    </xf>
    <xf numFmtId="0" fontId="2" fillId="0" borderId="1" xfId="0" applyFont="1" applyFill="1" applyBorder="1"/>
    <xf numFmtId="0" fontId="3" fillId="0" borderId="1" xfId="0" applyFont="1" applyFill="1" applyBorder="1" applyAlignment="1">
      <alignment horizontal="center" vertical="center"/>
    </xf>
    <xf numFmtId="3" fontId="0" fillId="0" borderId="1" xfId="3" applyNumberFormat="1" applyFont="1" applyFill="1" applyBorder="1" applyAlignment="1">
      <alignment horizontal="justify" vertical="center" wrapText="1"/>
    </xf>
    <xf numFmtId="14" fontId="9" fillId="0" borderId="1" xfId="3" applyNumberFormat="1" applyFont="1" applyFill="1" applyBorder="1" applyAlignment="1">
      <alignment horizontal="center" vertical="center"/>
    </xf>
    <xf numFmtId="37" fontId="9" fillId="0" borderId="1" xfId="2" applyNumberFormat="1" applyFont="1" applyFill="1" applyBorder="1" applyAlignment="1">
      <alignment horizontal="center" vertical="center" wrapText="1"/>
    </xf>
    <xf numFmtId="166" fontId="9" fillId="0" borderId="1" xfId="2" applyNumberFormat="1" applyFont="1" applyFill="1" applyBorder="1" applyAlignment="1">
      <alignment horizontal="center" vertical="center" wrapText="1"/>
    </xf>
    <xf numFmtId="3" fontId="9" fillId="0" borderId="1" xfId="2" applyNumberFormat="1" applyFont="1" applyFill="1" applyBorder="1" applyAlignment="1">
      <alignment horizontal="center" vertical="center" wrapText="1"/>
    </xf>
    <xf numFmtId="0" fontId="2" fillId="0" borderId="1" xfId="0" applyFont="1" applyFill="1" applyBorder="1" applyAlignment="1">
      <alignment vertical="center" wrapText="1"/>
    </xf>
    <xf numFmtId="164" fontId="9" fillId="4" borderId="1" xfId="1" applyFont="1" applyFill="1" applyBorder="1"/>
    <xf numFmtId="0" fontId="9" fillId="0" borderId="1" xfId="3" applyFont="1" applyFill="1" applyBorder="1" applyAlignment="1">
      <alignment horizontal="center" vertical="center"/>
    </xf>
    <xf numFmtId="0" fontId="0" fillId="0" borderId="1" xfId="3" applyFont="1" applyFill="1" applyBorder="1" applyAlignment="1">
      <alignment horizontal="center" vertical="center" wrapText="1"/>
    </xf>
    <xf numFmtId="0" fontId="9" fillId="0" borderId="1" xfId="3" applyFont="1" applyFill="1" applyBorder="1"/>
    <xf numFmtId="0" fontId="4" fillId="2" borderId="0" xfId="0" applyFont="1" applyFill="1" applyAlignment="1">
      <alignment horizontal="center"/>
    </xf>
    <xf numFmtId="0" fontId="4" fillId="2" borderId="0" xfId="0" applyFont="1" applyFill="1" applyAlignment="1">
      <alignment horizontal="center" wrapText="1"/>
    </xf>
    <xf numFmtId="0" fontId="4" fillId="2" borderId="0" xfId="0" applyFont="1" applyFill="1" applyAlignment="1">
      <alignment horizontal="left" vertical="center"/>
    </xf>
    <xf numFmtId="0" fontId="3" fillId="3" borderId="2" xfId="0" applyFont="1" applyFill="1" applyBorder="1" applyAlignment="1">
      <alignment horizontal="center" vertical="center"/>
    </xf>
    <xf numFmtId="0" fontId="3" fillId="3" borderId="7" xfId="0" applyFont="1" applyFill="1" applyBorder="1" applyAlignment="1">
      <alignment horizontal="center" vertical="center"/>
    </xf>
    <xf numFmtId="0" fontId="3" fillId="3" borderId="3" xfId="0" applyFont="1" applyFill="1" applyBorder="1" applyAlignment="1">
      <alignment horizontal="center" vertical="center"/>
    </xf>
    <xf numFmtId="0" fontId="7" fillId="3" borderId="1" xfId="0" applyFont="1" applyFill="1" applyBorder="1" applyAlignment="1">
      <alignment horizontal="center" vertical="center"/>
    </xf>
    <xf numFmtId="0" fontId="3"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3" fontId="1" fillId="3" borderId="4" xfId="0" applyNumberFormat="1" applyFont="1" applyFill="1" applyBorder="1" applyAlignment="1">
      <alignment horizontal="center" vertical="center" wrapText="1"/>
    </xf>
    <xf numFmtId="3" fontId="1" fillId="3" borderId="5" xfId="0" applyNumberFormat="1" applyFont="1" applyFill="1" applyBorder="1" applyAlignment="1">
      <alignment horizontal="center" vertical="center" wrapText="1"/>
    </xf>
    <xf numFmtId="3" fontId="1" fillId="3" borderId="6" xfId="0" applyNumberFormat="1" applyFont="1" applyFill="1" applyBorder="1" applyAlignment="1">
      <alignment horizontal="center" vertical="center" wrapText="1"/>
    </xf>
    <xf numFmtId="3" fontId="18" fillId="0" borderId="1" xfId="0" applyNumberFormat="1" applyFont="1" applyFill="1" applyBorder="1" applyAlignment="1">
      <alignment horizontal="center" vertical="center" wrapText="1"/>
    </xf>
    <xf numFmtId="3" fontId="18" fillId="0" borderId="4" xfId="0" applyNumberFormat="1" applyFont="1" applyFill="1" applyBorder="1" applyAlignment="1">
      <alignment horizontal="center" vertical="center" wrapText="1"/>
    </xf>
    <xf numFmtId="3" fontId="18" fillId="0" borderId="5" xfId="0" applyNumberFormat="1" applyFont="1" applyFill="1" applyBorder="1" applyAlignment="1">
      <alignment horizontal="center" vertical="center" wrapText="1"/>
    </xf>
    <xf numFmtId="3" fontId="18" fillId="0" borderId="6" xfId="0" applyNumberFormat="1" applyFont="1" applyFill="1" applyBorder="1" applyAlignment="1">
      <alignment horizontal="center" vertical="center" wrapText="1"/>
    </xf>
    <xf numFmtId="3" fontId="1" fillId="3" borderId="1" xfId="0" applyNumberFormat="1" applyFont="1" applyFill="1" applyBorder="1" applyAlignment="1">
      <alignment horizontal="center" vertical="center" wrapText="1"/>
    </xf>
    <xf numFmtId="0" fontId="6" fillId="2" borderId="0" xfId="0" applyFont="1" applyFill="1" applyAlignment="1">
      <alignment horizontal="center"/>
    </xf>
    <xf numFmtId="0" fontId="1" fillId="2" borderId="0" xfId="0" applyFont="1" applyFill="1" applyAlignment="1">
      <alignment horizontal="center" wrapText="1"/>
    </xf>
    <xf numFmtId="0" fontId="1" fillId="2" borderId="0" xfId="0" applyFont="1" applyFill="1" applyAlignment="1">
      <alignment horizontal="center"/>
    </xf>
    <xf numFmtId="0" fontId="8" fillId="3" borderId="4"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1" fillId="3" borderId="2" xfId="0" applyFont="1" applyFill="1" applyBorder="1" applyAlignment="1">
      <alignment horizontal="center"/>
    </xf>
    <xf numFmtId="0" fontId="1" fillId="3" borderId="7" xfId="0" applyFont="1" applyFill="1" applyBorder="1" applyAlignment="1">
      <alignment horizontal="center"/>
    </xf>
    <xf numFmtId="0" fontId="1" fillId="3" borderId="3" xfId="0" applyFont="1" applyFill="1" applyBorder="1" applyAlignment="1">
      <alignment horizontal="center"/>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165" fontId="1" fillId="3" borderId="1" xfId="0" applyNumberFormat="1" applyFont="1" applyFill="1" applyBorder="1" applyAlignment="1">
      <alignment horizontal="center" vertical="center" wrapText="1"/>
    </xf>
    <xf numFmtId="0" fontId="1" fillId="3" borderId="0" xfId="0" applyFont="1" applyFill="1" applyAlignment="1">
      <alignment horizontal="left" vertical="top" wrapText="1"/>
    </xf>
    <xf numFmtId="0" fontId="8" fillId="3" borderId="6" xfId="0" applyFont="1" applyFill="1" applyBorder="1" applyAlignment="1">
      <alignment horizontal="center" vertical="center" wrapText="1"/>
    </xf>
    <xf numFmtId="0" fontId="9" fillId="3" borderId="1" xfId="3" applyFont="1" applyFill="1" applyBorder="1" applyAlignment="1">
      <alignment horizontal="center" vertical="center" wrapText="1"/>
    </xf>
    <xf numFmtId="0" fontId="8" fillId="3" borderId="0" xfId="0" applyFont="1" applyFill="1" applyAlignment="1">
      <alignment horizontal="left" vertical="top" wrapText="1"/>
    </xf>
    <xf numFmtId="0" fontId="1" fillId="3" borderId="2" xfId="0" applyFont="1" applyFill="1" applyBorder="1" applyAlignment="1">
      <alignment horizontal="center" wrapText="1"/>
    </xf>
    <xf numFmtId="0" fontId="9" fillId="3" borderId="4" xfId="3" applyFont="1" applyFill="1" applyBorder="1" applyAlignment="1">
      <alignment horizontal="center" vertical="center" wrapText="1"/>
    </xf>
    <xf numFmtId="0" fontId="9" fillId="3" borderId="5" xfId="3" applyFont="1" applyFill="1" applyBorder="1" applyAlignment="1">
      <alignment horizontal="center" vertical="center" wrapText="1"/>
    </xf>
    <xf numFmtId="165" fontId="18" fillId="0" borderId="1" xfId="0" applyNumberFormat="1" applyFont="1" applyFill="1" applyBorder="1" applyAlignment="1">
      <alignment horizontal="center" vertical="center" wrapText="1"/>
    </xf>
    <xf numFmtId="0" fontId="9" fillId="0" borderId="4" xfId="3" applyFont="1" applyFill="1" applyBorder="1" applyAlignment="1">
      <alignment horizontal="center" vertical="center" wrapText="1"/>
    </xf>
    <xf numFmtId="0" fontId="9" fillId="0" borderId="5" xfId="3" applyFont="1" applyFill="1" applyBorder="1" applyAlignment="1">
      <alignment horizontal="center" vertical="center" wrapText="1"/>
    </xf>
    <xf numFmtId="0" fontId="9" fillId="0" borderId="1" xfId="3" applyFont="1" applyFill="1" applyBorder="1" applyAlignment="1">
      <alignment horizontal="center" vertical="center" wrapText="1"/>
    </xf>
    <xf numFmtId="0" fontId="18" fillId="0" borderId="4" xfId="0" applyFont="1" applyFill="1" applyBorder="1" applyAlignment="1">
      <alignment horizontal="center" vertical="center" wrapText="1"/>
    </xf>
    <xf numFmtId="0" fontId="18" fillId="0" borderId="5" xfId="0" applyFont="1" applyFill="1" applyBorder="1" applyAlignment="1">
      <alignment horizontal="center" vertical="center" wrapText="1"/>
    </xf>
    <xf numFmtId="0" fontId="18" fillId="0" borderId="6"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5" xfId="0" applyFont="1" applyFill="1" applyBorder="1" applyAlignment="1">
      <alignment horizontal="center" vertical="center" wrapText="1"/>
    </xf>
    <xf numFmtId="0" fontId="1" fillId="6" borderId="6" xfId="0" applyFont="1" applyFill="1" applyBorder="1" applyAlignment="1">
      <alignment horizontal="center" vertical="center" wrapText="1"/>
    </xf>
    <xf numFmtId="165" fontId="1" fillId="6" borderId="1" xfId="0" applyNumberFormat="1" applyFont="1" applyFill="1" applyBorder="1" applyAlignment="1">
      <alignment horizontal="center" vertical="center" wrapText="1"/>
    </xf>
    <xf numFmtId="3" fontId="1" fillId="6" borderId="1" xfId="0" applyNumberFormat="1" applyFont="1" applyFill="1" applyBorder="1" applyAlignment="1">
      <alignment horizontal="center" vertical="center" wrapText="1"/>
    </xf>
    <xf numFmtId="3" fontId="1" fillId="6" borderId="4" xfId="0" applyNumberFormat="1" applyFont="1" applyFill="1" applyBorder="1" applyAlignment="1">
      <alignment horizontal="center" vertical="center" wrapText="1"/>
    </xf>
    <xf numFmtId="3" fontId="1" fillId="6" borderId="5" xfId="0" applyNumberFormat="1" applyFont="1" applyFill="1" applyBorder="1" applyAlignment="1">
      <alignment horizontal="center" vertical="center" wrapText="1"/>
    </xf>
    <xf numFmtId="3" fontId="1" fillId="6" borderId="6" xfId="0" applyNumberFormat="1" applyFont="1" applyFill="1" applyBorder="1" applyAlignment="1">
      <alignment horizontal="center" vertical="center" wrapText="1"/>
    </xf>
    <xf numFmtId="0" fontId="14" fillId="0" borderId="2" xfId="2" applyFill="1" applyBorder="1" applyAlignment="1">
      <alignment horizontal="center" vertical="center"/>
    </xf>
    <xf numFmtId="0" fontId="14" fillId="0" borderId="7" xfId="2" applyFill="1" applyBorder="1" applyAlignment="1">
      <alignment horizontal="center" vertical="center"/>
    </xf>
    <xf numFmtId="0" fontId="14" fillId="0" borderId="3" xfId="2" applyFill="1" applyBorder="1" applyAlignment="1">
      <alignment horizontal="center" vertical="center"/>
    </xf>
    <xf numFmtId="0" fontId="17" fillId="0" borderId="4"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8" fillId="6" borderId="4" xfId="0" applyFont="1" applyFill="1" applyBorder="1" applyAlignment="1">
      <alignment horizontal="center" vertical="center" wrapText="1"/>
    </xf>
    <xf numFmtId="0" fontId="8" fillId="6" borderId="5" xfId="0" applyFont="1" applyFill="1" applyBorder="1" applyAlignment="1">
      <alignment horizontal="center" vertical="center" wrapText="1"/>
    </xf>
    <xf numFmtId="0" fontId="0" fillId="0" borderId="4" xfId="3" applyFont="1" applyFill="1" applyBorder="1" applyAlignment="1">
      <alignment horizontal="center" vertical="center" wrapText="1"/>
    </xf>
    <xf numFmtId="0" fontId="9" fillId="0" borderId="6" xfId="3" applyFont="1" applyFill="1" applyBorder="1" applyAlignment="1">
      <alignment horizontal="center" vertical="center" wrapText="1"/>
    </xf>
    <xf numFmtId="0" fontId="0" fillId="0" borderId="0" xfId="0"/>
    <xf numFmtId="0" fontId="4" fillId="2" borderId="0" xfId="0" applyFont="1" applyFill="1" applyAlignment="1">
      <alignment horizontal="center" vertical="center" wrapText="1"/>
    </xf>
    <xf numFmtId="0" fontId="2" fillId="2" borderId="0" xfId="0" applyFont="1" applyFill="1" applyAlignment="1">
      <alignment horizontal="center" vertical="center" wrapText="1"/>
    </xf>
    <xf numFmtId="0" fontId="3" fillId="0" borderId="8" xfId="0" applyFont="1" applyBorder="1" applyAlignment="1">
      <alignment horizontal="center" vertical="center" wrapText="1"/>
    </xf>
    <xf numFmtId="166" fontId="16" fillId="9" borderId="1" xfId="1" applyNumberFormat="1" applyFont="1" applyFill="1" applyBorder="1" applyAlignment="1">
      <alignment horizontal="center"/>
    </xf>
  </cellXfs>
  <cellStyles count="4">
    <cellStyle name="Incorrecto" xfId="2" builtinId="27"/>
    <cellStyle name="Moneda" xfId="1" builtinId="4"/>
    <cellStyle name="Neutral" xfId="3" builtinId="28"/>
    <cellStyle name="Normal" xfId="0" builtinId="0"/>
  </cellStyles>
  <dxfs count="0"/>
  <tableStyles count="0" defaultTableStyle="TableStyleMedium9" defaultPivotStyle="PivotStyleLight16"/>
  <colors>
    <mruColors>
      <color rgb="FFFFFFFF"/>
      <color rgb="FFFFFF66"/>
      <color rgb="FF00FFFF"/>
      <color rgb="FFFF99FF"/>
      <color rgb="FF99FF66"/>
      <color rgb="FF00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12</xdr:col>
      <xdr:colOff>180975</xdr:colOff>
      <xdr:row>0</xdr:row>
      <xdr:rowOff>183084</xdr:rowOff>
    </xdr:from>
    <xdr:to>
      <xdr:col>13</xdr:col>
      <xdr:colOff>1181100</xdr:colOff>
      <xdr:row>7</xdr:row>
      <xdr:rowOff>134257</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581775" y="183084"/>
          <a:ext cx="1323975" cy="128467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698991</xdr:colOff>
      <xdr:row>0</xdr:row>
      <xdr:rowOff>53878</xdr:rowOff>
    </xdr:from>
    <xdr:to>
      <xdr:col>11</xdr:col>
      <xdr:colOff>498195</xdr:colOff>
      <xdr:row>6</xdr:row>
      <xdr:rowOff>120069</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034491" y="53878"/>
          <a:ext cx="1365537" cy="1018691"/>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1819275</xdr:colOff>
      <xdr:row>0</xdr:row>
      <xdr:rowOff>0</xdr:rowOff>
    </xdr:from>
    <xdr:to>
      <xdr:col>4</xdr:col>
      <xdr:colOff>367432</xdr:colOff>
      <xdr:row>3</xdr:row>
      <xdr:rowOff>172120</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639050" y="0"/>
          <a:ext cx="962026" cy="759278"/>
        </a:xfrm>
        <a:prstGeom prst="rect">
          <a:avLst/>
        </a:prstGeom>
        <a:noFill/>
        <a:ln w="9525">
          <a:noFill/>
          <a:miter lim="800000"/>
          <a:headEnd/>
          <a:tailEnd/>
        </a:ln>
      </xdr:spPr>
    </xdr:pic>
    <xdr:clientData/>
  </xdr:twoCellAnchor>
  <xdr:twoCellAnchor>
    <xdr:from>
      <xdr:col>2</xdr:col>
      <xdr:colOff>885825</xdr:colOff>
      <xdr:row>21</xdr:row>
      <xdr:rowOff>476250</xdr:rowOff>
    </xdr:from>
    <xdr:to>
      <xdr:col>3</xdr:col>
      <xdr:colOff>1990725</xdr:colOff>
      <xdr:row>21</xdr:row>
      <xdr:rowOff>476250</xdr:rowOff>
    </xdr:to>
    <xdr:cxnSp macro="">
      <xdr:nvCxnSpPr>
        <xdr:cNvPr id="6" name="4 Conector recto">
          <a:extLst>
            <a:ext uri="{FF2B5EF4-FFF2-40B4-BE49-F238E27FC236}">
              <a16:creationId xmlns:a16="http://schemas.microsoft.com/office/drawing/2014/main" id="{46BDC929-45FE-40E4-B238-B12DC40EC5DE}"/>
            </a:ext>
          </a:extLst>
        </xdr:cNvPr>
        <xdr:cNvCxnSpPr/>
      </xdr:nvCxnSpPr>
      <xdr:spPr>
        <a:xfrm>
          <a:off x="2886075" y="7820025"/>
          <a:ext cx="4924425" cy="0"/>
        </a:xfrm>
        <a:prstGeom prst="line">
          <a:avLst/>
        </a:prstGeom>
        <a:ln cmpd="sng"/>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ln cmpd="sng"/>
      </a:spPr>
      <a:bodyPr/>
      <a:lstStyle/>
      <a:style>
        <a:lnRef idx="1">
          <a:schemeClr val="accent1"/>
        </a:lnRef>
        <a:fillRef idx="0">
          <a:schemeClr val="accent1"/>
        </a:fillRef>
        <a:effectRef idx="0">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38"/>
  <sheetViews>
    <sheetView view="pageBreakPreview" zoomScaleSheetLayoutView="100" workbookViewId="0">
      <selection activeCell="B32" sqref="B32"/>
    </sheetView>
  </sheetViews>
  <sheetFormatPr baseColWidth="10" defaultColWidth="10.85546875" defaultRowHeight="15" x14ac:dyDescent="0.2"/>
  <cols>
    <col min="1" max="1" width="13.28515625" style="7" customWidth="1"/>
    <col min="2" max="2" width="34.140625" style="7" customWidth="1"/>
    <col min="3" max="13" width="4.85546875" style="7" customWidth="1"/>
    <col min="14" max="14" width="32.85546875" style="7" customWidth="1"/>
    <col min="15" max="15" width="51.42578125" style="7" customWidth="1"/>
    <col min="16" max="16384" width="10.85546875" style="7"/>
  </cols>
  <sheetData>
    <row r="1" spans="2:15" s="1" customFormat="1" x14ac:dyDescent="0.2"/>
    <row r="2" spans="2:15" s="1" customFormat="1" x14ac:dyDescent="0.2"/>
    <row r="3" spans="2:15" s="1" customFormat="1" x14ac:dyDescent="0.2"/>
    <row r="4" spans="2:15" s="1" customFormat="1" x14ac:dyDescent="0.2"/>
    <row r="5" spans="2:15" s="1" customFormat="1" x14ac:dyDescent="0.2"/>
    <row r="6" spans="2:15" s="1" customFormat="1" x14ac:dyDescent="0.2"/>
    <row r="7" spans="2:15" s="1" customFormat="1" x14ac:dyDescent="0.2"/>
    <row r="8" spans="2:15" s="1" customFormat="1" x14ac:dyDescent="0.2"/>
    <row r="9" spans="2:15" s="1" customFormat="1" ht="15.75" x14ac:dyDescent="0.25">
      <c r="B9" s="134" t="s">
        <v>19</v>
      </c>
      <c r="C9" s="134"/>
      <c r="D9" s="134"/>
      <c r="E9" s="134"/>
      <c r="F9" s="134"/>
      <c r="G9" s="134"/>
      <c r="H9" s="134"/>
      <c r="I9" s="134"/>
      <c r="J9" s="134"/>
      <c r="K9" s="134"/>
      <c r="L9" s="134"/>
      <c r="M9" s="134"/>
      <c r="N9" s="134"/>
      <c r="O9" s="134"/>
    </row>
    <row r="10" spans="2:15" s="1" customFormat="1" ht="15.75" x14ac:dyDescent="0.25">
      <c r="B10" s="134" t="s">
        <v>0</v>
      </c>
      <c r="C10" s="134"/>
      <c r="D10" s="134"/>
      <c r="E10" s="134"/>
      <c r="F10" s="134"/>
      <c r="G10" s="134"/>
      <c r="H10" s="134"/>
      <c r="I10" s="134"/>
      <c r="J10" s="134"/>
      <c r="K10" s="134"/>
      <c r="L10" s="134"/>
      <c r="M10" s="134"/>
      <c r="N10" s="134"/>
      <c r="O10" s="134"/>
    </row>
    <row r="11" spans="2:15" s="1" customFormat="1" ht="15.75" x14ac:dyDescent="0.25">
      <c r="B11" s="134" t="s">
        <v>61</v>
      </c>
      <c r="C11" s="134"/>
      <c r="D11" s="134"/>
      <c r="E11" s="134"/>
      <c r="F11" s="134"/>
      <c r="G11" s="134"/>
      <c r="H11" s="134"/>
      <c r="I11" s="134"/>
      <c r="J11" s="134"/>
      <c r="K11" s="134"/>
      <c r="L11" s="134"/>
      <c r="M11" s="134"/>
      <c r="N11" s="134"/>
      <c r="O11" s="134"/>
    </row>
    <row r="12" spans="2:15" s="1" customFormat="1" ht="15.75" x14ac:dyDescent="0.25">
      <c r="B12" s="134" t="s">
        <v>20</v>
      </c>
      <c r="C12" s="134"/>
      <c r="D12" s="134"/>
      <c r="E12" s="134"/>
      <c r="F12" s="134"/>
      <c r="G12" s="134"/>
      <c r="H12" s="134"/>
      <c r="I12" s="134"/>
      <c r="J12" s="134"/>
      <c r="K12" s="134"/>
      <c r="L12" s="134"/>
      <c r="M12" s="134"/>
      <c r="N12" s="134"/>
      <c r="O12" s="134"/>
    </row>
    <row r="13" spans="2:15" s="1" customFormat="1" ht="15.75" x14ac:dyDescent="0.25">
      <c r="B13" s="135"/>
      <c r="C13" s="134"/>
      <c r="D13" s="134"/>
      <c r="E13" s="134"/>
      <c r="F13" s="134"/>
      <c r="G13" s="134"/>
      <c r="H13" s="134"/>
      <c r="I13" s="134"/>
      <c r="J13" s="134"/>
      <c r="K13" s="134"/>
      <c r="L13" s="134"/>
      <c r="M13" s="134"/>
      <c r="N13" s="134"/>
      <c r="O13" s="134"/>
    </row>
    <row r="14" spans="2:15" s="1" customFormat="1" ht="15.75" x14ac:dyDescent="0.25">
      <c r="B14" s="14"/>
      <c r="C14" s="14"/>
      <c r="D14" s="14"/>
      <c r="E14" s="14"/>
      <c r="F14" s="14"/>
      <c r="G14" s="14"/>
      <c r="H14" s="14"/>
      <c r="I14" s="14"/>
      <c r="J14" s="14"/>
      <c r="K14" s="14"/>
      <c r="L14" s="14"/>
      <c r="M14" s="14"/>
      <c r="N14" s="14"/>
      <c r="O14" s="14"/>
    </row>
    <row r="15" spans="2:15" s="1" customFormat="1" ht="15.75" x14ac:dyDescent="0.2">
      <c r="B15" s="136" t="s">
        <v>66</v>
      </c>
      <c r="C15" s="136"/>
      <c r="D15" s="136"/>
      <c r="E15" s="136"/>
      <c r="F15" s="136"/>
      <c r="G15" s="136"/>
      <c r="H15" s="136"/>
      <c r="I15" s="136"/>
      <c r="J15" s="136"/>
      <c r="K15" s="136"/>
      <c r="L15" s="136"/>
      <c r="M15" s="136"/>
      <c r="N15" s="136"/>
      <c r="O15" s="136"/>
    </row>
    <row r="17" spans="2:15" ht="15.75" x14ac:dyDescent="0.2">
      <c r="B17" s="38" t="s">
        <v>38</v>
      </c>
      <c r="C17" s="137" t="s">
        <v>21</v>
      </c>
      <c r="D17" s="138"/>
      <c r="E17" s="138"/>
      <c r="F17" s="138"/>
      <c r="G17" s="138"/>
      <c r="H17" s="138"/>
      <c r="I17" s="138"/>
      <c r="J17" s="138"/>
      <c r="K17" s="138"/>
      <c r="L17" s="138"/>
      <c r="M17" s="139"/>
      <c r="N17" s="19" t="s">
        <v>28</v>
      </c>
      <c r="O17" s="19" t="s">
        <v>1</v>
      </c>
    </row>
    <row r="18" spans="2:15" ht="45" x14ac:dyDescent="0.2">
      <c r="B18" s="37" t="s">
        <v>71</v>
      </c>
      <c r="C18" s="140" t="s">
        <v>56</v>
      </c>
      <c r="D18" s="140"/>
      <c r="E18" s="140"/>
      <c r="F18" s="140"/>
      <c r="G18" s="140"/>
      <c r="H18" s="140"/>
      <c r="I18" s="140"/>
      <c r="J18" s="140"/>
      <c r="K18" s="140"/>
      <c r="L18" s="140"/>
      <c r="M18" s="140"/>
      <c r="N18" s="58" t="s">
        <v>32</v>
      </c>
      <c r="O18" s="18"/>
    </row>
    <row r="19" spans="2:15" ht="15.75" x14ac:dyDescent="0.2">
      <c r="B19" s="38" t="s">
        <v>31</v>
      </c>
      <c r="C19" s="141" t="s">
        <v>21</v>
      </c>
      <c r="D19" s="141"/>
      <c r="E19" s="141"/>
      <c r="F19" s="141"/>
      <c r="G19" s="141"/>
      <c r="H19" s="141"/>
      <c r="I19" s="141"/>
      <c r="J19" s="141"/>
      <c r="K19" s="141"/>
      <c r="L19" s="141"/>
      <c r="M19" s="141"/>
      <c r="N19" s="19" t="s">
        <v>28</v>
      </c>
      <c r="O19" s="19" t="s">
        <v>1</v>
      </c>
    </row>
    <row r="20" spans="2:15" ht="30" x14ac:dyDescent="0.2">
      <c r="B20" s="37" t="s">
        <v>72</v>
      </c>
      <c r="C20" s="140" t="s">
        <v>56</v>
      </c>
      <c r="D20" s="140"/>
      <c r="E20" s="140"/>
      <c r="F20" s="140"/>
      <c r="G20" s="140"/>
      <c r="H20" s="140"/>
      <c r="I20" s="140"/>
      <c r="J20" s="140"/>
      <c r="K20" s="140"/>
      <c r="L20" s="140"/>
      <c r="M20" s="140"/>
      <c r="N20" s="58" t="s">
        <v>32</v>
      </c>
      <c r="O20" s="18"/>
    </row>
    <row r="21" spans="2:15" ht="15.75" x14ac:dyDescent="0.2">
      <c r="B21" s="38" t="s">
        <v>33</v>
      </c>
      <c r="C21" s="141" t="s">
        <v>21</v>
      </c>
      <c r="D21" s="141"/>
      <c r="E21" s="141"/>
      <c r="F21" s="141"/>
      <c r="G21" s="141"/>
      <c r="H21" s="141"/>
      <c r="I21" s="141"/>
      <c r="J21" s="141"/>
      <c r="K21" s="141"/>
      <c r="L21" s="141"/>
      <c r="M21" s="141"/>
      <c r="N21" s="19" t="s">
        <v>28</v>
      </c>
      <c r="O21" s="19" t="s">
        <v>1</v>
      </c>
    </row>
    <row r="22" spans="2:15" ht="30" x14ac:dyDescent="0.2">
      <c r="B22" s="18" t="s">
        <v>73</v>
      </c>
      <c r="C22" s="140" t="s">
        <v>56</v>
      </c>
      <c r="D22" s="140"/>
      <c r="E22" s="140"/>
      <c r="F22" s="140"/>
      <c r="G22" s="140"/>
      <c r="H22" s="140"/>
      <c r="I22" s="140"/>
      <c r="J22" s="140"/>
      <c r="K22" s="140"/>
      <c r="L22" s="140"/>
      <c r="M22" s="140"/>
      <c r="N22" s="58" t="s">
        <v>32</v>
      </c>
      <c r="O22" s="18"/>
    </row>
    <row r="23" spans="2:15" ht="15.75" x14ac:dyDescent="0.2">
      <c r="B23" s="38" t="s">
        <v>34</v>
      </c>
      <c r="C23" s="141" t="s">
        <v>21</v>
      </c>
      <c r="D23" s="141"/>
      <c r="E23" s="141"/>
      <c r="F23" s="141"/>
      <c r="G23" s="141"/>
      <c r="H23" s="141"/>
      <c r="I23" s="141"/>
      <c r="J23" s="141"/>
      <c r="K23" s="141"/>
      <c r="L23" s="141"/>
      <c r="M23" s="141"/>
      <c r="N23" s="19" t="s">
        <v>28</v>
      </c>
      <c r="O23" s="19" t="s">
        <v>1</v>
      </c>
    </row>
    <row r="24" spans="2:15" x14ac:dyDescent="0.2">
      <c r="B24" s="37" t="s">
        <v>74</v>
      </c>
      <c r="C24" s="140" t="s">
        <v>56</v>
      </c>
      <c r="D24" s="140"/>
      <c r="E24" s="140"/>
      <c r="F24" s="140"/>
      <c r="G24" s="140"/>
      <c r="H24" s="140"/>
      <c r="I24" s="140"/>
      <c r="J24" s="140"/>
      <c r="K24" s="140"/>
      <c r="L24" s="140"/>
      <c r="M24" s="140"/>
      <c r="N24" s="58" t="s">
        <v>32</v>
      </c>
      <c r="O24" s="18"/>
    </row>
    <row r="25" spans="2:15" ht="15.75" x14ac:dyDescent="0.2">
      <c r="B25" s="38" t="s">
        <v>36</v>
      </c>
      <c r="C25" s="141" t="s">
        <v>21</v>
      </c>
      <c r="D25" s="141"/>
      <c r="E25" s="141"/>
      <c r="F25" s="141"/>
      <c r="G25" s="141"/>
      <c r="H25" s="141"/>
      <c r="I25" s="141"/>
      <c r="J25" s="141"/>
      <c r="K25" s="141"/>
      <c r="L25" s="141"/>
      <c r="M25" s="141"/>
      <c r="N25" s="19" t="s">
        <v>28</v>
      </c>
      <c r="O25" s="19" t="s">
        <v>1</v>
      </c>
    </row>
    <row r="26" spans="2:15" ht="30" x14ac:dyDescent="0.2">
      <c r="B26" s="47" t="s">
        <v>75</v>
      </c>
      <c r="C26" s="140" t="s">
        <v>56</v>
      </c>
      <c r="D26" s="140"/>
      <c r="E26" s="140"/>
      <c r="F26" s="140"/>
      <c r="G26" s="140"/>
      <c r="H26" s="140"/>
      <c r="I26" s="140"/>
      <c r="J26" s="140"/>
      <c r="K26" s="140"/>
      <c r="L26" s="140"/>
      <c r="M26" s="140"/>
      <c r="N26" s="58" t="s">
        <v>32</v>
      </c>
      <c r="O26" s="18"/>
    </row>
    <row r="27" spans="2:15" ht="21.75" customHeight="1" x14ac:dyDescent="0.2">
      <c r="B27" s="38" t="s">
        <v>40</v>
      </c>
      <c r="C27" s="141" t="s">
        <v>21</v>
      </c>
      <c r="D27" s="141"/>
      <c r="E27" s="141"/>
      <c r="F27" s="141"/>
      <c r="G27" s="141"/>
      <c r="H27" s="141"/>
      <c r="I27" s="141"/>
      <c r="J27" s="141"/>
      <c r="K27" s="141"/>
      <c r="L27" s="141"/>
      <c r="M27" s="141"/>
      <c r="N27" s="19" t="s">
        <v>28</v>
      </c>
      <c r="O27" s="19" t="s">
        <v>1</v>
      </c>
    </row>
    <row r="28" spans="2:15" ht="30" x14ac:dyDescent="0.2">
      <c r="B28" s="18" t="s">
        <v>76</v>
      </c>
      <c r="C28" s="140" t="s">
        <v>56</v>
      </c>
      <c r="D28" s="140"/>
      <c r="E28" s="140"/>
      <c r="F28" s="140"/>
      <c r="G28" s="140"/>
      <c r="H28" s="140"/>
      <c r="I28" s="140"/>
      <c r="J28" s="140"/>
      <c r="K28" s="140"/>
      <c r="L28" s="140"/>
      <c r="M28" s="140"/>
      <c r="N28" s="58" t="s">
        <v>32</v>
      </c>
      <c r="O28" s="18"/>
    </row>
    <row r="29" spans="2:15" ht="15.75" x14ac:dyDescent="0.2">
      <c r="B29" s="38" t="s">
        <v>37</v>
      </c>
      <c r="C29" s="141" t="s">
        <v>21</v>
      </c>
      <c r="D29" s="141"/>
      <c r="E29" s="141"/>
      <c r="F29" s="141"/>
      <c r="G29" s="141"/>
      <c r="H29" s="141"/>
      <c r="I29" s="141"/>
      <c r="J29" s="141"/>
      <c r="K29" s="141"/>
      <c r="L29" s="141"/>
      <c r="M29" s="141"/>
      <c r="N29" s="19" t="s">
        <v>28</v>
      </c>
      <c r="O29" s="19" t="s">
        <v>1</v>
      </c>
    </row>
    <row r="30" spans="2:15" ht="105" x14ac:dyDescent="0.2">
      <c r="B30" s="18" t="s">
        <v>78</v>
      </c>
      <c r="C30" s="140" t="s">
        <v>56</v>
      </c>
      <c r="D30" s="140"/>
      <c r="E30" s="140"/>
      <c r="F30" s="140"/>
      <c r="G30" s="140"/>
      <c r="H30" s="140"/>
      <c r="I30" s="140"/>
      <c r="J30" s="140"/>
      <c r="K30" s="140"/>
      <c r="L30" s="140"/>
      <c r="M30" s="140"/>
      <c r="N30" s="58" t="s">
        <v>32</v>
      </c>
      <c r="O30" s="18"/>
    </row>
    <row r="31" spans="2:15" ht="15.75" x14ac:dyDescent="0.2">
      <c r="B31" s="40" t="s">
        <v>52</v>
      </c>
      <c r="C31" s="137" t="s">
        <v>21</v>
      </c>
      <c r="D31" s="138"/>
      <c r="E31" s="138"/>
      <c r="F31" s="138"/>
      <c r="G31" s="138"/>
      <c r="H31" s="138"/>
      <c r="I31" s="138"/>
      <c r="J31" s="138"/>
      <c r="K31" s="138"/>
      <c r="L31" s="138"/>
      <c r="M31" s="139"/>
      <c r="N31" s="19" t="s">
        <v>28</v>
      </c>
      <c r="O31" s="19" t="s">
        <v>1</v>
      </c>
    </row>
    <row r="32" spans="2:15" ht="135" x14ac:dyDescent="0.2">
      <c r="B32" s="18" t="s">
        <v>77</v>
      </c>
      <c r="C32" s="140" t="s">
        <v>56</v>
      </c>
      <c r="D32" s="140"/>
      <c r="E32" s="140"/>
      <c r="F32" s="140"/>
      <c r="G32" s="140"/>
      <c r="H32" s="140"/>
      <c r="I32" s="140"/>
      <c r="J32" s="140"/>
      <c r="K32" s="140"/>
      <c r="L32" s="140"/>
      <c r="M32" s="140"/>
      <c r="N32" s="58" t="s">
        <v>32</v>
      </c>
      <c r="O32" s="18"/>
    </row>
    <row r="33" spans="2:15" ht="15.75" x14ac:dyDescent="0.2">
      <c r="B33" s="40" t="s">
        <v>53</v>
      </c>
      <c r="C33" s="141" t="s">
        <v>21</v>
      </c>
      <c r="D33" s="141"/>
      <c r="E33" s="141"/>
      <c r="F33" s="141"/>
      <c r="G33" s="141"/>
      <c r="H33" s="141"/>
      <c r="I33" s="141"/>
      <c r="J33" s="141"/>
      <c r="K33" s="141"/>
      <c r="L33" s="141"/>
      <c r="M33" s="141"/>
      <c r="N33" s="19" t="s">
        <v>28</v>
      </c>
      <c r="O33" s="19" t="s">
        <v>1</v>
      </c>
    </row>
    <row r="34" spans="2:15" x14ac:dyDescent="0.2">
      <c r="B34" s="18" t="s">
        <v>79</v>
      </c>
      <c r="C34" s="140" t="s">
        <v>56</v>
      </c>
      <c r="D34" s="140"/>
      <c r="E34" s="140"/>
      <c r="F34" s="140"/>
      <c r="G34" s="140"/>
      <c r="H34" s="140"/>
      <c r="I34" s="140"/>
      <c r="J34" s="140"/>
      <c r="K34" s="140"/>
      <c r="L34" s="140"/>
      <c r="M34" s="140"/>
      <c r="N34" s="58" t="s">
        <v>32</v>
      </c>
      <c r="O34" s="18"/>
    </row>
    <row r="35" spans="2:15" ht="15.75" x14ac:dyDescent="0.2">
      <c r="B35" s="56" t="s">
        <v>67</v>
      </c>
      <c r="C35" s="141" t="s">
        <v>21</v>
      </c>
      <c r="D35" s="141"/>
      <c r="E35" s="141"/>
      <c r="F35" s="141"/>
      <c r="G35" s="141"/>
      <c r="H35" s="141"/>
      <c r="I35" s="141"/>
      <c r="J35" s="141"/>
      <c r="K35" s="141"/>
      <c r="L35" s="141"/>
      <c r="M35" s="141"/>
      <c r="N35" s="19" t="s">
        <v>28</v>
      </c>
      <c r="O35" s="19" t="s">
        <v>1</v>
      </c>
    </row>
    <row r="36" spans="2:15" ht="105" x14ac:dyDescent="0.2">
      <c r="B36" s="18" t="s">
        <v>80</v>
      </c>
      <c r="C36" s="140" t="s">
        <v>56</v>
      </c>
      <c r="D36" s="140"/>
      <c r="E36" s="140"/>
      <c r="F36" s="140"/>
      <c r="G36" s="140"/>
      <c r="H36" s="140"/>
      <c r="I36" s="140"/>
      <c r="J36" s="140"/>
      <c r="K36" s="140"/>
      <c r="L36" s="140"/>
      <c r="M36" s="140"/>
      <c r="N36" s="58" t="s">
        <v>32</v>
      </c>
      <c r="O36" s="18"/>
    </row>
    <row r="37" spans="2:15" ht="15.75" x14ac:dyDescent="0.2">
      <c r="B37" s="56" t="s">
        <v>68</v>
      </c>
      <c r="C37" s="141" t="s">
        <v>21</v>
      </c>
      <c r="D37" s="141"/>
      <c r="E37" s="141"/>
      <c r="F37" s="141"/>
      <c r="G37" s="141"/>
      <c r="H37" s="141"/>
      <c r="I37" s="141"/>
      <c r="J37" s="141"/>
      <c r="K37" s="141"/>
      <c r="L37" s="141"/>
      <c r="M37" s="141"/>
      <c r="N37" s="19" t="s">
        <v>28</v>
      </c>
      <c r="O37" s="19" t="s">
        <v>1</v>
      </c>
    </row>
    <row r="38" spans="2:15" ht="30" x14ac:dyDescent="0.2">
      <c r="B38" s="18" t="s">
        <v>81</v>
      </c>
      <c r="C38" s="140" t="s">
        <v>56</v>
      </c>
      <c r="D38" s="140"/>
      <c r="E38" s="140"/>
      <c r="F38" s="140"/>
      <c r="G38" s="140"/>
      <c r="H38" s="140"/>
      <c r="I38" s="140"/>
      <c r="J38" s="140"/>
      <c r="K38" s="140"/>
      <c r="L38" s="140"/>
      <c r="M38" s="140"/>
      <c r="N38" s="58" t="s">
        <v>32</v>
      </c>
      <c r="O38" s="18"/>
    </row>
  </sheetData>
  <mergeCells count="28">
    <mergeCell ref="C35:M35"/>
    <mergeCell ref="C36:M36"/>
    <mergeCell ref="C37:M37"/>
    <mergeCell ref="C38:M38"/>
    <mergeCell ref="C33:M33"/>
    <mergeCell ref="C34:M34"/>
    <mergeCell ref="C23:M23"/>
    <mergeCell ref="C24:M24"/>
    <mergeCell ref="C25:M25"/>
    <mergeCell ref="C31:M31"/>
    <mergeCell ref="C32:M32"/>
    <mergeCell ref="C27:M27"/>
    <mergeCell ref="C28:M28"/>
    <mergeCell ref="C26:M26"/>
    <mergeCell ref="C29:M29"/>
    <mergeCell ref="C30:M30"/>
    <mergeCell ref="B15:O15"/>
    <mergeCell ref="C17:M17"/>
    <mergeCell ref="C18:M18"/>
    <mergeCell ref="C21:M21"/>
    <mergeCell ref="C22:M22"/>
    <mergeCell ref="C19:M19"/>
    <mergeCell ref="C20:M20"/>
    <mergeCell ref="B9:O9"/>
    <mergeCell ref="B10:O10"/>
    <mergeCell ref="B11:O11"/>
    <mergeCell ref="B12:O12"/>
    <mergeCell ref="B13:O13"/>
  </mergeCells>
  <pageMargins left="0.43307086614173229" right="0.15748031496062992" top="0.74803149606299213" bottom="0.74803149606299213" header="0.31496062992125984" footer="0.31496062992125984"/>
  <pageSetup paperSize="41" scale="51" orientation="landscape" r:id="rId1"/>
  <rowBreaks count="1" manualBreakCount="1">
    <brk id="28" max="1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8:U113"/>
  <sheetViews>
    <sheetView tabSelected="1" view="pageBreakPreview" topLeftCell="J82" zoomScale="80" zoomScaleSheetLayoutView="80" workbookViewId="0">
      <selection activeCell="R85" sqref="R85"/>
    </sheetView>
  </sheetViews>
  <sheetFormatPr baseColWidth="10" defaultColWidth="10.85546875" defaultRowHeight="12.75" x14ac:dyDescent="0.2"/>
  <cols>
    <col min="1" max="1" width="41.7109375" style="2" customWidth="1"/>
    <col min="2" max="2" width="46.140625" style="2" customWidth="1"/>
    <col min="3" max="3" width="24.42578125" style="2" customWidth="1"/>
    <col min="4" max="4" width="34" style="2" customWidth="1"/>
    <col min="5" max="5" width="24.42578125" style="2" customWidth="1"/>
    <col min="6" max="6" width="29.42578125" style="2" customWidth="1"/>
    <col min="7" max="7" width="15.42578125" style="2" customWidth="1"/>
    <col min="8" max="8" width="13.85546875" style="2" customWidth="1"/>
    <col min="9" max="9" width="14.42578125" style="2" customWidth="1"/>
    <col min="10" max="10" width="16.140625" style="2" customWidth="1"/>
    <col min="11" max="11" width="23.42578125" style="2" customWidth="1"/>
    <col min="12" max="12" width="15" style="2" customWidth="1"/>
    <col min="13" max="13" width="18.7109375" style="2" customWidth="1"/>
    <col min="14" max="16" width="22" style="2" customWidth="1"/>
    <col min="17" max="17" width="30.140625" style="2" customWidth="1"/>
    <col min="18" max="18" width="27" style="5" customWidth="1"/>
    <col min="19" max="19" width="23.140625" style="2" customWidth="1"/>
    <col min="20" max="20" width="54.28515625" style="2" customWidth="1"/>
    <col min="21" max="16384" width="10.85546875" style="2"/>
  </cols>
  <sheetData>
    <row r="8" spans="2:20" x14ac:dyDescent="0.2">
      <c r="B8" s="153" t="s">
        <v>13</v>
      </c>
      <c r="C8" s="153"/>
      <c r="D8" s="153"/>
      <c r="E8" s="153"/>
      <c r="F8" s="153"/>
      <c r="G8" s="153"/>
      <c r="H8" s="153"/>
      <c r="I8" s="153"/>
      <c r="J8" s="153"/>
      <c r="K8" s="153"/>
      <c r="L8" s="153"/>
      <c r="M8" s="153"/>
      <c r="N8" s="153"/>
      <c r="O8" s="153"/>
      <c r="P8" s="153"/>
      <c r="Q8" s="153"/>
      <c r="R8" s="153"/>
      <c r="S8" s="153"/>
      <c r="T8" s="153"/>
    </row>
    <row r="9" spans="2:20" x14ac:dyDescent="0.2">
      <c r="B9" s="153" t="s">
        <v>0</v>
      </c>
      <c r="C9" s="153"/>
      <c r="D9" s="153"/>
      <c r="E9" s="153"/>
      <c r="F9" s="153"/>
      <c r="G9" s="153"/>
      <c r="H9" s="153"/>
      <c r="I9" s="153"/>
      <c r="J9" s="153"/>
      <c r="K9" s="153"/>
      <c r="L9" s="153"/>
      <c r="M9" s="153"/>
      <c r="N9" s="153"/>
      <c r="O9" s="153"/>
      <c r="P9" s="153"/>
      <c r="Q9" s="153"/>
      <c r="R9" s="153"/>
      <c r="S9" s="153"/>
      <c r="T9" s="153"/>
    </row>
    <row r="10" spans="2:20" x14ac:dyDescent="0.2">
      <c r="B10" s="153" t="s">
        <v>61</v>
      </c>
      <c r="C10" s="153"/>
      <c r="D10" s="153"/>
      <c r="E10" s="153"/>
      <c r="F10" s="153"/>
      <c r="G10" s="153"/>
      <c r="H10" s="153"/>
      <c r="I10" s="153"/>
      <c r="J10" s="153"/>
      <c r="K10" s="153"/>
      <c r="L10" s="153"/>
      <c r="M10" s="153"/>
      <c r="N10" s="153"/>
      <c r="O10" s="153"/>
      <c r="P10" s="153"/>
      <c r="Q10" s="153"/>
      <c r="R10" s="153"/>
      <c r="S10" s="153"/>
      <c r="T10" s="153"/>
    </row>
    <row r="11" spans="2:20" x14ac:dyDescent="0.2">
      <c r="B11" s="153" t="s">
        <v>15</v>
      </c>
      <c r="C11" s="153"/>
      <c r="D11" s="153"/>
      <c r="E11" s="153"/>
      <c r="F11" s="153"/>
      <c r="G11" s="153"/>
      <c r="H11" s="153"/>
      <c r="I11" s="153"/>
      <c r="J11" s="153"/>
      <c r="K11" s="153"/>
      <c r="L11" s="153"/>
      <c r="M11" s="153"/>
      <c r="N11" s="153"/>
      <c r="O11" s="153"/>
      <c r="P11" s="153"/>
      <c r="Q11" s="153"/>
      <c r="R11" s="153"/>
      <c r="S11" s="153"/>
      <c r="T11" s="153"/>
    </row>
    <row r="12" spans="2:20" x14ac:dyDescent="0.2">
      <c r="B12" s="154"/>
      <c r="C12" s="154"/>
      <c r="D12" s="154"/>
      <c r="E12" s="154"/>
      <c r="F12" s="155"/>
      <c r="G12" s="155"/>
      <c r="H12" s="155"/>
      <c r="I12" s="155"/>
      <c r="J12" s="155"/>
      <c r="K12" s="155"/>
      <c r="L12" s="155"/>
      <c r="M12" s="155"/>
      <c r="N12" s="155"/>
      <c r="O12" s="155"/>
      <c r="P12" s="155"/>
      <c r="Q12" s="155"/>
      <c r="R12" s="155"/>
      <c r="S12" s="155"/>
      <c r="T12" s="155"/>
    </row>
    <row r="13" spans="2:20" x14ac:dyDescent="0.2">
      <c r="B13" s="8" t="s">
        <v>41</v>
      </c>
      <c r="C13" s="6"/>
      <c r="D13" s="6"/>
      <c r="E13" s="6"/>
      <c r="F13" s="6"/>
      <c r="G13" s="6"/>
      <c r="H13" s="6"/>
      <c r="I13" s="6"/>
      <c r="J13" s="6"/>
    </row>
    <row r="14" spans="2:20" x14ac:dyDescent="0.2">
      <c r="B14" s="9" t="s">
        <v>60</v>
      </c>
      <c r="C14" s="10"/>
      <c r="D14" s="10"/>
      <c r="E14" s="10"/>
      <c r="F14" s="10"/>
      <c r="G14" s="6"/>
      <c r="H14" s="6"/>
      <c r="I14" s="6"/>
      <c r="J14" s="6"/>
      <c r="N14" s="5"/>
      <c r="O14" s="5"/>
      <c r="P14" s="5"/>
    </row>
    <row r="15" spans="2:20" x14ac:dyDescent="0.2">
      <c r="B15" s="11" t="s">
        <v>57</v>
      </c>
      <c r="C15" s="6"/>
      <c r="D15" s="6"/>
      <c r="E15" s="6"/>
      <c r="F15" s="6"/>
      <c r="G15" s="6"/>
      <c r="H15" s="6"/>
      <c r="I15" s="6"/>
      <c r="J15" s="6"/>
    </row>
    <row r="16" spans="2:20" ht="58.5" customHeight="1" x14ac:dyDescent="0.2">
      <c r="B16" s="168" t="s">
        <v>59</v>
      </c>
      <c r="C16" s="168"/>
      <c r="D16" s="168"/>
      <c r="E16" s="12"/>
      <c r="F16" s="12"/>
      <c r="G16" s="12"/>
      <c r="H16" s="12"/>
      <c r="I16" s="12"/>
      <c r="J16" s="12"/>
    </row>
    <row r="17" spans="2:20" ht="30.75" customHeight="1" x14ac:dyDescent="0.2">
      <c r="B17" s="165" t="s">
        <v>63</v>
      </c>
      <c r="C17" s="165"/>
      <c r="D17" s="165"/>
      <c r="E17" s="165"/>
      <c r="F17" s="165"/>
      <c r="G17" s="165"/>
      <c r="H17" s="165"/>
      <c r="I17" s="165"/>
      <c r="J17" s="6"/>
    </row>
    <row r="18" spans="2:20" x14ac:dyDescent="0.2">
      <c r="B18" s="6"/>
      <c r="C18" s="6"/>
      <c r="D18" s="6"/>
      <c r="E18" s="6"/>
      <c r="F18" s="6"/>
      <c r="G18" s="6"/>
      <c r="H18" s="6"/>
      <c r="I18" s="6"/>
      <c r="J18" s="6"/>
    </row>
    <row r="19" spans="2:20" ht="48" customHeight="1" x14ac:dyDescent="0.2">
      <c r="B19" s="142" t="s">
        <v>39</v>
      </c>
      <c r="C19" s="142" t="s">
        <v>42</v>
      </c>
      <c r="D19" s="142" t="s">
        <v>25</v>
      </c>
      <c r="E19" s="142" t="s">
        <v>26</v>
      </c>
      <c r="F19" s="161" t="s">
        <v>2</v>
      </c>
      <c r="G19" s="142" t="s">
        <v>35</v>
      </c>
      <c r="H19" s="142"/>
      <c r="I19" s="142" t="s">
        <v>8</v>
      </c>
      <c r="J19" s="142"/>
      <c r="K19" s="142" t="s">
        <v>3</v>
      </c>
      <c r="L19" s="142" t="s">
        <v>4</v>
      </c>
      <c r="M19" s="142" t="s">
        <v>5</v>
      </c>
      <c r="N19" s="164" t="s">
        <v>6</v>
      </c>
      <c r="O19" s="152" t="s">
        <v>23</v>
      </c>
      <c r="P19" s="152" t="s">
        <v>24</v>
      </c>
      <c r="Q19" s="152" t="s">
        <v>51</v>
      </c>
      <c r="R19" s="145" t="s">
        <v>22</v>
      </c>
      <c r="S19" s="142" t="s">
        <v>11</v>
      </c>
      <c r="T19" s="144" t="s">
        <v>1</v>
      </c>
    </row>
    <row r="20" spans="2:20" x14ac:dyDescent="0.2">
      <c r="B20" s="142"/>
      <c r="C20" s="142"/>
      <c r="D20" s="142"/>
      <c r="E20" s="142"/>
      <c r="F20" s="162"/>
      <c r="G20" s="142" t="s">
        <v>14</v>
      </c>
      <c r="H20" s="142" t="s">
        <v>9</v>
      </c>
      <c r="I20" s="142" t="s">
        <v>10</v>
      </c>
      <c r="J20" s="142" t="s">
        <v>7</v>
      </c>
      <c r="K20" s="142"/>
      <c r="L20" s="142"/>
      <c r="M20" s="142"/>
      <c r="N20" s="164"/>
      <c r="O20" s="152"/>
      <c r="P20" s="152"/>
      <c r="Q20" s="152"/>
      <c r="R20" s="146"/>
      <c r="S20" s="142"/>
      <c r="T20" s="144"/>
    </row>
    <row r="21" spans="2:20" ht="18" customHeight="1" x14ac:dyDescent="0.2">
      <c r="B21" s="142"/>
      <c r="C21" s="142"/>
      <c r="D21" s="142"/>
      <c r="E21" s="142"/>
      <c r="F21" s="163"/>
      <c r="G21" s="142"/>
      <c r="H21" s="142"/>
      <c r="I21" s="142"/>
      <c r="J21" s="142"/>
      <c r="K21" s="142"/>
      <c r="L21" s="142"/>
      <c r="M21" s="142"/>
      <c r="N21" s="164"/>
      <c r="O21" s="152"/>
      <c r="P21" s="152"/>
      <c r="Q21" s="152"/>
      <c r="R21" s="147"/>
      <c r="S21" s="142"/>
      <c r="T21" s="144"/>
    </row>
    <row r="22" spans="2:20" ht="141.75" customHeight="1" x14ac:dyDescent="0.2">
      <c r="B22" s="156" t="s">
        <v>71</v>
      </c>
      <c r="C22" s="156" t="s">
        <v>89</v>
      </c>
      <c r="D22" s="22" t="s">
        <v>90</v>
      </c>
      <c r="E22" s="22" t="s">
        <v>90</v>
      </c>
      <c r="F22" s="22" t="s">
        <v>91</v>
      </c>
      <c r="G22" s="22"/>
      <c r="H22" s="22" t="s">
        <v>92</v>
      </c>
      <c r="I22" s="22"/>
      <c r="J22" s="22" t="s">
        <v>92</v>
      </c>
      <c r="K22" s="22" t="s">
        <v>93</v>
      </c>
      <c r="L22" s="24">
        <v>41508</v>
      </c>
      <c r="M22" s="24">
        <v>41628</v>
      </c>
      <c r="N22" s="27">
        <v>659000000</v>
      </c>
      <c r="O22" s="27"/>
      <c r="P22" s="25">
        <f>O22/644350</f>
        <v>0</v>
      </c>
      <c r="Q22" s="27">
        <f>P22*828116</f>
        <v>0</v>
      </c>
      <c r="R22" s="27">
        <f>Q22</f>
        <v>0</v>
      </c>
      <c r="S22" s="26" t="s">
        <v>49</v>
      </c>
      <c r="T22" s="73" t="s">
        <v>116</v>
      </c>
    </row>
    <row r="23" spans="2:20" ht="132" customHeight="1" x14ac:dyDescent="0.2">
      <c r="B23" s="157"/>
      <c r="C23" s="157"/>
      <c r="D23" s="22" t="s">
        <v>94</v>
      </c>
      <c r="E23" s="22" t="s">
        <v>94</v>
      </c>
      <c r="F23" s="22" t="s">
        <v>95</v>
      </c>
      <c r="G23" s="22"/>
      <c r="H23" s="22" t="s">
        <v>92</v>
      </c>
      <c r="I23" s="22" t="s">
        <v>92</v>
      </c>
      <c r="J23" s="22"/>
      <c r="K23" s="22" t="s">
        <v>96</v>
      </c>
      <c r="L23" s="43">
        <v>42303</v>
      </c>
      <c r="M23" s="24">
        <v>42334</v>
      </c>
      <c r="N23" s="27">
        <v>90633239</v>
      </c>
      <c r="O23" s="27"/>
      <c r="P23" s="25">
        <f>O23/737717</f>
        <v>0</v>
      </c>
      <c r="Q23" s="27">
        <f>P23*828116</f>
        <v>0</v>
      </c>
      <c r="R23" s="27">
        <f>Q23</f>
        <v>0</v>
      </c>
      <c r="S23" s="26" t="s">
        <v>49</v>
      </c>
      <c r="T23" s="73" t="s">
        <v>117</v>
      </c>
    </row>
    <row r="24" spans="2:20" ht="59.25" customHeight="1" x14ac:dyDescent="0.2">
      <c r="B24" s="158"/>
      <c r="C24" s="159"/>
      <c r="D24" s="159"/>
      <c r="E24" s="159"/>
      <c r="F24" s="159"/>
      <c r="G24" s="159"/>
      <c r="H24" s="159"/>
      <c r="I24" s="159"/>
      <c r="J24" s="159"/>
      <c r="K24" s="159"/>
      <c r="L24" s="159"/>
      <c r="M24" s="159"/>
      <c r="N24" s="159"/>
      <c r="O24" s="159"/>
      <c r="P24" s="159"/>
      <c r="Q24" s="160"/>
      <c r="R24" s="27">
        <f>SUM(R22:R23)</f>
        <v>0</v>
      </c>
      <c r="S24" s="30" t="s">
        <v>97</v>
      </c>
      <c r="T24" s="39" t="s">
        <v>62</v>
      </c>
    </row>
    <row r="25" spans="2:20" x14ac:dyDescent="0.2">
      <c r="B25" s="28"/>
      <c r="C25" s="28"/>
      <c r="D25" s="28"/>
      <c r="E25" s="28"/>
      <c r="F25" s="28"/>
      <c r="G25" s="28"/>
      <c r="H25" s="28"/>
      <c r="I25" s="28"/>
      <c r="J25" s="28"/>
      <c r="K25" s="28"/>
      <c r="L25" s="28"/>
      <c r="M25" s="28"/>
      <c r="N25" s="28"/>
      <c r="O25" s="28"/>
      <c r="P25" s="28"/>
      <c r="Q25" s="28"/>
      <c r="R25" s="29"/>
      <c r="S25" s="28"/>
      <c r="T25" s="17"/>
    </row>
    <row r="26" spans="2:20" x14ac:dyDescent="0.2">
      <c r="R26" s="5" t="s">
        <v>58</v>
      </c>
    </row>
    <row r="27" spans="2:20" ht="66.75" customHeight="1" x14ac:dyDescent="0.2">
      <c r="B27" s="142" t="s">
        <v>43</v>
      </c>
      <c r="C27" s="142" t="s">
        <v>42</v>
      </c>
      <c r="D27" s="142" t="s">
        <v>25</v>
      </c>
      <c r="E27" s="142" t="s">
        <v>26</v>
      </c>
      <c r="F27" s="161" t="s">
        <v>2</v>
      </c>
      <c r="G27" s="142" t="s">
        <v>35</v>
      </c>
      <c r="H27" s="142"/>
      <c r="I27" s="142" t="s">
        <v>8</v>
      </c>
      <c r="J27" s="142"/>
      <c r="K27" s="142" t="s">
        <v>3</v>
      </c>
      <c r="L27" s="142" t="s">
        <v>4</v>
      </c>
      <c r="M27" s="142" t="s">
        <v>5</v>
      </c>
      <c r="N27" s="164" t="s">
        <v>6</v>
      </c>
      <c r="O27" s="152" t="s">
        <v>23</v>
      </c>
      <c r="P27" s="152" t="s">
        <v>24</v>
      </c>
      <c r="Q27" s="152" t="s">
        <v>51</v>
      </c>
      <c r="R27" s="145" t="s">
        <v>22</v>
      </c>
      <c r="S27" s="142" t="s">
        <v>11</v>
      </c>
      <c r="T27" s="144" t="s">
        <v>1</v>
      </c>
    </row>
    <row r="28" spans="2:20" x14ac:dyDescent="0.2">
      <c r="B28" s="142"/>
      <c r="C28" s="142"/>
      <c r="D28" s="142"/>
      <c r="E28" s="142"/>
      <c r="F28" s="162"/>
      <c r="G28" s="142" t="s">
        <v>14</v>
      </c>
      <c r="H28" s="142" t="s">
        <v>9</v>
      </c>
      <c r="I28" s="142" t="s">
        <v>10</v>
      </c>
      <c r="J28" s="142" t="s">
        <v>7</v>
      </c>
      <c r="K28" s="142"/>
      <c r="L28" s="142"/>
      <c r="M28" s="142"/>
      <c r="N28" s="164"/>
      <c r="O28" s="152"/>
      <c r="P28" s="152"/>
      <c r="Q28" s="152"/>
      <c r="R28" s="146"/>
      <c r="S28" s="142"/>
      <c r="T28" s="144"/>
    </row>
    <row r="29" spans="2:20" x14ac:dyDescent="0.2">
      <c r="B29" s="142"/>
      <c r="C29" s="142"/>
      <c r="D29" s="142"/>
      <c r="E29" s="142"/>
      <c r="F29" s="163"/>
      <c r="G29" s="142"/>
      <c r="H29" s="142"/>
      <c r="I29" s="142"/>
      <c r="J29" s="142"/>
      <c r="K29" s="142"/>
      <c r="L29" s="142"/>
      <c r="M29" s="142"/>
      <c r="N29" s="164"/>
      <c r="O29" s="152"/>
      <c r="P29" s="152"/>
      <c r="Q29" s="152"/>
      <c r="R29" s="147"/>
      <c r="S29" s="142"/>
      <c r="T29" s="144"/>
    </row>
    <row r="30" spans="2:20" ht="102" customHeight="1" x14ac:dyDescent="0.2">
      <c r="B30" s="156" t="s">
        <v>72</v>
      </c>
      <c r="C30" s="156" t="s">
        <v>89</v>
      </c>
      <c r="D30" s="22" t="s">
        <v>99</v>
      </c>
      <c r="E30" s="22" t="s">
        <v>99</v>
      </c>
      <c r="F30" s="22" t="s">
        <v>114</v>
      </c>
      <c r="G30" s="22"/>
      <c r="H30" s="22"/>
      <c r="I30" s="22"/>
      <c r="J30" s="22"/>
      <c r="K30" s="22"/>
      <c r="L30" s="24"/>
      <c r="M30" s="24"/>
      <c r="N30" s="27"/>
      <c r="O30" s="27"/>
      <c r="P30" s="25">
        <f>O30/644350</f>
        <v>0</v>
      </c>
      <c r="Q30" s="27">
        <f t="shared" ref="Q30:Q31" si="0">P30*828116</f>
        <v>0</v>
      </c>
      <c r="R30" s="27">
        <f t="shared" ref="R30:R31" si="1">Q30</f>
        <v>0</v>
      </c>
      <c r="S30" s="26" t="s">
        <v>49</v>
      </c>
      <c r="T30" s="26" t="s">
        <v>115</v>
      </c>
    </row>
    <row r="31" spans="2:20" ht="165.75" x14ac:dyDescent="0.2">
      <c r="B31" s="157"/>
      <c r="C31" s="157"/>
      <c r="D31" s="22" t="s">
        <v>100</v>
      </c>
      <c r="E31" s="22" t="s">
        <v>100</v>
      </c>
      <c r="F31" s="22" t="s">
        <v>114</v>
      </c>
      <c r="G31" s="22"/>
      <c r="H31" s="22"/>
      <c r="I31" s="22"/>
      <c r="J31" s="22"/>
      <c r="K31" s="22"/>
      <c r="L31" s="24"/>
      <c r="M31" s="24"/>
      <c r="N31" s="27"/>
      <c r="O31" s="27"/>
      <c r="P31" s="25">
        <f t="shared" ref="P31" si="2">O31/644350</f>
        <v>0</v>
      </c>
      <c r="Q31" s="27">
        <f t="shared" si="0"/>
        <v>0</v>
      </c>
      <c r="R31" s="27">
        <f t="shared" si="1"/>
        <v>0</v>
      </c>
      <c r="S31" s="26" t="s">
        <v>49</v>
      </c>
      <c r="T31" s="26" t="s">
        <v>177</v>
      </c>
    </row>
    <row r="32" spans="2:20" ht="46.5" customHeight="1" x14ac:dyDescent="0.2">
      <c r="B32" s="158"/>
      <c r="C32" s="159"/>
      <c r="D32" s="159"/>
      <c r="E32" s="159"/>
      <c r="F32" s="159"/>
      <c r="G32" s="159"/>
      <c r="H32" s="159"/>
      <c r="I32" s="159"/>
      <c r="J32" s="159"/>
      <c r="K32" s="159"/>
      <c r="L32" s="159"/>
      <c r="M32" s="159"/>
      <c r="N32" s="159"/>
      <c r="O32" s="159"/>
      <c r="P32" s="159"/>
      <c r="Q32" s="160"/>
      <c r="R32" s="27">
        <f>SUM(R30:R30)</f>
        <v>0</v>
      </c>
      <c r="S32" s="30" t="s">
        <v>49</v>
      </c>
      <c r="T32" s="39" t="s">
        <v>62</v>
      </c>
    </row>
    <row r="35" spans="2:20" ht="60.75" customHeight="1" x14ac:dyDescent="0.2">
      <c r="B35" s="167" t="s">
        <v>44</v>
      </c>
      <c r="C35" s="167" t="s">
        <v>42</v>
      </c>
      <c r="D35" s="142" t="s">
        <v>25</v>
      </c>
      <c r="E35" s="142" t="s">
        <v>26</v>
      </c>
      <c r="F35" s="161" t="s">
        <v>2</v>
      </c>
      <c r="G35" s="142" t="s">
        <v>35</v>
      </c>
      <c r="H35" s="142"/>
      <c r="I35" s="142" t="s">
        <v>8</v>
      </c>
      <c r="J35" s="142"/>
      <c r="K35" s="142" t="s">
        <v>3</v>
      </c>
      <c r="L35" s="142" t="s">
        <v>4</v>
      </c>
      <c r="M35" s="142" t="s">
        <v>5</v>
      </c>
      <c r="N35" s="164" t="s">
        <v>6</v>
      </c>
      <c r="O35" s="152" t="s">
        <v>23</v>
      </c>
      <c r="P35" s="152" t="s">
        <v>24</v>
      </c>
      <c r="Q35" s="152" t="s">
        <v>51</v>
      </c>
      <c r="R35" s="145" t="s">
        <v>22</v>
      </c>
      <c r="S35" s="142" t="s">
        <v>11</v>
      </c>
      <c r="T35" s="144" t="s">
        <v>1</v>
      </c>
    </row>
    <row r="36" spans="2:20" x14ac:dyDescent="0.2">
      <c r="B36" s="167"/>
      <c r="C36" s="167"/>
      <c r="D36" s="142"/>
      <c r="E36" s="142"/>
      <c r="F36" s="162"/>
      <c r="G36" s="142" t="s">
        <v>14</v>
      </c>
      <c r="H36" s="142" t="s">
        <v>9</v>
      </c>
      <c r="I36" s="142" t="s">
        <v>10</v>
      </c>
      <c r="J36" s="142" t="s">
        <v>7</v>
      </c>
      <c r="K36" s="142"/>
      <c r="L36" s="142"/>
      <c r="M36" s="142"/>
      <c r="N36" s="164"/>
      <c r="O36" s="152"/>
      <c r="P36" s="152"/>
      <c r="Q36" s="152"/>
      <c r="R36" s="146"/>
      <c r="S36" s="142"/>
      <c r="T36" s="144"/>
    </row>
    <row r="37" spans="2:20" x14ac:dyDescent="0.2">
      <c r="B37" s="167"/>
      <c r="C37" s="167"/>
      <c r="D37" s="142"/>
      <c r="E37" s="142"/>
      <c r="F37" s="163"/>
      <c r="G37" s="142"/>
      <c r="H37" s="142"/>
      <c r="I37" s="142"/>
      <c r="J37" s="142"/>
      <c r="K37" s="142"/>
      <c r="L37" s="142"/>
      <c r="M37" s="142"/>
      <c r="N37" s="164"/>
      <c r="O37" s="152"/>
      <c r="P37" s="152"/>
      <c r="Q37" s="152"/>
      <c r="R37" s="147"/>
      <c r="S37" s="142"/>
      <c r="T37" s="144"/>
    </row>
    <row r="38" spans="2:20" ht="165.75" customHeight="1" x14ac:dyDescent="0.2">
      <c r="B38" s="170" t="s">
        <v>73</v>
      </c>
      <c r="C38" s="170" t="s">
        <v>89</v>
      </c>
      <c r="D38" s="102" t="s">
        <v>101</v>
      </c>
      <c r="E38" s="102" t="s">
        <v>101</v>
      </c>
      <c r="F38" s="102" t="s">
        <v>102</v>
      </c>
      <c r="G38" s="102"/>
      <c r="H38" s="102" t="s">
        <v>92</v>
      </c>
      <c r="I38" s="102" t="s">
        <v>92</v>
      </c>
      <c r="J38" s="102"/>
      <c r="K38" s="102" t="s">
        <v>103</v>
      </c>
      <c r="L38" s="103">
        <v>42713</v>
      </c>
      <c r="M38" s="103">
        <v>42728</v>
      </c>
      <c r="N38" s="104">
        <f>70000072+29999928</f>
        <v>100000000</v>
      </c>
      <c r="O38" s="104">
        <v>42958000</v>
      </c>
      <c r="P38" s="105">
        <f>O38/689455</f>
        <v>62.307184660347666</v>
      </c>
      <c r="Q38" s="104">
        <f>P38*828116</f>
        <v>51597576.532188468</v>
      </c>
      <c r="R38" s="104">
        <f t="shared" ref="R38:R40" si="3">Q38</f>
        <v>51597576.532188468</v>
      </c>
      <c r="S38" s="106" t="s">
        <v>32</v>
      </c>
      <c r="T38" s="109" t="s">
        <v>210</v>
      </c>
    </row>
    <row r="39" spans="2:20" s="17" customFormat="1" ht="123" customHeight="1" x14ac:dyDescent="0.2">
      <c r="B39" s="171"/>
      <c r="C39" s="171"/>
      <c r="D39" s="102" t="s">
        <v>196</v>
      </c>
      <c r="E39" s="102" t="s">
        <v>196</v>
      </c>
      <c r="F39" s="102" t="s">
        <v>195</v>
      </c>
      <c r="G39" s="102"/>
      <c r="H39" s="102" t="s">
        <v>92</v>
      </c>
      <c r="I39" s="102"/>
      <c r="J39" s="102" t="s">
        <v>92</v>
      </c>
      <c r="K39" s="102" t="s">
        <v>194</v>
      </c>
      <c r="L39" s="107">
        <v>39479</v>
      </c>
      <c r="M39" s="103">
        <v>41516</v>
      </c>
      <c r="N39" s="104">
        <v>1051955068</v>
      </c>
      <c r="O39" s="104">
        <f>N39</f>
        <v>1051955068</v>
      </c>
      <c r="P39" s="105">
        <f>O39/589500</f>
        <v>1784.4869686174725</v>
      </c>
      <c r="Q39" s="104">
        <f t="shared" ref="Q39:Q40" si="4">P39*828116</f>
        <v>1477762210.5036268</v>
      </c>
      <c r="R39" s="104">
        <f t="shared" si="3"/>
        <v>1477762210.5036268</v>
      </c>
      <c r="S39" s="106" t="s">
        <v>32</v>
      </c>
      <c r="T39" s="106"/>
    </row>
    <row r="40" spans="2:20" ht="103.5" customHeight="1" x14ac:dyDescent="0.2">
      <c r="B40" s="171"/>
      <c r="C40" s="171"/>
      <c r="D40" s="97" t="s">
        <v>104</v>
      </c>
      <c r="E40" s="97" t="s">
        <v>104</v>
      </c>
      <c r="F40" s="97" t="s">
        <v>105</v>
      </c>
      <c r="G40" s="97"/>
      <c r="H40" s="97" t="s">
        <v>92</v>
      </c>
      <c r="I40" s="97" t="s">
        <v>92</v>
      </c>
      <c r="J40" s="97"/>
      <c r="K40" s="97" t="s">
        <v>106</v>
      </c>
      <c r="L40" s="98">
        <v>43385</v>
      </c>
      <c r="M40" s="98">
        <v>43507</v>
      </c>
      <c r="N40" s="99">
        <v>157295491</v>
      </c>
      <c r="O40" s="99">
        <f>5645622+1281378+2310756+3164118+10134034+886429+4146681+1080252+885882+880336+793613+968277+432605+3174202+258319+410168+61429+61428+860504+380166+3631765+581930+2435924+4871849+1793277+2435924+2541092+2932353+3157563+2681345+1263405+1670588+635924+6470471+3051681+1411765+917647</f>
        <v>80300702</v>
      </c>
      <c r="P40" s="100">
        <f>O40/828116</f>
        <v>96.967939274207964</v>
      </c>
      <c r="Q40" s="99">
        <f t="shared" si="4"/>
        <v>80300702</v>
      </c>
      <c r="R40" s="99">
        <f t="shared" si="3"/>
        <v>80300702</v>
      </c>
      <c r="S40" s="108" t="s">
        <v>32</v>
      </c>
      <c r="T40" s="108" t="s">
        <v>178</v>
      </c>
    </row>
    <row r="41" spans="2:20" ht="51.75" customHeight="1" x14ac:dyDescent="0.2">
      <c r="B41" s="158"/>
      <c r="C41" s="159"/>
      <c r="D41" s="159"/>
      <c r="E41" s="159"/>
      <c r="F41" s="159"/>
      <c r="G41" s="159"/>
      <c r="H41" s="159"/>
      <c r="I41" s="159"/>
      <c r="J41" s="159"/>
      <c r="K41" s="159"/>
      <c r="L41" s="159"/>
      <c r="M41" s="159"/>
      <c r="N41" s="159"/>
      <c r="O41" s="159"/>
      <c r="P41" s="159"/>
      <c r="Q41" s="160"/>
      <c r="R41" s="27">
        <f>SUM(R38:R40)</f>
        <v>1609660489.0358152</v>
      </c>
      <c r="S41" s="30" t="s">
        <v>32</v>
      </c>
      <c r="T41" s="39" t="s">
        <v>62</v>
      </c>
    </row>
    <row r="42" spans="2:20" x14ac:dyDescent="0.2">
      <c r="O42" s="71"/>
    </row>
    <row r="44" spans="2:20" s="28" customFormat="1" ht="74.25" customHeight="1" x14ac:dyDescent="0.2">
      <c r="B44" s="142" t="s">
        <v>45</v>
      </c>
      <c r="C44" s="142" t="s">
        <v>42</v>
      </c>
      <c r="D44" s="142" t="s">
        <v>25</v>
      </c>
      <c r="E44" s="142" t="s">
        <v>26</v>
      </c>
      <c r="F44" s="161" t="s">
        <v>2</v>
      </c>
      <c r="G44" s="142" t="s">
        <v>35</v>
      </c>
      <c r="H44" s="142"/>
      <c r="I44" s="142" t="s">
        <v>8</v>
      </c>
      <c r="J44" s="142"/>
      <c r="K44" s="142" t="s">
        <v>3</v>
      </c>
      <c r="L44" s="142" t="s">
        <v>4</v>
      </c>
      <c r="M44" s="142" t="s">
        <v>5</v>
      </c>
      <c r="N44" s="164" t="s">
        <v>6</v>
      </c>
      <c r="O44" s="152" t="s">
        <v>23</v>
      </c>
      <c r="P44" s="152" t="s">
        <v>24</v>
      </c>
      <c r="Q44" s="152" t="s">
        <v>51</v>
      </c>
      <c r="R44" s="145" t="s">
        <v>22</v>
      </c>
      <c r="S44" s="142" t="s">
        <v>11</v>
      </c>
      <c r="T44" s="142" t="s">
        <v>1</v>
      </c>
    </row>
    <row r="45" spans="2:20" s="28" customFormat="1" x14ac:dyDescent="0.2">
      <c r="B45" s="142"/>
      <c r="C45" s="142"/>
      <c r="D45" s="142"/>
      <c r="E45" s="142"/>
      <c r="F45" s="162"/>
      <c r="G45" s="142" t="s">
        <v>14</v>
      </c>
      <c r="H45" s="142" t="s">
        <v>9</v>
      </c>
      <c r="I45" s="142" t="s">
        <v>10</v>
      </c>
      <c r="J45" s="142" t="s">
        <v>7</v>
      </c>
      <c r="K45" s="142"/>
      <c r="L45" s="142"/>
      <c r="M45" s="142"/>
      <c r="N45" s="164"/>
      <c r="O45" s="152"/>
      <c r="P45" s="152"/>
      <c r="Q45" s="152"/>
      <c r="R45" s="146"/>
      <c r="S45" s="142"/>
      <c r="T45" s="142"/>
    </row>
    <row r="46" spans="2:20" s="28" customFormat="1" x14ac:dyDescent="0.2">
      <c r="B46" s="142"/>
      <c r="C46" s="142"/>
      <c r="D46" s="142"/>
      <c r="E46" s="142"/>
      <c r="F46" s="163"/>
      <c r="G46" s="142"/>
      <c r="H46" s="142"/>
      <c r="I46" s="142"/>
      <c r="J46" s="142"/>
      <c r="K46" s="142"/>
      <c r="L46" s="142"/>
      <c r="M46" s="142"/>
      <c r="N46" s="164"/>
      <c r="O46" s="152"/>
      <c r="P46" s="152"/>
      <c r="Q46" s="152"/>
      <c r="R46" s="147"/>
      <c r="S46" s="142"/>
      <c r="T46" s="142"/>
    </row>
    <row r="47" spans="2:20" s="28" customFormat="1" ht="142.5" customHeight="1" x14ac:dyDescent="0.2">
      <c r="B47" s="161" t="s">
        <v>74</v>
      </c>
      <c r="C47" s="156" t="s">
        <v>89</v>
      </c>
      <c r="D47" s="22" t="s">
        <v>107</v>
      </c>
      <c r="E47" s="22" t="s">
        <v>107</v>
      </c>
      <c r="F47" s="60" t="s">
        <v>108</v>
      </c>
      <c r="G47" s="22" t="s">
        <v>109</v>
      </c>
      <c r="H47" s="57"/>
      <c r="I47" s="22" t="s">
        <v>92</v>
      </c>
      <c r="J47" s="57"/>
      <c r="K47" s="22" t="s">
        <v>110</v>
      </c>
      <c r="L47" s="24">
        <v>41515</v>
      </c>
      <c r="M47" s="24">
        <v>41634</v>
      </c>
      <c r="N47" s="70">
        <v>1714000000</v>
      </c>
      <c r="O47" s="26">
        <f>N47*30%</f>
        <v>514200000</v>
      </c>
      <c r="P47" s="25">
        <f>O47/589500</f>
        <v>872.26463104325694</v>
      </c>
      <c r="Q47" s="27">
        <f t="shared" ref="Q47:Q49" si="5">P47*828116</f>
        <v>722336297.20101774</v>
      </c>
      <c r="R47" s="27">
        <f t="shared" ref="R47:R49" si="6">Q47</f>
        <v>722336297.20101774</v>
      </c>
      <c r="S47" s="42" t="s">
        <v>32</v>
      </c>
      <c r="T47" s="73" t="s">
        <v>118</v>
      </c>
    </row>
    <row r="48" spans="2:20" s="28" customFormat="1" ht="156.75" customHeight="1" x14ac:dyDescent="0.2">
      <c r="B48" s="162"/>
      <c r="C48" s="157"/>
      <c r="D48" s="22" t="s">
        <v>111</v>
      </c>
      <c r="E48" s="22" t="s">
        <v>111</v>
      </c>
      <c r="F48" s="60" t="s">
        <v>112</v>
      </c>
      <c r="G48" s="57"/>
      <c r="H48" s="22" t="s">
        <v>92</v>
      </c>
      <c r="I48" s="22" t="s">
        <v>92</v>
      </c>
      <c r="J48" s="57"/>
      <c r="K48" s="22" t="s">
        <v>113</v>
      </c>
      <c r="L48" s="24">
        <v>40540</v>
      </c>
      <c r="M48" s="24">
        <v>40786</v>
      </c>
      <c r="N48" s="70">
        <v>1586826000</v>
      </c>
      <c r="O48" s="27">
        <v>0</v>
      </c>
      <c r="P48" s="25">
        <f>O48/589500</f>
        <v>0</v>
      </c>
      <c r="Q48" s="27">
        <f t="shared" si="5"/>
        <v>0</v>
      </c>
      <c r="R48" s="27">
        <f t="shared" si="6"/>
        <v>0</v>
      </c>
      <c r="S48" s="22" t="s">
        <v>49</v>
      </c>
      <c r="T48" s="73" t="s">
        <v>119</v>
      </c>
    </row>
    <row r="49" spans="1:21" s="28" customFormat="1" ht="135" customHeight="1" x14ac:dyDescent="0.2">
      <c r="B49" s="163"/>
      <c r="C49" s="166"/>
      <c r="D49" s="22" t="s">
        <v>120</v>
      </c>
      <c r="E49" s="22" t="s">
        <v>120</v>
      </c>
      <c r="F49" s="22" t="s">
        <v>121</v>
      </c>
      <c r="G49" s="22"/>
      <c r="H49" s="22" t="s">
        <v>92</v>
      </c>
      <c r="I49" s="22" t="s">
        <v>92</v>
      </c>
      <c r="J49" s="22"/>
      <c r="K49" s="22" t="s">
        <v>122</v>
      </c>
      <c r="L49" s="24">
        <v>42052</v>
      </c>
      <c r="M49" s="24">
        <v>42263</v>
      </c>
      <c r="N49" s="27">
        <v>309509945</v>
      </c>
      <c r="O49" s="27">
        <v>0</v>
      </c>
      <c r="P49" s="25">
        <f>O49/589500</f>
        <v>0</v>
      </c>
      <c r="Q49" s="27">
        <f t="shared" si="5"/>
        <v>0</v>
      </c>
      <c r="R49" s="27">
        <f t="shared" si="6"/>
        <v>0</v>
      </c>
      <c r="S49" s="22" t="s">
        <v>49</v>
      </c>
      <c r="T49" s="73" t="s">
        <v>123</v>
      </c>
    </row>
    <row r="50" spans="1:21" s="28" customFormat="1" ht="51.75" customHeight="1" x14ac:dyDescent="0.2">
      <c r="B50" s="158"/>
      <c r="C50" s="159"/>
      <c r="D50" s="159"/>
      <c r="E50" s="159"/>
      <c r="F50" s="159"/>
      <c r="G50" s="159"/>
      <c r="H50" s="159"/>
      <c r="I50" s="159"/>
      <c r="J50" s="159"/>
      <c r="K50" s="159"/>
      <c r="L50" s="159"/>
      <c r="M50" s="159"/>
      <c r="N50" s="159"/>
      <c r="O50" s="159"/>
      <c r="P50" s="159"/>
      <c r="Q50" s="160"/>
      <c r="R50" s="74">
        <f>SUM(R47:R49)</f>
        <v>722336297.20101774</v>
      </c>
      <c r="S50" s="30" t="s">
        <v>32</v>
      </c>
      <c r="T50" s="39" t="s">
        <v>62</v>
      </c>
    </row>
    <row r="53" spans="1:21" s="45" customFormat="1" ht="60" customHeight="1" x14ac:dyDescent="0.2">
      <c r="A53" s="17"/>
      <c r="B53" s="175" t="s">
        <v>46</v>
      </c>
      <c r="C53" s="175" t="s">
        <v>42</v>
      </c>
      <c r="D53" s="143" t="s">
        <v>25</v>
      </c>
      <c r="E53" s="143" t="s">
        <v>26</v>
      </c>
      <c r="F53" s="176" t="s">
        <v>2</v>
      </c>
      <c r="G53" s="143" t="s">
        <v>35</v>
      </c>
      <c r="H53" s="143"/>
      <c r="I53" s="143" t="s">
        <v>8</v>
      </c>
      <c r="J53" s="143"/>
      <c r="K53" s="143" t="s">
        <v>3</v>
      </c>
      <c r="L53" s="143" t="s">
        <v>4</v>
      </c>
      <c r="M53" s="143" t="s">
        <v>5</v>
      </c>
      <c r="N53" s="172" t="s">
        <v>6</v>
      </c>
      <c r="O53" s="148" t="s">
        <v>23</v>
      </c>
      <c r="P53" s="148" t="s">
        <v>24</v>
      </c>
      <c r="Q53" s="148" t="s">
        <v>51</v>
      </c>
      <c r="R53" s="149" t="s">
        <v>22</v>
      </c>
      <c r="S53" s="143" t="s">
        <v>11</v>
      </c>
      <c r="T53" s="143" t="s">
        <v>1</v>
      </c>
      <c r="U53" s="17"/>
    </row>
    <row r="54" spans="1:21" s="45" customFormat="1" x14ac:dyDescent="0.2">
      <c r="A54" s="17"/>
      <c r="B54" s="175"/>
      <c r="C54" s="175"/>
      <c r="D54" s="143"/>
      <c r="E54" s="143"/>
      <c r="F54" s="177"/>
      <c r="G54" s="143" t="s">
        <v>14</v>
      </c>
      <c r="H54" s="143" t="s">
        <v>9</v>
      </c>
      <c r="I54" s="143" t="s">
        <v>10</v>
      </c>
      <c r="J54" s="143" t="s">
        <v>7</v>
      </c>
      <c r="K54" s="143"/>
      <c r="L54" s="143"/>
      <c r="M54" s="143"/>
      <c r="N54" s="172"/>
      <c r="O54" s="148"/>
      <c r="P54" s="148"/>
      <c r="Q54" s="148"/>
      <c r="R54" s="150"/>
      <c r="S54" s="143"/>
      <c r="T54" s="143"/>
      <c r="U54" s="17"/>
    </row>
    <row r="55" spans="1:21" s="45" customFormat="1" x14ac:dyDescent="0.2">
      <c r="A55" s="17"/>
      <c r="B55" s="175"/>
      <c r="C55" s="175"/>
      <c r="D55" s="143"/>
      <c r="E55" s="143"/>
      <c r="F55" s="178"/>
      <c r="G55" s="143"/>
      <c r="H55" s="143"/>
      <c r="I55" s="143"/>
      <c r="J55" s="143"/>
      <c r="K55" s="143"/>
      <c r="L55" s="143"/>
      <c r="M55" s="143"/>
      <c r="N55" s="172"/>
      <c r="O55" s="148"/>
      <c r="P55" s="148"/>
      <c r="Q55" s="148"/>
      <c r="R55" s="151"/>
      <c r="S55" s="143"/>
      <c r="T55" s="143"/>
      <c r="U55" s="17"/>
    </row>
    <row r="56" spans="1:21" s="45" customFormat="1" ht="135.75" customHeight="1" x14ac:dyDescent="0.2">
      <c r="A56" s="17"/>
      <c r="B56" s="173" t="s">
        <v>75</v>
      </c>
      <c r="C56" s="173" t="s">
        <v>89</v>
      </c>
      <c r="D56" s="111" t="s">
        <v>124</v>
      </c>
      <c r="E56" s="111" t="s">
        <v>124</v>
      </c>
      <c r="F56" s="111" t="s">
        <v>125</v>
      </c>
      <c r="G56" s="111"/>
      <c r="H56" s="111" t="s">
        <v>92</v>
      </c>
      <c r="I56" s="111" t="s">
        <v>92</v>
      </c>
      <c r="J56" s="111"/>
      <c r="K56" s="111" t="s">
        <v>126</v>
      </c>
      <c r="L56" s="112">
        <v>41548</v>
      </c>
      <c r="M56" s="112">
        <v>41638</v>
      </c>
      <c r="N56" s="113">
        <v>656900000</v>
      </c>
      <c r="O56" s="113">
        <v>58054263</v>
      </c>
      <c r="P56" s="114">
        <f>O56/589500</f>
        <v>98.480513994910936</v>
      </c>
      <c r="Q56" s="113">
        <f>P56*828116</f>
        <v>81553289.32740967</v>
      </c>
      <c r="R56" s="113">
        <f t="shared" ref="R56" si="7">Q56</f>
        <v>81553289.32740967</v>
      </c>
      <c r="S56" s="115" t="s">
        <v>49</v>
      </c>
      <c r="T56" s="124" t="s">
        <v>178</v>
      </c>
      <c r="U56" s="17"/>
    </row>
    <row r="57" spans="1:21" s="45" customFormat="1" x14ac:dyDescent="0.2">
      <c r="A57" s="17"/>
      <c r="B57" s="174"/>
      <c r="C57" s="174"/>
      <c r="D57" s="117"/>
      <c r="E57" s="117"/>
      <c r="F57" s="117"/>
      <c r="G57" s="117"/>
      <c r="H57" s="117"/>
      <c r="I57" s="117"/>
      <c r="J57" s="117"/>
      <c r="K57" s="117"/>
      <c r="L57" s="118"/>
      <c r="M57" s="119"/>
      <c r="N57" s="120"/>
      <c r="O57" s="120"/>
      <c r="P57" s="121"/>
      <c r="Q57" s="120"/>
      <c r="R57" s="120"/>
      <c r="S57" s="101"/>
      <c r="T57" s="101"/>
      <c r="U57" s="17"/>
    </row>
    <row r="58" spans="1:21" s="45" customFormat="1" x14ac:dyDescent="0.2">
      <c r="A58" s="17"/>
      <c r="B58" s="174"/>
      <c r="C58" s="174"/>
      <c r="D58" s="117"/>
      <c r="E58" s="117"/>
      <c r="F58" s="117"/>
      <c r="G58" s="117"/>
      <c r="H58" s="117"/>
      <c r="I58" s="117"/>
      <c r="J58" s="117"/>
      <c r="K58" s="117"/>
      <c r="L58" s="119"/>
      <c r="M58" s="119"/>
      <c r="N58" s="120"/>
      <c r="O58" s="120"/>
      <c r="P58" s="121"/>
      <c r="Q58" s="120"/>
      <c r="R58" s="120"/>
      <c r="S58" s="101"/>
      <c r="T58" s="101"/>
      <c r="U58" s="17"/>
    </row>
    <row r="59" spans="1:21" ht="49.5" customHeight="1" x14ac:dyDescent="0.2">
      <c r="B59" s="169"/>
      <c r="C59" s="159"/>
      <c r="D59" s="159"/>
      <c r="E59" s="159"/>
      <c r="F59" s="159"/>
      <c r="G59" s="159"/>
      <c r="H59" s="159"/>
      <c r="I59" s="159"/>
      <c r="J59" s="159"/>
      <c r="K59" s="159"/>
      <c r="L59" s="159"/>
      <c r="M59" s="159"/>
      <c r="N59" s="159"/>
      <c r="O59" s="159"/>
      <c r="P59" s="159"/>
      <c r="Q59" s="160"/>
      <c r="R59" s="27">
        <f>SUM(R56:R58)</f>
        <v>81553289.32740967</v>
      </c>
      <c r="S59" s="30" t="s">
        <v>49</v>
      </c>
      <c r="T59" s="39" t="s">
        <v>62</v>
      </c>
    </row>
    <row r="62" spans="1:21" x14ac:dyDescent="0.2">
      <c r="B62" s="179" t="s">
        <v>47</v>
      </c>
      <c r="C62" s="179" t="s">
        <v>42</v>
      </c>
      <c r="D62" s="179" t="s">
        <v>25</v>
      </c>
      <c r="E62" s="179" t="s">
        <v>26</v>
      </c>
      <c r="F62" s="180" t="s">
        <v>2</v>
      </c>
      <c r="G62" s="179" t="s">
        <v>35</v>
      </c>
      <c r="H62" s="179"/>
      <c r="I62" s="179" t="s">
        <v>8</v>
      </c>
      <c r="J62" s="179"/>
      <c r="K62" s="179" t="s">
        <v>3</v>
      </c>
      <c r="L62" s="179" t="s">
        <v>4</v>
      </c>
      <c r="M62" s="179" t="s">
        <v>5</v>
      </c>
      <c r="N62" s="183" t="s">
        <v>6</v>
      </c>
      <c r="O62" s="184" t="s">
        <v>23</v>
      </c>
      <c r="P62" s="184" t="s">
        <v>24</v>
      </c>
      <c r="Q62" s="184" t="s">
        <v>51</v>
      </c>
      <c r="R62" s="185" t="s">
        <v>22</v>
      </c>
      <c r="S62" s="179" t="s">
        <v>11</v>
      </c>
      <c r="T62" s="179" t="s">
        <v>1</v>
      </c>
    </row>
    <row r="63" spans="1:21" x14ac:dyDescent="0.2">
      <c r="B63" s="179"/>
      <c r="C63" s="179"/>
      <c r="D63" s="179"/>
      <c r="E63" s="179"/>
      <c r="F63" s="181"/>
      <c r="G63" s="179" t="s">
        <v>14</v>
      </c>
      <c r="H63" s="179" t="s">
        <v>9</v>
      </c>
      <c r="I63" s="179" t="s">
        <v>10</v>
      </c>
      <c r="J63" s="179" t="s">
        <v>7</v>
      </c>
      <c r="K63" s="179"/>
      <c r="L63" s="179"/>
      <c r="M63" s="179"/>
      <c r="N63" s="183"/>
      <c r="O63" s="184"/>
      <c r="P63" s="184"/>
      <c r="Q63" s="184"/>
      <c r="R63" s="186"/>
      <c r="S63" s="179"/>
      <c r="T63" s="179"/>
    </row>
    <row r="64" spans="1:21" x14ac:dyDescent="0.2">
      <c r="B64" s="179"/>
      <c r="C64" s="179"/>
      <c r="D64" s="179"/>
      <c r="E64" s="179"/>
      <c r="F64" s="182"/>
      <c r="G64" s="179"/>
      <c r="H64" s="179"/>
      <c r="I64" s="179"/>
      <c r="J64" s="179"/>
      <c r="K64" s="179"/>
      <c r="L64" s="179"/>
      <c r="M64" s="179"/>
      <c r="N64" s="183"/>
      <c r="O64" s="184"/>
      <c r="P64" s="184"/>
      <c r="Q64" s="184"/>
      <c r="R64" s="187"/>
      <c r="S64" s="179"/>
      <c r="T64" s="179"/>
    </row>
    <row r="65" spans="2:20" ht="106.5" customHeight="1" x14ac:dyDescent="0.2">
      <c r="B65" s="193" t="s">
        <v>76</v>
      </c>
      <c r="C65" s="193" t="s">
        <v>89</v>
      </c>
      <c r="D65" s="49" t="s">
        <v>127</v>
      </c>
      <c r="E65" s="49" t="s">
        <v>127</v>
      </c>
      <c r="F65" s="49" t="s">
        <v>130</v>
      </c>
      <c r="G65" s="49"/>
      <c r="H65" s="49" t="s">
        <v>92</v>
      </c>
      <c r="I65" s="49" t="s">
        <v>92</v>
      </c>
      <c r="J65" s="49"/>
      <c r="K65" s="49" t="s">
        <v>131</v>
      </c>
      <c r="L65" s="50">
        <v>41506</v>
      </c>
      <c r="M65" s="50">
        <v>41597</v>
      </c>
      <c r="N65" s="51">
        <v>314628420</v>
      </c>
      <c r="O65" s="51">
        <v>0</v>
      </c>
      <c r="P65" s="52"/>
      <c r="Q65" s="51"/>
      <c r="R65" s="51"/>
      <c r="S65" s="48" t="s">
        <v>49</v>
      </c>
      <c r="T65" s="73" t="s">
        <v>132</v>
      </c>
    </row>
    <row r="66" spans="2:20" ht="136.5" customHeight="1" x14ac:dyDescent="0.2">
      <c r="B66" s="194"/>
      <c r="C66" s="194"/>
      <c r="D66" s="49" t="s">
        <v>128</v>
      </c>
      <c r="E66" s="49" t="s">
        <v>128</v>
      </c>
      <c r="F66" s="49" t="s">
        <v>133</v>
      </c>
      <c r="G66" s="49"/>
      <c r="H66" s="49" t="s">
        <v>92</v>
      </c>
      <c r="I66" s="49" t="s">
        <v>92</v>
      </c>
      <c r="J66" s="49"/>
      <c r="K66" s="49" t="s">
        <v>134</v>
      </c>
      <c r="L66" s="53">
        <v>40893</v>
      </c>
      <c r="M66" s="50">
        <v>40954</v>
      </c>
      <c r="N66" s="51">
        <v>187240115</v>
      </c>
      <c r="O66" s="51">
        <v>0</v>
      </c>
      <c r="P66" s="52"/>
      <c r="Q66" s="51"/>
      <c r="R66" s="51"/>
      <c r="S66" s="48" t="s">
        <v>49</v>
      </c>
      <c r="T66" s="73" t="s">
        <v>135</v>
      </c>
    </row>
    <row r="67" spans="2:20" ht="138" customHeight="1" x14ac:dyDescent="0.2">
      <c r="B67" s="194"/>
      <c r="C67" s="194"/>
      <c r="D67" s="49" t="s">
        <v>129</v>
      </c>
      <c r="E67" s="49" t="s">
        <v>129</v>
      </c>
      <c r="F67" s="78" t="s">
        <v>175</v>
      </c>
      <c r="G67" s="49"/>
      <c r="H67" s="49" t="s">
        <v>92</v>
      </c>
      <c r="I67" s="49" t="s">
        <v>92</v>
      </c>
      <c r="J67" s="49"/>
      <c r="K67" s="49" t="s">
        <v>136</v>
      </c>
      <c r="L67" s="50">
        <v>41800</v>
      </c>
      <c r="M67" s="50">
        <v>41843</v>
      </c>
      <c r="N67" s="51">
        <v>100629906</v>
      </c>
      <c r="O67" s="51">
        <v>0</v>
      </c>
      <c r="P67" s="52"/>
      <c r="Q67" s="51"/>
      <c r="R67" s="51"/>
      <c r="S67" s="48" t="s">
        <v>49</v>
      </c>
      <c r="T67" s="73" t="s">
        <v>179</v>
      </c>
    </row>
    <row r="68" spans="2:20" ht="25.5" x14ac:dyDescent="0.2">
      <c r="B68" s="169"/>
      <c r="C68" s="159"/>
      <c r="D68" s="159"/>
      <c r="E68" s="159"/>
      <c r="F68" s="159"/>
      <c r="G68" s="159"/>
      <c r="H68" s="159"/>
      <c r="I68" s="159"/>
      <c r="J68" s="159"/>
      <c r="K68" s="159"/>
      <c r="L68" s="159"/>
      <c r="M68" s="159"/>
      <c r="N68" s="159"/>
      <c r="O68" s="159"/>
      <c r="P68" s="159"/>
      <c r="Q68" s="160"/>
      <c r="R68" s="27">
        <f>SUM(R65:R67)</f>
        <v>0</v>
      </c>
      <c r="S68" s="72" t="s">
        <v>49</v>
      </c>
      <c r="T68" s="39" t="s">
        <v>62</v>
      </c>
    </row>
    <row r="71" spans="2:20" x14ac:dyDescent="0.2">
      <c r="B71" s="179" t="s">
        <v>48</v>
      </c>
      <c r="C71" s="179" t="s">
        <v>42</v>
      </c>
      <c r="D71" s="179" t="s">
        <v>25</v>
      </c>
      <c r="E71" s="179" t="s">
        <v>26</v>
      </c>
      <c r="F71" s="180" t="s">
        <v>2</v>
      </c>
      <c r="G71" s="179" t="s">
        <v>35</v>
      </c>
      <c r="H71" s="179"/>
      <c r="I71" s="179" t="s">
        <v>8</v>
      </c>
      <c r="J71" s="179"/>
      <c r="K71" s="179" t="s">
        <v>3</v>
      </c>
      <c r="L71" s="179" t="s">
        <v>4</v>
      </c>
      <c r="M71" s="179" t="s">
        <v>5</v>
      </c>
      <c r="N71" s="183" t="s">
        <v>6</v>
      </c>
      <c r="O71" s="184" t="s">
        <v>23</v>
      </c>
      <c r="P71" s="184" t="s">
        <v>24</v>
      </c>
      <c r="Q71" s="184" t="s">
        <v>51</v>
      </c>
      <c r="R71" s="185" t="s">
        <v>22</v>
      </c>
      <c r="S71" s="179" t="s">
        <v>11</v>
      </c>
      <c r="T71" s="179" t="s">
        <v>1</v>
      </c>
    </row>
    <row r="72" spans="2:20" x14ac:dyDescent="0.2">
      <c r="B72" s="179"/>
      <c r="C72" s="179"/>
      <c r="D72" s="179"/>
      <c r="E72" s="179"/>
      <c r="F72" s="181"/>
      <c r="G72" s="179" t="s">
        <v>14</v>
      </c>
      <c r="H72" s="179" t="s">
        <v>9</v>
      </c>
      <c r="I72" s="179" t="s">
        <v>10</v>
      </c>
      <c r="J72" s="179" t="s">
        <v>7</v>
      </c>
      <c r="K72" s="179"/>
      <c r="L72" s="179"/>
      <c r="M72" s="179"/>
      <c r="N72" s="183"/>
      <c r="O72" s="184"/>
      <c r="P72" s="184"/>
      <c r="Q72" s="184"/>
      <c r="R72" s="186"/>
      <c r="S72" s="179"/>
      <c r="T72" s="179"/>
    </row>
    <row r="73" spans="2:20" x14ac:dyDescent="0.2">
      <c r="B73" s="179"/>
      <c r="C73" s="179"/>
      <c r="D73" s="179"/>
      <c r="E73" s="179"/>
      <c r="F73" s="182"/>
      <c r="G73" s="179"/>
      <c r="H73" s="179"/>
      <c r="I73" s="179"/>
      <c r="J73" s="179"/>
      <c r="K73" s="179"/>
      <c r="L73" s="179"/>
      <c r="M73" s="179"/>
      <c r="N73" s="183"/>
      <c r="O73" s="184"/>
      <c r="P73" s="184"/>
      <c r="Q73" s="184"/>
      <c r="R73" s="187"/>
      <c r="S73" s="179"/>
      <c r="T73" s="179"/>
    </row>
    <row r="74" spans="2:20" ht="76.5" x14ac:dyDescent="0.2">
      <c r="B74" s="195" t="s">
        <v>142</v>
      </c>
      <c r="C74" s="191" t="s">
        <v>89</v>
      </c>
      <c r="D74" s="117" t="s">
        <v>137</v>
      </c>
      <c r="E74" s="117" t="s">
        <v>137</v>
      </c>
      <c r="F74" s="117" t="s">
        <v>138</v>
      </c>
      <c r="G74" s="117"/>
      <c r="H74" s="117" t="s">
        <v>92</v>
      </c>
      <c r="I74" s="117" t="s">
        <v>92</v>
      </c>
      <c r="J74" s="117"/>
      <c r="K74" s="117" t="s">
        <v>139</v>
      </c>
      <c r="L74" s="119">
        <v>40339</v>
      </c>
      <c r="M74" s="119">
        <v>40822</v>
      </c>
      <c r="N74" s="120">
        <v>627866498</v>
      </c>
      <c r="O74" s="120">
        <f>N74</f>
        <v>627866498</v>
      </c>
      <c r="P74" s="121">
        <f>O74/535600</f>
        <v>1172.2675466766243</v>
      </c>
      <c r="Q74" s="120">
        <f>P74*828116</f>
        <v>970773511.68365943</v>
      </c>
      <c r="R74" s="120">
        <f>Q74</f>
        <v>970773511.68365943</v>
      </c>
      <c r="S74" s="101" t="s">
        <v>32</v>
      </c>
      <c r="T74" s="101"/>
    </row>
    <row r="75" spans="2:20" ht="90" x14ac:dyDescent="0.2">
      <c r="B75" s="174"/>
      <c r="C75" s="192"/>
      <c r="D75" s="111" t="s">
        <v>197</v>
      </c>
      <c r="E75" s="111" t="s">
        <v>197</v>
      </c>
      <c r="F75" s="111" t="s">
        <v>140</v>
      </c>
      <c r="G75" s="111"/>
      <c r="H75" s="111" t="s">
        <v>92</v>
      </c>
      <c r="I75" s="111" t="s">
        <v>92</v>
      </c>
      <c r="J75" s="111"/>
      <c r="K75" s="111" t="s">
        <v>141</v>
      </c>
      <c r="L75" s="125">
        <v>41284</v>
      </c>
      <c r="M75" s="112">
        <v>41342</v>
      </c>
      <c r="N75" s="113">
        <v>167842283</v>
      </c>
      <c r="O75" s="120">
        <f>N75</f>
        <v>167842283</v>
      </c>
      <c r="P75" s="114">
        <f>O75/589500</f>
        <v>284.71973367260392</v>
      </c>
      <c r="Q75" s="113">
        <f>P75*828116</f>
        <v>235780966.97002208</v>
      </c>
      <c r="R75" s="113">
        <f>Q75</f>
        <v>235780966.97002208</v>
      </c>
      <c r="S75" s="115" t="s">
        <v>32</v>
      </c>
      <c r="T75" s="115"/>
    </row>
    <row r="76" spans="2:20" ht="165" x14ac:dyDescent="0.2">
      <c r="B76" s="174"/>
      <c r="C76" s="192"/>
      <c r="D76" s="111" t="s">
        <v>198</v>
      </c>
      <c r="E76" s="111" t="s">
        <v>198</v>
      </c>
      <c r="F76" s="111" t="s">
        <v>199</v>
      </c>
      <c r="G76" s="111"/>
      <c r="H76" s="111" t="s">
        <v>92</v>
      </c>
      <c r="I76" s="111" t="s">
        <v>92</v>
      </c>
      <c r="J76" s="111"/>
      <c r="K76" s="111" t="s">
        <v>200</v>
      </c>
      <c r="L76" s="112">
        <v>41647</v>
      </c>
      <c r="M76" s="112">
        <v>41705</v>
      </c>
      <c r="N76" s="113">
        <v>123469526</v>
      </c>
      <c r="O76" s="120">
        <f>N76</f>
        <v>123469526</v>
      </c>
      <c r="P76" s="126">
        <f>O76/616000</f>
        <v>200.43754220779221</v>
      </c>
      <c r="Q76" s="127">
        <f>P76*828116</f>
        <v>165985535.70294806</v>
      </c>
      <c r="R76" s="127">
        <f>Q76</f>
        <v>165985535.70294806</v>
      </c>
      <c r="S76" s="128" t="s">
        <v>32</v>
      </c>
      <c r="T76" s="128"/>
    </row>
    <row r="77" spans="2:20" ht="25.5" customHeight="1" x14ac:dyDescent="0.2">
      <c r="B77" s="188"/>
      <c r="C77" s="189"/>
      <c r="D77" s="189"/>
      <c r="E77" s="189"/>
      <c r="F77" s="189"/>
      <c r="G77" s="189"/>
      <c r="H77" s="189"/>
      <c r="I77" s="189"/>
      <c r="J77" s="189"/>
      <c r="K77" s="189"/>
      <c r="L77" s="189"/>
      <c r="M77" s="189"/>
      <c r="N77" s="189"/>
      <c r="O77" s="189"/>
      <c r="P77" s="189"/>
      <c r="Q77" s="190"/>
      <c r="R77" s="74">
        <f>SUM(R74:R76)</f>
        <v>1372540014.3566296</v>
      </c>
      <c r="S77" s="30" t="s">
        <v>32</v>
      </c>
      <c r="T77" s="39" t="s">
        <v>62</v>
      </c>
    </row>
    <row r="80" spans="2:20" x14ac:dyDescent="0.2">
      <c r="B80" s="175" t="s">
        <v>54</v>
      </c>
      <c r="C80" s="143" t="s">
        <v>42</v>
      </c>
      <c r="D80" s="143" t="s">
        <v>25</v>
      </c>
      <c r="E80" s="143" t="s">
        <v>26</v>
      </c>
      <c r="F80" s="176" t="s">
        <v>2</v>
      </c>
      <c r="G80" s="179" t="s">
        <v>35</v>
      </c>
      <c r="H80" s="179"/>
      <c r="I80" s="179" t="s">
        <v>8</v>
      </c>
      <c r="J80" s="179"/>
      <c r="K80" s="179" t="s">
        <v>3</v>
      </c>
      <c r="L80" s="179" t="s">
        <v>4</v>
      </c>
      <c r="M80" s="179" t="s">
        <v>5</v>
      </c>
      <c r="N80" s="183" t="s">
        <v>6</v>
      </c>
      <c r="O80" s="184" t="s">
        <v>23</v>
      </c>
      <c r="P80" s="184" t="s">
        <v>24</v>
      </c>
      <c r="Q80" s="184" t="s">
        <v>51</v>
      </c>
      <c r="R80" s="185" t="s">
        <v>22</v>
      </c>
      <c r="S80" s="179" t="s">
        <v>11</v>
      </c>
      <c r="T80" s="179" t="s">
        <v>1</v>
      </c>
    </row>
    <row r="81" spans="2:20" x14ac:dyDescent="0.2">
      <c r="B81" s="175"/>
      <c r="C81" s="143"/>
      <c r="D81" s="143"/>
      <c r="E81" s="143"/>
      <c r="F81" s="177"/>
      <c r="G81" s="179" t="s">
        <v>14</v>
      </c>
      <c r="H81" s="179" t="s">
        <v>9</v>
      </c>
      <c r="I81" s="179" t="s">
        <v>10</v>
      </c>
      <c r="J81" s="179" t="s">
        <v>7</v>
      </c>
      <c r="K81" s="179"/>
      <c r="L81" s="179"/>
      <c r="M81" s="179"/>
      <c r="N81" s="183"/>
      <c r="O81" s="184"/>
      <c r="P81" s="184"/>
      <c r="Q81" s="184"/>
      <c r="R81" s="186"/>
      <c r="S81" s="179"/>
      <c r="T81" s="179"/>
    </row>
    <row r="82" spans="2:20" x14ac:dyDescent="0.2">
      <c r="B82" s="175"/>
      <c r="C82" s="143"/>
      <c r="D82" s="143"/>
      <c r="E82" s="143"/>
      <c r="F82" s="178"/>
      <c r="G82" s="179"/>
      <c r="H82" s="179"/>
      <c r="I82" s="179"/>
      <c r="J82" s="179"/>
      <c r="K82" s="179"/>
      <c r="L82" s="179"/>
      <c r="M82" s="179"/>
      <c r="N82" s="183"/>
      <c r="O82" s="184"/>
      <c r="P82" s="184"/>
      <c r="Q82" s="184"/>
      <c r="R82" s="187"/>
      <c r="S82" s="179"/>
      <c r="T82" s="179"/>
    </row>
    <row r="83" spans="2:20" ht="197.25" customHeight="1" x14ac:dyDescent="0.2">
      <c r="B83" s="173" t="s">
        <v>77</v>
      </c>
      <c r="C83" s="173" t="s">
        <v>89</v>
      </c>
      <c r="D83" s="111" t="s">
        <v>201</v>
      </c>
      <c r="E83" s="111" t="s">
        <v>201</v>
      </c>
      <c r="F83" s="132" t="s">
        <v>211</v>
      </c>
      <c r="G83" s="111"/>
      <c r="H83" s="111" t="s">
        <v>92</v>
      </c>
      <c r="I83" s="111"/>
      <c r="J83" s="111" t="s">
        <v>92</v>
      </c>
      <c r="K83" s="111" t="s">
        <v>143</v>
      </c>
      <c r="L83" s="112">
        <v>43191</v>
      </c>
      <c r="M83" s="112">
        <v>43585</v>
      </c>
      <c r="N83" s="113">
        <v>1309000000</v>
      </c>
      <c r="O83" s="113">
        <v>1061004000</v>
      </c>
      <c r="P83" s="114">
        <f>O83/828116</f>
        <v>1281.2263016292404</v>
      </c>
      <c r="Q83" s="113">
        <f>P83*828116</f>
        <v>1061004000.0000001</v>
      </c>
      <c r="R83" s="113">
        <f>Q83</f>
        <v>1061004000.0000001</v>
      </c>
      <c r="S83" s="115" t="s">
        <v>203</v>
      </c>
      <c r="T83" s="116" t="s">
        <v>178</v>
      </c>
    </row>
    <row r="84" spans="2:20" ht="124.5" customHeight="1" x14ac:dyDescent="0.25">
      <c r="B84" s="174"/>
      <c r="C84" s="174"/>
      <c r="D84" s="111" t="s">
        <v>144</v>
      </c>
      <c r="E84" s="111" t="s">
        <v>144</v>
      </c>
      <c r="F84" s="131" t="s">
        <v>145</v>
      </c>
      <c r="G84" s="133"/>
      <c r="H84" s="131" t="s">
        <v>92</v>
      </c>
      <c r="I84" s="131" t="s">
        <v>92</v>
      </c>
      <c r="J84" s="131"/>
      <c r="K84" s="111" t="s">
        <v>146</v>
      </c>
      <c r="L84" s="125">
        <v>43066</v>
      </c>
      <c r="M84" s="125">
        <v>43096</v>
      </c>
      <c r="N84" s="113">
        <v>3183912497</v>
      </c>
      <c r="O84" s="113">
        <v>72988590</v>
      </c>
      <c r="P84" s="114">
        <f>O84/737717</f>
        <v>98.938468274419591</v>
      </c>
      <c r="Q84" s="113">
        <f>P84*828116</f>
        <v>81932528.593539253</v>
      </c>
      <c r="R84" s="113">
        <f>Q84</f>
        <v>81932528.593539253</v>
      </c>
      <c r="S84" s="115" t="s">
        <v>203</v>
      </c>
      <c r="T84" s="116" t="s">
        <v>178</v>
      </c>
    </row>
    <row r="85" spans="2:20" ht="123" customHeight="1" x14ac:dyDescent="0.2">
      <c r="B85" s="196"/>
      <c r="C85" s="196"/>
      <c r="D85" s="111" t="s">
        <v>147</v>
      </c>
      <c r="E85" s="111" t="s">
        <v>147</v>
      </c>
      <c r="F85" s="111" t="s">
        <v>204</v>
      </c>
      <c r="G85" s="111"/>
      <c r="H85" s="111" t="s">
        <v>92</v>
      </c>
      <c r="I85" s="111" t="s">
        <v>92</v>
      </c>
      <c r="J85" s="111"/>
      <c r="K85" s="111" t="s">
        <v>148</v>
      </c>
      <c r="L85" s="125">
        <v>42716</v>
      </c>
      <c r="M85" s="112">
        <v>42733</v>
      </c>
      <c r="N85" s="113">
        <v>827717863</v>
      </c>
      <c r="O85" s="113">
        <v>164183229</v>
      </c>
      <c r="P85" s="114">
        <f>O85/689455</f>
        <v>238.13480067589617</v>
      </c>
      <c r="Q85" s="113">
        <f t="shared" ref="Q85" si="8">P85*828116</f>
        <v>197203238.59652042</v>
      </c>
      <c r="R85" s="113">
        <f t="shared" ref="R85" si="9">Q85</f>
        <v>197203238.59652042</v>
      </c>
      <c r="S85" s="115" t="s">
        <v>203</v>
      </c>
      <c r="T85" s="116" t="s">
        <v>178</v>
      </c>
    </row>
    <row r="86" spans="2:20" ht="25.5" x14ac:dyDescent="0.25">
      <c r="B86" s="197"/>
      <c r="C86" s="197"/>
      <c r="D86" s="197"/>
      <c r="E86" s="197"/>
      <c r="F86" s="197"/>
      <c r="G86" s="197"/>
      <c r="H86" s="197"/>
      <c r="I86" s="197"/>
      <c r="J86" s="197"/>
      <c r="K86" s="197"/>
      <c r="L86" s="197"/>
      <c r="M86" s="197"/>
      <c r="N86" s="197"/>
      <c r="O86" s="197"/>
      <c r="P86" s="197"/>
      <c r="Q86" s="197"/>
      <c r="R86" s="27">
        <f>SUM(R83:R85)</f>
        <v>1340139767.1900599</v>
      </c>
      <c r="S86" s="30" t="s">
        <v>32</v>
      </c>
      <c r="T86" s="39" t="s">
        <v>62</v>
      </c>
    </row>
    <row r="89" spans="2:20" x14ac:dyDescent="0.2">
      <c r="B89" s="179" t="s">
        <v>55</v>
      </c>
      <c r="C89" s="179" t="s">
        <v>42</v>
      </c>
      <c r="D89" s="179" t="s">
        <v>25</v>
      </c>
      <c r="E89" s="179" t="s">
        <v>26</v>
      </c>
      <c r="F89" s="180" t="s">
        <v>2</v>
      </c>
      <c r="G89" s="179" t="s">
        <v>35</v>
      </c>
      <c r="H89" s="179"/>
      <c r="I89" s="179" t="s">
        <v>8</v>
      </c>
      <c r="J89" s="179"/>
      <c r="K89" s="179" t="s">
        <v>3</v>
      </c>
      <c r="L89" s="179" t="s">
        <v>4</v>
      </c>
      <c r="M89" s="179" t="s">
        <v>5</v>
      </c>
      <c r="N89" s="183" t="s">
        <v>6</v>
      </c>
      <c r="O89" s="184" t="s">
        <v>23</v>
      </c>
      <c r="P89" s="184" t="s">
        <v>24</v>
      </c>
      <c r="Q89" s="184" t="s">
        <v>51</v>
      </c>
      <c r="R89" s="185" t="s">
        <v>22</v>
      </c>
      <c r="S89" s="179" t="s">
        <v>11</v>
      </c>
      <c r="T89" s="179" t="s">
        <v>1</v>
      </c>
    </row>
    <row r="90" spans="2:20" x14ac:dyDescent="0.2">
      <c r="B90" s="179"/>
      <c r="C90" s="179"/>
      <c r="D90" s="179"/>
      <c r="E90" s="179"/>
      <c r="F90" s="181"/>
      <c r="G90" s="179" t="s">
        <v>14</v>
      </c>
      <c r="H90" s="179" t="s">
        <v>9</v>
      </c>
      <c r="I90" s="179" t="s">
        <v>10</v>
      </c>
      <c r="J90" s="179" t="s">
        <v>7</v>
      </c>
      <c r="K90" s="179"/>
      <c r="L90" s="179"/>
      <c r="M90" s="179"/>
      <c r="N90" s="183"/>
      <c r="O90" s="184"/>
      <c r="P90" s="184"/>
      <c r="Q90" s="184"/>
      <c r="R90" s="186"/>
      <c r="S90" s="179"/>
      <c r="T90" s="179"/>
    </row>
    <row r="91" spans="2:20" x14ac:dyDescent="0.2">
      <c r="B91" s="179"/>
      <c r="C91" s="179"/>
      <c r="D91" s="179"/>
      <c r="E91" s="179"/>
      <c r="F91" s="182"/>
      <c r="G91" s="179"/>
      <c r="H91" s="179"/>
      <c r="I91" s="179"/>
      <c r="J91" s="179"/>
      <c r="K91" s="179"/>
      <c r="L91" s="179"/>
      <c r="M91" s="179"/>
      <c r="N91" s="183"/>
      <c r="O91" s="184"/>
      <c r="P91" s="184"/>
      <c r="Q91" s="184"/>
      <c r="R91" s="187"/>
      <c r="S91" s="179"/>
      <c r="T91" s="179"/>
    </row>
    <row r="92" spans="2:20" ht="104.25" customHeight="1" x14ac:dyDescent="0.2">
      <c r="B92" s="193" t="s">
        <v>79</v>
      </c>
      <c r="C92" s="193" t="s">
        <v>89</v>
      </c>
      <c r="D92" s="49" t="s">
        <v>149</v>
      </c>
      <c r="E92" s="49" t="s">
        <v>149</v>
      </c>
      <c r="F92" s="49" t="s">
        <v>150</v>
      </c>
      <c r="G92" s="49" t="s">
        <v>152</v>
      </c>
      <c r="H92" s="49"/>
      <c r="I92" s="49" t="s">
        <v>92</v>
      </c>
      <c r="J92" s="49"/>
      <c r="K92" s="49" t="s">
        <v>151</v>
      </c>
      <c r="L92" s="50">
        <v>41680</v>
      </c>
      <c r="M92" s="50">
        <v>42044</v>
      </c>
      <c r="N92" s="51">
        <f>1240715238*25%</f>
        <v>310178809.5</v>
      </c>
      <c r="O92" s="51">
        <v>0</v>
      </c>
      <c r="P92" s="52"/>
      <c r="Q92" s="51"/>
      <c r="R92" s="51"/>
      <c r="S92" s="48" t="s">
        <v>49</v>
      </c>
      <c r="T92" s="73" t="s">
        <v>181</v>
      </c>
    </row>
    <row r="93" spans="2:20" ht="90.75" customHeight="1" x14ac:dyDescent="0.2">
      <c r="B93" s="194"/>
      <c r="C93" s="194"/>
      <c r="D93" s="49" t="s">
        <v>153</v>
      </c>
      <c r="E93" s="49" t="s">
        <v>153</v>
      </c>
      <c r="F93" s="49" t="s">
        <v>154</v>
      </c>
      <c r="G93" s="49" t="s">
        <v>152</v>
      </c>
      <c r="H93" s="49"/>
      <c r="I93" s="49" t="s">
        <v>92</v>
      </c>
      <c r="J93" s="49"/>
      <c r="K93" s="49" t="s">
        <v>151</v>
      </c>
      <c r="L93" s="53">
        <v>41680</v>
      </c>
      <c r="M93" s="50">
        <v>42073</v>
      </c>
      <c r="N93" s="51">
        <f>432220780*25%</f>
        <v>108055195</v>
      </c>
      <c r="O93" s="51">
        <v>0</v>
      </c>
      <c r="P93" s="52"/>
      <c r="Q93" s="51"/>
      <c r="R93" s="51"/>
      <c r="S93" s="48" t="s">
        <v>49</v>
      </c>
      <c r="T93" s="73" t="s">
        <v>182</v>
      </c>
    </row>
    <row r="94" spans="2:20" ht="63.75" x14ac:dyDescent="0.2">
      <c r="B94" s="194"/>
      <c r="C94" s="194"/>
      <c r="D94" s="49" t="s">
        <v>155</v>
      </c>
      <c r="E94" s="49" t="s">
        <v>155</v>
      </c>
      <c r="F94" s="49" t="s">
        <v>176</v>
      </c>
      <c r="G94" s="49" t="s">
        <v>156</v>
      </c>
      <c r="H94" s="49"/>
      <c r="I94" s="49" t="s">
        <v>92</v>
      </c>
      <c r="J94" s="49"/>
      <c r="K94" s="49" t="s">
        <v>157</v>
      </c>
      <c r="L94" s="50">
        <v>42313</v>
      </c>
      <c r="M94" s="50">
        <v>42500</v>
      </c>
      <c r="N94" s="51">
        <f>2464583100*33%</f>
        <v>813312423</v>
      </c>
      <c r="O94" s="51">
        <f>N94</f>
        <v>813312423</v>
      </c>
      <c r="P94" s="25">
        <f>O94/689455</f>
        <v>1179.6454054289256</v>
      </c>
      <c r="Q94" s="27">
        <f>P94*828116</f>
        <v>976883234.56218016</v>
      </c>
      <c r="R94" s="51">
        <f>Q94</f>
        <v>976883234.56218016</v>
      </c>
      <c r="S94" s="48" t="s">
        <v>32</v>
      </c>
      <c r="T94" s="48"/>
    </row>
    <row r="95" spans="2:20" ht="25.5" x14ac:dyDescent="0.2">
      <c r="B95" s="169"/>
      <c r="C95" s="159"/>
      <c r="D95" s="159"/>
      <c r="E95" s="159"/>
      <c r="F95" s="159"/>
      <c r="G95" s="159"/>
      <c r="H95" s="159"/>
      <c r="I95" s="159"/>
      <c r="J95" s="159"/>
      <c r="K95" s="159"/>
      <c r="L95" s="159"/>
      <c r="M95" s="159"/>
      <c r="N95" s="159"/>
      <c r="O95" s="159"/>
      <c r="P95" s="159"/>
      <c r="Q95" s="160"/>
      <c r="R95" s="74">
        <f>SUM(R92:R94)</f>
        <v>976883234.56218016</v>
      </c>
      <c r="S95" s="30" t="s">
        <v>32</v>
      </c>
      <c r="T95" s="39" t="s">
        <v>62</v>
      </c>
    </row>
    <row r="98" spans="2:20" x14ac:dyDescent="0.2">
      <c r="B98" s="179" t="s">
        <v>64</v>
      </c>
      <c r="C98" s="179" t="s">
        <v>42</v>
      </c>
      <c r="D98" s="179" t="s">
        <v>25</v>
      </c>
      <c r="E98" s="179" t="s">
        <v>26</v>
      </c>
      <c r="F98" s="180" t="s">
        <v>2</v>
      </c>
      <c r="G98" s="179" t="s">
        <v>35</v>
      </c>
      <c r="H98" s="179"/>
      <c r="I98" s="179" t="s">
        <v>8</v>
      </c>
      <c r="J98" s="179"/>
      <c r="K98" s="179" t="s">
        <v>3</v>
      </c>
      <c r="L98" s="179" t="s">
        <v>4</v>
      </c>
      <c r="M98" s="179" t="s">
        <v>5</v>
      </c>
      <c r="N98" s="183" t="s">
        <v>6</v>
      </c>
      <c r="O98" s="184" t="s">
        <v>23</v>
      </c>
      <c r="P98" s="184" t="s">
        <v>24</v>
      </c>
      <c r="Q98" s="184" t="s">
        <v>51</v>
      </c>
      <c r="R98" s="185" t="s">
        <v>22</v>
      </c>
      <c r="S98" s="179" t="s">
        <v>11</v>
      </c>
      <c r="T98" s="179" t="s">
        <v>1</v>
      </c>
    </row>
    <row r="99" spans="2:20" x14ac:dyDescent="0.2">
      <c r="B99" s="179"/>
      <c r="C99" s="179"/>
      <c r="D99" s="179"/>
      <c r="E99" s="179"/>
      <c r="F99" s="181"/>
      <c r="G99" s="179" t="s">
        <v>14</v>
      </c>
      <c r="H99" s="179" t="s">
        <v>9</v>
      </c>
      <c r="I99" s="179" t="s">
        <v>10</v>
      </c>
      <c r="J99" s="179" t="s">
        <v>7</v>
      </c>
      <c r="K99" s="179"/>
      <c r="L99" s="179"/>
      <c r="M99" s="179"/>
      <c r="N99" s="183"/>
      <c r="O99" s="184"/>
      <c r="P99" s="184"/>
      <c r="Q99" s="184"/>
      <c r="R99" s="186"/>
      <c r="S99" s="179"/>
      <c r="T99" s="179"/>
    </row>
    <row r="100" spans="2:20" x14ac:dyDescent="0.2">
      <c r="B100" s="179"/>
      <c r="C100" s="179"/>
      <c r="D100" s="179"/>
      <c r="E100" s="179"/>
      <c r="F100" s="182"/>
      <c r="G100" s="179"/>
      <c r="H100" s="179"/>
      <c r="I100" s="179"/>
      <c r="J100" s="179"/>
      <c r="K100" s="179"/>
      <c r="L100" s="179"/>
      <c r="M100" s="179"/>
      <c r="N100" s="183"/>
      <c r="O100" s="184"/>
      <c r="P100" s="184"/>
      <c r="Q100" s="184"/>
      <c r="R100" s="187"/>
      <c r="S100" s="179"/>
      <c r="T100" s="179"/>
    </row>
    <row r="101" spans="2:20" ht="120.75" customHeight="1" x14ac:dyDescent="0.2">
      <c r="B101" s="193" t="s">
        <v>80</v>
      </c>
      <c r="C101" s="193" t="s">
        <v>89</v>
      </c>
      <c r="D101" s="49" t="s">
        <v>158</v>
      </c>
      <c r="E101" s="49" t="s">
        <v>158</v>
      </c>
      <c r="F101" s="49" t="s">
        <v>159</v>
      </c>
      <c r="G101" s="49"/>
      <c r="H101" s="49" t="s">
        <v>92</v>
      </c>
      <c r="I101" s="49"/>
      <c r="J101" s="49" t="s">
        <v>92</v>
      </c>
      <c r="K101" s="49" t="s">
        <v>160</v>
      </c>
      <c r="L101" s="50">
        <v>42765</v>
      </c>
      <c r="M101" s="50">
        <v>43062</v>
      </c>
      <c r="N101" s="51">
        <v>296000000</v>
      </c>
      <c r="O101" s="51">
        <v>0</v>
      </c>
      <c r="P101" s="52"/>
      <c r="Q101" s="51"/>
      <c r="R101" s="51"/>
      <c r="S101" s="48" t="s">
        <v>49</v>
      </c>
      <c r="T101" s="73" t="s">
        <v>166</v>
      </c>
    </row>
    <row r="102" spans="2:20" ht="125.25" customHeight="1" x14ac:dyDescent="0.2">
      <c r="B102" s="194"/>
      <c r="C102" s="194"/>
      <c r="D102" s="49" t="s">
        <v>161</v>
      </c>
      <c r="E102" s="49" t="s">
        <v>161</v>
      </c>
      <c r="F102" s="49" t="s">
        <v>162</v>
      </c>
      <c r="G102" s="49"/>
      <c r="H102" s="49" t="s">
        <v>92</v>
      </c>
      <c r="I102" s="49"/>
      <c r="J102" s="49" t="s">
        <v>92</v>
      </c>
      <c r="K102" s="49" t="s">
        <v>163</v>
      </c>
      <c r="L102" s="53">
        <v>42887</v>
      </c>
      <c r="M102" s="50">
        <v>42906</v>
      </c>
      <c r="N102" s="51">
        <v>385000000</v>
      </c>
      <c r="O102" s="51">
        <v>0</v>
      </c>
      <c r="P102" s="52"/>
      <c r="Q102" s="51"/>
      <c r="R102" s="51"/>
      <c r="S102" s="48" t="s">
        <v>49</v>
      </c>
      <c r="T102" s="73" t="s">
        <v>183</v>
      </c>
    </row>
    <row r="103" spans="2:20" ht="132.75" customHeight="1" x14ac:dyDescent="0.2">
      <c r="B103" s="194"/>
      <c r="C103" s="194"/>
      <c r="D103" s="49" t="s">
        <v>107</v>
      </c>
      <c r="E103" s="49" t="s">
        <v>107</v>
      </c>
      <c r="F103" s="49" t="s">
        <v>164</v>
      </c>
      <c r="G103" s="49"/>
      <c r="H103" s="49" t="s">
        <v>92</v>
      </c>
      <c r="I103" s="49"/>
      <c r="J103" s="49" t="s">
        <v>92</v>
      </c>
      <c r="K103" s="49" t="s">
        <v>165</v>
      </c>
      <c r="L103" s="50">
        <v>43017</v>
      </c>
      <c r="M103" s="50">
        <v>43069</v>
      </c>
      <c r="N103" s="51">
        <v>322000000</v>
      </c>
      <c r="O103" s="51">
        <v>0</v>
      </c>
      <c r="P103" s="52"/>
      <c r="Q103" s="51"/>
      <c r="R103" s="51"/>
      <c r="S103" s="48" t="s">
        <v>49</v>
      </c>
      <c r="T103" s="73" t="s">
        <v>167</v>
      </c>
    </row>
    <row r="104" spans="2:20" ht="25.5" x14ac:dyDescent="0.2">
      <c r="B104" s="158" t="s">
        <v>180</v>
      </c>
      <c r="C104" s="159"/>
      <c r="D104" s="159"/>
      <c r="E104" s="159"/>
      <c r="F104" s="159"/>
      <c r="G104" s="159"/>
      <c r="H104" s="159"/>
      <c r="I104" s="159"/>
      <c r="J104" s="159"/>
      <c r="K104" s="159"/>
      <c r="L104" s="159"/>
      <c r="M104" s="159"/>
      <c r="N104" s="159"/>
      <c r="O104" s="159"/>
      <c r="P104" s="159"/>
      <c r="Q104" s="160"/>
      <c r="R104" s="27">
        <f>SUM(R101:R103)</f>
        <v>0</v>
      </c>
      <c r="S104" s="30" t="s">
        <v>49</v>
      </c>
      <c r="T104" s="39" t="s">
        <v>62</v>
      </c>
    </row>
    <row r="107" spans="2:20" x14ac:dyDescent="0.2">
      <c r="B107" s="179" t="s">
        <v>65</v>
      </c>
      <c r="C107" s="179" t="s">
        <v>42</v>
      </c>
      <c r="D107" s="179" t="s">
        <v>25</v>
      </c>
      <c r="E107" s="179" t="s">
        <v>26</v>
      </c>
      <c r="F107" s="180" t="s">
        <v>2</v>
      </c>
      <c r="G107" s="179" t="s">
        <v>35</v>
      </c>
      <c r="H107" s="179"/>
      <c r="I107" s="179" t="s">
        <v>8</v>
      </c>
      <c r="J107" s="179"/>
      <c r="K107" s="179" t="s">
        <v>3</v>
      </c>
      <c r="L107" s="179" t="s">
        <v>4</v>
      </c>
      <c r="M107" s="179" t="s">
        <v>5</v>
      </c>
      <c r="N107" s="183" t="s">
        <v>6</v>
      </c>
      <c r="O107" s="184" t="s">
        <v>23</v>
      </c>
      <c r="P107" s="184" t="s">
        <v>24</v>
      </c>
      <c r="Q107" s="184" t="s">
        <v>51</v>
      </c>
      <c r="R107" s="185" t="s">
        <v>22</v>
      </c>
      <c r="S107" s="179" t="s">
        <v>11</v>
      </c>
      <c r="T107" s="179" t="s">
        <v>1</v>
      </c>
    </row>
    <row r="108" spans="2:20" x14ac:dyDescent="0.2">
      <c r="B108" s="179"/>
      <c r="C108" s="179"/>
      <c r="D108" s="179"/>
      <c r="E108" s="179"/>
      <c r="F108" s="181"/>
      <c r="G108" s="179" t="s">
        <v>14</v>
      </c>
      <c r="H108" s="179" t="s">
        <v>9</v>
      </c>
      <c r="I108" s="179" t="s">
        <v>10</v>
      </c>
      <c r="J108" s="179" t="s">
        <v>7</v>
      </c>
      <c r="K108" s="179"/>
      <c r="L108" s="179"/>
      <c r="M108" s="179"/>
      <c r="N108" s="183"/>
      <c r="O108" s="184"/>
      <c r="P108" s="184"/>
      <c r="Q108" s="184"/>
      <c r="R108" s="186"/>
      <c r="S108" s="179"/>
      <c r="T108" s="179"/>
    </row>
    <row r="109" spans="2:20" x14ac:dyDescent="0.2">
      <c r="B109" s="179"/>
      <c r="C109" s="179"/>
      <c r="D109" s="179"/>
      <c r="E109" s="179"/>
      <c r="F109" s="182"/>
      <c r="G109" s="179"/>
      <c r="H109" s="179"/>
      <c r="I109" s="179"/>
      <c r="J109" s="179"/>
      <c r="K109" s="179"/>
      <c r="L109" s="179"/>
      <c r="M109" s="179"/>
      <c r="N109" s="183"/>
      <c r="O109" s="184"/>
      <c r="P109" s="184"/>
      <c r="Q109" s="184"/>
      <c r="R109" s="187"/>
      <c r="S109" s="179"/>
      <c r="T109" s="179"/>
    </row>
    <row r="110" spans="2:20" ht="128.25" customHeight="1" x14ac:dyDescent="0.2">
      <c r="B110" s="193" t="s">
        <v>81</v>
      </c>
      <c r="C110" s="193"/>
      <c r="D110" s="22" t="s">
        <v>161</v>
      </c>
      <c r="E110" s="22" t="s">
        <v>161</v>
      </c>
      <c r="F110" s="22">
        <v>20161201</v>
      </c>
      <c r="G110" s="22"/>
      <c r="H110" s="22" t="s">
        <v>92</v>
      </c>
      <c r="I110" s="22"/>
      <c r="J110" s="22" t="s">
        <v>92</v>
      </c>
      <c r="K110" s="75" t="s">
        <v>168</v>
      </c>
      <c r="L110" s="24">
        <v>42705</v>
      </c>
      <c r="M110" s="24">
        <v>42767</v>
      </c>
      <c r="N110" s="76">
        <v>275230000</v>
      </c>
      <c r="O110" s="76">
        <v>0</v>
      </c>
      <c r="P110" s="25"/>
      <c r="Q110" s="76"/>
      <c r="R110" s="76"/>
      <c r="S110" s="26" t="s">
        <v>49</v>
      </c>
      <c r="T110" s="73" t="s">
        <v>184</v>
      </c>
    </row>
    <row r="111" spans="2:20" ht="126.75" customHeight="1" x14ac:dyDescent="0.2">
      <c r="B111" s="194"/>
      <c r="C111" s="194"/>
      <c r="D111" s="22" t="s">
        <v>169</v>
      </c>
      <c r="E111" s="22" t="s">
        <v>169</v>
      </c>
      <c r="F111" s="49">
        <v>26</v>
      </c>
      <c r="G111" s="49"/>
      <c r="H111" s="49" t="s">
        <v>92</v>
      </c>
      <c r="I111" s="49"/>
      <c r="J111" s="49" t="s">
        <v>92</v>
      </c>
      <c r="K111" s="49" t="s">
        <v>170</v>
      </c>
      <c r="L111" s="53">
        <v>43447</v>
      </c>
      <c r="M111" s="50">
        <v>43486</v>
      </c>
      <c r="N111" s="51">
        <v>236100000</v>
      </c>
      <c r="O111" s="51">
        <v>0</v>
      </c>
      <c r="P111" s="52"/>
      <c r="Q111" s="51"/>
      <c r="R111" s="51"/>
      <c r="S111" s="48" t="s">
        <v>49</v>
      </c>
      <c r="T111" s="77" t="s">
        <v>171</v>
      </c>
    </row>
    <row r="112" spans="2:20" ht="137.25" customHeight="1" x14ac:dyDescent="0.2">
      <c r="B112" s="194"/>
      <c r="C112" s="194"/>
      <c r="D112" s="22" t="s">
        <v>172</v>
      </c>
      <c r="E112" s="22" t="s">
        <v>172</v>
      </c>
      <c r="F112" s="49">
        <v>201812</v>
      </c>
      <c r="G112" s="49"/>
      <c r="H112" s="49" t="s">
        <v>92</v>
      </c>
      <c r="I112" s="49"/>
      <c r="J112" s="49" t="s">
        <v>92</v>
      </c>
      <c r="K112" s="49" t="s">
        <v>173</v>
      </c>
      <c r="L112" s="50">
        <v>43453</v>
      </c>
      <c r="M112" s="50">
        <v>43511</v>
      </c>
      <c r="N112" s="51">
        <v>268700000</v>
      </c>
      <c r="O112" s="51">
        <v>0</v>
      </c>
      <c r="P112" s="52"/>
      <c r="Q112" s="51"/>
      <c r="R112" s="51"/>
      <c r="S112" s="48" t="s">
        <v>49</v>
      </c>
      <c r="T112" s="77" t="s">
        <v>174</v>
      </c>
    </row>
    <row r="113" spans="2:20" ht="25.5" x14ac:dyDescent="0.2">
      <c r="B113" s="169"/>
      <c r="C113" s="159"/>
      <c r="D113" s="159"/>
      <c r="E113" s="159"/>
      <c r="F113" s="159"/>
      <c r="G113" s="159"/>
      <c r="H113" s="159"/>
      <c r="I113" s="159"/>
      <c r="J113" s="159"/>
      <c r="K113" s="159"/>
      <c r="L113" s="159"/>
      <c r="M113" s="159"/>
      <c r="N113" s="159"/>
      <c r="O113" s="159"/>
      <c r="P113" s="159"/>
      <c r="Q113" s="160"/>
      <c r="R113" s="27">
        <f>SUM(R110:R112)</f>
        <v>0</v>
      </c>
      <c r="S113" s="30" t="s">
        <v>49</v>
      </c>
      <c r="T113" s="39" t="s">
        <v>62</v>
      </c>
    </row>
  </sheetData>
  <mergeCells count="271">
    <mergeCell ref="B113:Q113"/>
    <mergeCell ref="R107:R109"/>
    <mergeCell ref="S107:S109"/>
    <mergeCell ref="T107:T109"/>
    <mergeCell ref="G108:G109"/>
    <mergeCell ref="H108:H109"/>
    <mergeCell ref="I108:I109"/>
    <mergeCell ref="J108:J109"/>
    <mergeCell ref="B110:B112"/>
    <mergeCell ref="C110:C112"/>
    <mergeCell ref="B104:Q104"/>
    <mergeCell ref="B107:B109"/>
    <mergeCell ref="C107:C109"/>
    <mergeCell ref="D107:D109"/>
    <mergeCell ref="E107:E109"/>
    <mergeCell ref="F107:F109"/>
    <mergeCell ref="G107:H107"/>
    <mergeCell ref="I107:J107"/>
    <mergeCell ref="K107:K109"/>
    <mergeCell ref="L107:L109"/>
    <mergeCell ref="M107:M109"/>
    <mergeCell ref="N107:N109"/>
    <mergeCell ref="O107:O109"/>
    <mergeCell ref="P107:P109"/>
    <mergeCell ref="Q107:Q109"/>
    <mergeCell ref="R98:R100"/>
    <mergeCell ref="S98:S100"/>
    <mergeCell ref="T98:T100"/>
    <mergeCell ref="G99:G100"/>
    <mergeCell ref="H99:H100"/>
    <mergeCell ref="I99:I100"/>
    <mergeCell ref="J99:J100"/>
    <mergeCell ref="B101:B103"/>
    <mergeCell ref="C101:C103"/>
    <mergeCell ref="K89:K91"/>
    <mergeCell ref="L89:L91"/>
    <mergeCell ref="M89:M91"/>
    <mergeCell ref="N89:N91"/>
    <mergeCell ref="O89:O91"/>
    <mergeCell ref="P89:P91"/>
    <mergeCell ref="Q89:Q91"/>
    <mergeCell ref="B95:Q95"/>
    <mergeCell ref="B98:B100"/>
    <mergeCell ref="C98:C100"/>
    <mergeCell ref="D98:D100"/>
    <mergeCell ref="E98:E100"/>
    <mergeCell ref="F98:F100"/>
    <mergeCell ref="G98:H98"/>
    <mergeCell ref="I98:J98"/>
    <mergeCell ref="K98:K100"/>
    <mergeCell ref="L98:L100"/>
    <mergeCell ref="M98:M100"/>
    <mergeCell ref="N98:N100"/>
    <mergeCell ref="O98:O100"/>
    <mergeCell ref="P98:P100"/>
    <mergeCell ref="Q98:Q100"/>
    <mergeCell ref="T80:T82"/>
    <mergeCell ref="G81:G82"/>
    <mergeCell ref="H81:H82"/>
    <mergeCell ref="I81:I82"/>
    <mergeCell ref="J81:J82"/>
    <mergeCell ref="B83:B85"/>
    <mergeCell ref="C83:C85"/>
    <mergeCell ref="B92:B94"/>
    <mergeCell ref="C92:C94"/>
    <mergeCell ref="B86:Q86"/>
    <mergeCell ref="R89:R91"/>
    <mergeCell ref="S89:S91"/>
    <mergeCell ref="T89:T91"/>
    <mergeCell ref="G90:G91"/>
    <mergeCell ref="H90:H91"/>
    <mergeCell ref="I90:I91"/>
    <mergeCell ref="J90:J91"/>
    <mergeCell ref="B89:B91"/>
    <mergeCell ref="C89:C91"/>
    <mergeCell ref="D89:D91"/>
    <mergeCell ref="E89:E91"/>
    <mergeCell ref="F89:F91"/>
    <mergeCell ref="G89:H89"/>
    <mergeCell ref="I89:J89"/>
    <mergeCell ref="I36:I37"/>
    <mergeCell ref="J36:J37"/>
    <mergeCell ref="I35:J35"/>
    <mergeCell ref="B30:B31"/>
    <mergeCell ref="C30:C31"/>
    <mergeCell ref="C65:C67"/>
    <mergeCell ref="B68:Q68"/>
    <mergeCell ref="B71:B73"/>
    <mergeCell ref="C71:C73"/>
    <mergeCell ref="D71:D73"/>
    <mergeCell ref="E71:E73"/>
    <mergeCell ref="F71:F73"/>
    <mergeCell ref="G71:H71"/>
    <mergeCell ref="I71:J71"/>
    <mergeCell ref="K71:K73"/>
    <mergeCell ref="L71:L73"/>
    <mergeCell ref="M71:M73"/>
    <mergeCell ref="N71:N73"/>
    <mergeCell ref="O71:O73"/>
    <mergeCell ref="P71:P73"/>
    <mergeCell ref="Q71:Q73"/>
    <mergeCell ref="B65:B67"/>
    <mergeCell ref="H72:H73"/>
    <mergeCell ref="I72:I73"/>
    <mergeCell ref="T71:T73"/>
    <mergeCell ref="G72:G73"/>
    <mergeCell ref="R71:R73"/>
    <mergeCell ref="S71:S73"/>
    <mergeCell ref="J72:J73"/>
    <mergeCell ref="B77:Q77"/>
    <mergeCell ref="B80:B82"/>
    <mergeCell ref="C80:C82"/>
    <mergeCell ref="D80:D82"/>
    <mergeCell ref="E80:E82"/>
    <mergeCell ref="F80:F82"/>
    <mergeCell ref="G80:H80"/>
    <mergeCell ref="I80:J80"/>
    <mergeCell ref="K80:K82"/>
    <mergeCell ref="L80:L82"/>
    <mergeCell ref="M80:M82"/>
    <mergeCell ref="N80:N82"/>
    <mergeCell ref="O80:O82"/>
    <mergeCell ref="P80:P82"/>
    <mergeCell ref="Q80:Q82"/>
    <mergeCell ref="C74:C76"/>
    <mergeCell ref="S80:S82"/>
    <mergeCell ref="R80:R82"/>
    <mergeCell ref="B74:B76"/>
    <mergeCell ref="E53:E55"/>
    <mergeCell ref="F53:F55"/>
    <mergeCell ref="T62:T64"/>
    <mergeCell ref="G63:G64"/>
    <mergeCell ref="H63:H64"/>
    <mergeCell ref="I63:I64"/>
    <mergeCell ref="J63:J64"/>
    <mergeCell ref="B62:B64"/>
    <mergeCell ref="C62:C64"/>
    <mergeCell ref="D62:D64"/>
    <mergeCell ref="E62:E64"/>
    <mergeCell ref="F62:F64"/>
    <mergeCell ref="G62:H62"/>
    <mergeCell ref="I62:J62"/>
    <mergeCell ref="K62:K64"/>
    <mergeCell ref="L62:L64"/>
    <mergeCell ref="M62:M64"/>
    <mergeCell ref="N62:N64"/>
    <mergeCell ref="O62:O64"/>
    <mergeCell ref="P62:P64"/>
    <mergeCell ref="Q62:Q64"/>
    <mergeCell ref="R62:R64"/>
    <mergeCell ref="S62:S64"/>
    <mergeCell ref="H20:H21"/>
    <mergeCell ref="I20:I21"/>
    <mergeCell ref="B59:Q59"/>
    <mergeCell ref="B38:B40"/>
    <mergeCell ref="C38:C40"/>
    <mergeCell ref="Q44:Q46"/>
    <mergeCell ref="R44:R46"/>
    <mergeCell ref="S44:S46"/>
    <mergeCell ref="B41:Q41"/>
    <mergeCell ref="B44:B46"/>
    <mergeCell ref="C44:C46"/>
    <mergeCell ref="S53:S55"/>
    <mergeCell ref="M53:M55"/>
    <mergeCell ref="N53:N55"/>
    <mergeCell ref="H45:H46"/>
    <mergeCell ref="I45:I46"/>
    <mergeCell ref="J45:J46"/>
    <mergeCell ref="F44:F46"/>
    <mergeCell ref="O53:O55"/>
    <mergeCell ref="B56:B58"/>
    <mergeCell ref="C56:C58"/>
    <mergeCell ref="B53:B55"/>
    <mergeCell ref="C53:C55"/>
    <mergeCell ref="D53:D55"/>
    <mergeCell ref="N35:N37"/>
    <mergeCell ref="O35:O37"/>
    <mergeCell ref="B16:D16"/>
    <mergeCell ref="B22:B23"/>
    <mergeCell ref="T27:T29"/>
    <mergeCell ref="G28:G29"/>
    <mergeCell ref="H28:H29"/>
    <mergeCell ref="I28:I29"/>
    <mergeCell ref="J28:J29"/>
    <mergeCell ref="O27:O29"/>
    <mergeCell ref="P27:P29"/>
    <mergeCell ref="Q27:Q29"/>
    <mergeCell ref="R27:R29"/>
    <mergeCell ref="S27:S29"/>
    <mergeCell ref="B27:B29"/>
    <mergeCell ref="C27:C29"/>
    <mergeCell ref="D27:D29"/>
    <mergeCell ref="E27:E29"/>
    <mergeCell ref="F27:F29"/>
    <mergeCell ref="G27:H27"/>
    <mergeCell ref="I27:J27"/>
    <mergeCell ref="M27:M29"/>
    <mergeCell ref="N27:N29"/>
    <mergeCell ref="K27:K29"/>
    <mergeCell ref="O19:O21"/>
    <mergeCell ref="P19:P21"/>
    <mergeCell ref="B17:I17"/>
    <mergeCell ref="B19:B21"/>
    <mergeCell ref="C19:C21"/>
    <mergeCell ref="B50:Q50"/>
    <mergeCell ref="N44:N46"/>
    <mergeCell ref="O44:O46"/>
    <mergeCell ref="L44:L46"/>
    <mergeCell ref="M44:M46"/>
    <mergeCell ref="P44:P46"/>
    <mergeCell ref="B47:B49"/>
    <mergeCell ref="C47:C49"/>
    <mergeCell ref="L27:L29"/>
    <mergeCell ref="B32:Q32"/>
    <mergeCell ref="B35:B37"/>
    <mergeCell ref="C35:C37"/>
    <mergeCell ref="D35:D37"/>
    <mergeCell ref="E35:E37"/>
    <mergeCell ref="F35:F37"/>
    <mergeCell ref="G35:H35"/>
    <mergeCell ref="K35:K37"/>
    <mergeCell ref="L35:L37"/>
    <mergeCell ref="M35:M37"/>
    <mergeCell ref="P35:P37"/>
    <mergeCell ref="Q35:Q37"/>
    <mergeCell ref="B8:T8"/>
    <mergeCell ref="B9:T9"/>
    <mergeCell ref="B10:T10"/>
    <mergeCell ref="B11:T11"/>
    <mergeCell ref="B12:T12"/>
    <mergeCell ref="C22:C23"/>
    <mergeCell ref="B24:Q24"/>
    <mergeCell ref="E19:E21"/>
    <mergeCell ref="F19:F21"/>
    <mergeCell ref="G19:H19"/>
    <mergeCell ref="Q19:Q21"/>
    <mergeCell ref="R19:R21"/>
    <mergeCell ref="S19:S21"/>
    <mergeCell ref="T19:T21"/>
    <mergeCell ref="L19:L21"/>
    <mergeCell ref="M19:M21"/>
    <mergeCell ref="D19:D21"/>
    <mergeCell ref="K19:K21"/>
    <mergeCell ref="G20:G21"/>
    <mergeCell ref="J20:J21"/>
    <mergeCell ref="I19:J19"/>
    <mergeCell ref="N19:N21"/>
    <mergeCell ref="G36:G37"/>
    <mergeCell ref="H36:H37"/>
    <mergeCell ref="G53:H53"/>
    <mergeCell ref="I53:J53"/>
    <mergeCell ref="T35:T37"/>
    <mergeCell ref="D44:D46"/>
    <mergeCell ref="E44:E46"/>
    <mergeCell ref="R35:R37"/>
    <mergeCell ref="S35:S37"/>
    <mergeCell ref="T53:T55"/>
    <mergeCell ref="G54:G55"/>
    <mergeCell ref="H54:H55"/>
    <mergeCell ref="I54:I55"/>
    <mergeCell ref="J54:J55"/>
    <mergeCell ref="K53:K55"/>
    <mergeCell ref="L53:L55"/>
    <mergeCell ref="P53:P55"/>
    <mergeCell ref="Q53:Q55"/>
    <mergeCell ref="R53:R55"/>
    <mergeCell ref="T44:T46"/>
    <mergeCell ref="G45:G46"/>
    <mergeCell ref="G44:H44"/>
    <mergeCell ref="I44:J44"/>
    <mergeCell ref="K44:K46"/>
  </mergeCells>
  <pageMargins left="0.19685039370078741" right="0.15748031496062992" top="0.31496062992125984" bottom="0.19685039370078741" header="0.31496062992125984" footer="0.31496062992125984"/>
  <pageSetup paperSize="41" scale="25"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5:K23"/>
  <sheetViews>
    <sheetView view="pageBreakPreview" topLeftCell="A7" zoomScaleSheetLayoutView="100" workbookViewId="0">
      <selection activeCell="C18" sqref="C18"/>
    </sheetView>
  </sheetViews>
  <sheetFormatPr baseColWidth="10" defaultColWidth="10.85546875" defaultRowHeight="15" x14ac:dyDescent="0.2"/>
  <cols>
    <col min="1" max="1" width="3.140625" style="4" customWidth="1"/>
    <col min="2" max="2" width="26.85546875" style="3" customWidth="1"/>
    <col min="3" max="3" width="57.28515625" style="3" customWidth="1"/>
    <col min="4" max="4" width="36.140625" style="1" customWidth="1"/>
    <col min="5" max="5" width="40.140625" style="1" customWidth="1"/>
    <col min="6" max="6" width="21.42578125" style="1" customWidth="1"/>
    <col min="7" max="16384" width="10.85546875" style="1"/>
  </cols>
  <sheetData>
    <row r="5" spans="1:11" ht="15.75" x14ac:dyDescent="0.25">
      <c r="A5" s="134" t="s">
        <v>16</v>
      </c>
      <c r="B5" s="134"/>
      <c r="C5" s="134"/>
      <c r="D5" s="134"/>
      <c r="E5" s="134"/>
      <c r="F5" s="13"/>
      <c r="G5" s="13"/>
      <c r="H5" s="13"/>
      <c r="I5" s="13"/>
      <c r="J5" s="13"/>
      <c r="K5" s="13"/>
    </row>
    <row r="6" spans="1:11" ht="15.75" x14ac:dyDescent="0.25">
      <c r="A6" s="134" t="s">
        <v>17</v>
      </c>
      <c r="B6" s="134"/>
      <c r="C6" s="134"/>
      <c r="D6" s="134"/>
      <c r="E6" s="134"/>
      <c r="F6" s="13"/>
      <c r="G6" s="13"/>
      <c r="H6" s="13"/>
      <c r="I6" s="13"/>
      <c r="J6" s="13"/>
      <c r="K6" s="13"/>
    </row>
    <row r="7" spans="1:11" ht="16.5" customHeight="1" x14ac:dyDescent="0.25">
      <c r="A7" s="198" t="s">
        <v>61</v>
      </c>
      <c r="B7" s="198"/>
      <c r="C7" s="198"/>
      <c r="D7" s="198"/>
      <c r="E7" s="198"/>
      <c r="F7" s="13"/>
      <c r="G7" s="13"/>
      <c r="H7" s="13"/>
      <c r="I7" s="13"/>
      <c r="J7" s="13"/>
      <c r="K7" s="13"/>
    </row>
    <row r="8" spans="1:11" ht="14.25" customHeight="1" x14ac:dyDescent="0.25">
      <c r="A8" s="134" t="s">
        <v>18</v>
      </c>
      <c r="B8" s="134"/>
      <c r="C8" s="134"/>
      <c r="D8" s="134"/>
      <c r="E8" s="134"/>
      <c r="F8" s="13"/>
      <c r="G8" s="13"/>
      <c r="H8" s="13"/>
      <c r="I8" s="13"/>
      <c r="J8" s="13"/>
      <c r="K8" s="13"/>
    </row>
    <row r="9" spans="1:11" ht="14.25" customHeight="1" x14ac:dyDescent="0.25">
      <c r="A9" s="15"/>
      <c r="B9" s="15"/>
      <c r="C9" s="15"/>
      <c r="D9" s="15"/>
      <c r="E9" s="15"/>
      <c r="F9" s="15"/>
      <c r="G9" s="15"/>
      <c r="H9" s="15"/>
      <c r="I9" s="15"/>
      <c r="J9" s="15"/>
      <c r="K9" s="15"/>
    </row>
    <row r="10" spans="1:11" ht="15.75" x14ac:dyDescent="0.25">
      <c r="B10" s="38" t="s">
        <v>27</v>
      </c>
      <c r="C10" s="38" t="s">
        <v>29</v>
      </c>
      <c r="D10" s="20" t="s">
        <v>30</v>
      </c>
      <c r="E10" s="20" t="s">
        <v>12</v>
      </c>
      <c r="F10" s="96" t="s">
        <v>207</v>
      </c>
    </row>
    <row r="11" spans="1:11" ht="30" x14ac:dyDescent="0.2">
      <c r="B11" s="21">
        <v>1</v>
      </c>
      <c r="C11" s="37" t="s">
        <v>71</v>
      </c>
      <c r="D11" s="46" t="s">
        <v>32</v>
      </c>
      <c r="E11" s="81" t="s">
        <v>49</v>
      </c>
      <c r="F11" s="110" t="s">
        <v>208</v>
      </c>
    </row>
    <row r="12" spans="1:11" ht="15.75" x14ac:dyDescent="0.2">
      <c r="B12" s="16">
        <v>2</v>
      </c>
      <c r="C12" s="44" t="s">
        <v>98</v>
      </c>
      <c r="D12" s="59" t="s">
        <v>32</v>
      </c>
      <c r="E12" s="81" t="s">
        <v>49</v>
      </c>
      <c r="F12" s="110" t="s">
        <v>208</v>
      </c>
    </row>
    <row r="13" spans="1:11" x14ac:dyDescent="0.2">
      <c r="B13" s="16">
        <v>3</v>
      </c>
      <c r="C13" s="47" t="s">
        <v>73</v>
      </c>
      <c r="D13" s="59" t="s">
        <v>32</v>
      </c>
      <c r="E13" s="80" t="s">
        <v>32</v>
      </c>
      <c r="F13" s="110" t="s">
        <v>209</v>
      </c>
    </row>
    <row r="14" spans="1:11" x14ac:dyDescent="0.2">
      <c r="B14" s="16">
        <v>4</v>
      </c>
      <c r="C14" s="47" t="s">
        <v>74</v>
      </c>
      <c r="D14" s="59" t="s">
        <v>32</v>
      </c>
      <c r="E14" s="59" t="s">
        <v>32</v>
      </c>
      <c r="F14" s="122" t="s">
        <v>209</v>
      </c>
    </row>
    <row r="15" spans="1:11" ht="15.75" x14ac:dyDescent="0.2">
      <c r="B15" s="54">
        <v>5</v>
      </c>
      <c r="C15" s="55" t="s">
        <v>75</v>
      </c>
      <c r="D15" s="59" t="s">
        <v>32</v>
      </c>
      <c r="E15" s="123" t="s">
        <v>49</v>
      </c>
      <c r="F15" s="122" t="s">
        <v>208</v>
      </c>
    </row>
    <row r="16" spans="1:11" ht="15.75" x14ac:dyDescent="0.2">
      <c r="B16" s="54">
        <v>6</v>
      </c>
      <c r="C16" s="55" t="s">
        <v>76</v>
      </c>
      <c r="D16" s="59" t="s">
        <v>32</v>
      </c>
      <c r="E16" s="123" t="s">
        <v>49</v>
      </c>
      <c r="F16" s="122" t="s">
        <v>208</v>
      </c>
    </row>
    <row r="17" spans="2:7" ht="60" x14ac:dyDescent="0.2">
      <c r="B17" s="18">
        <v>7</v>
      </c>
      <c r="C17" s="47" t="s">
        <v>142</v>
      </c>
      <c r="D17" s="59" t="s">
        <v>32</v>
      </c>
      <c r="E17" s="59" t="s">
        <v>32</v>
      </c>
      <c r="F17" s="129" t="s">
        <v>209</v>
      </c>
    </row>
    <row r="18" spans="2:7" ht="60" x14ac:dyDescent="0.2">
      <c r="B18" s="21">
        <v>8</v>
      </c>
      <c r="C18" s="47" t="s">
        <v>77</v>
      </c>
      <c r="D18" s="59" t="s">
        <v>32</v>
      </c>
      <c r="E18" s="59" t="s">
        <v>32</v>
      </c>
      <c r="F18" s="122" t="s">
        <v>209</v>
      </c>
    </row>
    <row r="19" spans="2:7" x14ac:dyDescent="0.2">
      <c r="B19" s="16">
        <v>9</v>
      </c>
      <c r="C19" s="47" t="s">
        <v>79</v>
      </c>
      <c r="D19" s="59" t="s">
        <v>32</v>
      </c>
      <c r="E19" s="59" t="s">
        <v>32</v>
      </c>
      <c r="F19" s="122" t="s">
        <v>209</v>
      </c>
    </row>
    <row r="20" spans="2:7" ht="60" x14ac:dyDescent="0.2">
      <c r="B20" s="21">
        <v>10</v>
      </c>
      <c r="C20" s="47" t="s">
        <v>80</v>
      </c>
      <c r="D20" s="59" t="s">
        <v>32</v>
      </c>
      <c r="E20" s="123" t="s">
        <v>49</v>
      </c>
      <c r="F20" s="122" t="s">
        <v>208</v>
      </c>
    </row>
    <row r="21" spans="2:7" ht="15.75" x14ac:dyDescent="0.2">
      <c r="B21" s="16">
        <v>11</v>
      </c>
      <c r="C21" s="47" t="s">
        <v>81</v>
      </c>
      <c r="D21" s="59" t="s">
        <v>32</v>
      </c>
      <c r="E21" s="123" t="s">
        <v>49</v>
      </c>
      <c r="F21" s="122" t="s">
        <v>208</v>
      </c>
    </row>
    <row r="22" spans="2:7" ht="137.25" customHeight="1" x14ac:dyDescent="0.2">
      <c r="C22" s="200" t="s">
        <v>69</v>
      </c>
      <c r="D22" s="200"/>
    </row>
    <row r="23" spans="2:7" ht="28.5" customHeight="1" x14ac:dyDescent="0.2">
      <c r="C23" s="199" t="s">
        <v>70</v>
      </c>
      <c r="D23" s="199"/>
      <c r="E23" s="199"/>
      <c r="F23" s="41"/>
      <c r="G23" s="41"/>
    </row>
  </sheetData>
  <mergeCells count="6">
    <mergeCell ref="A5:E5"/>
    <mergeCell ref="A6:E6"/>
    <mergeCell ref="A7:E7"/>
    <mergeCell ref="A8:E8"/>
    <mergeCell ref="C23:E23"/>
    <mergeCell ref="C22:D22"/>
  </mergeCells>
  <printOptions horizontalCentered="1" verticalCentered="1"/>
  <pageMargins left="0.70866141732283472" right="0.70866141732283472" top="0.74803149606299213" bottom="0.74803149606299213" header="0.31496062992125984" footer="0.31496062992125984"/>
  <pageSetup paperSize="41" scale="51"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workbookViewId="0">
      <selection activeCell="E8" sqref="E8"/>
    </sheetView>
  </sheetViews>
  <sheetFormatPr baseColWidth="10" defaultRowHeight="15" x14ac:dyDescent="0.25"/>
  <cols>
    <col min="1" max="1" width="15.42578125" customWidth="1"/>
    <col min="2" max="2" width="27.28515625" customWidth="1"/>
    <col min="3" max="3" width="25.42578125" customWidth="1"/>
    <col min="4" max="4" width="24" customWidth="1"/>
    <col min="5" max="5" width="17.42578125" customWidth="1"/>
    <col min="6" max="6" width="28.7109375" customWidth="1"/>
    <col min="7" max="7" width="26.7109375" customWidth="1"/>
    <col min="8" max="8" width="26.140625" customWidth="1"/>
  </cols>
  <sheetData>
    <row r="1" spans="1:8" ht="15.75" x14ac:dyDescent="0.25">
      <c r="B1" s="63" t="s">
        <v>84</v>
      </c>
    </row>
    <row r="2" spans="1:8" ht="144.75" customHeight="1" x14ac:dyDescent="0.25">
      <c r="A2" s="36"/>
      <c r="B2" s="18" t="s">
        <v>78</v>
      </c>
      <c r="C2" s="31"/>
      <c r="D2" s="31"/>
      <c r="F2" s="18" t="s">
        <v>77</v>
      </c>
      <c r="G2" s="31"/>
      <c r="H2" s="31"/>
    </row>
    <row r="3" spans="1:8" ht="30" x14ac:dyDescent="0.25">
      <c r="B3" s="31"/>
      <c r="C3" s="61" t="s">
        <v>82</v>
      </c>
      <c r="D3" s="61" t="s">
        <v>83</v>
      </c>
      <c r="F3" s="31"/>
      <c r="G3" s="61" t="s">
        <v>85</v>
      </c>
      <c r="H3" s="61" t="s">
        <v>86</v>
      </c>
    </row>
    <row r="4" spans="1:8" x14ac:dyDescent="0.25">
      <c r="B4" s="32">
        <v>505166652</v>
      </c>
      <c r="C4" s="33">
        <v>0.5</v>
      </c>
      <c r="D4" s="33">
        <v>0.5</v>
      </c>
      <c r="F4" s="32">
        <v>505166652</v>
      </c>
      <c r="G4" s="33">
        <v>0.7</v>
      </c>
      <c r="H4" s="33">
        <v>0.3</v>
      </c>
    </row>
    <row r="5" spans="1:8" x14ac:dyDescent="0.25">
      <c r="B5" s="31"/>
      <c r="C5" s="34">
        <f>+B4*C4</f>
        <v>252583326</v>
      </c>
      <c r="D5" s="34">
        <f>+D4*B4</f>
        <v>252583326</v>
      </c>
      <c r="F5" s="31"/>
      <c r="G5" s="34">
        <f>+F4*G4</f>
        <v>353616656.39999998</v>
      </c>
      <c r="H5" s="34">
        <f>+H4*F4</f>
        <v>151549995.59999999</v>
      </c>
    </row>
    <row r="6" spans="1:8" x14ac:dyDescent="0.25">
      <c r="B6" s="31"/>
      <c r="C6" s="34"/>
      <c r="D6" s="34"/>
      <c r="F6" s="31"/>
      <c r="G6" s="34"/>
      <c r="H6" s="34"/>
    </row>
    <row r="7" spans="1:8" x14ac:dyDescent="0.25">
      <c r="B7" s="23" t="s">
        <v>50</v>
      </c>
      <c r="C7" s="79">
        <v>970773511.68365943</v>
      </c>
      <c r="D7" s="79">
        <v>235780966.97002208</v>
      </c>
      <c r="F7" s="23" t="s">
        <v>50</v>
      </c>
      <c r="G7" s="79">
        <v>1061004000.0000001</v>
      </c>
      <c r="H7" s="79">
        <v>197203238.59652042</v>
      </c>
    </row>
    <row r="8" spans="1:8" x14ac:dyDescent="0.25">
      <c r="B8" s="31"/>
      <c r="C8" s="34"/>
      <c r="D8" s="130">
        <v>165985535.70294806</v>
      </c>
      <c r="F8" s="31"/>
      <c r="G8" s="79">
        <v>0</v>
      </c>
      <c r="H8" s="79">
        <v>81932528.593539253</v>
      </c>
    </row>
    <row r="9" spans="1:8" x14ac:dyDescent="0.25">
      <c r="B9" s="31"/>
      <c r="C9" s="34"/>
      <c r="D9" s="34"/>
      <c r="F9" s="31"/>
      <c r="G9" s="34"/>
      <c r="H9" s="34"/>
    </row>
    <row r="10" spans="1:8" x14ac:dyDescent="0.25">
      <c r="B10" s="31"/>
      <c r="C10" s="34"/>
      <c r="D10" s="34"/>
      <c r="F10" s="31"/>
      <c r="G10" s="34"/>
      <c r="H10" s="34"/>
    </row>
    <row r="11" spans="1:8" x14ac:dyDescent="0.25">
      <c r="B11" s="31"/>
      <c r="C11" s="34"/>
      <c r="D11" s="34"/>
      <c r="F11" s="31"/>
      <c r="G11" s="34"/>
      <c r="H11" s="34"/>
    </row>
    <row r="12" spans="1:8" x14ac:dyDescent="0.25">
      <c r="B12" s="31"/>
      <c r="C12" s="34"/>
      <c r="D12" s="34"/>
      <c r="F12" s="31"/>
      <c r="G12" s="34"/>
      <c r="H12" s="34"/>
    </row>
    <row r="13" spans="1:8" x14ac:dyDescent="0.25">
      <c r="B13" s="31"/>
      <c r="C13" s="34">
        <f>SUM(C7:C12)</f>
        <v>970773511.68365943</v>
      </c>
      <c r="D13" s="34">
        <f>SUM(D7:D12)</f>
        <v>401766502.67297018</v>
      </c>
      <c r="F13" s="31"/>
      <c r="G13" s="34">
        <f>SUM(G7:G12)</f>
        <v>1061004000.0000001</v>
      </c>
      <c r="H13" s="34">
        <f>SUM(H7:H12)</f>
        <v>279135767.19005966</v>
      </c>
    </row>
    <row r="14" spans="1:8" x14ac:dyDescent="0.25">
      <c r="B14" s="31"/>
      <c r="C14" s="35" t="str">
        <f>+IF(C13&lt;C5,"MAL","BIEN")</f>
        <v>BIEN</v>
      </c>
      <c r="D14" s="31" t="str">
        <f>+IF(D13&lt;D5,"MAL","BIEN")</f>
        <v>BIEN</v>
      </c>
      <c r="F14" s="31"/>
      <c r="G14" s="35" t="str">
        <f>+IF(G13&lt;G5,"MAL","BIEN")</f>
        <v>BIEN</v>
      </c>
      <c r="H14" s="31" t="str">
        <f>+IF(H13&lt;H5,"MAL","BIEN")</f>
        <v>BIEN</v>
      </c>
    </row>
    <row r="17" spans="2:8" ht="105" customHeight="1" x14ac:dyDescent="0.25">
      <c r="B17" s="18" t="s">
        <v>80</v>
      </c>
      <c r="C17" s="61" t="s">
        <v>87</v>
      </c>
      <c r="D17" s="61" t="s">
        <v>88</v>
      </c>
      <c r="F17" s="64"/>
      <c r="G17" s="65"/>
      <c r="H17" s="65"/>
    </row>
    <row r="18" spans="2:8" x14ac:dyDescent="0.25">
      <c r="B18" s="31"/>
      <c r="C18" s="31"/>
      <c r="D18" s="31"/>
      <c r="F18" s="65"/>
      <c r="G18" s="65"/>
      <c r="H18" s="65"/>
    </row>
    <row r="19" spans="2:8" x14ac:dyDescent="0.25">
      <c r="B19" s="32">
        <v>505166652</v>
      </c>
      <c r="C19" s="33">
        <v>0.5</v>
      </c>
      <c r="D19" s="33">
        <v>0.5</v>
      </c>
      <c r="F19" s="66"/>
      <c r="G19" s="67"/>
      <c r="H19" s="67"/>
    </row>
    <row r="20" spans="2:8" x14ac:dyDescent="0.25">
      <c r="B20" s="31"/>
      <c r="C20" s="34">
        <f>+B19*C19</f>
        <v>252583326</v>
      </c>
      <c r="D20" s="34">
        <f>B19*D19</f>
        <v>252583326</v>
      </c>
      <c r="F20" s="65"/>
      <c r="G20" s="68"/>
      <c r="H20" s="68"/>
    </row>
    <row r="21" spans="2:8" x14ac:dyDescent="0.25">
      <c r="B21" s="31"/>
      <c r="C21" s="34"/>
      <c r="D21" s="34"/>
      <c r="F21" s="65"/>
      <c r="G21" s="68"/>
      <c r="H21" s="68"/>
    </row>
    <row r="22" spans="2:8" x14ac:dyDescent="0.25">
      <c r="B22" s="23" t="s">
        <v>50</v>
      </c>
      <c r="C22" s="79">
        <v>0</v>
      </c>
      <c r="D22" s="79">
        <v>0</v>
      </c>
      <c r="F22" s="65"/>
      <c r="G22" s="68"/>
      <c r="H22" s="68"/>
    </row>
    <row r="23" spans="2:8" x14ac:dyDescent="0.25">
      <c r="B23" s="31"/>
      <c r="C23" s="79">
        <v>0</v>
      </c>
      <c r="D23" s="79">
        <v>0</v>
      </c>
      <c r="F23" s="65"/>
      <c r="G23" s="68"/>
      <c r="H23" s="68"/>
    </row>
    <row r="24" spans="2:8" x14ac:dyDescent="0.25">
      <c r="B24" s="31"/>
      <c r="C24" s="79"/>
      <c r="D24" s="79"/>
      <c r="F24" s="65"/>
      <c r="G24" s="68"/>
      <c r="H24" s="68"/>
    </row>
    <row r="25" spans="2:8" x14ac:dyDescent="0.25">
      <c r="B25" s="31"/>
      <c r="C25" s="79"/>
      <c r="D25" s="79"/>
      <c r="F25" s="65"/>
      <c r="G25" s="68"/>
      <c r="H25" s="68"/>
    </row>
    <row r="26" spans="2:8" x14ac:dyDescent="0.25">
      <c r="B26" s="31"/>
      <c r="C26" s="79"/>
      <c r="D26" s="79"/>
      <c r="F26" s="65"/>
      <c r="G26" s="68"/>
      <c r="H26" s="68"/>
    </row>
    <row r="27" spans="2:8" x14ac:dyDescent="0.25">
      <c r="B27" s="31"/>
      <c r="C27" s="62"/>
      <c r="D27" s="62"/>
      <c r="F27" s="65"/>
      <c r="G27" s="68"/>
      <c r="H27" s="68"/>
    </row>
    <row r="28" spans="2:8" x14ac:dyDescent="0.25">
      <c r="B28" s="31"/>
      <c r="C28" s="34">
        <f>SUM(C22:C27)</f>
        <v>0</v>
      </c>
      <c r="D28" s="34">
        <f>SUM(D22:D27)</f>
        <v>0</v>
      </c>
      <c r="F28" s="65"/>
      <c r="G28" s="68"/>
      <c r="H28" s="68"/>
    </row>
    <row r="29" spans="2:8" x14ac:dyDescent="0.25">
      <c r="B29" s="31"/>
      <c r="C29" s="35" t="str">
        <f>+IF(C28&lt;C20,"MAL","BIEN")</f>
        <v>MAL</v>
      </c>
      <c r="D29" s="31" t="str">
        <f>+IF(D28&lt;D20,"MAL","BIEN")</f>
        <v>MAL</v>
      </c>
      <c r="F29" s="65"/>
      <c r="G29" s="69"/>
      <c r="H29" s="65"/>
    </row>
    <row r="30" spans="2:8" x14ac:dyDescent="0.25">
      <c r="F30" s="65"/>
      <c r="G30" s="65"/>
      <c r="H30" s="65"/>
    </row>
    <row r="31" spans="2:8" x14ac:dyDescent="0.25">
      <c r="F31" s="65"/>
      <c r="G31" s="65"/>
      <c r="H31" s="65"/>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31"/>
  <sheetViews>
    <sheetView workbookViewId="0">
      <selection activeCell="K2" sqref="K2"/>
    </sheetView>
  </sheetViews>
  <sheetFormatPr baseColWidth="10" defaultRowHeight="15" x14ac:dyDescent="0.25"/>
  <cols>
    <col min="2" max="2" width="15.5703125" style="83" bestFit="1" customWidth="1"/>
    <col min="3" max="4" width="16.28515625" style="83" bestFit="1" customWidth="1"/>
    <col min="5" max="8" width="16.28515625" bestFit="1" customWidth="1"/>
  </cols>
  <sheetData>
    <row r="2" spans="2:8" x14ac:dyDescent="0.25">
      <c r="B2" s="201" t="s">
        <v>192</v>
      </c>
      <c r="C2" s="201"/>
      <c r="D2" s="201"/>
      <c r="E2" s="201"/>
      <c r="F2" s="201"/>
      <c r="G2" s="201"/>
      <c r="H2" s="201"/>
    </row>
    <row r="3" spans="2:8" x14ac:dyDescent="0.25">
      <c r="B3" s="95" t="s">
        <v>185</v>
      </c>
      <c r="C3" s="95" t="s">
        <v>186</v>
      </c>
      <c r="D3" s="95" t="s">
        <v>188</v>
      </c>
      <c r="E3" s="95" t="s">
        <v>189</v>
      </c>
      <c r="F3" s="95" t="s">
        <v>190</v>
      </c>
      <c r="G3" s="95" t="s">
        <v>187</v>
      </c>
      <c r="H3" s="95" t="s">
        <v>191</v>
      </c>
    </row>
    <row r="4" spans="2:8" x14ac:dyDescent="0.25">
      <c r="B4" s="88">
        <v>1200000</v>
      </c>
      <c r="C4" s="88">
        <v>439500</v>
      </c>
      <c r="D4" s="88">
        <v>235200</v>
      </c>
      <c r="E4" s="88">
        <v>98000</v>
      </c>
      <c r="F4" s="88">
        <v>268800</v>
      </c>
      <c r="G4" s="88">
        <v>112000</v>
      </c>
      <c r="H4" s="88">
        <v>273000</v>
      </c>
    </row>
    <row r="5" spans="2:8" x14ac:dyDescent="0.25">
      <c r="B5" s="88">
        <v>182000</v>
      </c>
      <c r="C5" s="88">
        <v>370000</v>
      </c>
      <c r="D5" s="88">
        <v>196000</v>
      </c>
      <c r="E5" s="88">
        <v>98000</v>
      </c>
      <c r="F5" s="88">
        <v>252000</v>
      </c>
      <c r="G5" s="88">
        <v>56000</v>
      </c>
      <c r="H5" s="88">
        <v>336000</v>
      </c>
    </row>
    <row r="6" spans="2:8" x14ac:dyDescent="0.25">
      <c r="B6" s="88">
        <v>625000</v>
      </c>
      <c r="C6" s="88">
        <v>520000</v>
      </c>
      <c r="D6" s="88">
        <v>140000</v>
      </c>
      <c r="E6" s="88">
        <v>448000</v>
      </c>
      <c r="F6" s="88">
        <v>210000</v>
      </c>
      <c r="G6" s="88">
        <v>53200</v>
      </c>
      <c r="H6" s="88">
        <v>420000</v>
      </c>
    </row>
    <row r="7" spans="2:8" x14ac:dyDescent="0.25">
      <c r="B7" s="88">
        <v>250000</v>
      </c>
      <c r="C7" s="88">
        <v>925000</v>
      </c>
      <c r="D7" s="88">
        <v>630000</v>
      </c>
      <c r="E7" s="88">
        <v>63000</v>
      </c>
      <c r="F7" s="88">
        <v>560000</v>
      </c>
      <c r="G7" s="88">
        <v>20000</v>
      </c>
      <c r="H7" s="88">
        <v>95200</v>
      </c>
    </row>
    <row r="8" spans="2:8" x14ac:dyDescent="0.25">
      <c r="B8" s="88">
        <v>300000</v>
      </c>
      <c r="C8" s="88">
        <v>720000</v>
      </c>
      <c r="D8" s="88">
        <v>1120000</v>
      </c>
      <c r="E8" s="88">
        <v>322000</v>
      </c>
      <c r="F8" s="88">
        <v>2425000</v>
      </c>
      <c r="G8" s="88">
        <v>56000</v>
      </c>
      <c r="H8" s="88">
        <v>441000</v>
      </c>
    </row>
    <row r="9" spans="2:8" x14ac:dyDescent="0.25">
      <c r="B9" s="88">
        <v>650000</v>
      </c>
      <c r="C9" s="87">
        <f>SUM(C4:C8)</f>
        <v>2974500</v>
      </c>
      <c r="D9" s="88">
        <v>392000</v>
      </c>
      <c r="E9" s="88">
        <v>420000</v>
      </c>
      <c r="F9" s="88">
        <v>770000</v>
      </c>
      <c r="G9" s="88">
        <v>56000</v>
      </c>
      <c r="H9" s="89">
        <f>SUM(H4:H8)</f>
        <v>1565200</v>
      </c>
    </row>
    <row r="10" spans="2:8" x14ac:dyDescent="0.25">
      <c r="B10" s="88">
        <v>740000</v>
      </c>
      <c r="C10" s="88"/>
      <c r="D10" s="88">
        <v>1260000</v>
      </c>
      <c r="E10" s="88">
        <v>2100000</v>
      </c>
      <c r="F10" s="88">
        <v>1876000</v>
      </c>
      <c r="G10" s="88">
        <v>56000</v>
      </c>
      <c r="H10" s="23"/>
    </row>
    <row r="11" spans="2:8" x14ac:dyDescent="0.25">
      <c r="B11" s="88">
        <v>1200000</v>
      </c>
      <c r="C11" s="88"/>
      <c r="D11" s="88">
        <v>280000</v>
      </c>
      <c r="E11" s="88">
        <v>882000</v>
      </c>
      <c r="F11" s="88">
        <v>420000</v>
      </c>
      <c r="G11" s="88">
        <v>86000</v>
      </c>
      <c r="H11" s="23"/>
    </row>
    <row r="12" spans="2:8" x14ac:dyDescent="0.25">
      <c r="B12" s="88">
        <v>555000</v>
      </c>
      <c r="C12" s="88"/>
      <c r="D12" s="88">
        <v>590000</v>
      </c>
      <c r="E12" s="88">
        <v>700000</v>
      </c>
      <c r="F12" s="88">
        <v>221200</v>
      </c>
      <c r="G12" s="88">
        <v>49000</v>
      </c>
      <c r="H12" s="23"/>
    </row>
    <row r="13" spans="2:8" x14ac:dyDescent="0.25">
      <c r="B13" s="88">
        <v>460000</v>
      </c>
      <c r="C13" s="88"/>
      <c r="D13" s="88">
        <v>560000</v>
      </c>
      <c r="E13" s="88">
        <v>560000</v>
      </c>
      <c r="F13" s="88">
        <v>560000</v>
      </c>
      <c r="G13" s="88">
        <v>56000</v>
      </c>
      <c r="H13" s="23"/>
    </row>
    <row r="14" spans="2:8" x14ac:dyDescent="0.25">
      <c r="B14" s="88">
        <v>84000</v>
      </c>
      <c r="C14" s="88"/>
      <c r="D14" s="88">
        <v>735000</v>
      </c>
      <c r="E14" s="88">
        <v>554400</v>
      </c>
      <c r="F14" s="88">
        <v>95000</v>
      </c>
      <c r="G14" s="88">
        <v>40000</v>
      </c>
      <c r="H14" s="23"/>
    </row>
    <row r="15" spans="2:8" x14ac:dyDescent="0.25">
      <c r="B15" s="88">
        <v>330000</v>
      </c>
      <c r="C15" s="88"/>
      <c r="D15" s="88">
        <v>357000</v>
      </c>
      <c r="E15" s="89">
        <f>SUM(E4:E14)</f>
        <v>6245400</v>
      </c>
      <c r="F15" s="88">
        <v>420000</v>
      </c>
      <c r="G15" s="88">
        <v>40000</v>
      </c>
      <c r="H15" s="23"/>
    </row>
    <row r="16" spans="2:8" x14ac:dyDescent="0.25">
      <c r="B16" s="88">
        <v>140000</v>
      </c>
      <c r="C16" s="88"/>
      <c r="D16" s="88">
        <v>660000</v>
      </c>
      <c r="E16" s="23"/>
      <c r="F16" s="88">
        <v>70000</v>
      </c>
      <c r="G16" s="88">
        <v>224000</v>
      </c>
      <c r="H16" s="23"/>
    </row>
    <row r="17" spans="1:8" x14ac:dyDescent="0.25">
      <c r="B17" s="88">
        <v>504000</v>
      </c>
      <c r="C17" s="88"/>
      <c r="D17" s="88">
        <v>1022400</v>
      </c>
      <c r="E17" s="23"/>
      <c r="F17" s="89">
        <f>SUM(F4:F16)</f>
        <v>8148000</v>
      </c>
      <c r="G17" s="88">
        <v>56000</v>
      </c>
      <c r="H17" s="23"/>
    </row>
    <row r="18" spans="1:8" x14ac:dyDescent="0.25">
      <c r="B18" s="88">
        <v>750000</v>
      </c>
      <c r="C18" s="88"/>
      <c r="D18" s="88">
        <v>201600</v>
      </c>
      <c r="E18" s="23"/>
      <c r="F18" s="23"/>
      <c r="G18" s="88">
        <v>700000</v>
      </c>
      <c r="H18" s="23"/>
    </row>
    <row r="19" spans="1:8" x14ac:dyDescent="0.25">
      <c r="B19" s="88">
        <v>555000</v>
      </c>
      <c r="C19" s="88"/>
      <c r="D19" s="88">
        <v>105000</v>
      </c>
      <c r="E19" s="23"/>
      <c r="F19" s="23"/>
      <c r="G19" s="88">
        <v>1000000</v>
      </c>
      <c r="H19" s="23"/>
    </row>
    <row r="20" spans="1:8" x14ac:dyDescent="0.25">
      <c r="B20" s="88">
        <v>1200000</v>
      </c>
      <c r="C20" s="88"/>
      <c r="D20" s="88">
        <v>210000</v>
      </c>
      <c r="E20" s="23"/>
      <c r="F20" s="23"/>
      <c r="G20" s="88">
        <v>43000</v>
      </c>
      <c r="H20" s="23"/>
    </row>
    <row r="21" spans="1:8" x14ac:dyDescent="0.25">
      <c r="B21" s="87">
        <f>SUM(B4:B20)</f>
        <v>9725000</v>
      </c>
      <c r="C21" s="88"/>
      <c r="D21" s="88">
        <v>392000</v>
      </c>
      <c r="E21" s="23"/>
      <c r="F21" s="23"/>
      <c r="G21" s="88">
        <v>239000</v>
      </c>
      <c r="H21" s="23"/>
    </row>
    <row r="22" spans="1:8" x14ac:dyDescent="0.25">
      <c r="B22" s="88"/>
      <c r="C22" s="88"/>
      <c r="D22" s="88">
        <v>284200</v>
      </c>
      <c r="E22" s="23"/>
      <c r="F22" s="23"/>
      <c r="G22" s="88">
        <v>28000</v>
      </c>
      <c r="H22" s="23"/>
    </row>
    <row r="23" spans="1:8" x14ac:dyDescent="0.25">
      <c r="B23" s="88"/>
      <c r="C23" s="88"/>
      <c r="D23" s="88">
        <v>812000</v>
      </c>
      <c r="E23" s="23"/>
      <c r="F23" s="23"/>
      <c r="G23" s="88">
        <v>85000</v>
      </c>
      <c r="H23" s="23"/>
    </row>
    <row r="24" spans="1:8" x14ac:dyDescent="0.25">
      <c r="B24" s="88"/>
      <c r="C24" s="88"/>
      <c r="D24" s="88">
        <v>134400</v>
      </c>
      <c r="E24" s="23"/>
      <c r="F24" s="23"/>
      <c r="G24" s="88">
        <v>115000</v>
      </c>
      <c r="H24" s="23"/>
    </row>
    <row r="25" spans="1:8" x14ac:dyDescent="0.25">
      <c r="B25" s="88"/>
      <c r="C25" s="88"/>
      <c r="D25" s="88">
        <v>58800</v>
      </c>
      <c r="E25" s="23"/>
      <c r="F25" s="23"/>
      <c r="G25" s="88">
        <v>58000</v>
      </c>
      <c r="H25" s="23"/>
    </row>
    <row r="26" spans="1:8" x14ac:dyDescent="0.25">
      <c r="B26" s="88"/>
      <c r="C26" s="88"/>
      <c r="D26" s="88">
        <v>56000</v>
      </c>
      <c r="E26" s="23"/>
      <c r="F26" s="23"/>
      <c r="G26" s="88">
        <v>112000</v>
      </c>
      <c r="H26" s="23"/>
    </row>
    <row r="27" spans="1:8" x14ac:dyDescent="0.25">
      <c r="B27" s="88"/>
      <c r="C27" s="88"/>
      <c r="D27" s="88">
        <v>98000</v>
      </c>
      <c r="E27" s="23"/>
      <c r="F27" s="23"/>
      <c r="G27" s="88">
        <v>18000</v>
      </c>
      <c r="H27" s="23"/>
    </row>
    <row r="28" spans="1:8" x14ac:dyDescent="0.25">
      <c r="B28" s="88"/>
      <c r="C28" s="88"/>
      <c r="D28" s="88">
        <v>119000</v>
      </c>
      <c r="E28" s="23"/>
      <c r="F28" s="23"/>
      <c r="G28" s="88">
        <v>237100</v>
      </c>
      <c r="H28" s="23"/>
    </row>
    <row r="29" spans="1:8" x14ac:dyDescent="0.25">
      <c r="B29" s="88"/>
      <c r="C29" s="88"/>
      <c r="D29" s="88">
        <v>56000</v>
      </c>
      <c r="E29" s="23"/>
      <c r="F29" s="23"/>
      <c r="G29" s="89">
        <f>SUM(G4:G28)</f>
        <v>3595300</v>
      </c>
      <c r="H29" s="23"/>
    </row>
    <row r="30" spans="1:8" x14ac:dyDescent="0.25">
      <c r="B30" s="88"/>
      <c r="C30" s="88"/>
      <c r="D30" s="87">
        <f>SUM(D4:D29)</f>
        <v>10704600</v>
      </c>
      <c r="E30" s="23"/>
      <c r="F30" s="23"/>
      <c r="G30" s="23"/>
      <c r="H30" s="23"/>
    </row>
    <row r="31" spans="1:8" x14ac:dyDescent="0.25">
      <c r="A31" s="86"/>
      <c r="B31" s="90" t="s">
        <v>193</v>
      </c>
      <c r="C31" s="91">
        <f>B21+C9+D30+E15+F17+G29+H9</f>
        <v>42958000</v>
      </c>
      <c r="D31" s="92"/>
      <c r="E31" s="93"/>
      <c r="F31" s="93"/>
      <c r="G31" s="93"/>
      <c r="H31" s="94"/>
    </row>
  </sheetData>
  <mergeCells count="1">
    <mergeCell ref="B2:H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C44"/>
  <sheetViews>
    <sheetView topLeftCell="A17" workbookViewId="0">
      <selection activeCell="C44" sqref="C44"/>
    </sheetView>
  </sheetViews>
  <sheetFormatPr baseColWidth="10" defaultRowHeight="15" x14ac:dyDescent="0.25"/>
  <cols>
    <col min="3" max="3" width="20.140625" style="83" customWidth="1"/>
  </cols>
  <sheetData>
    <row r="3" spans="3:3" x14ac:dyDescent="0.25">
      <c r="C3" s="83">
        <v>1218000</v>
      </c>
    </row>
    <row r="4" spans="3:3" x14ac:dyDescent="0.25">
      <c r="C4" s="83">
        <v>876960</v>
      </c>
    </row>
    <row r="5" spans="3:3" x14ac:dyDescent="0.25">
      <c r="C5" s="83">
        <v>324800</v>
      </c>
    </row>
    <row r="6" spans="3:3" x14ac:dyDescent="0.25">
      <c r="C6" s="83">
        <v>1299200</v>
      </c>
    </row>
    <row r="7" spans="3:3" x14ac:dyDescent="0.25">
      <c r="C7" s="83">
        <v>812000</v>
      </c>
    </row>
    <row r="8" spans="3:3" x14ac:dyDescent="0.25">
      <c r="C8" s="83">
        <v>3702720</v>
      </c>
    </row>
    <row r="9" spans="3:3" x14ac:dyDescent="0.25">
      <c r="C9" s="83">
        <v>1786400</v>
      </c>
    </row>
    <row r="10" spans="3:3" x14ac:dyDescent="0.25">
      <c r="C10" s="83">
        <v>1218000</v>
      </c>
    </row>
    <row r="11" spans="3:3" x14ac:dyDescent="0.25">
      <c r="C11" s="83">
        <v>649600</v>
      </c>
    </row>
    <row r="12" spans="3:3" x14ac:dyDescent="0.25">
      <c r="C12" s="83">
        <v>365400</v>
      </c>
    </row>
    <row r="13" spans="3:3" x14ac:dyDescent="0.25">
      <c r="C13" s="83">
        <v>1234240</v>
      </c>
    </row>
    <row r="14" spans="3:3" x14ac:dyDescent="0.25">
      <c r="C14" s="83">
        <v>9013200</v>
      </c>
    </row>
    <row r="15" spans="3:3" x14ac:dyDescent="0.25">
      <c r="C15" s="83">
        <v>21112000</v>
      </c>
    </row>
    <row r="16" spans="3:3" x14ac:dyDescent="0.25">
      <c r="C16" s="83">
        <v>5359200</v>
      </c>
    </row>
    <row r="17" spans="3:3" x14ac:dyDescent="0.25">
      <c r="C17" s="83">
        <v>2468480</v>
      </c>
    </row>
    <row r="18" spans="3:3" x14ac:dyDescent="0.25">
      <c r="C18" s="83">
        <v>1624000</v>
      </c>
    </row>
    <row r="19" spans="3:3" x14ac:dyDescent="0.25">
      <c r="C19" s="83">
        <v>528271</v>
      </c>
    </row>
    <row r="20" spans="3:3" x14ac:dyDescent="0.25">
      <c r="C20" s="83">
        <v>609000</v>
      </c>
    </row>
    <row r="21" spans="3:3" x14ac:dyDescent="0.25">
      <c r="C21" s="83">
        <v>116000</v>
      </c>
    </row>
    <row r="22" spans="3:3" x14ac:dyDescent="0.25">
      <c r="C22" s="83">
        <v>69600</v>
      </c>
    </row>
    <row r="23" spans="3:3" x14ac:dyDescent="0.25">
      <c r="C23" s="83">
        <v>46400</v>
      </c>
    </row>
    <row r="24" spans="3:3" x14ac:dyDescent="0.25">
      <c r="C24" s="83">
        <v>125280</v>
      </c>
    </row>
    <row r="25" spans="3:3" x14ac:dyDescent="0.25">
      <c r="C25" s="83">
        <v>46400</v>
      </c>
    </row>
    <row r="26" spans="3:3" x14ac:dyDescent="0.25">
      <c r="C26" s="83">
        <v>264480</v>
      </c>
    </row>
    <row r="27" spans="3:3" x14ac:dyDescent="0.25">
      <c r="C27" s="83">
        <v>116000</v>
      </c>
    </row>
    <row r="28" spans="3:3" x14ac:dyDescent="0.25">
      <c r="C28" s="83">
        <v>52200</v>
      </c>
    </row>
    <row r="29" spans="3:3" x14ac:dyDescent="0.25">
      <c r="C29" s="83">
        <v>53800</v>
      </c>
    </row>
    <row r="30" spans="3:3" x14ac:dyDescent="0.25">
      <c r="C30" s="83">
        <v>185500</v>
      </c>
    </row>
    <row r="31" spans="3:3" x14ac:dyDescent="0.25">
      <c r="C31" s="83">
        <v>255200</v>
      </c>
    </row>
    <row r="32" spans="3:3" x14ac:dyDescent="0.25">
      <c r="C32" s="83">
        <v>174000</v>
      </c>
    </row>
    <row r="33" spans="3:3" x14ac:dyDescent="0.25">
      <c r="C33" s="83">
        <v>52200</v>
      </c>
    </row>
    <row r="34" spans="3:3" x14ac:dyDescent="0.25">
      <c r="C34" s="83">
        <v>356120</v>
      </c>
    </row>
    <row r="35" spans="3:3" x14ac:dyDescent="0.25">
      <c r="C35" s="83">
        <v>58000</v>
      </c>
    </row>
    <row r="36" spans="3:3" x14ac:dyDescent="0.25">
      <c r="C36" s="83">
        <v>63800</v>
      </c>
    </row>
    <row r="37" spans="3:3" x14ac:dyDescent="0.25">
      <c r="C37" s="83">
        <v>81200</v>
      </c>
    </row>
    <row r="38" spans="3:3" x14ac:dyDescent="0.25">
      <c r="C38" s="83">
        <v>36540</v>
      </c>
    </row>
    <row r="39" spans="3:3" x14ac:dyDescent="0.25">
      <c r="C39" s="83">
        <v>501120</v>
      </c>
    </row>
    <row r="40" spans="3:3" x14ac:dyDescent="0.25">
      <c r="C40" s="83">
        <v>87000</v>
      </c>
    </row>
    <row r="41" spans="3:3" x14ac:dyDescent="0.25">
      <c r="C41" s="83">
        <v>24670</v>
      </c>
    </row>
    <row r="42" spans="3:3" x14ac:dyDescent="0.25">
      <c r="C42" s="83">
        <v>87000</v>
      </c>
    </row>
    <row r="43" spans="3:3" x14ac:dyDescent="0.25">
      <c r="C43" s="83">
        <v>1000282</v>
      </c>
    </row>
    <row r="44" spans="3:3" x14ac:dyDescent="0.25">
      <c r="C44" s="84">
        <f>SUM(C3:C43)</f>
        <v>58054263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4:F166"/>
  <sheetViews>
    <sheetView topLeftCell="A139" workbookViewId="0">
      <selection activeCell="F166" sqref="F166"/>
    </sheetView>
  </sheetViews>
  <sheetFormatPr baseColWidth="10" defaultRowHeight="15" x14ac:dyDescent="0.25"/>
  <cols>
    <col min="4" max="4" width="22.85546875" style="83" bestFit="1" customWidth="1"/>
    <col min="5" max="5" width="30.28515625" style="83" bestFit="1" customWidth="1"/>
    <col min="6" max="6" width="30.28515625" style="82" bestFit="1" customWidth="1"/>
  </cols>
  <sheetData>
    <row r="4" spans="4:6" x14ac:dyDescent="0.25">
      <c r="D4" s="83" t="s">
        <v>202</v>
      </c>
      <c r="E4" s="83" t="s">
        <v>206</v>
      </c>
      <c r="F4" s="82" t="s">
        <v>205</v>
      </c>
    </row>
    <row r="5" spans="4:6" x14ac:dyDescent="0.25">
      <c r="D5" s="83">
        <v>339150000</v>
      </c>
      <c r="E5" s="83">
        <v>2974958</v>
      </c>
      <c r="F5" s="82">
        <v>94203</v>
      </c>
    </row>
    <row r="6" spans="4:6" x14ac:dyDescent="0.25">
      <c r="D6" s="83">
        <v>185640000</v>
      </c>
      <c r="E6" s="83">
        <v>1771825</v>
      </c>
      <c r="F6" s="82">
        <v>107872</v>
      </c>
    </row>
    <row r="7" spans="4:6" x14ac:dyDescent="0.25">
      <c r="D7" s="83">
        <v>14280000</v>
      </c>
      <c r="E7" s="83">
        <v>5389002</v>
      </c>
      <c r="F7" s="82">
        <v>259055</v>
      </c>
    </row>
    <row r="8" spans="4:6" x14ac:dyDescent="0.25">
      <c r="D8" s="83">
        <v>310590000</v>
      </c>
      <c r="E8" s="83">
        <v>1923738</v>
      </c>
      <c r="F8" s="82">
        <v>258055</v>
      </c>
    </row>
    <row r="9" spans="4:6" x14ac:dyDescent="0.25">
      <c r="D9" s="83">
        <v>39984000</v>
      </c>
      <c r="E9" s="83">
        <v>3461492</v>
      </c>
      <c r="F9" s="82">
        <v>499556</v>
      </c>
    </row>
    <row r="10" spans="4:6" x14ac:dyDescent="0.25">
      <c r="D10" s="83">
        <v>171360000</v>
      </c>
      <c r="E10" s="83">
        <v>7572743</v>
      </c>
      <c r="F10" s="82">
        <v>757350</v>
      </c>
    </row>
    <row r="11" spans="4:6" x14ac:dyDescent="0.25">
      <c r="D11" s="84">
        <f>SUM(D5:D10)</f>
        <v>1061004000</v>
      </c>
      <c r="E11" s="83">
        <v>1850014</v>
      </c>
      <c r="F11" s="82">
        <v>239965</v>
      </c>
    </row>
    <row r="12" spans="4:6" x14ac:dyDescent="0.25">
      <c r="E12" s="83">
        <v>7263312</v>
      </c>
      <c r="F12" s="82">
        <v>432765</v>
      </c>
    </row>
    <row r="13" spans="4:6" x14ac:dyDescent="0.25">
      <c r="E13" s="83">
        <v>25991934</v>
      </c>
      <c r="F13" s="82">
        <v>211742</v>
      </c>
    </row>
    <row r="14" spans="4:6" x14ac:dyDescent="0.25">
      <c r="E14" s="83">
        <v>939252</v>
      </c>
      <c r="F14" s="82">
        <v>350388</v>
      </c>
    </row>
    <row r="15" spans="4:6" x14ac:dyDescent="0.25">
      <c r="E15" s="83">
        <v>414967</v>
      </c>
      <c r="F15" s="82">
        <v>795165</v>
      </c>
    </row>
    <row r="16" spans="4:6" x14ac:dyDescent="0.25">
      <c r="E16" s="83">
        <v>215505</v>
      </c>
      <c r="F16" s="82">
        <v>649612</v>
      </c>
    </row>
    <row r="17" spans="5:6" x14ac:dyDescent="0.25">
      <c r="E17" s="83">
        <v>645171</v>
      </c>
      <c r="F17" s="82">
        <v>998060</v>
      </c>
    </row>
    <row r="18" spans="5:6" x14ac:dyDescent="0.25">
      <c r="E18" s="83">
        <v>282200</v>
      </c>
      <c r="F18" s="82">
        <v>135070</v>
      </c>
    </row>
    <row r="19" spans="5:6" x14ac:dyDescent="0.25">
      <c r="E19" s="83">
        <v>181010</v>
      </c>
      <c r="F19" s="82">
        <v>288112</v>
      </c>
    </row>
    <row r="20" spans="5:6" x14ac:dyDescent="0.25">
      <c r="E20" s="83">
        <v>536042</v>
      </c>
      <c r="F20" s="82">
        <v>226860</v>
      </c>
    </row>
    <row r="21" spans="5:6" x14ac:dyDescent="0.25">
      <c r="E21" s="83">
        <v>248170</v>
      </c>
      <c r="F21" s="82">
        <v>229105</v>
      </c>
    </row>
    <row r="22" spans="5:6" x14ac:dyDescent="0.25">
      <c r="E22" s="83">
        <v>6036827</v>
      </c>
      <c r="F22" s="82">
        <v>185680</v>
      </c>
    </row>
    <row r="23" spans="5:6" x14ac:dyDescent="0.25">
      <c r="E23" s="83">
        <v>282738</v>
      </c>
      <c r="F23" s="82">
        <v>185680</v>
      </c>
    </row>
    <row r="24" spans="5:6" x14ac:dyDescent="0.25">
      <c r="E24" s="83">
        <v>4541354</v>
      </c>
      <c r="F24" s="82">
        <v>185680</v>
      </c>
    </row>
    <row r="25" spans="5:6" x14ac:dyDescent="0.25">
      <c r="E25" s="83">
        <v>336465</v>
      </c>
      <c r="F25" s="82">
        <v>185680</v>
      </c>
    </row>
    <row r="26" spans="5:6" x14ac:dyDescent="0.25">
      <c r="E26" s="83">
        <v>336465</v>
      </c>
      <c r="F26" s="82">
        <v>185680</v>
      </c>
    </row>
    <row r="27" spans="5:6" x14ac:dyDescent="0.25">
      <c r="E27" s="83">
        <v>336465</v>
      </c>
      <c r="F27" s="82">
        <v>185680</v>
      </c>
    </row>
    <row r="28" spans="5:6" x14ac:dyDescent="0.25">
      <c r="E28" s="83">
        <v>336465</v>
      </c>
      <c r="F28" s="82">
        <v>185680</v>
      </c>
    </row>
    <row r="29" spans="5:6" x14ac:dyDescent="0.25">
      <c r="E29" s="83">
        <v>251911</v>
      </c>
      <c r="F29" s="82">
        <v>185680</v>
      </c>
    </row>
    <row r="30" spans="5:6" x14ac:dyDescent="0.25">
      <c r="E30" s="83">
        <v>251911</v>
      </c>
      <c r="F30" s="82">
        <v>185680</v>
      </c>
    </row>
    <row r="31" spans="5:6" x14ac:dyDescent="0.25">
      <c r="E31" s="83">
        <v>251911</v>
      </c>
      <c r="F31" s="82">
        <v>185680</v>
      </c>
    </row>
    <row r="32" spans="5:6" x14ac:dyDescent="0.25">
      <c r="E32" s="83">
        <v>260617</v>
      </c>
      <c r="F32" s="82">
        <v>185680</v>
      </c>
    </row>
    <row r="33" spans="5:6" x14ac:dyDescent="0.25">
      <c r="E33" s="83">
        <v>260617</v>
      </c>
      <c r="F33" s="82">
        <v>185680</v>
      </c>
    </row>
    <row r="34" spans="5:6" x14ac:dyDescent="0.25">
      <c r="E34" s="83">
        <v>260617</v>
      </c>
      <c r="F34" s="82">
        <v>185680</v>
      </c>
    </row>
    <row r="35" spans="5:6" x14ac:dyDescent="0.25">
      <c r="E35" s="83">
        <v>473433</v>
      </c>
      <c r="F35" s="82">
        <v>185680</v>
      </c>
    </row>
    <row r="36" spans="5:6" x14ac:dyDescent="0.25">
      <c r="E36" s="83">
        <v>473433</v>
      </c>
      <c r="F36" s="82">
        <v>185680</v>
      </c>
    </row>
    <row r="37" spans="5:6" x14ac:dyDescent="0.25">
      <c r="E37" s="83">
        <v>490968</v>
      </c>
      <c r="F37" s="82">
        <v>185680</v>
      </c>
    </row>
    <row r="38" spans="5:6" x14ac:dyDescent="0.25">
      <c r="E38" s="83">
        <v>207848</v>
      </c>
      <c r="F38" s="82">
        <v>327195</v>
      </c>
    </row>
    <row r="39" spans="5:6" x14ac:dyDescent="0.25">
      <c r="E39" s="83">
        <v>226743</v>
      </c>
      <c r="F39" s="82">
        <v>327195</v>
      </c>
    </row>
    <row r="40" spans="5:6" x14ac:dyDescent="0.25">
      <c r="E40" s="83">
        <v>226743</v>
      </c>
      <c r="F40" s="82">
        <v>165465</v>
      </c>
    </row>
    <row r="41" spans="5:6" x14ac:dyDescent="0.25">
      <c r="E41" s="83">
        <v>226743</v>
      </c>
      <c r="F41" s="82">
        <v>165465</v>
      </c>
    </row>
    <row r="42" spans="5:6" x14ac:dyDescent="0.25">
      <c r="E42" s="83">
        <v>226743</v>
      </c>
      <c r="F42" s="82">
        <v>125030</v>
      </c>
    </row>
    <row r="43" spans="5:6" x14ac:dyDescent="0.25">
      <c r="E43" s="83">
        <v>226743</v>
      </c>
      <c r="F43" s="82">
        <v>125030</v>
      </c>
    </row>
    <row r="44" spans="5:6" x14ac:dyDescent="0.25">
      <c r="E44" s="83">
        <v>207843</v>
      </c>
      <c r="F44" s="82">
        <v>125030</v>
      </c>
    </row>
    <row r="45" spans="5:6" x14ac:dyDescent="0.25">
      <c r="E45" s="83">
        <v>5290600</v>
      </c>
      <c r="F45" s="82">
        <v>125030</v>
      </c>
    </row>
    <row r="46" spans="5:6" x14ac:dyDescent="0.25">
      <c r="E46" s="83">
        <v>3805618</v>
      </c>
      <c r="F46" s="82">
        <v>133572</v>
      </c>
    </row>
    <row r="47" spans="5:6" x14ac:dyDescent="0.25">
      <c r="E47" s="83">
        <v>47758191</v>
      </c>
      <c r="F47" s="82">
        <v>1385910</v>
      </c>
    </row>
    <row r="48" spans="5:6" x14ac:dyDescent="0.25">
      <c r="E48" s="83">
        <v>435181</v>
      </c>
      <c r="F48" s="82">
        <v>115602</v>
      </c>
    </row>
    <row r="49" spans="5:6" x14ac:dyDescent="0.25">
      <c r="E49" s="83">
        <v>933356</v>
      </c>
      <c r="F49" s="82">
        <v>119946</v>
      </c>
    </row>
    <row r="50" spans="5:6" x14ac:dyDescent="0.25">
      <c r="E50" s="83">
        <v>1801624</v>
      </c>
      <c r="F50" s="82">
        <v>253074</v>
      </c>
    </row>
    <row r="51" spans="5:6" x14ac:dyDescent="0.25">
      <c r="E51" s="83">
        <v>2573588</v>
      </c>
      <c r="F51" s="82">
        <v>214138</v>
      </c>
    </row>
    <row r="52" spans="5:6" x14ac:dyDescent="0.25">
      <c r="E52" s="83">
        <v>5211010</v>
      </c>
      <c r="F52" s="82">
        <v>117698</v>
      </c>
    </row>
    <row r="53" spans="5:6" x14ac:dyDescent="0.25">
      <c r="E53" s="83">
        <v>3035076</v>
      </c>
      <c r="F53" s="82">
        <v>142708</v>
      </c>
    </row>
    <row r="54" spans="5:6" x14ac:dyDescent="0.25">
      <c r="E54" s="83">
        <v>2715402</v>
      </c>
      <c r="F54" s="82">
        <v>434270</v>
      </c>
    </row>
    <row r="55" spans="5:6" x14ac:dyDescent="0.25">
      <c r="E55" s="83">
        <v>724362</v>
      </c>
      <c r="F55" s="82">
        <v>156334</v>
      </c>
    </row>
    <row r="56" spans="5:6" x14ac:dyDescent="0.25">
      <c r="E56" s="83">
        <v>955782</v>
      </c>
      <c r="F56" s="82">
        <v>154235</v>
      </c>
    </row>
    <row r="57" spans="5:6" x14ac:dyDescent="0.25">
      <c r="E57" s="83">
        <v>1980643</v>
      </c>
      <c r="F57" s="82">
        <v>325668</v>
      </c>
    </row>
    <row r="58" spans="5:6" x14ac:dyDescent="0.25">
      <c r="E58" s="83">
        <v>1250509</v>
      </c>
      <c r="F58" s="82">
        <v>136292</v>
      </c>
    </row>
    <row r="59" spans="5:6" x14ac:dyDescent="0.25">
      <c r="E59" s="83">
        <v>1914949</v>
      </c>
      <c r="F59" s="82">
        <v>136292</v>
      </c>
    </row>
    <row r="60" spans="5:6" x14ac:dyDescent="0.25">
      <c r="E60" s="83">
        <v>2412860</v>
      </c>
      <c r="F60" s="82">
        <v>136292</v>
      </c>
    </row>
    <row r="61" spans="5:6" x14ac:dyDescent="0.25">
      <c r="E61" s="83">
        <v>1740503</v>
      </c>
      <c r="F61" s="82">
        <v>136292</v>
      </c>
    </row>
    <row r="62" spans="5:6" x14ac:dyDescent="0.25">
      <c r="E62" s="83">
        <v>1251037</v>
      </c>
      <c r="F62" s="82">
        <v>136292</v>
      </c>
    </row>
    <row r="63" spans="5:6" x14ac:dyDescent="0.25">
      <c r="E63" s="84">
        <f>SUM(E5:E62)</f>
        <v>164183229</v>
      </c>
      <c r="F63" s="82">
        <v>242436</v>
      </c>
    </row>
    <row r="64" spans="5:6" x14ac:dyDescent="0.25">
      <c r="F64" s="82">
        <v>54272</v>
      </c>
    </row>
    <row r="65" spans="6:6" x14ac:dyDescent="0.25">
      <c r="F65" s="82">
        <v>94076</v>
      </c>
    </row>
    <row r="66" spans="6:6" x14ac:dyDescent="0.25">
      <c r="F66" s="82">
        <v>94076</v>
      </c>
    </row>
    <row r="67" spans="6:6" x14ac:dyDescent="0.25">
      <c r="F67" s="82">
        <v>94076</v>
      </c>
    </row>
    <row r="68" spans="6:6" x14ac:dyDescent="0.25">
      <c r="F68" s="82">
        <v>138704</v>
      </c>
    </row>
    <row r="69" spans="6:6" x14ac:dyDescent="0.25">
      <c r="F69" s="82">
        <v>94076</v>
      </c>
    </row>
    <row r="70" spans="6:6" x14ac:dyDescent="0.25">
      <c r="F70" s="82">
        <v>94076</v>
      </c>
    </row>
    <row r="71" spans="6:6" x14ac:dyDescent="0.25">
      <c r="F71" s="82">
        <v>138704</v>
      </c>
    </row>
    <row r="72" spans="6:6" x14ac:dyDescent="0.25">
      <c r="F72" s="82">
        <v>94076</v>
      </c>
    </row>
    <row r="73" spans="6:6" x14ac:dyDescent="0.25">
      <c r="F73" s="82">
        <v>94076</v>
      </c>
    </row>
    <row r="74" spans="6:6" x14ac:dyDescent="0.25">
      <c r="F74" s="82">
        <v>94076</v>
      </c>
    </row>
    <row r="75" spans="6:6" x14ac:dyDescent="0.25">
      <c r="F75" s="82">
        <v>94076</v>
      </c>
    </row>
    <row r="76" spans="6:6" x14ac:dyDescent="0.25">
      <c r="F76" s="82">
        <v>94076</v>
      </c>
    </row>
    <row r="77" spans="6:6" x14ac:dyDescent="0.25">
      <c r="F77" s="82">
        <v>94076</v>
      </c>
    </row>
    <row r="78" spans="6:6" x14ac:dyDescent="0.25">
      <c r="F78" s="82">
        <v>138704</v>
      </c>
    </row>
    <row r="79" spans="6:6" x14ac:dyDescent="0.25">
      <c r="F79" s="82">
        <v>94076</v>
      </c>
    </row>
    <row r="80" spans="6:6" x14ac:dyDescent="0.25">
      <c r="F80" s="82">
        <v>94076</v>
      </c>
    </row>
    <row r="81" spans="6:6" x14ac:dyDescent="0.25">
      <c r="F81" s="82">
        <v>94076</v>
      </c>
    </row>
    <row r="82" spans="6:6" x14ac:dyDescent="0.25">
      <c r="F82" s="82">
        <v>94076</v>
      </c>
    </row>
    <row r="83" spans="6:6" x14ac:dyDescent="0.25">
      <c r="F83" s="82">
        <v>94076</v>
      </c>
    </row>
    <row r="84" spans="6:6" x14ac:dyDescent="0.25">
      <c r="F84" s="82">
        <v>94680</v>
      </c>
    </row>
    <row r="85" spans="6:6" x14ac:dyDescent="0.25">
      <c r="F85" s="82">
        <v>144736</v>
      </c>
    </row>
    <row r="86" spans="6:6" x14ac:dyDescent="0.25">
      <c r="F86" s="82">
        <v>58348</v>
      </c>
    </row>
    <row r="87" spans="6:6" x14ac:dyDescent="0.25">
      <c r="F87" s="82">
        <v>65133</v>
      </c>
    </row>
    <row r="88" spans="6:6" x14ac:dyDescent="0.25">
      <c r="F88" s="82">
        <v>64982</v>
      </c>
    </row>
    <row r="89" spans="6:6" x14ac:dyDescent="0.25">
      <c r="F89" s="82">
        <v>336975</v>
      </c>
    </row>
    <row r="90" spans="6:6" x14ac:dyDescent="0.25">
      <c r="F90" s="82">
        <v>321895</v>
      </c>
    </row>
    <row r="91" spans="6:6" x14ac:dyDescent="0.25">
      <c r="F91" s="82">
        <v>109300</v>
      </c>
    </row>
    <row r="92" spans="6:6" x14ac:dyDescent="0.25">
      <c r="F92" s="82">
        <v>509608</v>
      </c>
    </row>
    <row r="93" spans="6:6" x14ac:dyDescent="0.25">
      <c r="F93" s="82">
        <v>229910</v>
      </c>
    </row>
    <row r="94" spans="6:6" x14ac:dyDescent="0.25">
      <c r="F94" s="82">
        <v>41160</v>
      </c>
    </row>
    <row r="95" spans="6:6" x14ac:dyDescent="0.25">
      <c r="F95" s="82">
        <v>98602</v>
      </c>
    </row>
    <row r="96" spans="6:6" x14ac:dyDescent="0.25">
      <c r="F96" s="82">
        <v>182728</v>
      </c>
    </row>
    <row r="97" spans="6:6" x14ac:dyDescent="0.25">
      <c r="F97" s="82">
        <v>123632</v>
      </c>
    </row>
    <row r="98" spans="6:6" x14ac:dyDescent="0.25">
      <c r="F98" s="82">
        <v>234755</v>
      </c>
    </row>
    <row r="99" spans="6:6" x14ac:dyDescent="0.25">
      <c r="F99" s="82">
        <v>165844</v>
      </c>
    </row>
    <row r="100" spans="6:6" x14ac:dyDescent="0.25">
      <c r="F100" s="82">
        <v>165844</v>
      </c>
    </row>
    <row r="101" spans="6:6" x14ac:dyDescent="0.25">
      <c r="F101" s="82">
        <v>165844</v>
      </c>
    </row>
    <row r="102" spans="6:6" x14ac:dyDescent="0.25">
      <c r="F102" s="82">
        <v>165844</v>
      </c>
    </row>
    <row r="103" spans="6:6" x14ac:dyDescent="0.25">
      <c r="F103" s="82">
        <v>165844</v>
      </c>
    </row>
    <row r="104" spans="6:6" x14ac:dyDescent="0.25">
      <c r="F104" s="82">
        <v>645912</v>
      </c>
    </row>
    <row r="105" spans="6:6" x14ac:dyDescent="0.25">
      <c r="F105" s="82">
        <v>208369</v>
      </c>
    </row>
    <row r="106" spans="6:6" x14ac:dyDescent="0.25">
      <c r="F106" s="82">
        <v>6030998</v>
      </c>
    </row>
    <row r="107" spans="6:6" x14ac:dyDescent="0.25">
      <c r="F107" s="82">
        <v>904648</v>
      </c>
    </row>
    <row r="108" spans="6:6" x14ac:dyDescent="0.25">
      <c r="F108" s="82">
        <v>738796</v>
      </c>
    </row>
    <row r="109" spans="6:6" x14ac:dyDescent="0.25">
      <c r="F109" s="82">
        <v>118350</v>
      </c>
    </row>
    <row r="110" spans="6:6" x14ac:dyDescent="0.25">
      <c r="F110" s="82">
        <v>904480</v>
      </c>
    </row>
    <row r="111" spans="6:6" x14ac:dyDescent="0.25">
      <c r="F111" s="82">
        <v>752350</v>
      </c>
    </row>
    <row r="112" spans="6:6" x14ac:dyDescent="0.25">
      <c r="F112" s="82">
        <v>1157920</v>
      </c>
    </row>
    <row r="113" spans="6:6" x14ac:dyDescent="0.25">
      <c r="F113" s="82">
        <v>747820</v>
      </c>
    </row>
    <row r="114" spans="6:6" x14ac:dyDescent="0.25">
      <c r="F114" s="82">
        <v>263850</v>
      </c>
    </row>
    <row r="115" spans="6:6" x14ac:dyDescent="0.25">
      <c r="F115" s="82">
        <v>649537</v>
      </c>
    </row>
    <row r="116" spans="6:6" x14ac:dyDescent="0.25">
      <c r="F116" s="82">
        <v>645280</v>
      </c>
    </row>
    <row r="117" spans="6:6" x14ac:dyDescent="0.25">
      <c r="F117" s="82">
        <v>180322</v>
      </c>
    </row>
    <row r="118" spans="6:6" x14ac:dyDescent="0.25">
      <c r="F118" s="82">
        <v>393518</v>
      </c>
    </row>
    <row r="119" spans="6:6" x14ac:dyDescent="0.25">
      <c r="F119" s="82">
        <v>200824</v>
      </c>
    </row>
    <row r="120" spans="6:6" x14ac:dyDescent="0.25">
      <c r="F120" s="82">
        <v>88652</v>
      </c>
    </row>
    <row r="121" spans="6:6" x14ac:dyDescent="0.25">
      <c r="F121" s="82">
        <v>346781</v>
      </c>
    </row>
    <row r="122" spans="6:6" x14ac:dyDescent="0.25">
      <c r="F122" s="82">
        <v>292954</v>
      </c>
    </row>
    <row r="123" spans="6:6" x14ac:dyDescent="0.25">
      <c r="F123" s="82">
        <v>80510</v>
      </c>
    </row>
    <row r="124" spans="6:6" x14ac:dyDescent="0.25">
      <c r="F124" s="82">
        <v>53975</v>
      </c>
    </row>
    <row r="125" spans="6:6" x14ac:dyDescent="0.25">
      <c r="F125" s="82">
        <v>47567</v>
      </c>
    </row>
    <row r="126" spans="6:6" x14ac:dyDescent="0.25">
      <c r="F126" s="82">
        <v>40255</v>
      </c>
    </row>
    <row r="127" spans="6:6" x14ac:dyDescent="0.25">
      <c r="F127" s="82">
        <v>106744</v>
      </c>
    </row>
    <row r="128" spans="6:6" x14ac:dyDescent="0.25">
      <c r="F128" s="82">
        <v>526020</v>
      </c>
    </row>
    <row r="129" spans="6:6" x14ac:dyDescent="0.25">
      <c r="F129" s="82">
        <v>527700</v>
      </c>
    </row>
    <row r="130" spans="6:6" x14ac:dyDescent="0.25">
      <c r="F130" s="82">
        <v>1806240</v>
      </c>
    </row>
    <row r="131" spans="6:6" x14ac:dyDescent="0.25">
      <c r="F131" s="82">
        <v>1806240</v>
      </c>
    </row>
    <row r="132" spans="6:6" x14ac:dyDescent="0.25">
      <c r="F132" s="82">
        <v>1806240</v>
      </c>
    </row>
    <row r="133" spans="6:6" x14ac:dyDescent="0.25">
      <c r="F133" s="82">
        <v>419720</v>
      </c>
    </row>
    <row r="134" spans="6:6" x14ac:dyDescent="0.25">
      <c r="F134" s="82">
        <v>459408</v>
      </c>
    </row>
    <row r="135" spans="6:6" x14ac:dyDescent="0.25">
      <c r="F135" s="82">
        <v>530826</v>
      </c>
    </row>
    <row r="136" spans="6:6" x14ac:dyDescent="0.25">
      <c r="F136" s="82">
        <v>7417400</v>
      </c>
    </row>
    <row r="137" spans="6:6" x14ac:dyDescent="0.25">
      <c r="F137" s="82">
        <v>2905740</v>
      </c>
    </row>
    <row r="138" spans="6:6" x14ac:dyDescent="0.25">
      <c r="F138" s="82">
        <v>576940</v>
      </c>
    </row>
    <row r="139" spans="6:6" x14ac:dyDescent="0.25">
      <c r="F139" s="82">
        <v>521458</v>
      </c>
    </row>
    <row r="140" spans="6:6" x14ac:dyDescent="0.25">
      <c r="F140" s="82">
        <v>210344</v>
      </c>
    </row>
    <row r="141" spans="6:6" x14ac:dyDescent="0.25">
      <c r="F141" s="82">
        <v>98261</v>
      </c>
    </row>
    <row r="142" spans="6:6" x14ac:dyDescent="0.25">
      <c r="F142" s="82">
        <v>129664</v>
      </c>
    </row>
    <row r="143" spans="6:6" x14ac:dyDescent="0.25">
      <c r="F143" s="82">
        <v>82634</v>
      </c>
    </row>
    <row r="144" spans="6:6" x14ac:dyDescent="0.25">
      <c r="F144" s="82">
        <v>177142</v>
      </c>
    </row>
    <row r="145" spans="6:6" x14ac:dyDescent="0.25">
      <c r="F145" s="82">
        <v>82634</v>
      </c>
    </row>
    <row r="146" spans="6:6" x14ac:dyDescent="0.25">
      <c r="F146" s="82">
        <v>82936</v>
      </c>
    </row>
    <row r="147" spans="6:6" x14ac:dyDescent="0.25">
      <c r="F147" s="82">
        <v>86692</v>
      </c>
    </row>
    <row r="148" spans="6:6" x14ac:dyDescent="0.25">
      <c r="F148" s="82">
        <v>48076</v>
      </c>
    </row>
    <row r="149" spans="6:6" x14ac:dyDescent="0.25">
      <c r="F149" s="82">
        <v>48076</v>
      </c>
    </row>
    <row r="150" spans="6:6" x14ac:dyDescent="0.25">
      <c r="F150" s="82">
        <v>23437</v>
      </c>
    </row>
    <row r="151" spans="6:6" x14ac:dyDescent="0.25">
      <c r="F151" s="82">
        <v>23437</v>
      </c>
    </row>
    <row r="152" spans="6:6" x14ac:dyDescent="0.25">
      <c r="F152" s="82">
        <v>625900</v>
      </c>
    </row>
    <row r="153" spans="6:6" x14ac:dyDescent="0.25">
      <c r="F153" s="82">
        <v>435500</v>
      </c>
    </row>
    <row r="154" spans="6:6" x14ac:dyDescent="0.25">
      <c r="F154" s="82">
        <v>1009080</v>
      </c>
    </row>
    <row r="155" spans="6:6" x14ac:dyDescent="0.25">
      <c r="F155" s="82">
        <v>888500</v>
      </c>
    </row>
    <row r="156" spans="6:6" x14ac:dyDescent="0.25">
      <c r="F156" s="82">
        <v>138000</v>
      </c>
    </row>
    <row r="157" spans="6:6" x14ac:dyDescent="0.25">
      <c r="F157" s="82">
        <v>740940</v>
      </c>
    </row>
    <row r="158" spans="6:6" x14ac:dyDescent="0.25">
      <c r="F158" s="82">
        <v>1626300</v>
      </c>
    </row>
    <row r="159" spans="6:6" x14ac:dyDescent="0.25">
      <c r="F159" s="82">
        <v>1626300</v>
      </c>
    </row>
    <row r="160" spans="6:6" x14ac:dyDescent="0.25">
      <c r="F160" s="82">
        <v>1626300</v>
      </c>
    </row>
    <row r="161" spans="6:6" x14ac:dyDescent="0.25">
      <c r="F161" s="82">
        <v>651310</v>
      </c>
    </row>
    <row r="162" spans="6:6" x14ac:dyDescent="0.25">
      <c r="F162" s="82">
        <v>212990</v>
      </c>
    </row>
    <row r="163" spans="6:6" x14ac:dyDescent="0.25">
      <c r="F163" s="82">
        <v>1856398</v>
      </c>
    </row>
    <row r="164" spans="6:6" x14ac:dyDescent="0.25">
      <c r="F164" s="82">
        <v>1586665</v>
      </c>
    </row>
    <row r="165" spans="6:6" x14ac:dyDescent="0.25">
      <c r="F165" s="82">
        <v>3079160</v>
      </c>
    </row>
    <row r="166" spans="6:6" x14ac:dyDescent="0.25">
      <c r="F166" s="85">
        <f>SUM(F5:F165)</f>
        <v>72988590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OFRECI TECNICO </vt:lpstr>
      <vt:lpstr>EXPERIENCIA </vt:lpstr>
      <vt:lpstr>RESUMEN </vt:lpstr>
      <vt:lpstr>VERIFICACION PROPONENTE PLURAL</vt:lpstr>
      <vt:lpstr>CTOS DIDACTICOS Y SIGNOS</vt:lpstr>
      <vt:lpstr>CIRCULO DE TRIUNFADORES</vt:lpstr>
      <vt:lpstr>U.T. WARCOM SED DIDÁCTICOS </vt:lpstr>
      <vt:lpstr>'EXPERIENCIA '!Área_de_impresión</vt:lpstr>
      <vt:lpstr>'OFRECI TECNICO '!Área_de_impresión</vt:lpstr>
      <vt:lpstr>'RESUMEN '!Área_de_impresión</vt:lpstr>
    </vt:vector>
  </TitlesOfParts>
  <Company>sed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kplazas</dc:creator>
  <cp:lastModifiedBy>EDITH ANDREA LOZANO LUGO</cp:lastModifiedBy>
  <cp:lastPrinted>2019-10-31T23:18:13Z</cp:lastPrinted>
  <dcterms:created xsi:type="dcterms:W3CDTF">2012-11-02T21:10:59Z</dcterms:created>
  <dcterms:modified xsi:type="dcterms:W3CDTF">2019-11-08T16:45:33Z</dcterms:modified>
</cp:coreProperties>
</file>