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Usuario\Documents\MUNICIPIOS DT MAGDALENA\INTERVENTORIAS\DURACION 2 MES + SST\IP 32\"/>
    </mc:Choice>
  </mc:AlternateContent>
  <xr:revisionPtr revIDLastSave="0" documentId="13_ncr:1_{A36145BA-B8E4-4568-AAFD-95878DCFD0BF}" xr6:coauthVersionLast="47" xr6:coauthVersionMax="47" xr10:uidLastSave="{00000000-0000-0000-0000-000000000000}"/>
  <bookViews>
    <workbookView xWindow="-108" yWindow="-108" windowWidth="23256" windowHeight="12456" xr2:uid="{00000000-000D-0000-FFFF-FFFF00000000}"/>
  </bookViews>
  <sheets>
    <sheet name="PO (3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 l="1"/>
  <c r="G53" i="1" l="1"/>
  <c r="H84" i="1" l="1"/>
  <c r="F82" i="1"/>
  <c r="G82" i="1" s="1"/>
  <c r="F81" i="1"/>
  <c r="G81" i="1" s="1"/>
  <c r="E81" i="1"/>
  <c r="F80" i="1"/>
  <c r="G80" i="1" s="1"/>
  <c r="G79" i="1"/>
  <c r="H78" i="1"/>
  <c r="F77" i="1"/>
  <c r="G77" i="1" s="1"/>
  <c r="F76" i="1"/>
  <c r="G76" i="1" s="1"/>
  <c r="G75" i="1"/>
  <c r="G74" i="1"/>
  <c r="G73" i="1"/>
  <c r="G71" i="1"/>
  <c r="H36" i="1"/>
  <c r="D32" i="1"/>
  <c r="D34" i="1" s="1"/>
  <c r="D35" i="1" s="1"/>
  <c r="D36" i="1" s="1"/>
  <c r="F20" i="1"/>
  <c r="G20" i="1" s="1"/>
  <c r="D20" i="1"/>
  <c r="F19" i="1"/>
  <c r="G19" i="1" s="1"/>
  <c r="G18" i="1"/>
  <c r="G17" i="1"/>
  <c r="I5" i="1"/>
  <c r="G52" i="1" s="1"/>
  <c r="G63" i="1" s="1"/>
  <c r="G65" i="1" l="1"/>
  <c r="G83" i="1"/>
  <c r="G84" i="1" l="1"/>
  <c r="G87" i="1" s="1"/>
  <c r="G8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tc={1444C6F3-DCE3-4402-BABA-EF0D1ED439A2}</author>
  </authors>
  <commentList>
    <comment ref="B8" authorId="0" shapeId="0" xr:uid="{00000000-0006-0000-0000-00000100000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<sst xmlns="http://schemas.openxmlformats.org/spreadsheetml/2006/main" count="122" uniqueCount="107">
  <si>
    <t>MINISTERIO DE TRANSPORTE</t>
  </si>
  <si>
    <t>INSTITUTO NACIONAL DE VÍAS</t>
  </si>
  <si>
    <t>PLAZO TOTAL ESTIMADO (MESES)</t>
  </si>
  <si>
    <t>PLAZO EJECUCIÓN OBRA (MESES)</t>
  </si>
  <si>
    <t>DIRECCIÓN TÉCNICA</t>
  </si>
  <si>
    <t>SUBDIRECCIÓN DE ESTRUCTURACIÓN DE PROYECTOS</t>
  </si>
  <si>
    <t>INVITACIÓN PÚBLICA</t>
  </si>
  <si>
    <t>OBJETO “INTERVENTORÍA TÉCNICA, ADMINISTRATIVA, FINANCIERA Y AMBIENTAL PARA EL MEJORAMIENTO Y MANTENIMIENTO DE LAS VÍAS RURALES EN EL MUNICIPIO DE PUEBLO VIEJO Y ZONA BANANERA DEL DEPARTAMENTO DEL MAGDALENA DEL PROGRAMA “CAMINOS COMUNITARIOS DE LA PAZ TOTAL”.</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</si>
  <si>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</si>
  <si>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</si>
  <si>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</si>
  <si>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</si>
  <si>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</si>
  <si>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</si>
  <si>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</si>
  <si>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</si>
  <si>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</si>
  <si>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</si>
  <si>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</si>
  <si>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</si>
  <si>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</si>
  <si>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</si>
  <si>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</si>
  <si>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</si>
  <si>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</si>
  <si>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</si>
  <si>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 xml:space="preserve"> 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</si>
  <si>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</si>
  <si>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</si>
  <si>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</si>
  <si>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</si>
  <si>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</si>
  <si>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</si>
  <si>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</si>
  <si>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</si>
  <si>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</si>
  <si>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</si>
  <si>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</si>
  <si>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</si>
  <si>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</si>
  <si>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</si>
  <si>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</si>
  <si>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</si>
  <si>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</si>
  <si>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</si>
  <si>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</si>
  <si>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</si>
  <si>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</si>
  <si>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</si>
  <si>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</si>
  <si>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</si>
  <si>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</si>
  <si>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</si>
  <si>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</si>
  <si>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</si>
  <si>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</si>
  <si>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</si>
  <si>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</si>
  <si>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</si>
  <si>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</si>
  <si>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</si>
  <si>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</si>
  <si>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</si>
  <si>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</si>
  <si>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</si>
  <si>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</si>
  <si>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</si>
  <si>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</si>
  <si>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</si>
  <si>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</si>
  <si>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</si>
  <si>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</si>
  <si>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</si>
  <si>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</si>
  <si>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</si>
  <si>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</si>
  <si>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</si>
  <si>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</si>
  <si>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</si>
  <si>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</si>
  <si>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</si>
  <si>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</si>
  <si>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</si>
  <si>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</si>
  <si>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</si>
  <si>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</si>
  <si>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</si>
  <si>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</si>
  <si>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</si>
  <si>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</si>
  <si>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</si>
  <si>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</si>
  <si>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</si>
  <si>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</si>
  <si>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</si>
  <si>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</si>
  <si>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</si>
  <si>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</si>
  <si>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</si>
  <si>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</si>
  <si>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</si>
  <si>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</si>
  <si>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</si>
  <si>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</si>
  <si>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</si>
  <si>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IP-DT-MAG-032-2023</t>
  </si>
  <si>
    <t>Inspector 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</si>
</sst>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9"/>
      <color theme="0"/>
      <name val="Arial Narrow"/>
      <family val="2"/>
    </font>
    <font>
      <b/>
      <sz val="8"/>
      <color indexed="8"/>
      <name val="Arial Narrow"/>
      <family val="2"/>
    </font>
    <font>
      <sz val="7"/>
      <name val="Arial Narrow"/>
      <family val="2"/>
    </font>
    <font>
      <sz val="10"/>
      <name val="Arial Narrow"/>
      <family val="2"/>
    </font>
    <font>
      <sz val="12"/>
      <name val="Arial Narrow"/>
      <family val="2"/>
    </font>
    <font>
      <sz val="9"/>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15">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21"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4" fontId="3" fillId="2" borderId="0" xfId="1" applyFont="1" applyFill="1" applyAlignment="1">
      <alignment horizontal="center" vertical="center" wrapText="1"/>
    </xf>
    <xf numFmtId="44" fontId="3" fillId="2" borderId="0" xfId="1" applyFont="1" applyFill="1" applyAlignment="1">
      <alignment vertical="center" wrapText="1"/>
    </xf>
    <xf numFmtId="42" fontId="3" fillId="2" borderId="0" xfId="2" applyFont="1" applyFill="1" applyAlignment="1">
      <alignment vertical="center" wrapText="1"/>
    </xf>
    <xf numFmtId="0" fontId="24" fillId="2" borderId="0" xfId="16" applyFont="1" applyFill="1" applyAlignment="1">
      <alignment vertical="center"/>
    </xf>
    <xf numFmtId="0" fontId="24" fillId="0" borderId="0" xfId="16" applyFont="1" applyAlignment="1">
      <alignment vertical="center"/>
    </xf>
    <xf numFmtId="0" fontId="25" fillId="2" borderId="0" xfId="6" applyFont="1" applyFill="1" applyBorder="1" applyAlignment="1">
      <alignment horizontal="left" vertical="center" wrapText="1"/>
    </xf>
    <xf numFmtId="0" fontId="25" fillId="0" borderId="0" xfId="6" applyNumberFormat="1" applyFont="1" applyFill="1" applyBorder="1" applyAlignment="1">
      <alignment horizontal="center" vertical="center" wrapText="1"/>
    </xf>
    <xf numFmtId="0" fontId="25" fillId="0" borderId="0" xfId="6" applyNumberFormat="1" applyFont="1" applyFill="1" applyBorder="1" applyAlignment="1">
      <alignment horizontal="justify" vertical="center" wrapText="1"/>
    </xf>
    <xf numFmtId="0" fontId="25"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5" fillId="0" borderId="26" xfId="6" applyNumberFormat="1" applyFont="1" applyFill="1" applyBorder="1" applyAlignment="1">
      <alignment horizontal="center" vertical="center" wrapText="1"/>
    </xf>
    <xf numFmtId="0" fontId="25" fillId="0" borderId="26" xfId="6" applyNumberFormat="1" applyFont="1" applyFill="1" applyBorder="1" applyAlignment="1">
      <alignment horizontal="justify" vertical="center" wrapText="1"/>
    </xf>
    <xf numFmtId="0" fontId="25"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0" borderId="35" xfId="6" applyNumberFormat="1" applyFont="1" applyFill="1" applyBorder="1" applyAlignment="1">
      <alignment horizontal="center" vertical="center" wrapText="1"/>
    </xf>
    <xf numFmtId="0" fontId="23" fillId="2" borderId="22" xfId="6" applyFont="1" applyFill="1" applyBorder="1" applyAlignment="1">
      <alignment horizontal="justify" vertical="center" wrapText="1"/>
    </xf>
    <xf numFmtId="0" fontId="23" fillId="2" borderId="23" xfId="6" applyFont="1" applyFill="1" applyBorder="1" applyAlignment="1">
      <alignment horizontal="justify" vertical="center" wrapText="1"/>
    </xf>
    <xf numFmtId="0" fontId="23" fillId="2" borderId="24" xfId="6" applyFont="1" applyFill="1" applyBorder="1" applyAlignment="1">
      <alignment horizontal="justify" vertical="center" wrapText="1"/>
    </xf>
    <xf numFmtId="0" fontId="23" fillId="0" borderId="19" xfId="6" applyFont="1" applyFill="1" applyBorder="1" applyAlignment="1">
      <alignment horizontal="justify" vertical="center" wrapText="1"/>
    </xf>
    <xf numFmtId="0" fontId="23" fillId="0" borderId="8" xfId="6" applyFont="1" applyFill="1" applyBorder="1" applyAlignment="1">
      <alignment horizontal="justify" vertical="center" wrapText="1"/>
    </xf>
    <xf numFmtId="0" fontId="23" fillId="0" borderId="20" xfId="6" applyFont="1" applyFill="1" applyBorder="1" applyAlignment="1">
      <alignment horizontal="justify" vertical="center" wrapText="1"/>
    </xf>
    <xf numFmtId="0" fontId="23" fillId="2" borderId="22" xfId="6" applyFont="1" applyFill="1" applyBorder="1" applyAlignment="1">
      <alignment horizontal="left" vertical="center" wrapText="1"/>
    </xf>
    <xf numFmtId="0" fontId="23" fillId="2" borderId="23" xfId="6" applyFont="1" applyFill="1" applyBorder="1" applyAlignment="1">
      <alignment horizontal="left" vertical="center" wrapText="1"/>
    </xf>
    <xf numFmtId="0" fontId="23"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2" fillId="2" borderId="33" xfId="16" applyFont="1" applyFill="1" applyBorder="1" applyAlignment="1">
      <alignment horizontal="left" vertical="center" wrapText="1"/>
    </xf>
    <xf numFmtId="0" fontId="22" fillId="2" borderId="34"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44" fontId="26" fillId="2" borderId="0" xfId="1" applyFont="1" applyFill="1" applyAlignment="1">
      <alignment vertical="center" wrapText="1"/>
    </xf>
  </cellXfs>
  <cellStyles count="18">
    <cellStyle name="Millares 2 2 2 2" xfId="8" xr:uid="{00000000-0005-0000-0000-000000000000}"/>
    <cellStyle name="Millares 2 2 5" xfId="12" xr:uid="{00000000-0005-0000-0000-000001000000}"/>
    <cellStyle name="Moneda" xfId="1" builtinId="4"/>
    <cellStyle name="Moneda [0]" xfId="2" builtinId="7"/>
    <cellStyle name="Moneda 3 2" xfId="14" xr:uid="{00000000-0005-0000-0000-000004000000}"/>
    <cellStyle name="Moneda 3 4" xfId="15" xr:uid="{00000000-0005-0000-0000-000005000000}"/>
    <cellStyle name="Normal" xfId="0" builtinId="0"/>
    <cellStyle name="Normal 10 3" xfId="16" xr:uid="{00000000-0005-0000-0000-000007000000}"/>
    <cellStyle name="Normal 10 5 2" xfId="4" xr:uid="{00000000-0005-0000-0000-000008000000}"/>
    <cellStyle name="Normal 2 3" xfId="5" xr:uid="{00000000-0005-0000-0000-000009000000}"/>
    <cellStyle name="Normal 3 11 2" xfId="6" xr:uid="{00000000-0005-0000-0000-00000A000000}"/>
    <cellStyle name="Normal 3 2" xfId="3" xr:uid="{00000000-0005-0000-0000-00000B000000}"/>
    <cellStyle name="Normal 3 2 2" xfId="9" xr:uid="{00000000-0005-0000-0000-00000C000000}"/>
    <cellStyle name="Normal 3 2 3" xfId="11" xr:uid="{00000000-0005-0000-0000-00000D000000}"/>
    <cellStyle name="Normal 3 3" xfId="7" xr:uid="{00000000-0005-0000-0000-00000E000000}"/>
    <cellStyle name="Normal 3 4 10" xfId="13" xr:uid="{00000000-0005-0000-0000-00000F000000}"/>
    <cellStyle name="Normal_ESTABLECIMIENTO Y MANTENIMIENTO 2" xfId="17" xr:uid="{00000000-0005-0000-0000-000010000000}"/>
    <cellStyle name="Porcentaje 2 2" xfId="10"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D73EDAB5-F19F-4724-8347-7E116A602D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D1CAB3A5-664F-4B89-9397-77192C3E0B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107"/>
  <sheetViews>
    <sheetView tabSelected="1" topLeftCell="A78" zoomScale="89" zoomScaleNormal="89" workbookViewId="0">
      <selection activeCell="H88" sqref="H88"/>
    </sheetView>
  </sheetViews>
  <sheetFormatPr baseColWidth="10" defaultColWidth="12.5546875" defaultRowHeight="13.2" x14ac:dyDescent="0.3"/>
  <cols>
    <col min="1" max="1" width="1.88671875" style="6" customWidth="1"/>
    <col min="2" max="2" width="10.33203125" style="129" customWidth="1"/>
    <col min="3" max="3" width="51.33203125" style="129" customWidth="1"/>
    <col min="4" max="4" width="19" style="129" customWidth="1"/>
    <col min="5" max="5" width="15.88671875" style="164" customWidth="1"/>
    <col min="6" max="6" width="13.88671875" style="6" customWidth="1"/>
    <col min="7" max="7" width="25" style="165"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09" t="s">
        <v>0</v>
      </c>
      <c r="C2" s="210"/>
      <c r="D2" s="210"/>
      <c r="E2" s="210"/>
      <c r="F2" s="210"/>
      <c r="G2" s="211"/>
    </row>
    <row r="3" spans="2:195" x14ac:dyDescent="0.3">
      <c r="B3" s="209" t="s">
        <v>1</v>
      </c>
      <c r="C3" s="210"/>
      <c r="D3" s="210"/>
      <c r="E3" s="210"/>
      <c r="F3" s="210"/>
      <c r="G3" s="210"/>
      <c r="H3" s="212" t="s">
        <v>2</v>
      </c>
      <c r="I3" s="212" t="s">
        <v>3</v>
      </c>
    </row>
    <row r="4" spans="2:195" x14ac:dyDescent="0.3">
      <c r="B4" s="209" t="s">
        <v>4</v>
      </c>
      <c r="C4" s="210"/>
      <c r="D4" s="210"/>
      <c r="E4" s="210"/>
      <c r="F4" s="210"/>
      <c r="G4" s="210"/>
      <c r="H4" s="213"/>
      <c r="I4" s="213"/>
    </row>
    <row r="5" spans="2:195" ht="15" customHeight="1" x14ac:dyDescent="0.3">
      <c r="B5" s="209" t="s">
        <v>5</v>
      </c>
      <c r="C5" s="210"/>
      <c r="D5" s="210"/>
      <c r="E5" s="210"/>
      <c r="F5" s="210"/>
      <c r="G5" s="210"/>
      <c r="H5" s="8">
        <v>2</v>
      </c>
      <c r="I5" s="8">
        <f>+H5-1</f>
        <v>1</v>
      </c>
    </row>
    <row r="6" spans="2:195" ht="14.4" x14ac:dyDescent="0.3">
      <c r="B6" s="195" t="s">
        <v>6</v>
      </c>
      <c r="C6" s="196"/>
      <c r="D6" s="196"/>
      <c r="E6" s="196"/>
      <c r="F6" s="196"/>
      <c r="G6" s="197"/>
      <c r="H6"/>
    </row>
    <row r="7" spans="2:195" x14ac:dyDescent="0.3">
      <c r="B7" s="198" t="s">
        <v>105</v>
      </c>
      <c r="C7" s="199"/>
      <c r="D7" s="199"/>
      <c r="E7" s="199"/>
      <c r="F7" s="199"/>
      <c r="G7" s="200"/>
    </row>
    <row r="8" spans="2:195" ht="70.95" customHeight="1" x14ac:dyDescent="0.3">
      <c r="B8" s="201" t="s">
        <v>7</v>
      </c>
      <c r="C8" s="202"/>
      <c r="D8" s="202"/>
      <c r="E8" s="202"/>
      <c r="F8" s="202"/>
      <c r="G8" s="203"/>
      <c r="J8" s="9"/>
      <c r="K8" s="10"/>
    </row>
    <row r="9" spans="2:195" ht="13.8" thickBot="1" x14ac:dyDescent="0.35">
      <c r="B9" s="204"/>
      <c r="C9" s="205"/>
      <c r="D9" s="205"/>
      <c r="E9" s="205"/>
      <c r="F9" s="205"/>
      <c r="G9" s="206"/>
      <c r="J9" s="9"/>
      <c r="K9" s="10"/>
    </row>
    <row r="10" spans="2:195" ht="15" customHeight="1" thickBot="1" x14ac:dyDescent="0.35">
      <c r="B10" s="204" t="s">
        <v>8</v>
      </c>
      <c r="C10" s="205"/>
      <c r="D10" s="206"/>
      <c r="E10" s="11" t="s">
        <v>9</v>
      </c>
      <c r="F10" s="207" t="s">
        <v>10</v>
      </c>
      <c r="G10" s="208"/>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81" t="s">
        <v>11</v>
      </c>
      <c r="C12" s="182"/>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83"/>
      <c r="C13" s="184"/>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85"/>
      <c r="C14" s="186"/>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24</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25</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26</v>
      </c>
      <c r="D17" s="36">
        <v>6000000</v>
      </c>
      <c r="E17" s="37"/>
      <c r="F17" s="38">
        <v>1</v>
      </c>
      <c r="G17" s="39">
        <f>+F17*D17</f>
        <v>6000000</v>
      </c>
      <c r="H17" s="20" t="s">
        <v>27</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28</v>
      </c>
      <c r="D18" s="36">
        <v>2800000</v>
      </c>
      <c r="E18" s="37"/>
      <c r="F18" s="38">
        <v>2</v>
      </c>
      <c r="G18" s="39">
        <f>+F18*D18</f>
        <v>5600000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29</v>
      </c>
      <c r="D19" s="36">
        <v>3000000</v>
      </c>
      <c r="E19" s="37"/>
      <c r="F19" s="38">
        <f>0.15*H5</f>
        <v>0.3</v>
      </c>
      <c r="G19" s="39">
        <f>+F19*D19</f>
        <v>900000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30</v>
      </c>
      <c r="D20" s="36">
        <f>+D19</f>
        <v>3000000</v>
      </c>
      <c r="E20" s="37"/>
      <c r="F20" s="38">
        <f>0.15*H5</f>
        <v>0.3</v>
      </c>
      <c r="G20" s="39">
        <f>+F20*D20</f>
        <v>900000</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33</v>
      </c>
      <c r="D30" s="48"/>
      <c r="E30" s="49"/>
      <c r="F30" s="50"/>
      <c r="G30" s="51">
        <f>+D31*(0.18*5)+731567.8</f>
        <v>5231567.8</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35</v>
      </c>
      <c r="D31" s="54">
        <v>5000000</v>
      </c>
      <c r="E31" s="55"/>
      <c r="F31" s="56"/>
      <c r="G31" s="57"/>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36</v>
      </c>
      <c r="D32" s="54">
        <f>+D31</f>
        <v>5000000</v>
      </c>
      <c r="E32" s="55"/>
      <c r="F32" s="56"/>
      <c r="G32" s="57"/>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54"/>
      <c r="E33" s="55"/>
      <c r="F33" s="56"/>
      <c r="G33" s="57"/>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37</v>
      </c>
      <c r="D34" s="54">
        <f>+D32</f>
        <v>5000000</v>
      </c>
      <c r="E34" s="55"/>
      <c r="F34" s="56"/>
      <c r="G34" s="57"/>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38</v>
      </c>
      <c r="D35" s="54">
        <f>+D34</f>
        <v>5000000</v>
      </c>
      <c r="E35" s="55"/>
      <c r="F35" s="56"/>
      <c r="G35" s="57"/>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40</v>
      </c>
      <c r="D36" s="54">
        <f>+D35</f>
        <v>5000000</v>
      </c>
      <c r="E36" s="55"/>
      <c r="F36" s="56"/>
      <c r="G36" s="57"/>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8"/>
      <c r="C50" s="59" t="s">
        <v>41</v>
      </c>
      <c r="D50" s="60"/>
      <c r="E50" s="60"/>
      <c r="F50" s="61"/>
      <c r="G50" s="62"/>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71" customFormat="1" hidden="1" x14ac:dyDescent="0.3">
      <c r="B51" s="63"/>
      <c r="C51" s="64"/>
      <c r="D51" s="65"/>
      <c r="E51" s="66"/>
      <c r="F51" s="67"/>
      <c r="G51" s="39"/>
      <c r="H51" s="68" t="s">
        <v>42</v>
      </c>
      <c r="I51" s="69"/>
      <c r="J51" s="69">
        <v>2000000</v>
      </c>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row>
    <row r="52" spans="2:204" s="16" customFormat="1" x14ac:dyDescent="0.3">
      <c r="B52" s="34"/>
      <c r="C52" s="72" t="s">
        <v>43</v>
      </c>
      <c r="D52" s="42">
        <v>1400000</v>
      </c>
      <c r="E52" s="37"/>
      <c r="F52" s="73">
        <v>4</v>
      </c>
      <c r="G52" s="39">
        <f>+F52*D52</f>
        <v>5600000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72" t="s">
        <v>106</v>
      </c>
      <c r="D53" s="42">
        <v>1450000</v>
      </c>
      <c r="E53" s="74"/>
      <c r="F53" s="75">
        <v>2</v>
      </c>
      <c r="G53" s="39">
        <f>+F53*D53</f>
        <v>2900000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6"/>
      <c r="D54" s="77"/>
      <c r="E54" s="37"/>
      <c r="F54" s="73"/>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8"/>
      <c r="C55" s="59" t="s">
        <v>44</v>
      </c>
      <c r="D55" s="60"/>
      <c r="E55" s="60"/>
      <c r="F55" s="61"/>
      <c r="G55" s="62"/>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8"/>
      <c r="D56" s="79"/>
      <c r="E56" s="80"/>
      <c r="F56" s="73"/>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81"/>
      <c r="C57" s="176" t="s">
        <v>45</v>
      </c>
      <c r="D57" s="176"/>
      <c r="E57" s="176"/>
      <c r="F57" s="176"/>
      <c r="G57" s="18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82" t="s">
        <v>46</v>
      </c>
      <c r="D58" s="79"/>
      <c r="E58" s="37"/>
      <c r="F58" s="75"/>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83"/>
      <c r="D59" s="79"/>
      <c r="E59" s="84"/>
      <c r="F59" s="73"/>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188" t="s">
        <v>47</v>
      </c>
      <c r="C60" s="189"/>
      <c r="D60" s="189"/>
      <c r="E60" s="189"/>
      <c r="F60" s="189"/>
      <c r="G60" s="85"/>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6"/>
      <c r="C61" s="31" t="s">
        <v>48</v>
      </c>
      <c r="D61" s="87"/>
      <c r="E61" s="87"/>
      <c r="F61" s="88"/>
      <c r="G61" s="89"/>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5" customFormat="1" ht="16.5" hidden="1" customHeight="1" x14ac:dyDescent="0.3">
      <c r="B62" s="34"/>
      <c r="C62" s="90" t="s">
        <v>49</v>
      </c>
      <c r="D62" s="91"/>
      <c r="E62" s="91"/>
      <c r="F62" s="92"/>
      <c r="G62" s="93"/>
      <c r="H62" s="52" t="s">
        <v>34</v>
      </c>
      <c r="I62" s="7"/>
      <c r="J62" s="7"/>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4"/>
      <c r="DQ62" s="94"/>
      <c r="DR62" s="94"/>
      <c r="DS62" s="94"/>
      <c r="DT62" s="94"/>
      <c r="DU62" s="94"/>
      <c r="DV62" s="94"/>
      <c r="DW62" s="94"/>
      <c r="DX62" s="94"/>
      <c r="DY62" s="94"/>
      <c r="DZ62" s="94"/>
      <c r="EA62" s="94"/>
      <c r="EB62" s="94"/>
      <c r="EC62" s="94"/>
      <c r="ED62" s="94"/>
      <c r="EE62" s="94"/>
      <c r="EF62" s="94"/>
      <c r="EG62" s="94"/>
      <c r="EH62" s="94"/>
      <c r="EI62" s="94"/>
      <c r="EJ62" s="94"/>
      <c r="EK62" s="94"/>
      <c r="EL62" s="94"/>
      <c r="EM62" s="94"/>
      <c r="EN62" s="94"/>
      <c r="EO62" s="94"/>
      <c r="EP62" s="94"/>
      <c r="EQ62" s="94"/>
      <c r="ER62" s="94"/>
      <c r="ES62" s="94"/>
      <c r="ET62" s="94"/>
      <c r="EU62" s="94"/>
      <c r="EV62" s="94"/>
      <c r="EW62" s="94"/>
      <c r="EX62" s="94"/>
      <c r="EY62" s="94"/>
      <c r="EZ62" s="94"/>
      <c r="FA62" s="94"/>
      <c r="FB62" s="94"/>
      <c r="FC62" s="94"/>
      <c r="FD62" s="94"/>
      <c r="FE62" s="94"/>
      <c r="FF62" s="94"/>
      <c r="FG62" s="94"/>
      <c r="FH62" s="94"/>
      <c r="FI62" s="94"/>
      <c r="FJ62" s="94"/>
      <c r="FK62" s="94"/>
      <c r="FL62" s="94"/>
      <c r="FM62" s="94"/>
      <c r="FN62" s="94"/>
      <c r="FO62" s="94"/>
      <c r="FP62" s="94"/>
      <c r="FQ62" s="94"/>
      <c r="FR62" s="94"/>
      <c r="FS62" s="94"/>
      <c r="FT62" s="94"/>
      <c r="FU62" s="94"/>
      <c r="FV62" s="94"/>
      <c r="FW62" s="94"/>
      <c r="FX62" s="94"/>
      <c r="FY62" s="94"/>
      <c r="FZ62" s="94"/>
      <c r="GA62" s="94"/>
      <c r="GB62" s="94"/>
      <c r="GC62" s="94"/>
      <c r="GD62" s="94"/>
      <c r="GE62" s="94"/>
      <c r="GF62" s="94"/>
      <c r="GG62" s="94"/>
      <c r="GH62" s="94"/>
      <c r="GI62" s="94"/>
      <c r="GJ62" s="94"/>
      <c r="GK62" s="94"/>
      <c r="GL62" s="94"/>
      <c r="GM62" s="94"/>
      <c r="GN62" s="94"/>
      <c r="GO62" s="94"/>
      <c r="GP62" s="94"/>
      <c r="GQ62" s="94"/>
      <c r="GR62" s="94"/>
      <c r="GS62" s="94"/>
      <c r="GT62" s="94"/>
      <c r="GU62" s="94"/>
      <c r="GV62" s="94"/>
    </row>
    <row r="63" spans="2:204" s="16" customFormat="1" ht="14.4" thickBot="1" x14ac:dyDescent="0.35">
      <c r="B63" s="30"/>
      <c r="C63" s="176" t="s">
        <v>50</v>
      </c>
      <c r="D63" s="176"/>
      <c r="E63" s="176"/>
      <c r="F63" s="176"/>
      <c r="G63" s="96">
        <f>+SUM(G17:G30)+SUM(G51:G53)</f>
        <v>27131567.800000001</v>
      </c>
      <c r="H63" s="6"/>
      <c r="I63" s="97"/>
      <c r="J63" s="98"/>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9"/>
      <c r="C64" s="190" t="s">
        <v>51</v>
      </c>
      <c r="D64" s="190"/>
      <c r="E64" s="190"/>
      <c r="F64" s="190"/>
      <c r="G64" s="100">
        <v>2.36</v>
      </c>
      <c r="H64" s="101"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76" t="s">
        <v>53</v>
      </c>
      <c r="D65" s="176"/>
      <c r="E65" s="176"/>
      <c r="F65" s="176"/>
      <c r="G65" s="102">
        <f>+ROUND(G63*G64,0)</f>
        <v>64030500</v>
      </c>
      <c r="H65" s="103"/>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1" t="s">
        <v>54</v>
      </c>
      <c r="C66" s="192"/>
      <c r="D66" s="192" t="s">
        <v>55</v>
      </c>
      <c r="E66" s="104" t="s">
        <v>56</v>
      </c>
      <c r="F66" s="193" t="s">
        <v>57</v>
      </c>
      <c r="G66" s="105" t="s">
        <v>15</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1"/>
      <c r="C67" s="192"/>
      <c r="D67" s="192"/>
      <c r="E67" s="104" t="s">
        <v>58</v>
      </c>
      <c r="F67" s="193"/>
      <c r="G67" s="106" t="s">
        <v>19</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191"/>
      <c r="C68" s="192"/>
      <c r="D68" s="192"/>
      <c r="E68" s="107" t="s">
        <v>59</v>
      </c>
      <c r="F68" s="108" t="s">
        <v>60</v>
      </c>
      <c r="G68" s="106"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9"/>
      <c r="C69" s="109" t="s">
        <v>62</v>
      </c>
      <c r="D69" s="109"/>
      <c r="E69" s="110"/>
      <c r="F69" s="109"/>
      <c r="G69" s="111"/>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12"/>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13"/>
      <c r="C71" s="114" t="s">
        <v>64</v>
      </c>
      <c r="D71" s="115" t="s">
        <v>65</v>
      </c>
      <c r="E71" s="116">
        <v>140000</v>
      </c>
      <c r="F71" s="117">
        <v>7</v>
      </c>
      <c r="G71" s="118">
        <f>+F71*E71</f>
        <v>980000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12"/>
      <c r="C72" s="31" t="s">
        <v>66</v>
      </c>
      <c r="D72" s="31"/>
      <c r="E72" s="87"/>
      <c r="F72" s="119"/>
      <c r="G72" s="120"/>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21"/>
      <c r="C73" s="122" t="s">
        <v>67</v>
      </c>
      <c r="D73" s="123" t="s">
        <v>68</v>
      </c>
      <c r="E73" s="116">
        <v>600000</v>
      </c>
      <c r="F73" s="124">
        <v>8</v>
      </c>
      <c r="G73" s="118">
        <f>+F73*E73</f>
        <v>4800000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21"/>
      <c r="C74" s="122" t="s">
        <v>69</v>
      </c>
      <c r="D74" s="123" t="s">
        <v>68</v>
      </c>
      <c r="E74" s="116">
        <v>4000000</v>
      </c>
      <c r="F74" s="124"/>
      <c r="G74" s="118">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21"/>
      <c r="C75" s="125" t="s">
        <v>71</v>
      </c>
      <c r="D75" s="123" t="s">
        <v>72</v>
      </c>
      <c r="E75" s="116">
        <v>3000000</v>
      </c>
      <c r="F75" s="126">
        <v>2</v>
      </c>
      <c r="G75" s="118">
        <f>+F75*E75</f>
        <v>6000000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21"/>
      <c r="C76" s="40" t="s">
        <v>74</v>
      </c>
      <c r="D76" s="123" t="s">
        <v>72</v>
      </c>
      <c r="E76" s="116">
        <v>300000</v>
      </c>
      <c r="F76" s="124">
        <f>+H5</f>
        <v>2</v>
      </c>
      <c r="G76" s="118">
        <f>+F76*E76</f>
        <v>600000</v>
      </c>
      <c r="H76" s="20">
        <v>400000</v>
      </c>
      <c r="I76" s="7"/>
      <c r="J76" s="7"/>
      <c r="K76" s="127"/>
      <c r="L76" s="127"/>
      <c r="M76" s="127"/>
      <c r="N76" s="127"/>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21"/>
      <c r="C77" s="114" t="s">
        <v>75</v>
      </c>
      <c r="D77" s="115" t="s">
        <v>72</v>
      </c>
      <c r="E77" s="116">
        <v>400000</v>
      </c>
      <c r="F77" s="124">
        <f>+H5</f>
        <v>2</v>
      </c>
      <c r="G77" s="118">
        <f>+F77*E77</f>
        <v>800000</v>
      </c>
      <c r="H77" s="20">
        <v>700000</v>
      </c>
      <c r="I77" s="9"/>
      <c r="J77" s="128"/>
      <c r="K77" s="129"/>
      <c r="L77" s="129"/>
      <c r="M77" s="129"/>
      <c r="N77" s="129"/>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12"/>
      <c r="C78" s="31" t="s">
        <v>76</v>
      </c>
      <c r="D78" s="31"/>
      <c r="E78" s="87"/>
      <c r="F78" s="119"/>
      <c r="G78" s="120"/>
      <c r="H78" s="7">
        <f>+H77/2.3</f>
        <v>304347.82608695654</v>
      </c>
      <c r="I78" s="7"/>
      <c r="J78" s="130"/>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21"/>
      <c r="C79" s="131" t="s">
        <v>77</v>
      </c>
      <c r="D79" s="132" t="s">
        <v>72</v>
      </c>
      <c r="E79" s="116">
        <v>200000</v>
      </c>
      <c r="F79" s="124">
        <v>2</v>
      </c>
      <c r="G79" s="118">
        <f>+F79*E79</f>
        <v>400000</v>
      </c>
      <c r="H79" s="20">
        <v>1000000</v>
      </c>
      <c r="I79" s="7"/>
      <c r="J79" s="7"/>
      <c r="K79" s="127"/>
      <c r="L79" s="127"/>
      <c r="M79" s="127"/>
      <c r="N79" s="127"/>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21"/>
      <c r="C80" s="114" t="s">
        <v>78</v>
      </c>
      <c r="D80" s="115" t="s">
        <v>72</v>
      </c>
      <c r="E80" s="116">
        <v>100000</v>
      </c>
      <c r="F80" s="124">
        <f>+H5</f>
        <v>2</v>
      </c>
      <c r="G80" s="118">
        <f>+F80*E80</f>
        <v>200000</v>
      </c>
      <c r="H80" s="20">
        <v>100000</v>
      </c>
      <c r="I80" s="7"/>
      <c r="J80" s="128"/>
      <c r="K80" s="129"/>
      <c r="L80" s="129"/>
      <c r="M80" s="129"/>
      <c r="N80" s="129"/>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21"/>
      <c r="C81" s="114" t="s">
        <v>79</v>
      </c>
      <c r="D81" s="115" t="s">
        <v>72</v>
      </c>
      <c r="E81" s="116">
        <f>+H81</f>
        <v>200000</v>
      </c>
      <c r="F81" s="133">
        <f>+H5</f>
        <v>2</v>
      </c>
      <c r="G81" s="118">
        <f>+F81*E81</f>
        <v>400000</v>
      </c>
      <c r="H81" s="20">
        <v>200000</v>
      </c>
      <c r="I81" s="7"/>
      <c r="J81" s="130"/>
      <c r="K81" s="129"/>
      <c r="L81" s="129"/>
      <c r="M81" s="129"/>
      <c r="N81" s="129"/>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4"/>
      <c r="C82" s="135" t="s">
        <v>80</v>
      </c>
      <c r="D82" s="136" t="s">
        <v>72</v>
      </c>
      <c r="E82" s="137">
        <v>38500</v>
      </c>
      <c r="F82" s="138">
        <f>+H5</f>
        <v>2</v>
      </c>
      <c r="G82" s="139">
        <f>+F82*E82</f>
        <v>77000</v>
      </c>
      <c r="H82" s="140" t="s">
        <v>34</v>
      </c>
      <c r="I82" s="7"/>
      <c r="J82" s="130"/>
      <c r="K82" s="129"/>
      <c r="L82" s="129"/>
      <c r="M82" s="129"/>
      <c r="N82" s="129"/>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41"/>
      <c r="C83" s="194" t="s">
        <v>81</v>
      </c>
      <c r="D83" s="194"/>
      <c r="E83" s="194"/>
      <c r="F83" s="194"/>
      <c r="G83" s="142">
        <f>+SUM(G71:G82)</f>
        <v>14257000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3"/>
      <c r="C84" s="176" t="s">
        <v>82</v>
      </c>
      <c r="D84" s="176"/>
      <c r="E84" s="176"/>
      <c r="F84" s="176"/>
      <c r="G84" s="144">
        <f>+G83+G65</f>
        <v>78287500</v>
      </c>
      <c r="H84" s="7">
        <f>+H87/2.36</f>
        <v>0</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3"/>
      <c r="C85" s="180" t="s">
        <v>83</v>
      </c>
      <c r="D85" s="180"/>
      <c r="E85" s="180"/>
      <c r="F85" s="180"/>
      <c r="G85" s="145"/>
      <c r="H85" s="146" t="s">
        <v>34</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3"/>
      <c r="C86" s="176" t="s">
        <v>84</v>
      </c>
      <c r="D86" s="176"/>
      <c r="E86" s="176"/>
      <c r="F86" s="176"/>
      <c r="G86" s="144"/>
      <c r="H86" s="20"/>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3"/>
      <c r="C87" s="176" t="s">
        <v>85</v>
      </c>
      <c r="D87" s="176"/>
      <c r="E87" s="176"/>
      <c r="F87" s="176"/>
      <c r="G87" s="147">
        <f>+ROUND(G84*0.19,0)</f>
        <v>14874625</v>
      </c>
      <c r="H87" s="7"/>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3.8" thickBot="1" x14ac:dyDescent="0.35">
      <c r="A88" s="45"/>
      <c r="B88" s="148"/>
      <c r="C88" s="177" t="s">
        <v>86</v>
      </c>
      <c r="D88" s="177"/>
      <c r="E88" s="177"/>
      <c r="F88" s="177"/>
      <c r="G88" s="149">
        <f>+G87+G84</f>
        <v>93162125</v>
      </c>
      <c r="H88" s="214"/>
      <c r="I88" s="150">
        <v>95304125</v>
      </c>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78" t="s">
        <v>87</v>
      </c>
      <c r="C89" s="179"/>
      <c r="D89" s="179"/>
      <c r="E89" s="179"/>
      <c r="F89" s="179"/>
      <c r="G89" s="179"/>
      <c r="H89" s="7"/>
    </row>
    <row r="90" spans="1:195" ht="28.5" customHeight="1" x14ac:dyDescent="0.3">
      <c r="B90" s="167" t="s">
        <v>88</v>
      </c>
      <c r="C90" s="168"/>
      <c r="D90" s="168"/>
      <c r="E90" s="168"/>
      <c r="F90" s="168"/>
      <c r="G90" s="169"/>
      <c r="H90" s="7"/>
    </row>
    <row r="91" spans="1:195" ht="27" customHeight="1" x14ac:dyDescent="0.3">
      <c r="B91" s="167" t="s">
        <v>89</v>
      </c>
      <c r="C91" s="168"/>
      <c r="D91" s="168"/>
      <c r="E91" s="168"/>
      <c r="F91" s="168"/>
      <c r="G91" s="169"/>
      <c r="H91" s="151"/>
    </row>
    <row r="92" spans="1:195" ht="24.75" customHeight="1" x14ac:dyDescent="0.3">
      <c r="B92" s="167" t="s">
        <v>90</v>
      </c>
      <c r="C92" s="168"/>
      <c r="D92" s="168"/>
      <c r="E92" s="168"/>
      <c r="F92" s="168"/>
      <c r="G92" s="169"/>
    </row>
    <row r="93" spans="1:195" ht="38.4" customHeight="1" x14ac:dyDescent="0.3">
      <c r="B93" s="167" t="s">
        <v>91</v>
      </c>
      <c r="C93" s="168"/>
      <c r="D93" s="168"/>
      <c r="E93" s="168"/>
      <c r="F93" s="168"/>
      <c r="G93" s="169"/>
      <c r="H93" s="152"/>
    </row>
    <row r="94" spans="1:195" ht="28.5" customHeight="1" x14ac:dyDescent="0.3">
      <c r="B94" s="167" t="s">
        <v>92</v>
      </c>
      <c r="C94" s="168"/>
      <c r="D94" s="168"/>
      <c r="E94" s="168"/>
      <c r="F94" s="168"/>
      <c r="G94" s="169"/>
    </row>
    <row r="95" spans="1:195" ht="28.5" customHeight="1" x14ac:dyDescent="0.3">
      <c r="B95" s="167" t="s">
        <v>93</v>
      </c>
      <c r="C95" s="168"/>
      <c r="D95" s="168"/>
      <c r="E95" s="168"/>
      <c r="F95" s="168"/>
      <c r="G95" s="169"/>
    </row>
    <row r="96" spans="1:195" ht="28.5" customHeight="1" x14ac:dyDescent="0.3">
      <c r="B96" s="167" t="s">
        <v>94</v>
      </c>
      <c r="C96" s="168"/>
      <c r="D96" s="168"/>
      <c r="E96" s="168"/>
      <c r="F96" s="168"/>
      <c r="G96" s="169"/>
    </row>
    <row r="97" spans="2:7" ht="28.5" customHeight="1" x14ac:dyDescent="0.3">
      <c r="B97" s="167" t="s">
        <v>95</v>
      </c>
      <c r="C97" s="168"/>
      <c r="D97" s="168"/>
      <c r="E97" s="168"/>
      <c r="F97" s="168"/>
      <c r="G97" s="169"/>
    </row>
    <row r="98" spans="2:7" ht="48" customHeight="1" x14ac:dyDescent="0.3">
      <c r="B98" s="167" t="s">
        <v>96</v>
      </c>
      <c r="C98" s="168"/>
      <c r="D98" s="168"/>
      <c r="E98" s="168"/>
      <c r="F98" s="168"/>
      <c r="G98" s="169"/>
    </row>
    <row r="99" spans="2:7" ht="43.95" customHeight="1" x14ac:dyDescent="0.3">
      <c r="B99" s="170" t="s">
        <v>97</v>
      </c>
      <c r="C99" s="171"/>
      <c r="D99" s="171"/>
      <c r="E99" s="171"/>
      <c r="F99" s="171"/>
      <c r="G99" s="172"/>
    </row>
    <row r="100" spans="2:7" ht="44.25" customHeight="1" x14ac:dyDescent="0.3">
      <c r="B100" s="167" t="s">
        <v>98</v>
      </c>
      <c r="C100" s="168"/>
      <c r="D100" s="168"/>
      <c r="E100" s="168"/>
      <c r="F100" s="168"/>
      <c r="G100" s="169"/>
    </row>
    <row r="101" spans="2:7" ht="30" customHeight="1" x14ac:dyDescent="0.3">
      <c r="B101" s="173" t="s">
        <v>99</v>
      </c>
      <c r="C101" s="174"/>
      <c r="D101" s="174"/>
      <c r="E101" s="174"/>
      <c r="F101" s="174"/>
      <c r="G101" s="175"/>
    </row>
    <row r="102" spans="2:7" ht="29.4" customHeight="1" x14ac:dyDescent="0.3">
      <c r="B102" s="167" t="s">
        <v>100</v>
      </c>
      <c r="C102" s="168"/>
      <c r="D102" s="168"/>
      <c r="E102" s="168"/>
      <c r="F102" s="168"/>
      <c r="G102" s="169"/>
    </row>
    <row r="103" spans="2:7" ht="44.25" customHeight="1" x14ac:dyDescent="0.3">
      <c r="B103" s="173" t="s">
        <v>101</v>
      </c>
      <c r="C103" s="174"/>
      <c r="D103" s="174"/>
      <c r="E103" s="174"/>
      <c r="F103" s="174"/>
      <c r="G103" s="175"/>
    </row>
    <row r="104" spans="2:7" ht="13.8" x14ac:dyDescent="0.3">
      <c r="B104" s="153"/>
      <c r="C104" s="154"/>
      <c r="D104" s="154"/>
      <c r="E104" s="154"/>
      <c r="F104" s="154"/>
      <c r="G104" s="154"/>
    </row>
    <row r="105" spans="2:7" ht="15.6" x14ac:dyDescent="0.3">
      <c r="B105" s="155" t="s">
        <v>102</v>
      </c>
      <c r="C105" s="156"/>
      <c r="D105" s="156"/>
      <c r="E105" s="157"/>
      <c r="F105" s="158"/>
      <c r="G105" s="158"/>
    </row>
    <row r="106" spans="2:7" ht="38.25" customHeight="1" x14ac:dyDescent="0.3">
      <c r="B106" s="159"/>
      <c r="C106" s="160"/>
      <c r="D106" s="156"/>
      <c r="E106" s="161"/>
      <c r="F106" s="162"/>
      <c r="G106" s="162"/>
    </row>
    <row r="107" spans="2:7" ht="15.6" x14ac:dyDescent="0.3">
      <c r="B107" s="163" t="s">
        <v>103</v>
      </c>
      <c r="C107" s="156"/>
      <c r="D107" s="156"/>
      <c r="E107" s="166" t="s">
        <v>104</v>
      </c>
      <c r="F107" s="166"/>
      <c r="G107" s="166"/>
    </row>
  </sheetData>
  <mergeCells count="43">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7:G107"/>
    <mergeCell ref="B98:G98"/>
    <mergeCell ref="B99:G99"/>
    <mergeCell ref="B100:G100"/>
    <mergeCell ref="B101:G101"/>
    <mergeCell ref="B102:G102"/>
    <mergeCell ref="B103:G103"/>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(3JAC) DIR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Damian Garcia Gonzalez</dc:creator>
  <cp:lastModifiedBy>Javier Damian Garcia Gonzalez</cp:lastModifiedBy>
  <dcterms:created xsi:type="dcterms:W3CDTF">2023-10-05T15:24:47Z</dcterms:created>
  <dcterms:modified xsi:type="dcterms:W3CDTF">2023-10-21T21:25:55Z</dcterms:modified>
</cp:coreProperties>
</file>