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E:\ESCRITORIO\PROYECTOS 2023\9. SIVICULTURA\"/>
    </mc:Choice>
  </mc:AlternateContent>
  <xr:revisionPtr revIDLastSave="0" documentId="13_ncr:1_{D358F151-F438-4280-AB30-273E2275BA1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3" r:id="rId1"/>
    <sheet name="OFERTA ECONOMICA" sheetId="5" r:id="rId2"/>
  </sheets>
  <definedNames>
    <definedName name="_xlnm.Print_Area" localSheetId="1">'OFERTA ECONOMICA'!$A$1:$H$71</definedName>
    <definedName name="_xlnm.Print_Area" localSheetId="0">'PRESUPUESTO OFICIAL'!$A$1:$H$71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2" i="5" l="1"/>
  <c r="H62" i="5" s="1"/>
  <c r="H61" i="5"/>
  <c r="H60" i="5"/>
  <c r="E59" i="5"/>
  <c r="H59" i="5" s="1"/>
  <c r="H57" i="5"/>
  <c r="H56" i="5"/>
  <c r="H55" i="5"/>
  <c r="H54" i="5"/>
  <c r="H53" i="5"/>
  <c r="H52" i="5"/>
  <c r="H51" i="5"/>
  <c r="H50" i="5"/>
  <c r="H49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18" i="5"/>
  <c r="H16" i="5"/>
  <c r="H15" i="5"/>
  <c r="E14" i="5"/>
  <c r="H14" i="5" s="1"/>
  <c r="H13" i="5"/>
  <c r="H12" i="5"/>
  <c r="H10" i="5"/>
  <c r="H8" i="5"/>
  <c r="H7" i="5"/>
  <c r="H6" i="5"/>
  <c r="G6" i="5"/>
  <c r="E62" i="3"/>
  <c r="H62" i="3" s="1"/>
  <c r="H61" i="3"/>
  <c r="H60" i="3"/>
  <c r="E59" i="3"/>
  <c r="H59" i="3" s="1"/>
  <c r="H57" i="3"/>
  <c r="H56" i="3"/>
  <c r="H55" i="3"/>
  <c r="H54" i="3"/>
  <c r="H53" i="3"/>
  <c r="H52" i="3"/>
  <c r="H51" i="3"/>
  <c r="H50" i="3"/>
  <c r="H49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18" i="3"/>
  <c r="H16" i="3"/>
  <c r="H15" i="3"/>
  <c r="E14" i="3"/>
  <c r="H14" i="3" s="1"/>
  <c r="H13" i="3"/>
  <c r="H12" i="3"/>
  <c r="H10" i="3"/>
  <c r="H8" i="3"/>
  <c r="H7" i="3"/>
  <c r="G6" i="3"/>
  <c r="H6" i="3" s="1"/>
  <c r="H63" i="5" l="1"/>
  <c r="H19" i="5"/>
  <c r="H19" i="3"/>
  <c r="H63" i="3"/>
  <c r="H20" i="5" l="1"/>
  <c r="H21" i="5" s="1"/>
  <c r="H22" i="5" s="1"/>
  <c r="H65" i="5"/>
  <c r="H64" i="5"/>
  <c r="H64" i="3"/>
  <c r="H65" i="3" s="1"/>
  <c r="H20" i="3"/>
  <c r="H21" i="3" s="1"/>
  <c r="H67" i="5" l="1"/>
  <c r="H22" i="3"/>
  <c r="H67" i="3" s="1"/>
</calcChain>
</file>

<file path=xl/sharedStrings.xml><?xml version="1.0" encoding="utf-8"?>
<sst xmlns="http://schemas.openxmlformats.org/spreadsheetml/2006/main" count="236" uniqueCount="88">
  <si>
    <t>PRESUPUESTO CONTRATACIÓN SILVICULTURA URBANA</t>
  </si>
  <si>
    <r>
      <t>OBJETO:</t>
    </r>
    <r>
      <rPr>
        <b/>
        <sz val="8"/>
        <color rgb="FF000000"/>
        <rFont val="Arial"/>
        <family val="2"/>
      </rPr>
      <t xml:space="preserve"> SERVICIO DE MANTENIMIENTO INTEGRAL DE ZONAS VERDES, INSUMOS DE JARDINERIA PARA EL PROGRAMA DE SILVICULTURA URBANA DEL MUNICIPIO DE SAN JOSÉ DE CÚCUTA – FASE III</t>
    </r>
  </si>
  <si>
    <t>UNIDAD</t>
  </si>
  <si>
    <t>CANTIDAD</t>
  </si>
  <si>
    <t># PROFESIONALES</t>
  </si>
  <si>
    <t xml:space="preserve"> Valor  Unitario ($) </t>
  </si>
  <si>
    <t>PERSONAL – MANO DE OBRA</t>
  </si>
  <si>
    <t>Coordinador (ingeniero en el area ambiental o afines) a todo costo incluye prestacional y dotacion)</t>
  </si>
  <si>
    <t>MES</t>
  </si>
  <si>
    <t xml:space="preserve"> MATERIAL VEGETAL</t>
  </si>
  <si>
    <t xml:space="preserve">Suministro de Veraneras enanas </t>
  </si>
  <si>
    <t>UND</t>
  </si>
  <si>
    <t>Suministro césped</t>
  </si>
  <si>
    <t>M2</t>
  </si>
  <si>
    <t>Suministro de Lengua de suegra enana</t>
  </si>
  <si>
    <t>Suministro de Limon single</t>
  </si>
  <si>
    <t>Suministro de Zebrina</t>
  </si>
  <si>
    <t>Suministro de Palma areca</t>
  </si>
  <si>
    <t>Suministro de Philodendro</t>
  </si>
  <si>
    <t>Suministro de quinceañeras</t>
  </si>
  <si>
    <t>Suministro de Palma real grande</t>
  </si>
  <si>
    <t>Suministro de Lengua de suegra espada de bolivar (porte medio H&gt;0,70 metros)</t>
  </si>
  <si>
    <t>Suministro de Agaves</t>
  </si>
  <si>
    <t>Suministro de Palma Funebre</t>
  </si>
  <si>
    <t>Suministro de Miami</t>
  </si>
  <si>
    <t>Palma yuca</t>
  </si>
  <si>
    <t>Siministro de Cintas ornamentales</t>
  </si>
  <si>
    <t>Duranta Roja</t>
  </si>
  <si>
    <t>Suministro de urapos (porte medio H&gt;1,50 metros</t>
  </si>
  <si>
    <t>Suministro de Chicala (porte medio H&gt;1,50 metros</t>
  </si>
  <si>
    <t>Suministro de Acacia Roja (porte medio H&gt;1,50 metros</t>
  </si>
  <si>
    <t>Suministro de Guasimo (porte medio H&gt;1,50 metros</t>
  </si>
  <si>
    <t>Suministro de planta para jardin seco (tunas o similares)</t>
  </si>
  <si>
    <r>
      <t xml:space="preserve"> </t>
    </r>
    <r>
      <rPr>
        <b/>
        <sz val="8"/>
        <color rgb="FF000000"/>
        <rFont val="Arial"/>
        <family val="2"/>
      </rPr>
      <t>INSUMOS: ABONOS-INSECTICIDAS-FERTILIZANTES</t>
    </r>
  </si>
  <si>
    <t>Suministro de cloruro de potasio (bulto de 50 kg) Aplicar diluido en agua.</t>
  </si>
  <si>
    <t>Bulto</t>
  </si>
  <si>
    <t>Suministro Manzate</t>
  </si>
  <si>
    <t>Kg</t>
  </si>
  <si>
    <t>Suministro de Glifosato</t>
  </si>
  <si>
    <t>GAL</t>
  </si>
  <si>
    <t>Suministro de hidroretenedor 10gr/planta siembra</t>
  </si>
  <si>
    <t>Suministro de Fertilizante 3quince bulto de 50 Kg. 25g/planta-</t>
  </si>
  <si>
    <t>bulto</t>
  </si>
  <si>
    <t>Suministro abono orgánico en un 70% de lombrinaza</t>
  </si>
  <si>
    <t>L</t>
  </si>
  <si>
    <t>Suministro de fungicida , ingrediente activo azufre</t>
  </si>
  <si>
    <t>Suministro de fungicida , ingrediente activo Mancozeb</t>
  </si>
  <si>
    <t>Suministro de fungicida , ingrediente activo Mandiporpamid</t>
  </si>
  <si>
    <t>COSTOS DIRECTOS – HERRAMIENTAS</t>
  </si>
  <si>
    <t>TALA DE ARBOL (INCLUYE TRAMITE DE PERMISO DE TALA DE ARBOL, SUMINISTRO DE PLANTAS EN BOLSA POR COMPENSACION EXIGIDA POR CORPONOR)</t>
  </si>
  <si>
    <t>SUMINISTRO DE MATERIAL PARA RELLENO (AFIRMADO O SUB BASE) INCLUYE TRANSPORTE</t>
  </si>
  <si>
    <t>M3</t>
  </si>
  <si>
    <t>DIA</t>
  </si>
  <si>
    <t>Suministro e instalacion de cerramiento en polisombra verde/azul (Iincluye parales de madera de cerramiento)</t>
  </si>
  <si>
    <t>ML</t>
  </si>
  <si>
    <r>
      <t xml:space="preserve">  </t>
    </r>
    <r>
      <rPr>
        <b/>
        <sz val="8"/>
        <color rgb="FF000000"/>
        <rFont val="Arial"/>
        <family val="2"/>
      </rPr>
      <t>COSTOS DIRECTOS – TRANSPORTE</t>
    </r>
  </si>
  <si>
    <t>VIAJE</t>
  </si>
  <si>
    <t>Transporte llevar material escombro VOLQUETAS</t>
  </si>
  <si>
    <t>VIAJES</t>
  </si>
  <si>
    <t>Generacion y disposicion de escombros</t>
  </si>
  <si>
    <t>IMPUESTOS, DESCUENTOS DE ESTAMPILLAS Y DEMAS DEDUCCIONES</t>
  </si>
  <si>
    <t>Componentes SST y ambiental</t>
  </si>
  <si>
    <t>glb</t>
  </si>
  <si>
    <t>NOMBRE: ANGEL ANDREY BOHORQUEZ</t>
  </si>
  <si>
    <t>SUBSECRETARIO DE MEDIOAMBIENTE</t>
  </si>
  <si>
    <t>SECRETARIA DE INFRAESTRUCTURA MUNICIPAL</t>
  </si>
  <si>
    <t>Suministro de Tu y Yo o minicorona de cristo</t>
  </si>
  <si>
    <t>A. PERSONAL, INSUMO HIDRORETENEDOR Y HERRAMIENTAS</t>
  </si>
  <si>
    <t xml:space="preserve"> INSUMOS: HIDRORETENEDOR</t>
  </si>
  <si>
    <t>Poda con Cortaseto de espada- combustión motor 2 tiempos, cilindraje 22,5 cc- (incluye mano de obra, los insumos partes y accesorios para operación, aceites, lubricantes gasolina).</t>
  </si>
  <si>
    <t>Mantenimiento de zonas verdes y poda con Guadaña (Guadaña de combustión motor 2 tiempos, cilindraje 41,5 cc) - a todo costo incluye mano de obra, herramientas e insumos para su correcta ejecucion.</t>
  </si>
  <si>
    <t>COMPONENTES</t>
  </si>
  <si>
    <t>SUBTOTAL A. PERSONAL, INSUMO HIDRORETENEDOR Y HERRAMIENTAS NO INCLUYE IVA</t>
  </si>
  <si>
    <t>IVA 19%</t>
  </si>
  <si>
    <t>SUBTOTAL A. PERSONAL, INSUMO HIDRORETENEDOR Y HERRAMIENTAS INCLUYE IVA , IMPUESTOS, DESCUENTOS DE ESTAMPILLAS Y DEMAS DEDUCCIONES</t>
  </si>
  <si>
    <t>B. MATERIAL VEGETA, INSUMOS Y TRANSPORTE</t>
  </si>
  <si>
    <t>Suministro de insecticida piriniex</t>
  </si>
  <si>
    <t>Carrotanque de 12000 litros, riego a todo costo, adaptado y un sistema de mangueras para el riego</t>
  </si>
  <si>
    <t xml:space="preserve">Transporte CAMIONETA 4x4 DOBLE CABINA CON PLATON, A TODO COSTO (INCLUYE CONDUCTOR) 12 HORAS, DISPONIBILIDAD SABADOS Y DOMINGOS </t>
  </si>
  <si>
    <t>SUBTOTAL B. MATERIAL VEGETA, INSUMOS Y TRANSPORTE</t>
  </si>
  <si>
    <t>SUBTOTAL B. MATERIAL VEGETA, INSUMOS Y TRANSPORTE, INCLUYE  IMPUESTOS, DESCUENTOS DE ESTAMPILLAS Y DEMAS DEDUCCIONES</t>
  </si>
  <si>
    <t>VALOR TOTAL DEL PROYECTO</t>
  </si>
  <si>
    <t>DESCRIPCION</t>
  </si>
  <si>
    <t>ITEM</t>
  </si>
  <si>
    <r>
      <t>Jardinero a todo costo con dotación (logo alcaldía) y herramienta menor (incluye pala, pica, barra, tijeras podadoras, carretilla, machetilla y paladraga) con dedicación 48 horas semanales (De lunes a sábado, actividades guadañar, podar, fumigar y realizar labores de siembra y todo lo correspondiente a jardinería)PARA LA</t>
    </r>
    <r>
      <rPr>
        <b/>
        <sz val="8"/>
        <color rgb="FF000000"/>
        <rFont val="Arial"/>
        <family val="2"/>
      </rPr>
      <t xml:space="preserve"> ETAPA DE PLANTACION</t>
    </r>
  </si>
  <si>
    <r>
      <t>Jardinero a todo costo con dotación (logo alcaldía) y herramienta menor (incluye pala, pica, barra, tijeras podadoras, carretilla, machetilla y paladraga) con dedicación 48 horas semanales (De lunes a sábado, actividades guadañar, podar, fumigar y realizar labores de siembra y todo lo correspondiente a jardinería)</t>
    </r>
    <r>
      <rPr>
        <b/>
        <sz val="8"/>
        <color rgb="FF000000"/>
        <rFont val="Arial"/>
        <family val="2"/>
      </rPr>
      <t xml:space="preserve"> PARA LA ETAPA DE MANTENIMIENTO</t>
    </r>
  </si>
  <si>
    <t>NOMBRE Y FIRMA DEL R.L</t>
  </si>
  <si>
    <t xml:space="preserve"> Valor Total 
($)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</si>
</sst>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vertical="center"/>
    </xf>
    <xf numFmtId="0" fontId="0" fillId="0" borderId="4" xfId="0" applyBorder="1"/>
    <xf numFmtId="44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Continuous" vertical="center" wrapText="1"/>
    </xf>
    <xf numFmtId="44" fontId="2" fillId="6" borderId="1" xfId="1" applyFont="1" applyFill="1" applyBorder="1" applyAlignment="1">
      <alignment horizontal="centerContinuous" vertical="center" wrapText="1"/>
    </xf>
    <xf numFmtId="164" fontId="2" fillId="6" borderId="1" xfId="0" applyNumberFormat="1" applyFont="1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Continuous" vertical="center" wrapText="1"/>
    </xf>
    <xf numFmtId="44" fontId="4" fillId="3" borderId="1" xfId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44" fontId="4" fillId="3" borderId="1" xfId="1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164" fontId="6" fillId="4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2" fillId="7" borderId="0" xfId="0" applyFont="1" applyFill="1" applyAlignment="1">
      <alignment horizontal="center" vertical="center" wrapText="1"/>
    </xf>
    <xf numFmtId="164" fontId="2" fillId="7" borderId="0" xfId="0" applyNumberFormat="1" applyFont="1" applyFill="1" applyAlignment="1">
      <alignment horizontal="right" vertical="center" wrapText="1"/>
    </xf>
    <xf numFmtId="0" fontId="4" fillId="3" borderId="2" xfId="0" applyFont="1" applyFill="1" applyBorder="1" applyAlignment="1">
      <alignment horizontal="justify" vertical="center" wrapText="1"/>
    </xf>
    <xf numFmtId="0" fontId="4" fillId="3" borderId="3" xfId="0" applyFont="1" applyFill="1" applyBorder="1" applyAlignment="1">
      <alignment horizontal="justify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164" fontId="4" fillId="2" borderId="3" xfId="0" applyNumberFormat="1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44" fontId="4" fillId="0" borderId="6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64" fontId="0" fillId="0" borderId="0" xfId="0" applyNumberFormat="1" applyAlignment="1">
      <alignment horizontal="right"/>
    </xf>
    <xf numFmtId="164" fontId="2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Continuous" vertical="center" wrapText="1"/>
    </xf>
    <xf numFmtId="44" fontId="7" fillId="3" borderId="1" xfId="1" applyFont="1" applyFill="1" applyBorder="1" applyAlignment="1">
      <alignment horizontal="justify" vertical="center" wrapText="1"/>
    </xf>
    <xf numFmtId="44" fontId="7" fillId="0" borderId="1" xfId="1" applyFont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7" fillId="0" borderId="6" xfId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CB23-0F84-4184-87B3-C0A7F717EC2E}">
  <sheetPr>
    <pageSetUpPr fitToPage="1"/>
  </sheetPr>
  <dimension ref="A1:H71"/>
  <sheetViews>
    <sheetView view="pageBreakPreview" zoomScaleNormal="90" zoomScaleSheetLayoutView="100" workbookViewId="0">
      <selection activeCell="E8" sqref="E8"/>
    </sheetView>
  </sheetViews>
  <sheetFormatPr baseColWidth="10" defaultColWidth="9.140625" defaultRowHeight="15" x14ac:dyDescent="0.25"/>
  <cols>
    <col min="1" max="1" width="9.28515625" bestFit="1" customWidth="1"/>
    <col min="2" max="2" width="25.140625" customWidth="1"/>
    <col min="3" max="3" width="34.140625" customWidth="1"/>
    <col min="5" max="5" width="10.7109375" customWidth="1"/>
    <col min="6" max="6" width="13.85546875" customWidth="1"/>
    <col min="7" max="7" width="13.7109375" customWidth="1"/>
    <col min="8" max="8" width="17.5703125" style="6" customWidth="1"/>
  </cols>
  <sheetData>
    <row r="1" spans="1:8" ht="28.5" customHeight="1" x14ac:dyDescent="0.25">
      <c r="A1" s="13" t="s">
        <v>0</v>
      </c>
      <c r="B1" s="13"/>
      <c r="C1" s="13"/>
      <c r="D1" s="13"/>
      <c r="E1" s="13"/>
      <c r="F1" s="13"/>
      <c r="G1" s="13"/>
      <c r="H1" s="13"/>
    </row>
    <row r="2" spans="1:8" ht="28.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8.5" customHeight="1" x14ac:dyDescent="0.25">
      <c r="A3" s="1" t="s">
        <v>83</v>
      </c>
      <c r="B3" s="24" t="s">
        <v>82</v>
      </c>
      <c r="C3" s="24"/>
      <c r="D3" s="1" t="s">
        <v>2</v>
      </c>
      <c r="E3" s="1" t="s">
        <v>3</v>
      </c>
      <c r="F3" s="1" t="s">
        <v>4</v>
      </c>
      <c r="G3" s="25" t="s">
        <v>5</v>
      </c>
      <c r="H3" s="80" t="s">
        <v>87</v>
      </c>
    </row>
    <row r="4" spans="1:8" ht="28.5" customHeight="1" x14ac:dyDescent="0.25">
      <c r="A4" s="26" t="s">
        <v>67</v>
      </c>
      <c r="B4" s="26"/>
      <c r="C4" s="26"/>
      <c r="D4" s="26"/>
      <c r="E4" s="26"/>
      <c r="F4" s="26"/>
      <c r="G4" s="27"/>
      <c r="H4" s="28"/>
    </row>
    <row r="5" spans="1:8" ht="28.5" customHeight="1" x14ac:dyDescent="0.25">
      <c r="A5" s="29" t="s">
        <v>6</v>
      </c>
      <c r="B5" s="29"/>
      <c r="C5" s="29"/>
      <c r="D5" s="29"/>
      <c r="E5" s="29"/>
      <c r="F5" s="29"/>
      <c r="G5" s="29"/>
      <c r="H5" s="29"/>
    </row>
    <row r="6" spans="1:8" ht="28.5" customHeight="1" x14ac:dyDescent="0.25">
      <c r="A6" s="4">
        <v>1</v>
      </c>
      <c r="B6" s="19" t="s">
        <v>7</v>
      </c>
      <c r="C6" s="20"/>
      <c r="D6" s="4" t="s">
        <v>8</v>
      </c>
      <c r="E6" s="4">
        <v>2</v>
      </c>
      <c r="F6" s="4">
        <v>1</v>
      </c>
      <c r="G6" s="30">
        <f>2500000*1.8</f>
        <v>4500000</v>
      </c>
      <c r="H6" s="31">
        <f>+ROUND(E6*G6*F6,0)</f>
        <v>9000000</v>
      </c>
    </row>
    <row r="7" spans="1:8" ht="58.5" customHeight="1" x14ac:dyDescent="0.25">
      <c r="A7" s="4">
        <v>2</v>
      </c>
      <c r="B7" s="19" t="s">
        <v>84</v>
      </c>
      <c r="C7" s="20"/>
      <c r="D7" s="4" t="s">
        <v>8</v>
      </c>
      <c r="E7" s="4">
        <v>1</v>
      </c>
      <c r="F7" s="4">
        <v>12</v>
      </c>
      <c r="G7" s="30">
        <v>2333333</v>
      </c>
      <c r="H7" s="31">
        <f t="shared" ref="H7:H8" si="0">+ROUND(E7*G7*F7,0)</f>
        <v>27999996</v>
      </c>
    </row>
    <row r="8" spans="1:8" ht="71.25" customHeight="1" x14ac:dyDescent="0.25">
      <c r="A8" s="4">
        <v>3</v>
      </c>
      <c r="B8" s="19" t="s">
        <v>85</v>
      </c>
      <c r="C8" s="20"/>
      <c r="D8" s="4" t="s">
        <v>8</v>
      </c>
      <c r="E8" s="4">
        <v>1</v>
      </c>
      <c r="F8" s="4">
        <v>6</v>
      </c>
      <c r="G8" s="30">
        <v>2333333</v>
      </c>
      <c r="H8" s="31">
        <f t="shared" si="0"/>
        <v>13999998</v>
      </c>
    </row>
    <row r="9" spans="1:8" ht="28.5" customHeight="1" x14ac:dyDescent="0.25">
      <c r="A9" s="29" t="s">
        <v>68</v>
      </c>
      <c r="B9" s="29"/>
      <c r="C9" s="29"/>
      <c r="D9" s="29"/>
      <c r="E9" s="29"/>
      <c r="F9" s="29"/>
      <c r="G9" s="29"/>
      <c r="H9" s="29"/>
    </row>
    <row r="10" spans="1:8" ht="28.5" customHeight="1" x14ac:dyDescent="0.25">
      <c r="A10" s="4">
        <v>4</v>
      </c>
      <c r="B10" s="12" t="s">
        <v>40</v>
      </c>
      <c r="C10" s="12"/>
      <c r="D10" s="4" t="s">
        <v>37</v>
      </c>
      <c r="E10" s="4">
        <v>107</v>
      </c>
      <c r="F10" s="4"/>
      <c r="G10" s="30">
        <v>45983</v>
      </c>
      <c r="H10" s="31">
        <f>+ROUND(E10*G10,0)</f>
        <v>4920181</v>
      </c>
    </row>
    <row r="11" spans="1:8" ht="28.5" customHeight="1" x14ac:dyDescent="0.25">
      <c r="A11" s="29" t="s">
        <v>48</v>
      </c>
      <c r="B11" s="29"/>
      <c r="C11" s="29"/>
      <c r="D11" s="29"/>
      <c r="E11" s="29"/>
      <c r="F11" s="29"/>
      <c r="G11" s="29"/>
      <c r="H11" s="29"/>
    </row>
    <row r="12" spans="1:8" ht="40.5" customHeight="1" x14ac:dyDescent="0.25">
      <c r="A12" s="4">
        <v>5</v>
      </c>
      <c r="B12" s="32" t="s">
        <v>49</v>
      </c>
      <c r="C12" s="33"/>
      <c r="D12" s="4" t="s">
        <v>11</v>
      </c>
      <c r="E12" s="4">
        <v>1</v>
      </c>
      <c r="F12" s="11"/>
      <c r="G12" s="34">
        <v>1600000</v>
      </c>
      <c r="H12" s="31">
        <f t="shared" ref="H12:H16" si="1">+ROUND(E12*G12,0)</f>
        <v>1600000</v>
      </c>
    </row>
    <row r="13" spans="1:8" ht="40.5" customHeight="1" x14ac:dyDescent="0.25">
      <c r="A13" s="4">
        <v>6</v>
      </c>
      <c r="B13" s="32" t="s">
        <v>50</v>
      </c>
      <c r="C13" s="33"/>
      <c r="D13" s="4" t="s">
        <v>51</v>
      </c>
      <c r="E13" s="4">
        <v>2</v>
      </c>
      <c r="F13" s="4"/>
      <c r="G13" s="30">
        <v>65312</v>
      </c>
      <c r="H13" s="31">
        <f t="shared" si="1"/>
        <v>130624</v>
      </c>
    </row>
    <row r="14" spans="1:8" ht="40.5" customHeight="1" x14ac:dyDescent="0.25">
      <c r="A14" s="4">
        <v>7</v>
      </c>
      <c r="B14" s="35" t="s">
        <v>69</v>
      </c>
      <c r="C14" s="35"/>
      <c r="D14" s="36" t="s">
        <v>52</v>
      </c>
      <c r="E14" s="36">
        <f>45+15</f>
        <v>60</v>
      </c>
      <c r="F14" s="36"/>
      <c r="G14" s="37">
        <v>57500</v>
      </c>
      <c r="H14" s="31">
        <f t="shared" si="1"/>
        <v>3450000</v>
      </c>
    </row>
    <row r="15" spans="1:8" ht="40.5" customHeight="1" x14ac:dyDescent="0.25">
      <c r="A15" s="4">
        <v>8</v>
      </c>
      <c r="B15" s="35" t="s">
        <v>70</v>
      </c>
      <c r="C15" s="35"/>
      <c r="D15" s="36" t="s">
        <v>52</v>
      </c>
      <c r="E15" s="36">
        <v>45</v>
      </c>
      <c r="F15" s="36"/>
      <c r="G15" s="37">
        <v>68000</v>
      </c>
      <c r="H15" s="31">
        <f t="shared" si="1"/>
        <v>3060000</v>
      </c>
    </row>
    <row r="16" spans="1:8" ht="28.5" customHeight="1" x14ac:dyDescent="0.25">
      <c r="A16" s="4">
        <v>9</v>
      </c>
      <c r="B16" s="38" t="s">
        <v>53</v>
      </c>
      <c r="C16" s="39"/>
      <c r="D16" s="36" t="s">
        <v>54</v>
      </c>
      <c r="E16" s="36">
        <v>200</v>
      </c>
      <c r="F16" s="36"/>
      <c r="G16" s="37">
        <v>15075</v>
      </c>
      <c r="H16" s="31">
        <f t="shared" si="1"/>
        <v>3015000</v>
      </c>
    </row>
    <row r="17" spans="1:8" ht="28.5" customHeight="1" x14ac:dyDescent="0.25">
      <c r="A17" s="29" t="s">
        <v>71</v>
      </c>
      <c r="B17" s="29"/>
      <c r="C17" s="29"/>
      <c r="D17" s="29"/>
      <c r="E17" s="29"/>
      <c r="F17" s="29"/>
      <c r="G17" s="29"/>
      <c r="H17" s="29"/>
    </row>
    <row r="18" spans="1:8" ht="28.5" customHeight="1" x14ac:dyDescent="0.25">
      <c r="A18" s="4">
        <v>10</v>
      </c>
      <c r="B18" s="40" t="s">
        <v>61</v>
      </c>
      <c r="C18" s="40"/>
      <c r="D18" s="4" t="s">
        <v>62</v>
      </c>
      <c r="E18" s="4">
        <v>1</v>
      </c>
      <c r="F18" s="4"/>
      <c r="G18" s="30">
        <v>11096483</v>
      </c>
      <c r="H18" s="31">
        <f>+ROUND(E18*G18,0)</f>
        <v>11096483</v>
      </c>
    </row>
    <row r="19" spans="1:8" ht="28.5" customHeight="1" x14ac:dyDescent="0.25">
      <c r="A19" s="41" t="s">
        <v>72</v>
      </c>
      <c r="B19" s="41"/>
      <c r="C19" s="41"/>
      <c r="D19" s="41"/>
      <c r="E19" s="41"/>
      <c r="F19" s="41"/>
      <c r="G19" s="41"/>
      <c r="H19" s="42">
        <f>ROUND(SUM(H6:H18),0)</f>
        <v>78272282</v>
      </c>
    </row>
    <row r="20" spans="1:8" ht="28.5" customHeight="1" x14ac:dyDescent="0.25">
      <c r="A20" s="65" t="s">
        <v>73</v>
      </c>
      <c r="B20" s="65"/>
      <c r="C20" s="65"/>
      <c r="D20" s="65"/>
      <c r="E20" s="65"/>
      <c r="F20" s="65"/>
      <c r="G20" s="65"/>
      <c r="H20" s="43">
        <f>ROUND(H19*19%,0)</f>
        <v>14871734</v>
      </c>
    </row>
    <row r="21" spans="1:8" ht="28.5" customHeight="1" x14ac:dyDescent="0.25">
      <c r="A21" s="66" t="s">
        <v>60</v>
      </c>
      <c r="B21" s="67"/>
      <c r="C21" s="67"/>
      <c r="D21" s="67"/>
      <c r="E21" s="67"/>
      <c r="F21" s="67"/>
      <c r="G21" s="68"/>
      <c r="H21" s="44">
        <f>+ROUND(H19*13%+H20*15%,0)</f>
        <v>12406157</v>
      </c>
    </row>
    <row r="22" spans="1:8" ht="28.5" customHeight="1" x14ac:dyDescent="0.25">
      <c r="A22" s="13" t="s">
        <v>74</v>
      </c>
      <c r="B22" s="13"/>
      <c r="C22" s="13"/>
      <c r="D22" s="13"/>
      <c r="E22" s="13"/>
      <c r="F22" s="13"/>
      <c r="G22" s="13"/>
      <c r="H22" s="45">
        <f>+H19+H20+H21</f>
        <v>105550173</v>
      </c>
    </row>
    <row r="23" spans="1:8" ht="10.5" customHeight="1" x14ac:dyDescent="0.25">
      <c r="A23" s="46"/>
      <c r="B23" s="46"/>
      <c r="C23" s="46"/>
      <c r="D23" s="46"/>
      <c r="E23" s="46"/>
      <c r="F23" s="46"/>
      <c r="G23" s="46"/>
      <c r="H23" s="47"/>
    </row>
    <row r="24" spans="1:8" ht="28.5" customHeight="1" x14ac:dyDescent="0.25">
      <c r="A24" s="26" t="s">
        <v>75</v>
      </c>
      <c r="B24" s="26"/>
      <c r="C24" s="26"/>
      <c r="D24" s="26"/>
      <c r="E24" s="26"/>
      <c r="F24" s="26"/>
      <c r="G24" s="26"/>
      <c r="H24" s="28"/>
    </row>
    <row r="25" spans="1:8" ht="28.5" customHeight="1" x14ac:dyDescent="0.25">
      <c r="A25" s="29" t="s">
        <v>9</v>
      </c>
      <c r="B25" s="29"/>
      <c r="C25" s="29"/>
      <c r="D25" s="29"/>
      <c r="E25" s="29"/>
      <c r="F25" s="29"/>
      <c r="G25" s="29"/>
      <c r="H25" s="29"/>
    </row>
    <row r="26" spans="1:8" ht="24.75" customHeight="1" x14ac:dyDescent="0.25">
      <c r="A26" s="2">
        <v>11</v>
      </c>
      <c r="B26" s="18" t="s">
        <v>10</v>
      </c>
      <c r="C26" s="18"/>
      <c r="D26" s="2" t="s">
        <v>11</v>
      </c>
      <c r="E26" s="2">
        <v>800</v>
      </c>
      <c r="F26" s="2"/>
      <c r="G26" s="3">
        <v>13667</v>
      </c>
      <c r="H26" s="31">
        <f t="shared" ref="H26:H47" si="2">+ROUND(E26*G26,0)</f>
        <v>10933600</v>
      </c>
    </row>
    <row r="27" spans="1:8" ht="24.75" customHeight="1" x14ac:dyDescent="0.25">
      <c r="A27" s="2">
        <v>12</v>
      </c>
      <c r="B27" s="18" t="s">
        <v>12</v>
      </c>
      <c r="C27" s="18"/>
      <c r="D27" s="2" t="s">
        <v>13</v>
      </c>
      <c r="E27" s="2">
        <v>1000</v>
      </c>
      <c r="F27" s="2"/>
      <c r="G27" s="3">
        <v>7333</v>
      </c>
      <c r="H27" s="31">
        <f t="shared" si="2"/>
        <v>7333000</v>
      </c>
    </row>
    <row r="28" spans="1:8" ht="24.75" customHeight="1" x14ac:dyDescent="0.25">
      <c r="A28" s="4">
        <v>13</v>
      </c>
      <c r="B28" s="18" t="s">
        <v>14</v>
      </c>
      <c r="C28" s="18"/>
      <c r="D28" s="2" t="s">
        <v>11</v>
      </c>
      <c r="E28" s="2">
        <v>1200</v>
      </c>
      <c r="F28" s="2"/>
      <c r="G28" s="3">
        <v>5667</v>
      </c>
      <c r="H28" s="31">
        <f t="shared" si="2"/>
        <v>6800400</v>
      </c>
    </row>
    <row r="29" spans="1:8" ht="24.75" customHeight="1" x14ac:dyDescent="0.25">
      <c r="A29" s="4">
        <v>14</v>
      </c>
      <c r="B29" s="12" t="s">
        <v>15</v>
      </c>
      <c r="C29" s="12"/>
      <c r="D29" s="4" t="s">
        <v>11</v>
      </c>
      <c r="E29" s="4">
        <v>300</v>
      </c>
      <c r="F29" s="4"/>
      <c r="G29" s="3">
        <v>3000</v>
      </c>
      <c r="H29" s="31">
        <f t="shared" si="2"/>
        <v>900000</v>
      </c>
    </row>
    <row r="30" spans="1:8" ht="24.75" customHeight="1" x14ac:dyDescent="0.25">
      <c r="A30" s="4">
        <v>15</v>
      </c>
      <c r="B30" s="12" t="s">
        <v>16</v>
      </c>
      <c r="C30" s="12"/>
      <c r="D30" s="4" t="s">
        <v>11</v>
      </c>
      <c r="E30" s="4">
        <v>900</v>
      </c>
      <c r="F30" s="4"/>
      <c r="G30" s="3">
        <v>5667</v>
      </c>
      <c r="H30" s="31">
        <f t="shared" si="2"/>
        <v>5100300</v>
      </c>
    </row>
    <row r="31" spans="1:8" ht="24.75" customHeight="1" x14ac:dyDescent="0.25">
      <c r="A31" s="4">
        <v>16</v>
      </c>
      <c r="B31" s="12" t="s">
        <v>17</v>
      </c>
      <c r="C31" s="12"/>
      <c r="D31" s="4" t="s">
        <v>11</v>
      </c>
      <c r="E31" s="4">
        <v>200</v>
      </c>
      <c r="F31" s="4"/>
      <c r="G31" s="3">
        <v>17333</v>
      </c>
      <c r="H31" s="31">
        <f t="shared" si="2"/>
        <v>3466600</v>
      </c>
    </row>
    <row r="32" spans="1:8" ht="24.75" customHeight="1" x14ac:dyDescent="0.25">
      <c r="A32" s="4">
        <v>17</v>
      </c>
      <c r="B32" s="18" t="s">
        <v>18</v>
      </c>
      <c r="C32" s="18"/>
      <c r="D32" s="2" t="s">
        <v>11</v>
      </c>
      <c r="E32" s="2">
        <v>500</v>
      </c>
      <c r="F32" s="2"/>
      <c r="G32" s="5">
        <v>14667</v>
      </c>
      <c r="H32" s="31">
        <f t="shared" si="2"/>
        <v>7333500</v>
      </c>
    </row>
    <row r="33" spans="1:8" ht="24.75" customHeight="1" x14ac:dyDescent="0.25">
      <c r="A33" s="4">
        <v>18</v>
      </c>
      <c r="B33" s="12" t="s">
        <v>19</v>
      </c>
      <c r="C33" s="12"/>
      <c r="D33" s="4" t="s">
        <v>11</v>
      </c>
      <c r="E33" s="4">
        <v>50</v>
      </c>
      <c r="F33" s="4"/>
      <c r="G33" s="3">
        <v>15000</v>
      </c>
      <c r="H33" s="31">
        <f t="shared" si="2"/>
        <v>750000</v>
      </c>
    </row>
    <row r="34" spans="1:8" ht="24.75" customHeight="1" x14ac:dyDescent="0.25">
      <c r="A34" s="4">
        <v>19</v>
      </c>
      <c r="B34" s="12" t="s">
        <v>20</v>
      </c>
      <c r="C34" s="12"/>
      <c r="D34" s="4" t="s">
        <v>11</v>
      </c>
      <c r="E34" s="4">
        <v>10</v>
      </c>
      <c r="F34" s="4"/>
      <c r="G34" s="3">
        <v>75000</v>
      </c>
      <c r="H34" s="31">
        <f t="shared" si="2"/>
        <v>750000</v>
      </c>
    </row>
    <row r="35" spans="1:8" ht="24.75" customHeight="1" x14ac:dyDescent="0.25">
      <c r="A35" s="4">
        <v>20</v>
      </c>
      <c r="B35" s="12" t="s">
        <v>21</v>
      </c>
      <c r="C35" s="12"/>
      <c r="D35" s="4" t="s">
        <v>11</v>
      </c>
      <c r="E35" s="4">
        <v>1200</v>
      </c>
      <c r="F35" s="4"/>
      <c r="G35" s="3">
        <v>9000</v>
      </c>
      <c r="H35" s="31">
        <f t="shared" si="2"/>
        <v>10800000</v>
      </c>
    </row>
    <row r="36" spans="1:8" ht="24.75" customHeight="1" x14ac:dyDescent="0.25">
      <c r="A36" s="4">
        <v>21</v>
      </c>
      <c r="B36" s="12" t="s">
        <v>22</v>
      </c>
      <c r="C36" s="12"/>
      <c r="D36" s="4" t="s">
        <v>11</v>
      </c>
      <c r="E36" s="4">
        <v>500</v>
      </c>
      <c r="F36" s="4"/>
      <c r="G36" s="3">
        <v>13667</v>
      </c>
      <c r="H36" s="31">
        <f t="shared" si="2"/>
        <v>6833500</v>
      </c>
    </row>
    <row r="37" spans="1:8" ht="24.75" customHeight="1" x14ac:dyDescent="0.25">
      <c r="A37" s="4">
        <v>22</v>
      </c>
      <c r="B37" s="12" t="s">
        <v>23</v>
      </c>
      <c r="C37" s="12"/>
      <c r="D37" s="4" t="s">
        <v>11</v>
      </c>
      <c r="E37" s="4">
        <v>50</v>
      </c>
      <c r="F37" s="4"/>
      <c r="G37" s="3">
        <v>65000</v>
      </c>
      <c r="H37" s="31">
        <f t="shared" si="2"/>
        <v>3250000</v>
      </c>
    </row>
    <row r="38" spans="1:8" ht="24.75" customHeight="1" x14ac:dyDescent="0.25">
      <c r="A38" s="4">
        <v>23</v>
      </c>
      <c r="B38" s="12" t="s">
        <v>66</v>
      </c>
      <c r="C38" s="12"/>
      <c r="D38" s="4" t="s">
        <v>11</v>
      </c>
      <c r="E38" s="4">
        <v>1550</v>
      </c>
      <c r="F38" s="4"/>
      <c r="G38" s="3">
        <v>4667</v>
      </c>
      <c r="H38" s="31">
        <f t="shared" si="2"/>
        <v>7233850</v>
      </c>
    </row>
    <row r="39" spans="1:8" ht="24.75" customHeight="1" x14ac:dyDescent="0.25">
      <c r="A39" s="4">
        <v>24</v>
      </c>
      <c r="B39" s="12" t="s">
        <v>24</v>
      </c>
      <c r="C39" s="12"/>
      <c r="D39" s="4" t="s">
        <v>11</v>
      </c>
      <c r="E39" s="4">
        <v>800</v>
      </c>
      <c r="F39" s="4"/>
      <c r="G39" s="3">
        <v>5600</v>
      </c>
      <c r="H39" s="31">
        <f t="shared" si="2"/>
        <v>4480000</v>
      </c>
    </row>
    <row r="40" spans="1:8" ht="24.75" customHeight="1" x14ac:dyDescent="0.25">
      <c r="A40" s="4">
        <v>25</v>
      </c>
      <c r="B40" s="48" t="s">
        <v>25</v>
      </c>
      <c r="C40" s="49"/>
      <c r="D40" s="4" t="s">
        <v>11</v>
      </c>
      <c r="E40" s="4">
        <v>20</v>
      </c>
      <c r="F40" s="4"/>
      <c r="G40" s="3">
        <v>67500</v>
      </c>
      <c r="H40" s="31">
        <f t="shared" si="2"/>
        <v>1350000</v>
      </c>
    </row>
    <row r="41" spans="1:8" ht="24.75" customHeight="1" x14ac:dyDescent="0.25">
      <c r="A41" s="4">
        <v>26</v>
      </c>
      <c r="B41" s="16" t="s">
        <v>26</v>
      </c>
      <c r="C41" s="17"/>
      <c r="D41" s="2" t="s">
        <v>11</v>
      </c>
      <c r="E41" s="2">
        <v>100</v>
      </c>
      <c r="F41" s="2"/>
      <c r="G41" s="3">
        <v>5167</v>
      </c>
      <c r="H41" s="31">
        <f t="shared" si="2"/>
        <v>516700</v>
      </c>
    </row>
    <row r="42" spans="1:8" ht="24.75" customHeight="1" x14ac:dyDescent="0.25">
      <c r="A42" s="4">
        <v>27</v>
      </c>
      <c r="B42" s="16" t="s">
        <v>27</v>
      </c>
      <c r="C42" s="17"/>
      <c r="D42" s="2" t="s">
        <v>11</v>
      </c>
      <c r="E42" s="2">
        <v>300</v>
      </c>
      <c r="F42" s="2"/>
      <c r="G42" s="3">
        <v>4334</v>
      </c>
      <c r="H42" s="31">
        <f t="shared" si="2"/>
        <v>1300200</v>
      </c>
    </row>
    <row r="43" spans="1:8" ht="24.75" customHeight="1" x14ac:dyDescent="0.25">
      <c r="A43" s="4">
        <v>28</v>
      </c>
      <c r="B43" s="16" t="s">
        <v>32</v>
      </c>
      <c r="C43" s="17"/>
      <c r="D43" s="2" t="s">
        <v>11</v>
      </c>
      <c r="E43" s="2">
        <v>700</v>
      </c>
      <c r="F43" s="2"/>
      <c r="G43" s="3">
        <v>16000</v>
      </c>
      <c r="H43" s="31">
        <f t="shared" si="2"/>
        <v>11200000</v>
      </c>
    </row>
    <row r="44" spans="1:8" ht="24.75" customHeight="1" x14ac:dyDescent="0.25">
      <c r="A44" s="4">
        <v>29</v>
      </c>
      <c r="B44" s="18" t="s">
        <v>28</v>
      </c>
      <c r="C44" s="18"/>
      <c r="D44" s="2" t="s">
        <v>11</v>
      </c>
      <c r="E44" s="2">
        <v>200</v>
      </c>
      <c r="F44" s="2"/>
      <c r="G44" s="3">
        <v>17000</v>
      </c>
      <c r="H44" s="31">
        <f t="shared" si="2"/>
        <v>3400000</v>
      </c>
    </row>
    <row r="45" spans="1:8" ht="24.75" customHeight="1" x14ac:dyDescent="0.25">
      <c r="A45" s="4">
        <v>30</v>
      </c>
      <c r="B45" s="18" t="s">
        <v>29</v>
      </c>
      <c r="C45" s="18"/>
      <c r="D45" s="2" t="s">
        <v>11</v>
      </c>
      <c r="E45" s="2">
        <v>100</v>
      </c>
      <c r="F45" s="2"/>
      <c r="G45" s="3">
        <v>17000</v>
      </c>
      <c r="H45" s="31">
        <f t="shared" si="2"/>
        <v>1700000</v>
      </c>
    </row>
    <row r="46" spans="1:8" ht="24.75" customHeight="1" x14ac:dyDescent="0.25">
      <c r="A46" s="4">
        <v>31</v>
      </c>
      <c r="B46" s="18" t="s">
        <v>30</v>
      </c>
      <c r="C46" s="18"/>
      <c r="D46" s="2" t="s">
        <v>11</v>
      </c>
      <c r="E46" s="2">
        <v>100</v>
      </c>
      <c r="F46" s="2"/>
      <c r="G46" s="3">
        <v>17000</v>
      </c>
      <c r="H46" s="31">
        <f t="shared" si="2"/>
        <v>1700000</v>
      </c>
    </row>
    <row r="47" spans="1:8" ht="24.75" customHeight="1" x14ac:dyDescent="0.25">
      <c r="A47" s="4">
        <v>32</v>
      </c>
      <c r="B47" s="18" t="s">
        <v>31</v>
      </c>
      <c r="C47" s="18"/>
      <c r="D47" s="2" t="s">
        <v>11</v>
      </c>
      <c r="E47" s="2">
        <v>100</v>
      </c>
      <c r="F47" s="2"/>
      <c r="G47" s="3">
        <v>17000</v>
      </c>
      <c r="H47" s="31">
        <f t="shared" si="2"/>
        <v>1700000</v>
      </c>
    </row>
    <row r="48" spans="1:8" ht="28.5" customHeight="1" x14ac:dyDescent="0.25">
      <c r="A48" s="29" t="s">
        <v>33</v>
      </c>
      <c r="B48" s="29"/>
      <c r="C48" s="29"/>
      <c r="D48" s="29"/>
      <c r="E48" s="29"/>
      <c r="F48" s="29"/>
      <c r="G48" s="29"/>
      <c r="H48" s="29"/>
    </row>
    <row r="49" spans="1:8" ht="24.75" customHeight="1" x14ac:dyDescent="0.25">
      <c r="A49" s="2">
        <v>33</v>
      </c>
      <c r="B49" s="18" t="s">
        <v>34</v>
      </c>
      <c r="C49" s="18"/>
      <c r="D49" s="2" t="s">
        <v>35</v>
      </c>
      <c r="E49" s="2">
        <v>8</v>
      </c>
      <c r="F49" s="2"/>
      <c r="G49" s="5">
        <v>174200</v>
      </c>
      <c r="H49" s="31">
        <f t="shared" ref="H49:H57" si="3">+ROUND(E49*G49,0)</f>
        <v>1393600</v>
      </c>
    </row>
    <row r="50" spans="1:8" ht="24.75" customHeight="1" x14ac:dyDescent="0.25">
      <c r="A50" s="2">
        <v>34</v>
      </c>
      <c r="B50" s="18" t="s">
        <v>36</v>
      </c>
      <c r="C50" s="18"/>
      <c r="D50" s="2" t="s">
        <v>37</v>
      </c>
      <c r="E50" s="2">
        <v>15</v>
      </c>
      <c r="F50" s="2"/>
      <c r="G50" s="5">
        <v>25699</v>
      </c>
      <c r="H50" s="31">
        <f t="shared" si="3"/>
        <v>385485</v>
      </c>
    </row>
    <row r="51" spans="1:8" ht="24.75" customHeight="1" x14ac:dyDescent="0.25">
      <c r="A51" s="2">
        <v>35</v>
      </c>
      <c r="B51" s="18" t="s">
        <v>38</v>
      </c>
      <c r="C51" s="18"/>
      <c r="D51" s="2" t="s">
        <v>39</v>
      </c>
      <c r="E51" s="2">
        <v>3</v>
      </c>
      <c r="F51" s="2"/>
      <c r="G51" s="5">
        <v>111253</v>
      </c>
      <c r="H51" s="31">
        <f t="shared" si="3"/>
        <v>333759</v>
      </c>
    </row>
    <row r="52" spans="1:8" ht="24.75" customHeight="1" x14ac:dyDescent="0.25">
      <c r="A52" s="2">
        <v>36</v>
      </c>
      <c r="B52" s="18" t="s">
        <v>41</v>
      </c>
      <c r="C52" s="18"/>
      <c r="D52" s="2" t="s">
        <v>42</v>
      </c>
      <c r="E52" s="2">
        <v>8</v>
      </c>
      <c r="F52" s="2"/>
      <c r="G52" s="5">
        <v>206039</v>
      </c>
      <c r="H52" s="31">
        <f t="shared" si="3"/>
        <v>1648312</v>
      </c>
    </row>
    <row r="53" spans="1:8" ht="24.75" customHeight="1" x14ac:dyDescent="0.25">
      <c r="A53" s="2">
        <v>37</v>
      </c>
      <c r="B53" s="21" t="s">
        <v>43</v>
      </c>
      <c r="C53" s="21"/>
      <c r="D53" s="2" t="s">
        <v>42</v>
      </c>
      <c r="E53" s="50">
        <v>723.11</v>
      </c>
      <c r="F53" s="2"/>
      <c r="G53" s="5">
        <v>28571</v>
      </c>
      <c r="H53" s="31">
        <f t="shared" si="3"/>
        <v>20659976</v>
      </c>
    </row>
    <row r="54" spans="1:8" ht="24.75" customHeight="1" x14ac:dyDescent="0.25">
      <c r="A54" s="2">
        <v>38</v>
      </c>
      <c r="B54" s="18" t="s">
        <v>76</v>
      </c>
      <c r="C54" s="18"/>
      <c r="D54" s="2" t="s">
        <v>44</v>
      </c>
      <c r="E54" s="2">
        <v>3</v>
      </c>
      <c r="F54" s="2"/>
      <c r="G54" s="5">
        <v>51541</v>
      </c>
      <c r="H54" s="31">
        <f t="shared" si="3"/>
        <v>154623</v>
      </c>
    </row>
    <row r="55" spans="1:8" ht="24.75" customHeight="1" x14ac:dyDescent="0.25">
      <c r="A55" s="2">
        <v>39</v>
      </c>
      <c r="B55" s="16" t="s">
        <v>45</v>
      </c>
      <c r="C55" s="17"/>
      <c r="D55" s="2" t="s">
        <v>37</v>
      </c>
      <c r="E55" s="2">
        <v>4</v>
      </c>
      <c r="F55" s="2"/>
      <c r="G55" s="5">
        <v>22750</v>
      </c>
      <c r="H55" s="31">
        <f t="shared" si="3"/>
        <v>91000</v>
      </c>
    </row>
    <row r="56" spans="1:8" ht="24.75" customHeight="1" x14ac:dyDescent="0.25">
      <c r="A56" s="2">
        <v>40</v>
      </c>
      <c r="B56" s="16" t="s">
        <v>46</v>
      </c>
      <c r="C56" s="17"/>
      <c r="D56" s="2" t="s">
        <v>37</v>
      </c>
      <c r="E56" s="2">
        <v>4</v>
      </c>
      <c r="F56" s="2"/>
      <c r="G56" s="5">
        <v>24134</v>
      </c>
      <c r="H56" s="31">
        <f t="shared" si="3"/>
        <v>96536</v>
      </c>
    </row>
    <row r="57" spans="1:8" ht="24.75" customHeight="1" x14ac:dyDescent="0.25">
      <c r="A57" s="2">
        <v>41</v>
      </c>
      <c r="B57" s="16" t="s">
        <v>47</v>
      </c>
      <c r="C57" s="17"/>
      <c r="D57" s="2" t="s">
        <v>44</v>
      </c>
      <c r="E57" s="2">
        <v>2</v>
      </c>
      <c r="F57" s="2"/>
      <c r="G57" s="5">
        <v>264000</v>
      </c>
      <c r="H57" s="31">
        <f t="shared" si="3"/>
        <v>528000</v>
      </c>
    </row>
    <row r="58" spans="1:8" ht="28.5" customHeight="1" x14ac:dyDescent="0.25">
      <c r="A58" s="51" t="s">
        <v>55</v>
      </c>
      <c r="B58" s="52"/>
      <c r="C58" s="52"/>
      <c r="D58" s="52"/>
      <c r="E58" s="53"/>
      <c r="F58" s="53"/>
      <c r="G58" s="53"/>
      <c r="H58" s="54"/>
    </row>
    <row r="59" spans="1:8" ht="28.5" customHeight="1" x14ac:dyDescent="0.25">
      <c r="A59" s="55">
        <v>42</v>
      </c>
      <c r="B59" s="56" t="s">
        <v>77</v>
      </c>
      <c r="C59" s="56"/>
      <c r="D59" s="55" t="s">
        <v>56</v>
      </c>
      <c r="E59" s="57">
        <f>45+20</f>
        <v>65</v>
      </c>
      <c r="F59" s="55"/>
      <c r="G59" s="58">
        <v>285000</v>
      </c>
      <c r="H59" s="31">
        <f t="shared" ref="H59:H62" si="4">+ROUND(E59*G59,0)</f>
        <v>18525000</v>
      </c>
    </row>
    <row r="60" spans="1:8" ht="45.75" customHeight="1" x14ac:dyDescent="0.25">
      <c r="A60" s="2">
        <v>43</v>
      </c>
      <c r="B60" s="18" t="s">
        <v>78</v>
      </c>
      <c r="C60" s="18"/>
      <c r="D60" s="2" t="s">
        <v>8</v>
      </c>
      <c r="E60" s="50">
        <v>2</v>
      </c>
      <c r="F60" s="2"/>
      <c r="G60" s="5">
        <v>9500000</v>
      </c>
      <c r="H60" s="31">
        <f t="shared" si="4"/>
        <v>19000000</v>
      </c>
    </row>
    <row r="61" spans="1:8" ht="28.5" customHeight="1" x14ac:dyDescent="0.25">
      <c r="A61" s="55">
        <v>44</v>
      </c>
      <c r="B61" s="18" t="s">
        <v>57</v>
      </c>
      <c r="C61" s="18"/>
      <c r="D61" s="2" t="s">
        <v>58</v>
      </c>
      <c r="E61" s="50">
        <v>5</v>
      </c>
      <c r="F61" s="2"/>
      <c r="G61" s="3">
        <v>165385</v>
      </c>
      <c r="H61" s="31">
        <f t="shared" si="4"/>
        <v>826925</v>
      </c>
    </row>
    <row r="62" spans="1:8" ht="28.5" customHeight="1" x14ac:dyDescent="0.25">
      <c r="A62" s="2">
        <v>45</v>
      </c>
      <c r="B62" s="18" t="s">
        <v>59</v>
      </c>
      <c r="C62" s="18"/>
      <c r="D62" s="2" t="s">
        <v>51</v>
      </c>
      <c r="E62" s="50">
        <f>+E61*5</f>
        <v>25</v>
      </c>
      <c r="F62" s="2"/>
      <c r="G62" s="3">
        <v>11700</v>
      </c>
      <c r="H62" s="31">
        <f t="shared" si="4"/>
        <v>292500</v>
      </c>
    </row>
    <row r="63" spans="1:8" ht="28.5" customHeight="1" x14ac:dyDescent="0.25">
      <c r="A63" s="59" t="s">
        <v>79</v>
      </c>
      <c r="B63" s="59"/>
      <c r="C63" s="59"/>
      <c r="D63" s="59"/>
      <c r="E63" s="59"/>
      <c r="F63" s="59"/>
      <c r="G63" s="59"/>
      <c r="H63" s="45">
        <f>SUM(H26:H62)</f>
        <v>162767366</v>
      </c>
    </row>
    <row r="64" spans="1:8" ht="28.5" customHeight="1" x14ac:dyDescent="0.25">
      <c r="A64" s="66" t="s">
        <v>60</v>
      </c>
      <c r="B64" s="67"/>
      <c r="C64" s="67"/>
      <c r="D64" s="67"/>
      <c r="E64" s="67"/>
      <c r="F64" s="67"/>
      <c r="G64" s="68"/>
      <c r="H64" s="60">
        <f>+ROUND(H63*13%,0)</f>
        <v>21159758</v>
      </c>
    </row>
    <row r="65" spans="1:8" ht="28.5" customHeight="1" x14ac:dyDescent="0.25">
      <c r="A65" s="59" t="s">
        <v>80</v>
      </c>
      <c r="B65" s="59"/>
      <c r="C65" s="59"/>
      <c r="D65" s="59"/>
      <c r="E65" s="59"/>
      <c r="F65" s="59"/>
      <c r="G65" s="59"/>
      <c r="H65" s="45">
        <f>+H63+H64</f>
        <v>183927124</v>
      </c>
    </row>
    <row r="66" spans="1:8" ht="6.75" customHeight="1" x14ac:dyDescent="0.25">
      <c r="A66" s="61"/>
      <c r="D66" s="61"/>
      <c r="E66" s="61"/>
      <c r="F66" s="61"/>
      <c r="G66" s="62"/>
      <c r="H66" s="63"/>
    </row>
    <row r="67" spans="1:8" ht="24" customHeight="1" x14ac:dyDescent="0.25">
      <c r="A67" s="15" t="s">
        <v>81</v>
      </c>
      <c r="B67" s="15"/>
      <c r="C67" s="15"/>
      <c r="D67" s="15"/>
      <c r="E67" s="15"/>
      <c r="F67" s="15"/>
      <c r="G67" s="15"/>
      <c r="H67" s="64">
        <f>+H65+H22</f>
        <v>289477297</v>
      </c>
    </row>
    <row r="68" spans="1:8" ht="63" customHeight="1" x14ac:dyDescent="0.25">
      <c r="A68" s="8"/>
      <c r="B68" s="8"/>
    </row>
    <row r="69" spans="1:8" s="7" customFormat="1" ht="19.5" customHeight="1" x14ac:dyDescent="0.25">
      <c r="A69" s="22" t="s">
        <v>63</v>
      </c>
      <c r="B69" s="22"/>
      <c r="H69" s="9"/>
    </row>
    <row r="70" spans="1:8" s="7" customFormat="1" ht="19.5" customHeight="1" x14ac:dyDescent="0.25">
      <c r="A70" s="7" t="s">
        <v>64</v>
      </c>
      <c r="H70" s="9"/>
    </row>
    <row r="71" spans="1:8" s="7" customFormat="1" ht="19.5" customHeight="1" x14ac:dyDescent="0.25">
      <c r="A71" s="7" t="s">
        <v>65</v>
      </c>
      <c r="H71" s="9"/>
    </row>
  </sheetData>
  <mergeCells count="57">
    <mergeCell ref="A64:G64"/>
    <mergeCell ref="A65:G65"/>
    <mergeCell ref="A67:G67"/>
    <mergeCell ref="A21:G21"/>
    <mergeCell ref="B59:C59"/>
    <mergeCell ref="B60:C60"/>
    <mergeCell ref="B61:C61"/>
    <mergeCell ref="B62:C62"/>
    <mergeCell ref="A63:G63"/>
    <mergeCell ref="B53:C53"/>
    <mergeCell ref="B55:C55"/>
    <mergeCell ref="B56:C56"/>
    <mergeCell ref="B57:C57"/>
    <mergeCell ref="A58:D58"/>
    <mergeCell ref="A69:B69"/>
    <mergeCell ref="B50:C50"/>
    <mergeCell ref="B51:C51"/>
    <mergeCell ref="B52:C52"/>
    <mergeCell ref="B54:C54"/>
    <mergeCell ref="B8:C8"/>
    <mergeCell ref="A19:G19"/>
    <mergeCell ref="A20:G20"/>
    <mergeCell ref="A22:G22"/>
    <mergeCell ref="B31:C31"/>
    <mergeCell ref="B42:C42"/>
    <mergeCell ref="B49:C49"/>
    <mergeCell ref="B38:C38"/>
    <mergeCell ref="B39:C39"/>
    <mergeCell ref="B41:C41"/>
    <mergeCell ref="B43:C43"/>
    <mergeCell ref="B44:C44"/>
    <mergeCell ref="B45:C45"/>
    <mergeCell ref="B46:C46"/>
    <mergeCell ref="B47:C47"/>
    <mergeCell ref="B37:C37"/>
    <mergeCell ref="B26:C26"/>
    <mergeCell ref="B27:C27"/>
    <mergeCell ref="B28:C28"/>
    <mergeCell ref="B29:C29"/>
    <mergeCell ref="B30:C30"/>
    <mergeCell ref="B32:C32"/>
    <mergeCell ref="B33:C33"/>
    <mergeCell ref="B34:C34"/>
    <mergeCell ref="B35:C35"/>
    <mergeCell ref="B36:C36"/>
    <mergeCell ref="B14:C14"/>
    <mergeCell ref="B15:C15"/>
    <mergeCell ref="B16:C16"/>
    <mergeCell ref="B18:C18"/>
    <mergeCell ref="B13:C13"/>
    <mergeCell ref="A1:H1"/>
    <mergeCell ref="A2:H2"/>
    <mergeCell ref="B3:C3"/>
    <mergeCell ref="B6:C6"/>
    <mergeCell ref="B7:C7"/>
    <mergeCell ref="B10:C10"/>
    <mergeCell ref="B12:C12"/>
  </mergeCells>
  <pageMargins left="0.7" right="0.7" top="1.1019791666666667" bottom="0.75" header="0.3" footer="0.3"/>
  <pageSetup paperSize="9" scale="65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26D4-B28D-47EE-8EBD-42CEC376E1E3}">
  <sheetPr>
    <pageSetUpPr fitToPage="1"/>
  </sheetPr>
  <dimension ref="A1:H71"/>
  <sheetViews>
    <sheetView tabSelected="1" view="pageBreakPreview" zoomScale="80" zoomScaleNormal="90" zoomScaleSheetLayoutView="80" workbookViewId="0">
      <selection activeCell="G5" sqref="G5"/>
    </sheetView>
  </sheetViews>
  <sheetFormatPr baseColWidth="10" defaultColWidth="9.140625" defaultRowHeight="15" x14ac:dyDescent="0.25"/>
  <cols>
    <col min="1" max="1" width="9.28515625" bestFit="1" customWidth="1"/>
    <col min="2" max="2" width="27.7109375" customWidth="1"/>
    <col min="3" max="3" width="34.140625" customWidth="1"/>
    <col min="5" max="5" width="13.28515625" style="61" customWidth="1"/>
    <col min="6" max="6" width="18.7109375" customWidth="1"/>
    <col min="7" max="7" width="16" customWidth="1"/>
    <col min="8" max="8" width="17.5703125" style="6" customWidth="1"/>
  </cols>
  <sheetData>
    <row r="1" spans="1:8" ht="28.5" customHeight="1" x14ac:dyDescent="0.25">
      <c r="A1" s="13" t="s">
        <v>0</v>
      </c>
      <c r="B1" s="13"/>
      <c r="C1" s="13"/>
      <c r="D1" s="13"/>
      <c r="E1" s="13"/>
      <c r="F1" s="13"/>
      <c r="G1" s="13"/>
      <c r="H1" s="13"/>
    </row>
    <row r="2" spans="1:8" ht="28.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8.5" customHeight="1" x14ac:dyDescent="0.25">
      <c r="A3" s="1" t="s">
        <v>83</v>
      </c>
      <c r="B3" s="24" t="s">
        <v>82</v>
      </c>
      <c r="C3" s="24"/>
      <c r="D3" s="1" t="s">
        <v>2</v>
      </c>
      <c r="E3" s="1" t="s">
        <v>3</v>
      </c>
      <c r="F3" s="1" t="s">
        <v>4</v>
      </c>
      <c r="G3" s="25" t="s">
        <v>5</v>
      </c>
      <c r="H3" s="80" t="s">
        <v>87</v>
      </c>
    </row>
    <row r="4" spans="1:8" ht="28.5" customHeight="1" x14ac:dyDescent="0.25">
      <c r="A4" s="26" t="s">
        <v>67</v>
      </c>
      <c r="B4" s="26"/>
      <c r="C4" s="26"/>
      <c r="D4" s="26"/>
      <c r="E4" s="76"/>
      <c r="F4" s="26"/>
      <c r="G4" s="27"/>
      <c r="H4" s="28"/>
    </row>
    <row r="5" spans="1:8" ht="28.5" customHeight="1" x14ac:dyDescent="0.25">
      <c r="A5" s="29" t="s">
        <v>6</v>
      </c>
      <c r="B5" s="29"/>
      <c r="C5" s="29"/>
      <c r="D5" s="29"/>
      <c r="E5" s="77"/>
      <c r="F5" s="29"/>
      <c r="G5" s="29"/>
      <c r="H5" s="29"/>
    </row>
    <row r="6" spans="1:8" ht="28.5" customHeight="1" x14ac:dyDescent="0.25">
      <c r="A6" s="4">
        <v>1</v>
      </c>
      <c r="B6" s="19" t="s">
        <v>7</v>
      </c>
      <c r="C6" s="20"/>
      <c r="D6" s="4" t="s">
        <v>8</v>
      </c>
      <c r="E6" s="4">
        <v>2</v>
      </c>
      <c r="F6" s="4">
        <v>1</v>
      </c>
      <c r="G6" s="69">
        <f>2500000*1.8</f>
        <v>4500000</v>
      </c>
      <c r="H6" s="31">
        <f>+ROUND(E6*G6*F6,0)</f>
        <v>9000000</v>
      </c>
    </row>
    <row r="7" spans="1:8" ht="58.5" customHeight="1" x14ac:dyDescent="0.25">
      <c r="A7" s="4">
        <v>2</v>
      </c>
      <c r="B7" s="19" t="s">
        <v>84</v>
      </c>
      <c r="C7" s="20"/>
      <c r="D7" s="4" t="s">
        <v>8</v>
      </c>
      <c r="E7" s="4">
        <v>1</v>
      </c>
      <c r="F7" s="4">
        <v>12</v>
      </c>
      <c r="G7" s="69">
        <v>2333333</v>
      </c>
      <c r="H7" s="31">
        <f t="shared" ref="H7:H8" si="0">+ROUND(E7*G7*F7,0)</f>
        <v>27999996</v>
      </c>
    </row>
    <row r="8" spans="1:8" ht="71.25" customHeight="1" x14ac:dyDescent="0.25">
      <c r="A8" s="4">
        <v>3</v>
      </c>
      <c r="B8" s="19" t="s">
        <v>85</v>
      </c>
      <c r="C8" s="20"/>
      <c r="D8" s="4" t="s">
        <v>8</v>
      </c>
      <c r="E8" s="4">
        <v>1</v>
      </c>
      <c r="F8" s="4">
        <v>6</v>
      </c>
      <c r="G8" s="69">
        <v>2333333</v>
      </c>
      <c r="H8" s="31">
        <f t="shared" si="0"/>
        <v>13999998</v>
      </c>
    </row>
    <row r="9" spans="1:8" ht="28.5" customHeight="1" x14ac:dyDescent="0.25">
      <c r="A9" s="29" t="s">
        <v>68</v>
      </c>
      <c r="B9" s="29"/>
      <c r="C9" s="29"/>
      <c r="D9" s="29"/>
      <c r="E9" s="77"/>
      <c r="F9" s="29"/>
      <c r="G9" s="29"/>
      <c r="H9" s="29"/>
    </row>
    <row r="10" spans="1:8" ht="28.5" customHeight="1" x14ac:dyDescent="0.25">
      <c r="A10" s="4">
        <v>4</v>
      </c>
      <c r="B10" s="12" t="s">
        <v>40</v>
      </c>
      <c r="C10" s="12"/>
      <c r="D10" s="4" t="s">
        <v>37</v>
      </c>
      <c r="E10" s="4">
        <v>107</v>
      </c>
      <c r="F10" s="4"/>
      <c r="G10" s="69">
        <v>45983</v>
      </c>
      <c r="H10" s="31">
        <f>+ROUND(E10*G10,0)</f>
        <v>4920181</v>
      </c>
    </row>
    <row r="11" spans="1:8" ht="28.5" customHeight="1" x14ac:dyDescent="0.25">
      <c r="A11" s="29" t="s">
        <v>48</v>
      </c>
      <c r="B11" s="29"/>
      <c r="C11" s="29"/>
      <c r="D11" s="29"/>
      <c r="E11" s="77"/>
      <c r="F11" s="29"/>
      <c r="G11" s="70"/>
      <c r="H11" s="29"/>
    </row>
    <row r="12" spans="1:8" ht="40.5" customHeight="1" x14ac:dyDescent="0.25">
      <c r="A12" s="4">
        <v>5</v>
      </c>
      <c r="B12" s="32" t="s">
        <v>49</v>
      </c>
      <c r="C12" s="33"/>
      <c r="D12" s="4" t="s">
        <v>11</v>
      </c>
      <c r="E12" s="4">
        <v>1</v>
      </c>
      <c r="F12" s="11"/>
      <c r="G12" s="71">
        <v>1600000</v>
      </c>
      <c r="H12" s="31">
        <f t="shared" ref="H12:H16" si="1">+ROUND(E12*G12,0)</f>
        <v>1600000</v>
      </c>
    </row>
    <row r="13" spans="1:8" ht="40.5" customHeight="1" x14ac:dyDescent="0.25">
      <c r="A13" s="4">
        <v>6</v>
      </c>
      <c r="B13" s="32" t="s">
        <v>50</v>
      </c>
      <c r="C13" s="33"/>
      <c r="D13" s="4" t="s">
        <v>51</v>
      </c>
      <c r="E13" s="4">
        <v>2</v>
      </c>
      <c r="F13" s="4"/>
      <c r="G13" s="69">
        <v>65312</v>
      </c>
      <c r="H13" s="31">
        <f t="shared" si="1"/>
        <v>130624</v>
      </c>
    </row>
    <row r="14" spans="1:8" ht="40.5" customHeight="1" x14ac:dyDescent="0.25">
      <c r="A14" s="4">
        <v>7</v>
      </c>
      <c r="B14" s="35" t="s">
        <v>69</v>
      </c>
      <c r="C14" s="35"/>
      <c r="D14" s="36" t="s">
        <v>52</v>
      </c>
      <c r="E14" s="36">
        <f>45+15</f>
        <v>60</v>
      </c>
      <c r="F14" s="36"/>
      <c r="G14" s="69">
        <v>57500</v>
      </c>
      <c r="H14" s="31">
        <f t="shared" si="1"/>
        <v>3450000</v>
      </c>
    </row>
    <row r="15" spans="1:8" ht="40.5" customHeight="1" x14ac:dyDescent="0.25">
      <c r="A15" s="4">
        <v>8</v>
      </c>
      <c r="B15" s="35" t="s">
        <v>70</v>
      </c>
      <c r="C15" s="35"/>
      <c r="D15" s="36" t="s">
        <v>52</v>
      </c>
      <c r="E15" s="36">
        <v>45</v>
      </c>
      <c r="F15" s="36"/>
      <c r="G15" s="69">
        <v>68000</v>
      </c>
      <c r="H15" s="31">
        <f t="shared" si="1"/>
        <v>3060000</v>
      </c>
    </row>
    <row r="16" spans="1:8" ht="28.5" customHeight="1" x14ac:dyDescent="0.25">
      <c r="A16" s="4">
        <v>9</v>
      </c>
      <c r="B16" s="38" t="s">
        <v>53</v>
      </c>
      <c r="C16" s="39"/>
      <c r="D16" s="36" t="s">
        <v>54</v>
      </c>
      <c r="E16" s="36">
        <v>200</v>
      </c>
      <c r="F16" s="36"/>
      <c r="G16" s="69">
        <v>15075</v>
      </c>
      <c r="H16" s="31">
        <f t="shared" si="1"/>
        <v>3015000</v>
      </c>
    </row>
    <row r="17" spans="1:8" ht="28.5" customHeight="1" x14ac:dyDescent="0.25">
      <c r="A17" s="29" t="s">
        <v>71</v>
      </c>
      <c r="B17" s="29"/>
      <c r="C17" s="29"/>
      <c r="D17" s="29"/>
      <c r="E17" s="77"/>
      <c r="F17" s="29"/>
      <c r="G17" s="70"/>
      <c r="H17" s="29"/>
    </row>
    <row r="18" spans="1:8" ht="28.5" customHeight="1" x14ac:dyDescent="0.25">
      <c r="A18" s="4">
        <v>10</v>
      </c>
      <c r="B18" s="40" t="s">
        <v>61</v>
      </c>
      <c r="C18" s="40"/>
      <c r="D18" s="4" t="s">
        <v>62</v>
      </c>
      <c r="E18" s="4">
        <v>1</v>
      </c>
      <c r="F18" s="4"/>
      <c r="G18" s="69">
        <v>11096483</v>
      </c>
      <c r="H18" s="31">
        <f>+ROUND(E18*G18,0)</f>
        <v>11096483</v>
      </c>
    </row>
    <row r="19" spans="1:8" ht="28.5" customHeight="1" x14ac:dyDescent="0.25">
      <c r="A19" s="41" t="s">
        <v>72</v>
      </c>
      <c r="B19" s="41"/>
      <c r="C19" s="41"/>
      <c r="D19" s="41"/>
      <c r="E19" s="41"/>
      <c r="F19" s="41"/>
      <c r="G19" s="41"/>
      <c r="H19" s="42">
        <f>ROUND(SUM(H6:H18),0)</f>
        <v>78272282</v>
      </c>
    </row>
    <row r="20" spans="1:8" ht="28.5" customHeight="1" x14ac:dyDescent="0.25">
      <c r="A20" s="65" t="s">
        <v>73</v>
      </c>
      <c r="B20" s="65"/>
      <c r="C20" s="65"/>
      <c r="D20" s="65"/>
      <c r="E20" s="65"/>
      <c r="F20" s="65"/>
      <c r="G20" s="65"/>
      <c r="H20" s="43">
        <f>ROUND(H19*19%,0)</f>
        <v>14871734</v>
      </c>
    </row>
    <row r="21" spans="1:8" ht="28.5" customHeight="1" x14ac:dyDescent="0.25">
      <c r="A21" s="66" t="s">
        <v>60</v>
      </c>
      <c r="B21" s="67"/>
      <c r="C21" s="67"/>
      <c r="D21" s="67"/>
      <c r="E21" s="67"/>
      <c r="F21" s="67"/>
      <c r="G21" s="68"/>
      <c r="H21" s="44">
        <f>+ROUND(H19*13%+H20*15%,0)</f>
        <v>12406157</v>
      </c>
    </row>
    <row r="22" spans="1:8" ht="28.5" customHeight="1" x14ac:dyDescent="0.25">
      <c r="A22" s="13" t="s">
        <v>74</v>
      </c>
      <c r="B22" s="13"/>
      <c r="C22" s="13"/>
      <c r="D22" s="13"/>
      <c r="E22" s="13"/>
      <c r="F22" s="13"/>
      <c r="G22" s="13"/>
      <c r="H22" s="45">
        <f>+H19+H20+H21</f>
        <v>105550173</v>
      </c>
    </row>
    <row r="23" spans="1:8" ht="10.5" customHeight="1" x14ac:dyDescent="0.25">
      <c r="A23" s="46"/>
      <c r="B23" s="46"/>
      <c r="C23" s="46"/>
      <c r="D23" s="46"/>
      <c r="E23" s="46"/>
      <c r="F23" s="46"/>
      <c r="G23" s="46"/>
      <c r="H23" s="47"/>
    </row>
    <row r="24" spans="1:8" ht="28.5" customHeight="1" x14ac:dyDescent="0.25">
      <c r="A24" s="26" t="s">
        <v>75</v>
      </c>
      <c r="B24" s="26"/>
      <c r="C24" s="26"/>
      <c r="D24" s="26"/>
      <c r="E24" s="76"/>
      <c r="F24" s="26"/>
      <c r="G24" s="26"/>
      <c r="H24" s="28"/>
    </row>
    <row r="25" spans="1:8" ht="28.5" customHeight="1" x14ac:dyDescent="0.25">
      <c r="A25" s="29" t="s">
        <v>9</v>
      </c>
      <c r="B25" s="29"/>
      <c r="C25" s="29"/>
      <c r="D25" s="29"/>
      <c r="E25" s="77"/>
      <c r="F25" s="29"/>
      <c r="G25" s="29"/>
      <c r="H25" s="29"/>
    </row>
    <row r="26" spans="1:8" ht="24.75" customHeight="1" x14ac:dyDescent="0.25">
      <c r="A26" s="2">
        <v>11</v>
      </c>
      <c r="B26" s="18" t="s">
        <v>10</v>
      </c>
      <c r="C26" s="18"/>
      <c r="D26" s="2" t="s">
        <v>11</v>
      </c>
      <c r="E26" s="50">
        <v>800</v>
      </c>
      <c r="F26" s="2"/>
      <c r="G26" s="72">
        <v>13667</v>
      </c>
      <c r="H26" s="31">
        <f t="shared" ref="H26:H47" si="2">+ROUND(E26*G26,0)</f>
        <v>10933600</v>
      </c>
    </row>
    <row r="27" spans="1:8" ht="24.75" customHeight="1" x14ac:dyDescent="0.25">
      <c r="A27" s="2">
        <v>12</v>
      </c>
      <c r="B27" s="18" t="s">
        <v>12</v>
      </c>
      <c r="C27" s="18"/>
      <c r="D27" s="2" t="s">
        <v>13</v>
      </c>
      <c r="E27" s="50">
        <v>1000</v>
      </c>
      <c r="F27" s="2"/>
      <c r="G27" s="72">
        <v>7333</v>
      </c>
      <c r="H27" s="31">
        <f t="shared" si="2"/>
        <v>7333000</v>
      </c>
    </row>
    <row r="28" spans="1:8" ht="24.75" customHeight="1" x14ac:dyDescent="0.25">
      <c r="A28" s="4">
        <v>13</v>
      </c>
      <c r="B28" s="18" t="s">
        <v>14</v>
      </c>
      <c r="C28" s="18"/>
      <c r="D28" s="2" t="s">
        <v>11</v>
      </c>
      <c r="E28" s="50">
        <v>1200</v>
      </c>
      <c r="F28" s="2"/>
      <c r="G28" s="72">
        <v>5667</v>
      </c>
      <c r="H28" s="31">
        <f t="shared" si="2"/>
        <v>6800400</v>
      </c>
    </row>
    <row r="29" spans="1:8" ht="24.75" customHeight="1" x14ac:dyDescent="0.25">
      <c r="A29" s="4">
        <v>14</v>
      </c>
      <c r="B29" s="12" t="s">
        <v>15</v>
      </c>
      <c r="C29" s="12"/>
      <c r="D29" s="4" t="s">
        <v>11</v>
      </c>
      <c r="E29" s="75">
        <v>300</v>
      </c>
      <c r="F29" s="4"/>
      <c r="G29" s="72">
        <v>3000</v>
      </c>
      <c r="H29" s="31">
        <f t="shared" si="2"/>
        <v>900000</v>
      </c>
    </row>
    <row r="30" spans="1:8" ht="24.75" customHeight="1" x14ac:dyDescent="0.25">
      <c r="A30" s="4">
        <v>15</v>
      </c>
      <c r="B30" s="12" t="s">
        <v>16</v>
      </c>
      <c r="C30" s="12"/>
      <c r="D30" s="4" t="s">
        <v>11</v>
      </c>
      <c r="E30" s="75">
        <v>900</v>
      </c>
      <c r="F30" s="4"/>
      <c r="G30" s="72">
        <v>5667</v>
      </c>
      <c r="H30" s="31">
        <f t="shared" si="2"/>
        <v>5100300</v>
      </c>
    </row>
    <row r="31" spans="1:8" ht="24.75" customHeight="1" x14ac:dyDescent="0.25">
      <c r="A31" s="4">
        <v>16</v>
      </c>
      <c r="B31" s="12" t="s">
        <v>17</v>
      </c>
      <c r="C31" s="12"/>
      <c r="D31" s="4" t="s">
        <v>11</v>
      </c>
      <c r="E31" s="75">
        <v>200</v>
      </c>
      <c r="F31" s="4"/>
      <c r="G31" s="72">
        <v>17333</v>
      </c>
      <c r="H31" s="31">
        <f t="shared" si="2"/>
        <v>3466600</v>
      </c>
    </row>
    <row r="32" spans="1:8" ht="24.75" customHeight="1" x14ac:dyDescent="0.25">
      <c r="A32" s="4">
        <v>17</v>
      </c>
      <c r="B32" s="18" t="s">
        <v>18</v>
      </c>
      <c r="C32" s="18"/>
      <c r="D32" s="2" t="s">
        <v>11</v>
      </c>
      <c r="E32" s="50">
        <v>500</v>
      </c>
      <c r="F32" s="2"/>
      <c r="G32" s="73">
        <v>14667</v>
      </c>
      <c r="H32" s="31">
        <f t="shared" si="2"/>
        <v>7333500</v>
      </c>
    </row>
    <row r="33" spans="1:8" ht="24.75" customHeight="1" x14ac:dyDescent="0.25">
      <c r="A33" s="4">
        <v>18</v>
      </c>
      <c r="B33" s="12" t="s">
        <v>19</v>
      </c>
      <c r="C33" s="12"/>
      <c r="D33" s="4" t="s">
        <v>11</v>
      </c>
      <c r="E33" s="75">
        <v>50</v>
      </c>
      <c r="F33" s="4"/>
      <c r="G33" s="72">
        <v>15000</v>
      </c>
      <c r="H33" s="31">
        <f t="shared" si="2"/>
        <v>750000</v>
      </c>
    </row>
    <row r="34" spans="1:8" ht="24.75" customHeight="1" x14ac:dyDescent="0.25">
      <c r="A34" s="4">
        <v>19</v>
      </c>
      <c r="B34" s="12" t="s">
        <v>20</v>
      </c>
      <c r="C34" s="12"/>
      <c r="D34" s="4" t="s">
        <v>11</v>
      </c>
      <c r="E34" s="75">
        <v>10</v>
      </c>
      <c r="F34" s="4"/>
      <c r="G34" s="72">
        <v>75000</v>
      </c>
      <c r="H34" s="31">
        <f t="shared" si="2"/>
        <v>750000</v>
      </c>
    </row>
    <row r="35" spans="1:8" ht="24.75" customHeight="1" x14ac:dyDescent="0.25">
      <c r="A35" s="4">
        <v>20</v>
      </c>
      <c r="B35" s="12" t="s">
        <v>21</v>
      </c>
      <c r="C35" s="12"/>
      <c r="D35" s="4" t="s">
        <v>11</v>
      </c>
      <c r="E35" s="75">
        <v>1200</v>
      </c>
      <c r="F35" s="4"/>
      <c r="G35" s="72">
        <v>9000</v>
      </c>
      <c r="H35" s="31">
        <f t="shared" si="2"/>
        <v>10800000</v>
      </c>
    </row>
    <row r="36" spans="1:8" ht="24.75" customHeight="1" x14ac:dyDescent="0.25">
      <c r="A36" s="4">
        <v>21</v>
      </c>
      <c r="B36" s="12" t="s">
        <v>22</v>
      </c>
      <c r="C36" s="12"/>
      <c r="D36" s="4" t="s">
        <v>11</v>
      </c>
      <c r="E36" s="75">
        <v>500</v>
      </c>
      <c r="F36" s="4"/>
      <c r="G36" s="72">
        <v>13667</v>
      </c>
      <c r="H36" s="31">
        <f t="shared" si="2"/>
        <v>6833500</v>
      </c>
    </row>
    <row r="37" spans="1:8" ht="24.75" customHeight="1" x14ac:dyDescent="0.25">
      <c r="A37" s="4">
        <v>22</v>
      </c>
      <c r="B37" s="12" t="s">
        <v>23</v>
      </c>
      <c r="C37" s="12"/>
      <c r="D37" s="4" t="s">
        <v>11</v>
      </c>
      <c r="E37" s="75">
        <v>50</v>
      </c>
      <c r="F37" s="4"/>
      <c r="G37" s="72">
        <v>65000</v>
      </c>
      <c r="H37" s="31">
        <f t="shared" si="2"/>
        <v>3250000</v>
      </c>
    </row>
    <row r="38" spans="1:8" ht="24.75" customHeight="1" x14ac:dyDescent="0.25">
      <c r="A38" s="4">
        <v>23</v>
      </c>
      <c r="B38" s="12" t="s">
        <v>66</v>
      </c>
      <c r="C38" s="12"/>
      <c r="D38" s="4" t="s">
        <v>11</v>
      </c>
      <c r="E38" s="75">
        <v>1550</v>
      </c>
      <c r="F38" s="4"/>
      <c r="G38" s="72">
        <v>4667</v>
      </c>
      <c r="H38" s="31">
        <f t="shared" si="2"/>
        <v>7233850</v>
      </c>
    </row>
    <row r="39" spans="1:8" ht="24.75" customHeight="1" x14ac:dyDescent="0.25">
      <c r="A39" s="4">
        <v>24</v>
      </c>
      <c r="B39" s="12" t="s">
        <v>24</v>
      </c>
      <c r="C39" s="12"/>
      <c r="D39" s="4" t="s">
        <v>11</v>
      </c>
      <c r="E39" s="75">
        <v>800</v>
      </c>
      <c r="F39" s="4"/>
      <c r="G39" s="72">
        <v>5600</v>
      </c>
      <c r="H39" s="31">
        <f t="shared" si="2"/>
        <v>4480000</v>
      </c>
    </row>
    <row r="40" spans="1:8" ht="24.75" customHeight="1" x14ac:dyDescent="0.25">
      <c r="A40" s="4">
        <v>25</v>
      </c>
      <c r="B40" s="48" t="s">
        <v>25</v>
      </c>
      <c r="C40" s="49"/>
      <c r="D40" s="4" t="s">
        <v>11</v>
      </c>
      <c r="E40" s="75">
        <v>20</v>
      </c>
      <c r="F40" s="4"/>
      <c r="G40" s="72">
        <v>67500</v>
      </c>
      <c r="H40" s="31">
        <f t="shared" si="2"/>
        <v>1350000</v>
      </c>
    </row>
    <row r="41" spans="1:8" ht="24.75" customHeight="1" x14ac:dyDescent="0.25">
      <c r="A41" s="4">
        <v>26</v>
      </c>
      <c r="B41" s="16" t="s">
        <v>26</v>
      </c>
      <c r="C41" s="17"/>
      <c r="D41" s="2" t="s">
        <v>11</v>
      </c>
      <c r="E41" s="50">
        <v>100</v>
      </c>
      <c r="F41" s="2"/>
      <c r="G41" s="72">
        <v>5167</v>
      </c>
      <c r="H41" s="31">
        <f t="shared" si="2"/>
        <v>516700</v>
      </c>
    </row>
    <row r="42" spans="1:8" ht="24.75" customHeight="1" x14ac:dyDescent="0.25">
      <c r="A42" s="4">
        <v>27</v>
      </c>
      <c r="B42" s="16" t="s">
        <v>27</v>
      </c>
      <c r="C42" s="17"/>
      <c r="D42" s="2" t="s">
        <v>11</v>
      </c>
      <c r="E42" s="50">
        <v>300</v>
      </c>
      <c r="F42" s="2"/>
      <c r="G42" s="72">
        <v>4334</v>
      </c>
      <c r="H42" s="31">
        <f t="shared" si="2"/>
        <v>1300200</v>
      </c>
    </row>
    <row r="43" spans="1:8" ht="24.75" customHeight="1" x14ac:dyDescent="0.25">
      <c r="A43" s="4">
        <v>28</v>
      </c>
      <c r="B43" s="16" t="s">
        <v>32</v>
      </c>
      <c r="C43" s="17"/>
      <c r="D43" s="2" t="s">
        <v>11</v>
      </c>
      <c r="E43" s="50">
        <v>700</v>
      </c>
      <c r="F43" s="2"/>
      <c r="G43" s="72">
        <v>16000</v>
      </c>
      <c r="H43" s="31">
        <f t="shared" si="2"/>
        <v>11200000</v>
      </c>
    </row>
    <row r="44" spans="1:8" ht="24.75" customHeight="1" x14ac:dyDescent="0.25">
      <c r="A44" s="4">
        <v>29</v>
      </c>
      <c r="B44" s="18" t="s">
        <v>28</v>
      </c>
      <c r="C44" s="18"/>
      <c r="D44" s="2" t="s">
        <v>11</v>
      </c>
      <c r="E44" s="50">
        <v>200</v>
      </c>
      <c r="F44" s="2"/>
      <c r="G44" s="72">
        <v>17000</v>
      </c>
      <c r="H44" s="31">
        <f t="shared" si="2"/>
        <v>3400000</v>
      </c>
    </row>
    <row r="45" spans="1:8" ht="24.75" customHeight="1" x14ac:dyDescent="0.25">
      <c r="A45" s="4">
        <v>30</v>
      </c>
      <c r="B45" s="18" t="s">
        <v>29</v>
      </c>
      <c r="C45" s="18"/>
      <c r="D45" s="2" t="s">
        <v>11</v>
      </c>
      <c r="E45" s="50">
        <v>100</v>
      </c>
      <c r="F45" s="2"/>
      <c r="G45" s="72">
        <v>17000</v>
      </c>
      <c r="H45" s="31">
        <f t="shared" si="2"/>
        <v>1700000</v>
      </c>
    </row>
    <row r="46" spans="1:8" ht="24.75" customHeight="1" x14ac:dyDescent="0.25">
      <c r="A46" s="4">
        <v>31</v>
      </c>
      <c r="B46" s="18" t="s">
        <v>30</v>
      </c>
      <c r="C46" s="18"/>
      <c r="D46" s="2" t="s">
        <v>11</v>
      </c>
      <c r="E46" s="50">
        <v>100</v>
      </c>
      <c r="F46" s="2"/>
      <c r="G46" s="72">
        <v>17000</v>
      </c>
      <c r="H46" s="31">
        <f t="shared" si="2"/>
        <v>1700000</v>
      </c>
    </row>
    <row r="47" spans="1:8" ht="24.75" customHeight="1" x14ac:dyDescent="0.25">
      <c r="A47" s="4">
        <v>32</v>
      </c>
      <c r="B47" s="18" t="s">
        <v>31</v>
      </c>
      <c r="C47" s="18"/>
      <c r="D47" s="2" t="s">
        <v>11</v>
      </c>
      <c r="E47" s="50">
        <v>100</v>
      </c>
      <c r="F47" s="2"/>
      <c r="G47" s="72">
        <v>17000</v>
      </c>
      <c r="H47" s="31">
        <f t="shared" si="2"/>
        <v>1700000</v>
      </c>
    </row>
    <row r="48" spans="1:8" ht="28.5" customHeight="1" x14ac:dyDescent="0.25">
      <c r="A48" s="29" t="s">
        <v>33</v>
      </c>
      <c r="B48" s="29"/>
      <c r="C48" s="29"/>
      <c r="D48" s="29"/>
      <c r="E48" s="29"/>
      <c r="F48" s="29"/>
      <c r="G48" s="29"/>
      <c r="H48" s="29"/>
    </row>
    <row r="49" spans="1:8" ht="24.75" customHeight="1" x14ac:dyDescent="0.25">
      <c r="A49" s="2">
        <v>33</v>
      </c>
      <c r="B49" s="18" t="s">
        <v>34</v>
      </c>
      <c r="C49" s="18"/>
      <c r="D49" s="2" t="s">
        <v>35</v>
      </c>
      <c r="E49" s="74">
        <v>8</v>
      </c>
      <c r="F49" s="2"/>
      <c r="G49" s="73">
        <v>174200</v>
      </c>
      <c r="H49" s="31">
        <f t="shared" ref="H49:H57" si="3">+ROUND(E49*G49,0)</f>
        <v>1393600</v>
      </c>
    </row>
    <row r="50" spans="1:8" ht="24.75" customHeight="1" x14ac:dyDescent="0.25">
      <c r="A50" s="2">
        <v>34</v>
      </c>
      <c r="B50" s="18" t="s">
        <v>36</v>
      </c>
      <c r="C50" s="18"/>
      <c r="D50" s="2" t="s">
        <v>37</v>
      </c>
      <c r="E50" s="74">
        <v>15</v>
      </c>
      <c r="F50" s="2"/>
      <c r="G50" s="73">
        <v>25699</v>
      </c>
      <c r="H50" s="31">
        <f t="shared" si="3"/>
        <v>385485</v>
      </c>
    </row>
    <row r="51" spans="1:8" ht="24.75" customHeight="1" x14ac:dyDescent="0.25">
      <c r="A51" s="2">
        <v>35</v>
      </c>
      <c r="B51" s="18" t="s">
        <v>38</v>
      </c>
      <c r="C51" s="18"/>
      <c r="D51" s="2" t="s">
        <v>39</v>
      </c>
      <c r="E51" s="74">
        <v>3</v>
      </c>
      <c r="F51" s="2"/>
      <c r="G51" s="73">
        <v>111253</v>
      </c>
      <c r="H51" s="31">
        <f t="shared" si="3"/>
        <v>333759</v>
      </c>
    </row>
    <row r="52" spans="1:8" ht="24.75" customHeight="1" x14ac:dyDescent="0.25">
      <c r="A52" s="2">
        <v>36</v>
      </c>
      <c r="B52" s="18" t="s">
        <v>41</v>
      </c>
      <c r="C52" s="18"/>
      <c r="D52" s="2" t="s">
        <v>42</v>
      </c>
      <c r="E52" s="74">
        <v>8</v>
      </c>
      <c r="F52" s="2"/>
      <c r="G52" s="73">
        <v>206039</v>
      </c>
      <c r="H52" s="31">
        <f t="shared" si="3"/>
        <v>1648312</v>
      </c>
    </row>
    <row r="53" spans="1:8" ht="24.75" customHeight="1" x14ac:dyDescent="0.25">
      <c r="A53" s="2">
        <v>37</v>
      </c>
      <c r="B53" s="21" t="s">
        <v>43</v>
      </c>
      <c r="C53" s="21"/>
      <c r="D53" s="2" t="s">
        <v>42</v>
      </c>
      <c r="E53" s="74">
        <v>723.11</v>
      </c>
      <c r="F53" s="2"/>
      <c r="G53" s="73">
        <v>28571</v>
      </c>
      <c r="H53" s="31">
        <f t="shared" si="3"/>
        <v>20659976</v>
      </c>
    </row>
    <row r="54" spans="1:8" ht="24.75" customHeight="1" x14ac:dyDescent="0.25">
      <c r="A54" s="2">
        <v>38</v>
      </c>
      <c r="B54" s="18" t="s">
        <v>76</v>
      </c>
      <c r="C54" s="18"/>
      <c r="D54" s="2" t="s">
        <v>44</v>
      </c>
      <c r="E54" s="74">
        <v>3</v>
      </c>
      <c r="F54" s="2"/>
      <c r="G54" s="73">
        <v>51541</v>
      </c>
      <c r="H54" s="31">
        <f t="shared" si="3"/>
        <v>154623</v>
      </c>
    </row>
    <row r="55" spans="1:8" ht="24.75" customHeight="1" x14ac:dyDescent="0.25">
      <c r="A55" s="2">
        <v>39</v>
      </c>
      <c r="B55" s="16" t="s">
        <v>45</v>
      </c>
      <c r="C55" s="17"/>
      <c r="D55" s="2" t="s">
        <v>37</v>
      </c>
      <c r="E55" s="74">
        <v>4</v>
      </c>
      <c r="F55" s="2"/>
      <c r="G55" s="73">
        <v>22750</v>
      </c>
      <c r="H55" s="31">
        <f t="shared" si="3"/>
        <v>91000</v>
      </c>
    </row>
    <row r="56" spans="1:8" ht="24.75" customHeight="1" x14ac:dyDescent="0.25">
      <c r="A56" s="2">
        <v>40</v>
      </c>
      <c r="B56" s="16" t="s">
        <v>46</v>
      </c>
      <c r="C56" s="17"/>
      <c r="D56" s="2" t="s">
        <v>37</v>
      </c>
      <c r="E56" s="74">
        <v>4</v>
      </c>
      <c r="F56" s="2"/>
      <c r="G56" s="73">
        <v>24134</v>
      </c>
      <c r="H56" s="31">
        <f t="shared" si="3"/>
        <v>96536</v>
      </c>
    </row>
    <row r="57" spans="1:8" ht="24.75" customHeight="1" x14ac:dyDescent="0.25">
      <c r="A57" s="2">
        <v>41</v>
      </c>
      <c r="B57" s="16" t="s">
        <v>47</v>
      </c>
      <c r="C57" s="17"/>
      <c r="D57" s="2" t="s">
        <v>44</v>
      </c>
      <c r="E57" s="74">
        <v>2</v>
      </c>
      <c r="F57" s="2"/>
      <c r="G57" s="73">
        <v>264000</v>
      </c>
      <c r="H57" s="31">
        <f t="shared" si="3"/>
        <v>528000</v>
      </c>
    </row>
    <row r="58" spans="1:8" ht="28.5" customHeight="1" x14ac:dyDescent="0.25">
      <c r="A58" s="51" t="s">
        <v>55</v>
      </c>
      <c r="B58" s="52"/>
      <c r="C58" s="52"/>
      <c r="D58" s="52"/>
      <c r="E58" s="78"/>
      <c r="F58" s="53"/>
      <c r="G58" s="53"/>
      <c r="H58" s="54"/>
    </row>
    <row r="59" spans="1:8" ht="28.5" customHeight="1" x14ac:dyDescent="0.25">
      <c r="A59" s="55">
        <v>42</v>
      </c>
      <c r="B59" s="56" t="s">
        <v>77</v>
      </c>
      <c r="C59" s="56"/>
      <c r="D59" s="55" t="s">
        <v>56</v>
      </c>
      <c r="E59" s="57">
        <f>45+20</f>
        <v>65</v>
      </c>
      <c r="F59" s="55"/>
      <c r="G59" s="79">
        <v>285000</v>
      </c>
      <c r="H59" s="31">
        <f t="shared" ref="H59:H62" si="4">+ROUND(E59*G59,0)</f>
        <v>18525000</v>
      </c>
    </row>
    <row r="60" spans="1:8" ht="45.75" customHeight="1" x14ac:dyDescent="0.25">
      <c r="A60" s="2">
        <v>43</v>
      </c>
      <c r="B60" s="18" t="s">
        <v>78</v>
      </c>
      <c r="C60" s="18"/>
      <c r="D60" s="2" t="s">
        <v>8</v>
      </c>
      <c r="E60" s="50">
        <v>2</v>
      </c>
      <c r="F60" s="2"/>
      <c r="G60" s="73">
        <v>9500000</v>
      </c>
      <c r="H60" s="31">
        <f t="shared" si="4"/>
        <v>19000000</v>
      </c>
    </row>
    <row r="61" spans="1:8" ht="28.5" customHeight="1" x14ac:dyDescent="0.25">
      <c r="A61" s="55">
        <v>44</v>
      </c>
      <c r="B61" s="18" t="s">
        <v>57</v>
      </c>
      <c r="C61" s="18"/>
      <c r="D61" s="2" t="s">
        <v>58</v>
      </c>
      <c r="E61" s="50">
        <v>5</v>
      </c>
      <c r="F61" s="2"/>
      <c r="G61" s="72">
        <v>165385</v>
      </c>
      <c r="H61" s="31">
        <f t="shared" si="4"/>
        <v>826925</v>
      </c>
    </row>
    <row r="62" spans="1:8" ht="28.5" customHeight="1" x14ac:dyDescent="0.25">
      <c r="A62" s="2">
        <v>45</v>
      </c>
      <c r="B62" s="18" t="s">
        <v>59</v>
      </c>
      <c r="C62" s="18"/>
      <c r="D62" s="2" t="s">
        <v>51</v>
      </c>
      <c r="E62" s="50">
        <f>+E61*5</f>
        <v>25</v>
      </c>
      <c r="F62" s="2"/>
      <c r="G62" s="72">
        <v>11700</v>
      </c>
      <c r="H62" s="31">
        <f t="shared" si="4"/>
        <v>292500</v>
      </c>
    </row>
    <row r="63" spans="1:8" ht="28.5" customHeight="1" x14ac:dyDescent="0.25">
      <c r="A63" s="59" t="s">
        <v>79</v>
      </c>
      <c r="B63" s="59"/>
      <c r="C63" s="59"/>
      <c r="D63" s="59"/>
      <c r="E63" s="59"/>
      <c r="F63" s="59"/>
      <c r="G63" s="59"/>
      <c r="H63" s="45">
        <f>SUM(H26:H62)</f>
        <v>162767366</v>
      </c>
    </row>
    <row r="64" spans="1:8" ht="28.5" customHeight="1" x14ac:dyDescent="0.25">
      <c r="A64" s="66" t="s">
        <v>60</v>
      </c>
      <c r="B64" s="67"/>
      <c r="C64" s="67"/>
      <c r="D64" s="67"/>
      <c r="E64" s="67"/>
      <c r="F64" s="67"/>
      <c r="G64" s="68"/>
      <c r="H64" s="60">
        <f>+ROUND(H63*13%,0)</f>
        <v>21159758</v>
      </c>
    </row>
    <row r="65" spans="1:8" ht="28.5" customHeight="1" x14ac:dyDescent="0.25">
      <c r="A65" s="59" t="s">
        <v>80</v>
      </c>
      <c r="B65" s="59"/>
      <c r="C65" s="59"/>
      <c r="D65" s="59"/>
      <c r="E65" s="59"/>
      <c r="F65" s="59"/>
      <c r="G65" s="59"/>
      <c r="H65" s="45">
        <f>+H63+H64</f>
        <v>183927124</v>
      </c>
    </row>
    <row r="66" spans="1:8" ht="6.75" customHeight="1" x14ac:dyDescent="0.25">
      <c r="A66" s="61"/>
      <c r="D66" s="61"/>
      <c r="F66" s="61"/>
      <c r="G66" s="62"/>
      <c r="H66" s="63"/>
    </row>
    <row r="67" spans="1:8" ht="24" customHeight="1" x14ac:dyDescent="0.25">
      <c r="A67" s="15" t="s">
        <v>81</v>
      </c>
      <c r="B67" s="15"/>
      <c r="C67" s="15"/>
      <c r="D67" s="15"/>
      <c r="E67" s="15"/>
      <c r="F67" s="15"/>
      <c r="G67" s="15"/>
      <c r="H67" s="64">
        <f>+H65+H22</f>
        <v>289477297</v>
      </c>
    </row>
    <row r="68" spans="1:8" ht="63" customHeight="1" x14ac:dyDescent="0.25">
      <c r="A68" s="8"/>
      <c r="B68" s="8"/>
    </row>
    <row r="69" spans="1:8" s="7" customFormat="1" ht="19.5" customHeight="1" x14ac:dyDescent="0.25">
      <c r="A69" s="23" t="s">
        <v>86</v>
      </c>
      <c r="B69" s="23"/>
      <c r="E69" s="10"/>
      <c r="H69" s="9"/>
    </row>
    <row r="70" spans="1:8" s="7" customFormat="1" ht="19.5" customHeight="1" x14ac:dyDescent="0.25">
      <c r="E70" s="10"/>
      <c r="H70" s="9"/>
    </row>
    <row r="71" spans="1:8" s="7" customFormat="1" ht="19.5" customHeight="1" x14ac:dyDescent="0.25">
      <c r="E71" s="10"/>
      <c r="H71" s="9"/>
    </row>
  </sheetData>
  <mergeCells count="57">
    <mergeCell ref="A65:G65"/>
    <mergeCell ref="A67:G67"/>
    <mergeCell ref="A69:B69"/>
    <mergeCell ref="B59:C59"/>
    <mergeCell ref="B60:C60"/>
    <mergeCell ref="B61:C61"/>
    <mergeCell ref="B62:C62"/>
    <mergeCell ref="A63:G63"/>
    <mergeCell ref="A64:G64"/>
    <mergeCell ref="B53:C53"/>
    <mergeCell ref="B54:C54"/>
    <mergeCell ref="B55:C55"/>
    <mergeCell ref="B56:C56"/>
    <mergeCell ref="B57:C57"/>
    <mergeCell ref="A58:D58"/>
    <mergeCell ref="B46:C46"/>
    <mergeCell ref="B47:C47"/>
    <mergeCell ref="B49:C49"/>
    <mergeCell ref="B50:C50"/>
    <mergeCell ref="B51:C51"/>
    <mergeCell ref="B52:C52"/>
    <mergeCell ref="B39:C39"/>
    <mergeCell ref="B41:C41"/>
    <mergeCell ref="B42:C42"/>
    <mergeCell ref="B43:C43"/>
    <mergeCell ref="B44:C44"/>
    <mergeCell ref="B45:C45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18:C18"/>
    <mergeCell ref="A19:G19"/>
    <mergeCell ref="A20:G20"/>
    <mergeCell ref="A21:G21"/>
    <mergeCell ref="A22:G22"/>
    <mergeCell ref="B26:C26"/>
    <mergeCell ref="B10:C10"/>
    <mergeCell ref="B12:C12"/>
    <mergeCell ref="B13:C13"/>
    <mergeCell ref="B14:C14"/>
    <mergeCell ref="B15:C15"/>
    <mergeCell ref="B16:C16"/>
    <mergeCell ref="A1:H1"/>
    <mergeCell ref="A2:H2"/>
    <mergeCell ref="B3:C3"/>
    <mergeCell ref="B6:C6"/>
    <mergeCell ref="B7:C7"/>
    <mergeCell ref="B8:C8"/>
  </mergeCells>
  <pageMargins left="0.7" right="0.7" top="1.1019791666666667" bottom="0.75" header="0.3" footer="0.3"/>
  <pageSetup paperSize="9" scale="5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OFERTA ECONOMICA</vt:lpstr>
      <vt:lpstr>'OFERTA ECONOMICA'!Área_de_impresión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J.F Gutierrez</cp:lastModifiedBy>
  <cp:lastPrinted>2023-09-27T17:20:38Z</cp:lastPrinted>
  <dcterms:created xsi:type="dcterms:W3CDTF">2015-06-05T18:19:34Z</dcterms:created>
  <dcterms:modified xsi:type="dcterms:W3CDTF">2023-09-27T17:22:15Z</dcterms:modified>
</cp:coreProperties>
</file>