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filterPrivacy="1" defaultThemeVersion="124226"/>
  <xr:revisionPtr revIDLastSave="0" documentId="13_ncr:1_{A254E55C-72B2-4C1D-901A-EAB474EA8350}" xr6:coauthVersionLast="47" xr6:coauthVersionMax="47" xr10:uidLastSave="{00000000-0000-0000-0000-000000000000}"/>
  <bookViews>
    <workbookView xWindow="-120" yWindow="-120" windowWidth="29040" windowHeight="15840" xr2:uid="{00000000-000D-0000-FFFF-FFFF00000000}"/>
  </bookViews>
  <sheets>
    <sheet name="EJEMPLO" sheetId="1" r:id="rId1"/>
    <sheet name="Hoja1"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1" i="1" l="1"/>
  <c r="E80" i="1"/>
  <c r="E79" i="1"/>
  <c r="E78" i="1"/>
  <c r="E77" i="1"/>
  <c r="E76" i="1"/>
  <c r="E75" i="1"/>
  <c r="E74" i="1"/>
  <c r="E73" i="1"/>
  <c r="E72" i="1"/>
  <c r="E71" i="1"/>
  <c r="E70" i="1"/>
  <c r="E69" i="1"/>
  <c r="E67" i="1"/>
  <c r="E66" i="1"/>
  <c r="E65" i="1"/>
  <c r="E64" i="1"/>
  <c r="E63" i="1"/>
  <c r="E62" i="1"/>
  <c r="E61" i="1"/>
  <c r="E60" i="1"/>
  <c r="E59" i="1"/>
  <c r="E58" i="1"/>
  <c r="E57" i="1"/>
  <c r="E56" i="1"/>
  <c r="E55" i="1"/>
  <c r="E54" i="1"/>
  <c r="E53" i="1"/>
  <c r="E51" i="1"/>
  <c r="E50" i="1"/>
  <c r="E49" i="1"/>
  <c r="E48" i="1"/>
  <c r="E47" i="1"/>
  <c r="E46" i="1"/>
  <c r="E45" i="1"/>
  <c r="E44" i="1"/>
  <c r="E43" i="1"/>
  <c r="E41" i="1"/>
  <c r="E40" i="1"/>
  <c r="E39" i="1"/>
  <c r="E38" i="1"/>
  <c r="E37" i="1"/>
  <c r="E36" i="1"/>
  <c r="E35" i="1"/>
  <c r="E34" i="1"/>
  <c r="E33" i="1"/>
  <c r="E32" i="1"/>
  <c r="E31" i="1"/>
  <c r="E30" i="1"/>
  <c r="E29" i="1"/>
  <c r="E28" i="1"/>
  <c r="E27" i="1"/>
  <c r="E26" i="1"/>
  <c r="E24" i="1"/>
  <c r="E23" i="1"/>
  <c r="E22" i="1"/>
  <c r="E21" i="1"/>
  <c r="E20" i="1"/>
  <c r="E19" i="1"/>
  <c r="E18" i="1"/>
  <c r="E16" i="1"/>
  <c r="E15" i="1"/>
  <c r="E14" i="1"/>
  <c r="E13" i="1"/>
  <c r="E12" i="1"/>
  <c r="E11" i="1"/>
  <c r="E82" i="1"/>
  <c r="AU82" i="1"/>
  <c r="AU81" i="1"/>
  <c r="AU80" i="1"/>
  <c r="AU79" i="1"/>
  <c r="AU78" i="1"/>
  <c r="AU77" i="1"/>
  <c r="AU76" i="1"/>
  <c r="AU75" i="1"/>
  <c r="AU74" i="1"/>
  <c r="AU73" i="1"/>
  <c r="AU72" i="1"/>
  <c r="AU71" i="1"/>
  <c r="AU70" i="1"/>
  <c r="AU69" i="1"/>
  <c r="AS82" i="1"/>
  <c r="AO82" i="1"/>
  <c r="AM82" i="1"/>
  <c r="AN82" i="1" s="1"/>
  <c r="AK82" i="1"/>
  <c r="AH82" i="1"/>
  <c r="AI82" i="1" s="1"/>
  <c r="AE82" i="1"/>
  <c r="AF82" i="1" s="1"/>
  <c r="AG82" i="1" s="1"/>
  <c r="AC82" i="1"/>
  <c r="Z82" i="1"/>
  <c r="AA82" i="1" s="1"/>
  <c r="X82" i="1"/>
  <c r="Y82" i="1" s="1"/>
  <c r="W82" i="1"/>
  <c r="S82" i="1"/>
  <c r="T82" i="1" s="1"/>
  <c r="N82" i="1"/>
  <c r="AR82" i="1" s="1"/>
  <c r="K82" i="1"/>
  <c r="L82" i="1" s="1"/>
  <c r="J82" i="1"/>
  <c r="H82" i="1"/>
  <c r="I82" i="1" s="1"/>
  <c r="G82" i="1"/>
  <c r="AS67" i="1"/>
  <c r="AU67" i="1" s="1"/>
  <c r="AO67" i="1"/>
  <c r="AM67" i="1"/>
  <c r="AN67" i="1" s="1"/>
  <c r="AK67" i="1"/>
  <c r="AH67" i="1" s="1"/>
  <c r="AI67" i="1" s="1"/>
  <c r="AE67" i="1"/>
  <c r="AF67" i="1" s="1"/>
  <c r="AG67" i="1" s="1"/>
  <c r="AC67" i="1"/>
  <c r="Z67" i="1" s="1"/>
  <c r="AA67" i="1" s="1"/>
  <c r="W67" i="1"/>
  <c r="X67" i="1" s="1"/>
  <c r="Y67" i="1" s="1"/>
  <c r="S67" i="1"/>
  <c r="T67" i="1" s="1"/>
  <c r="O67" i="1"/>
  <c r="P67" i="1" s="1"/>
  <c r="N67" i="1"/>
  <c r="J67" i="1"/>
  <c r="AR67" i="1" s="1"/>
  <c r="H67" i="1"/>
  <c r="I67" i="1" s="1"/>
  <c r="G67" i="1"/>
  <c r="AU51" i="1"/>
  <c r="AS51" i="1"/>
  <c r="AO51" i="1"/>
  <c r="AM51" i="1"/>
  <c r="AN51" i="1" s="1"/>
  <c r="AK51" i="1"/>
  <c r="AH51" i="1"/>
  <c r="AI51" i="1" s="1"/>
  <c r="AF51" i="1"/>
  <c r="AG51" i="1" s="1"/>
  <c r="AE51" i="1"/>
  <c r="AC51" i="1"/>
  <c r="Z51" i="1" s="1"/>
  <c r="AA51" i="1" s="1"/>
  <c r="W51" i="1"/>
  <c r="X51" i="1" s="1"/>
  <c r="Y51" i="1" s="1"/>
  <c r="S51" i="1"/>
  <c r="T51" i="1" s="1"/>
  <c r="N51" i="1"/>
  <c r="J51" i="1"/>
  <c r="K51" i="1" s="1"/>
  <c r="L51" i="1" s="1"/>
  <c r="G51" i="1"/>
  <c r="H51" i="1" s="1"/>
  <c r="I51" i="1" s="1"/>
  <c r="AS41" i="1"/>
  <c r="AU41" i="1" s="1"/>
  <c r="AO41" i="1"/>
  <c r="AM41" i="1"/>
  <c r="AN41" i="1" s="1"/>
  <c r="AK41" i="1"/>
  <c r="AH41" i="1" s="1"/>
  <c r="AI41" i="1" s="1"/>
  <c r="AE41" i="1"/>
  <c r="AF41" i="1" s="1"/>
  <c r="AG41" i="1" s="1"/>
  <c r="AC41" i="1"/>
  <c r="Z41" i="1" s="1"/>
  <c r="AA41" i="1" s="1"/>
  <c r="W41" i="1"/>
  <c r="X41" i="1" s="1"/>
  <c r="Y41" i="1" s="1"/>
  <c r="S41" i="1"/>
  <c r="T41" i="1" s="1"/>
  <c r="N41" i="1"/>
  <c r="O41" i="1" s="1"/>
  <c r="P41" i="1" s="1"/>
  <c r="J41" i="1"/>
  <c r="G41" i="1"/>
  <c r="H41" i="1" s="1"/>
  <c r="I41" i="1" s="1"/>
  <c r="AK80" i="1"/>
  <c r="AS80" i="1" s="1"/>
  <c r="AS79" i="1"/>
  <c r="AS78" i="1"/>
  <c r="AS77" i="1"/>
  <c r="AS76" i="1"/>
  <c r="AS75" i="1"/>
  <c r="AK73" i="1"/>
  <c r="AS73" i="1" s="1"/>
  <c r="AS72" i="1"/>
  <c r="AS71" i="1"/>
  <c r="AS70" i="1"/>
  <c r="AK69" i="1"/>
  <c r="AH69" i="1" s="1"/>
  <c r="AH65" i="1"/>
  <c r="AR65" i="1" s="1"/>
  <c r="AJ65" i="1"/>
  <c r="AS64" i="1"/>
  <c r="AU64" i="1" s="1"/>
  <c r="AR63" i="1"/>
  <c r="AS62" i="1"/>
  <c r="AU62" i="1" s="1"/>
  <c r="AS60" i="1"/>
  <c r="AU60" i="1" s="1"/>
  <c r="AS57" i="1"/>
  <c r="AU57" i="1" s="1"/>
  <c r="AS56" i="1"/>
  <c r="AU56" i="1" s="1"/>
  <c r="AS48" i="1"/>
  <c r="AU48" i="1" s="1"/>
  <c r="AS47" i="1"/>
  <c r="AU47" i="1" s="1"/>
  <c r="AS46" i="1"/>
  <c r="AU46" i="1" s="1"/>
  <c r="AS45" i="1"/>
  <c r="AU45" i="1" s="1"/>
  <c r="AS44" i="1"/>
  <c r="AU44" i="1" s="1"/>
  <c r="AS43" i="1"/>
  <c r="AU43" i="1" s="1"/>
  <c r="AS40" i="1"/>
  <c r="AU40" i="1" s="1"/>
  <c r="AS39" i="1"/>
  <c r="AS38" i="1"/>
  <c r="AU38" i="1" s="1"/>
  <c r="AS37" i="1"/>
  <c r="AU37" i="1" s="1"/>
  <c r="AS36" i="1"/>
  <c r="AU36" i="1" s="1"/>
  <c r="AS35" i="1"/>
  <c r="AU35" i="1" s="1"/>
  <c r="AS34" i="1"/>
  <c r="AU34" i="1" s="1"/>
  <c r="AS32" i="1"/>
  <c r="AU32" i="1" s="1"/>
  <c r="AS31" i="1"/>
  <c r="AU31" i="1" s="1"/>
  <c r="AS30" i="1"/>
  <c r="AU30" i="1" s="1"/>
  <c r="AM29" i="1"/>
  <c r="AN29" i="1" s="1"/>
  <c r="AS28" i="1"/>
  <c r="AU28" i="1" s="1"/>
  <c r="AS27" i="1"/>
  <c r="AU27" i="1" s="1"/>
  <c r="AU39" i="1"/>
  <c r="AS26" i="1"/>
  <c r="AU26" i="1" s="1"/>
  <c r="AS24" i="1"/>
  <c r="AU24" i="1" s="1"/>
  <c r="AS23" i="1"/>
  <c r="AU23" i="1" s="1"/>
  <c r="AM22" i="1"/>
  <c r="AN22" i="1" s="1"/>
  <c r="AM21" i="1"/>
  <c r="AN21" i="1" s="1"/>
  <c r="AE21" i="1"/>
  <c r="AO11" i="1"/>
  <c r="AO12" i="1"/>
  <c r="AO13" i="1"/>
  <c r="AO14" i="1"/>
  <c r="AO15" i="1"/>
  <c r="AO16" i="1"/>
  <c r="AO17" i="1"/>
  <c r="AO18" i="1"/>
  <c r="AO21" i="1"/>
  <c r="AO22" i="1"/>
  <c r="AO23" i="1"/>
  <c r="AO24" i="1"/>
  <c r="AO25" i="1"/>
  <c r="AO26" i="1"/>
  <c r="AO27" i="1"/>
  <c r="AO28" i="1"/>
  <c r="AO29" i="1"/>
  <c r="AO30" i="1"/>
  <c r="AO31" i="1"/>
  <c r="AO32" i="1"/>
  <c r="AO33" i="1"/>
  <c r="AO34" i="1"/>
  <c r="AO35" i="1"/>
  <c r="AO36" i="1"/>
  <c r="AO37" i="1"/>
  <c r="AO38" i="1"/>
  <c r="AO39" i="1"/>
  <c r="AO40" i="1"/>
  <c r="AO42" i="1"/>
  <c r="AO43" i="1"/>
  <c r="AO44" i="1"/>
  <c r="AO45" i="1"/>
  <c r="AO46" i="1"/>
  <c r="AO47" i="1"/>
  <c r="AO48" i="1"/>
  <c r="AO49" i="1"/>
  <c r="AO50" i="1"/>
  <c r="AO52" i="1"/>
  <c r="AO53" i="1"/>
  <c r="AO54" i="1"/>
  <c r="AO55" i="1"/>
  <c r="AO56" i="1"/>
  <c r="AO57" i="1"/>
  <c r="AO58" i="1"/>
  <c r="AO59" i="1"/>
  <c r="AO60" i="1"/>
  <c r="AO61" i="1"/>
  <c r="AO62" i="1"/>
  <c r="AO63" i="1"/>
  <c r="AO64" i="1"/>
  <c r="AO65" i="1"/>
  <c r="AO66" i="1"/>
  <c r="AO68" i="1"/>
  <c r="AO69" i="1"/>
  <c r="AO70" i="1"/>
  <c r="AO71" i="1"/>
  <c r="AO72" i="1"/>
  <c r="AO73" i="1"/>
  <c r="AO74" i="1"/>
  <c r="AO75" i="1"/>
  <c r="AO76" i="1"/>
  <c r="AO77" i="1"/>
  <c r="AO78" i="1"/>
  <c r="AO79" i="1"/>
  <c r="AO80" i="1"/>
  <c r="AO81" i="1"/>
  <c r="AO20" i="1"/>
  <c r="AR15" i="1"/>
  <c r="AR13" i="1"/>
  <c r="AJ12" i="1"/>
  <c r="AR11" i="1"/>
  <c r="AM16" i="1"/>
  <c r="AN16" i="1" s="1"/>
  <c r="AM17" i="1"/>
  <c r="AN17" i="1" s="1"/>
  <c r="AM18" i="1"/>
  <c r="AN18" i="1" s="1"/>
  <c r="AM19" i="1"/>
  <c r="AN19" i="1" s="1"/>
  <c r="AM20" i="1"/>
  <c r="AN20" i="1" s="1"/>
  <c r="AM23" i="1"/>
  <c r="AN23" i="1" s="1"/>
  <c r="AM24" i="1"/>
  <c r="AN24" i="1" s="1"/>
  <c r="AM25" i="1"/>
  <c r="AN25" i="1" s="1"/>
  <c r="AM26" i="1"/>
  <c r="AN26" i="1" s="1"/>
  <c r="AM27" i="1"/>
  <c r="AN27" i="1" s="1"/>
  <c r="AM28" i="1"/>
  <c r="AN28" i="1" s="1"/>
  <c r="AM30" i="1"/>
  <c r="AN30" i="1" s="1"/>
  <c r="AM31" i="1"/>
  <c r="AN31" i="1" s="1"/>
  <c r="AM32" i="1"/>
  <c r="AN32" i="1" s="1"/>
  <c r="AM33" i="1"/>
  <c r="AN33" i="1" s="1"/>
  <c r="AM34" i="1"/>
  <c r="AN34" i="1" s="1"/>
  <c r="AM35" i="1"/>
  <c r="AN35" i="1" s="1"/>
  <c r="AM36" i="1"/>
  <c r="AN36" i="1" s="1"/>
  <c r="AM37" i="1"/>
  <c r="AN37" i="1" s="1"/>
  <c r="AM38" i="1"/>
  <c r="AN38" i="1" s="1"/>
  <c r="AM39" i="1"/>
  <c r="AN39" i="1" s="1"/>
  <c r="AM40" i="1"/>
  <c r="AN40" i="1" s="1"/>
  <c r="AM42" i="1"/>
  <c r="AN42" i="1" s="1"/>
  <c r="AM43" i="1"/>
  <c r="AN43" i="1" s="1"/>
  <c r="AM44" i="1"/>
  <c r="AN44" i="1" s="1"/>
  <c r="AM45" i="1"/>
  <c r="AN45" i="1" s="1"/>
  <c r="AM46" i="1"/>
  <c r="AN46" i="1" s="1"/>
  <c r="AM47" i="1"/>
  <c r="AN47" i="1" s="1"/>
  <c r="AM48" i="1"/>
  <c r="AN48" i="1" s="1"/>
  <c r="AM49" i="1"/>
  <c r="AN49" i="1" s="1"/>
  <c r="AM50" i="1"/>
  <c r="AN50" i="1" s="1"/>
  <c r="AM52" i="1"/>
  <c r="AN52" i="1" s="1"/>
  <c r="AM53" i="1"/>
  <c r="AN53" i="1" s="1"/>
  <c r="AM54" i="1"/>
  <c r="AN54" i="1" s="1"/>
  <c r="AM55" i="1"/>
  <c r="AN55" i="1" s="1"/>
  <c r="AM56" i="1"/>
  <c r="AN56" i="1" s="1"/>
  <c r="AM57" i="1"/>
  <c r="AN57" i="1" s="1"/>
  <c r="AM58" i="1"/>
  <c r="AN58" i="1" s="1"/>
  <c r="AM59" i="1"/>
  <c r="AN59" i="1" s="1"/>
  <c r="AM60" i="1"/>
  <c r="AN60" i="1" s="1"/>
  <c r="AM61" i="1"/>
  <c r="AN61" i="1" s="1"/>
  <c r="AM62" i="1"/>
  <c r="AN62" i="1" s="1"/>
  <c r="AM63" i="1"/>
  <c r="AN63" i="1" s="1"/>
  <c r="AM64" i="1"/>
  <c r="AN64" i="1" s="1"/>
  <c r="AM65" i="1"/>
  <c r="AN65" i="1" s="1"/>
  <c r="AM66" i="1"/>
  <c r="AN66" i="1" s="1"/>
  <c r="AM68" i="1"/>
  <c r="AN68" i="1" s="1"/>
  <c r="AM69" i="1"/>
  <c r="AN69" i="1" s="1"/>
  <c r="AM70" i="1"/>
  <c r="AN70" i="1" s="1"/>
  <c r="AM71" i="1"/>
  <c r="AN71" i="1" s="1"/>
  <c r="AM72" i="1"/>
  <c r="AN72" i="1" s="1"/>
  <c r="AM73" i="1"/>
  <c r="AN73" i="1" s="1"/>
  <c r="AM74" i="1"/>
  <c r="AN74" i="1" s="1"/>
  <c r="AM75" i="1"/>
  <c r="AN75" i="1" s="1"/>
  <c r="AM76" i="1"/>
  <c r="AN76" i="1" s="1"/>
  <c r="AM77" i="1"/>
  <c r="AN77" i="1" s="1"/>
  <c r="AM78" i="1"/>
  <c r="AN78" i="1" s="1"/>
  <c r="AM79" i="1"/>
  <c r="AN79" i="1" s="1"/>
  <c r="AM80" i="1"/>
  <c r="AN80" i="1" s="1"/>
  <c r="AM81" i="1"/>
  <c r="AN81" i="1" s="1"/>
  <c r="AO19" i="1"/>
  <c r="AM15" i="1"/>
  <c r="AN15" i="1" s="1"/>
  <c r="AM14" i="1"/>
  <c r="AN14" i="1" s="1"/>
  <c r="AM13" i="1"/>
  <c r="AN13" i="1" s="1"/>
  <c r="AM12" i="1"/>
  <c r="AN12" i="1" s="1"/>
  <c r="AM11" i="1"/>
  <c r="AN11" i="1" s="1"/>
  <c r="AH70" i="1"/>
  <c r="AI70" i="1" s="1"/>
  <c r="AH71" i="1"/>
  <c r="AI71" i="1" s="1"/>
  <c r="AH72" i="1"/>
  <c r="AI72" i="1" s="1"/>
  <c r="AH74" i="1"/>
  <c r="AI74" i="1" s="1"/>
  <c r="AH75" i="1"/>
  <c r="AI75" i="1" s="1"/>
  <c r="AH76" i="1"/>
  <c r="AI76" i="1" s="1"/>
  <c r="AH77" i="1"/>
  <c r="AI77" i="1" s="1"/>
  <c r="AH78" i="1"/>
  <c r="AI78" i="1" s="1"/>
  <c r="AH79" i="1"/>
  <c r="AI79" i="1" s="1"/>
  <c r="AH81" i="1"/>
  <c r="AI81" i="1" s="1"/>
  <c r="AH62" i="1"/>
  <c r="AI62" i="1" s="1"/>
  <c r="AH63" i="1"/>
  <c r="AI63" i="1" s="1"/>
  <c r="AH64" i="1"/>
  <c r="AI64" i="1" s="1"/>
  <c r="AH66" i="1"/>
  <c r="AI66" i="1" s="1"/>
  <c r="AH12" i="1"/>
  <c r="AR12" i="1" s="1"/>
  <c r="AH11" i="1"/>
  <c r="AC27" i="1"/>
  <c r="Z27" i="1" s="1"/>
  <c r="AA27" i="1" s="1"/>
  <c r="AC28" i="1"/>
  <c r="Z28" i="1" s="1"/>
  <c r="AA28" i="1" s="1"/>
  <c r="AC29" i="1"/>
  <c r="Z29" i="1" s="1"/>
  <c r="AA29" i="1" s="1"/>
  <c r="AC30" i="1"/>
  <c r="Z30" i="1" s="1"/>
  <c r="AA30" i="1" s="1"/>
  <c r="AC31" i="1"/>
  <c r="Z31" i="1" s="1"/>
  <c r="AA31" i="1" s="1"/>
  <c r="AC32" i="1"/>
  <c r="Z32" i="1" s="1"/>
  <c r="AA32" i="1" s="1"/>
  <c r="AC33" i="1"/>
  <c r="Z33" i="1" s="1"/>
  <c r="AA33" i="1" s="1"/>
  <c r="AC34" i="1"/>
  <c r="Z34" i="1" s="1"/>
  <c r="AA34" i="1" s="1"/>
  <c r="AC35" i="1"/>
  <c r="Z35" i="1" s="1"/>
  <c r="AA35" i="1" s="1"/>
  <c r="AC36" i="1"/>
  <c r="Z36" i="1" s="1"/>
  <c r="AA36" i="1" s="1"/>
  <c r="AC37" i="1"/>
  <c r="Z37" i="1" s="1"/>
  <c r="AA37" i="1" s="1"/>
  <c r="AC38" i="1"/>
  <c r="Z38" i="1" s="1"/>
  <c r="AA38" i="1" s="1"/>
  <c r="AC39" i="1"/>
  <c r="Z39" i="1" s="1"/>
  <c r="AA39" i="1" s="1"/>
  <c r="AC40" i="1"/>
  <c r="Z40" i="1" s="1"/>
  <c r="AA40" i="1" s="1"/>
  <c r="AC26" i="1"/>
  <c r="Z26" i="1" s="1"/>
  <c r="AA26" i="1" s="1"/>
  <c r="AC19" i="1"/>
  <c r="Z19" i="1" s="1"/>
  <c r="AC20" i="1"/>
  <c r="Z20" i="1" s="1"/>
  <c r="AA20" i="1" s="1"/>
  <c r="Z21" i="1"/>
  <c r="AC22" i="1"/>
  <c r="Z22" i="1" s="1"/>
  <c r="AC23" i="1"/>
  <c r="Z23" i="1" s="1"/>
  <c r="AA23" i="1" s="1"/>
  <c r="AC24" i="1"/>
  <c r="Z24" i="1" s="1"/>
  <c r="AA24" i="1" s="1"/>
  <c r="AC18" i="1"/>
  <c r="Z18" i="1" s="1"/>
  <c r="AC12" i="1"/>
  <c r="Z12" i="1" s="1"/>
  <c r="AC13" i="1"/>
  <c r="Z13" i="1" s="1"/>
  <c r="AA13" i="1" s="1"/>
  <c r="AC14" i="1"/>
  <c r="Z14" i="1" s="1"/>
  <c r="AC15" i="1"/>
  <c r="Z15" i="1" s="1"/>
  <c r="AC16" i="1"/>
  <c r="Z16" i="1" s="1"/>
  <c r="R81" i="1"/>
  <c r="S81" i="1" s="1"/>
  <c r="T81" i="1" s="1"/>
  <c r="R80" i="1"/>
  <c r="S80" i="1" s="1"/>
  <c r="T80" i="1" s="1"/>
  <c r="R79" i="1"/>
  <c r="S79" i="1" s="1"/>
  <c r="T79" i="1" s="1"/>
  <c r="R78" i="1"/>
  <c r="R77" i="1"/>
  <c r="S77" i="1" s="1"/>
  <c r="T77" i="1" s="1"/>
  <c r="R76" i="1"/>
  <c r="S76" i="1" s="1"/>
  <c r="T76" i="1" s="1"/>
  <c r="R75" i="1"/>
  <c r="S75" i="1" s="1"/>
  <c r="T75" i="1" s="1"/>
  <c r="R74" i="1"/>
  <c r="S74" i="1" s="1"/>
  <c r="T74" i="1" s="1"/>
  <c r="R73" i="1"/>
  <c r="S73" i="1" s="1"/>
  <c r="T73" i="1" s="1"/>
  <c r="R72" i="1"/>
  <c r="S72" i="1" s="1"/>
  <c r="T72" i="1" s="1"/>
  <c r="R71" i="1"/>
  <c r="S71" i="1" s="1"/>
  <c r="T71" i="1" s="1"/>
  <c r="R70" i="1"/>
  <c r="S70" i="1" s="1"/>
  <c r="T70" i="1" s="1"/>
  <c r="R69" i="1"/>
  <c r="S69" i="1" s="1"/>
  <c r="T69" i="1" s="1"/>
  <c r="S23" i="1"/>
  <c r="T23" i="1" s="1"/>
  <c r="N81" i="1"/>
  <c r="O81" i="1" s="1"/>
  <c r="P81" i="1" s="1"/>
  <c r="N80" i="1"/>
  <c r="O80" i="1" s="1"/>
  <c r="P80" i="1" s="1"/>
  <c r="N79" i="1"/>
  <c r="O79" i="1" s="1"/>
  <c r="P79" i="1" s="1"/>
  <c r="N78" i="1"/>
  <c r="O78" i="1" s="1"/>
  <c r="P78" i="1" s="1"/>
  <c r="N77" i="1"/>
  <c r="O77" i="1" s="1"/>
  <c r="P77" i="1" s="1"/>
  <c r="N76" i="1"/>
  <c r="O76" i="1" s="1"/>
  <c r="P76" i="1" s="1"/>
  <c r="N75" i="1"/>
  <c r="O75" i="1" s="1"/>
  <c r="P75" i="1" s="1"/>
  <c r="N74" i="1"/>
  <c r="O74" i="1" s="1"/>
  <c r="P74" i="1" s="1"/>
  <c r="N73" i="1"/>
  <c r="O73" i="1" s="1"/>
  <c r="P73" i="1" s="1"/>
  <c r="N72" i="1"/>
  <c r="O72" i="1" s="1"/>
  <c r="P72" i="1" s="1"/>
  <c r="N71" i="1"/>
  <c r="O71" i="1" s="1"/>
  <c r="P71" i="1" s="1"/>
  <c r="N70" i="1"/>
  <c r="O70" i="1" s="1"/>
  <c r="P70" i="1" s="1"/>
  <c r="N69" i="1"/>
  <c r="O69" i="1" s="1"/>
  <c r="P69" i="1" s="1"/>
  <c r="N66" i="1"/>
  <c r="O66" i="1" s="1"/>
  <c r="P66" i="1" s="1"/>
  <c r="N65" i="1"/>
  <c r="O65" i="1" s="1"/>
  <c r="P65" i="1" s="1"/>
  <c r="N64" i="1"/>
  <c r="O64" i="1" s="1"/>
  <c r="P64" i="1" s="1"/>
  <c r="N63" i="1"/>
  <c r="N62" i="1"/>
  <c r="N61" i="1"/>
  <c r="O61" i="1" s="1"/>
  <c r="P61" i="1" s="1"/>
  <c r="N60" i="1"/>
  <c r="O60" i="1" s="1"/>
  <c r="P60" i="1" s="1"/>
  <c r="N58" i="1"/>
  <c r="O58" i="1" s="1"/>
  <c r="P58" i="1" s="1"/>
  <c r="N57" i="1"/>
  <c r="N56" i="1"/>
  <c r="O56" i="1" s="1"/>
  <c r="P56" i="1" s="1"/>
  <c r="N55" i="1"/>
  <c r="O55" i="1" s="1"/>
  <c r="P55" i="1" s="1"/>
  <c r="N53" i="1"/>
  <c r="O53" i="1" s="1"/>
  <c r="P53" i="1" s="1"/>
  <c r="N49" i="1"/>
  <c r="O49" i="1" s="1"/>
  <c r="P49" i="1" s="1"/>
  <c r="N48" i="1"/>
  <c r="O48" i="1" s="1"/>
  <c r="P48" i="1" s="1"/>
  <c r="N47" i="1"/>
  <c r="O47" i="1" s="1"/>
  <c r="P47" i="1" s="1"/>
  <c r="N46" i="1"/>
  <c r="O46" i="1" s="1"/>
  <c r="P46" i="1" s="1"/>
  <c r="N45" i="1"/>
  <c r="N44" i="1"/>
  <c r="O44" i="1" s="1"/>
  <c r="P44" i="1" s="1"/>
  <c r="N43" i="1"/>
  <c r="O43" i="1" s="1"/>
  <c r="P43" i="1" s="1"/>
  <c r="N40" i="1"/>
  <c r="N39" i="1"/>
  <c r="N38" i="1"/>
  <c r="O38" i="1" s="1"/>
  <c r="P38" i="1" s="1"/>
  <c r="N37" i="1"/>
  <c r="O37" i="1" s="1"/>
  <c r="P37" i="1" s="1"/>
  <c r="N36" i="1"/>
  <c r="O36" i="1" s="1"/>
  <c r="P36" i="1" s="1"/>
  <c r="N35" i="1"/>
  <c r="N34" i="1"/>
  <c r="O34" i="1" s="1"/>
  <c r="P34" i="1" s="1"/>
  <c r="N33" i="1"/>
  <c r="O33" i="1" s="1"/>
  <c r="P33" i="1" s="1"/>
  <c r="N32" i="1"/>
  <c r="N31" i="1"/>
  <c r="N30" i="1"/>
  <c r="O30" i="1" s="1"/>
  <c r="P30" i="1" s="1"/>
  <c r="N29" i="1"/>
  <c r="O29" i="1" s="1"/>
  <c r="P29" i="1" s="1"/>
  <c r="N28" i="1"/>
  <c r="N27" i="1"/>
  <c r="N26" i="1"/>
  <c r="O26" i="1" s="1"/>
  <c r="P26" i="1" s="1"/>
  <c r="N24" i="1"/>
  <c r="O24" i="1" s="1"/>
  <c r="P24" i="1" s="1"/>
  <c r="N23" i="1"/>
  <c r="O23" i="1" s="1"/>
  <c r="P23" i="1" s="1"/>
  <c r="N20" i="1"/>
  <c r="J77" i="1"/>
  <c r="K77" i="1" s="1"/>
  <c r="L77" i="1" s="1"/>
  <c r="J78" i="1"/>
  <c r="K78" i="1" s="1"/>
  <c r="L78" i="1" s="1"/>
  <c r="J79" i="1"/>
  <c r="K79" i="1" s="1"/>
  <c r="L79" i="1" s="1"/>
  <c r="J80" i="1"/>
  <c r="J81" i="1"/>
  <c r="K81" i="1" s="1"/>
  <c r="L81" i="1" s="1"/>
  <c r="J76" i="1"/>
  <c r="K76" i="1" s="1"/>
  <c r="L76" i="1" s="1"/>
  <c r="J75" i="1"/>
  <c r="K75" i="1" s="1"/>
  <c r="L75" i="1" s="1"/>
  <c r="J64" i="1"/>
  <c r="K64" i="1" s="1"/>
  <c r="L64" i="1" s="1"/>
  <c r="J24" i="1"/>
  <c r="K24" i="1" s="1"/>
  <c r="L24" i="1" s="1"/>
  <c r="J26" i="1"/>
  <c r="K26" i="1" s="1"/>
  <c r="L26" i="1" s="1"/>
  <c r="J27" i="1"/>
  <c r="K27" i="1" s="1"/>
  <c r="L27" i="1" s="1"/>
  <c r="J28" i="1"/>
  <c r="K28" i="1" s="1"/>
  <c r="L28" i="1" s="1"/>
  <c r="J29" i="1"/>
  <c r="K29" i="1" s="1"/>
  <c r="L29" i="1" s="1"/>
  <c r="J30" i="1"/>
  <c r="K30" i="1" s="1"/>
  <c r="L30" i="1" s="1"/>
  <c r="J31" i="1"/>
  <c r="K31" i="1" s="1"/>
  <c r="L31" i="1" s="1"/>
  <c r="J32" i="1"/>
  <c r="AR32" i="1" s="1"/>
  <c r="J33" i="1"/>
  <c r="K33" i="1" s="1"/>
  <c r="L33" i="1" s="1"/>
  <c r="J34" i="1"/>
  <c r="K34" i="1" s="1"/>
  <c r="L34" i="1" s="1"/>
  <c r="J35" i="1"/>
  <c r="K35" i="1" s="1"/>
  <c r="L35" i="1" s="1"/>
  <c r="J36" i="1"/>
  <c r="J37" i="1"/>
  <c r="K37" i="1" s="1"/>
  <c r="L37" i="1" s="1"/>
  <c r="J38" i="1"/>
  <c r="K38" i="1" s="1"/>
  <c r="L38" i="1" s="1"/>
  <c r="J39" i="1"/>
  <c r="K39" i="1" s="1"/>
  <c r="L39" i="1" s="1"/>
  <c r="J40" i="1"/>
  <c r="K40" i="1" s="1"/>
  <c r="L40" i="1" s="1"/>
  <c r="J43" i="1"/>
  <c r="K43" i="1" s="1"/>
  <c r="L43" i="1" s="1"/>
  <c r="J44" i="1"/>
  <c r="K44" i="1" s="1"/>
  <c r="L44" i="1" s="1"/>
  <c r="J45" i="1"/>
  <c r="K45" i="1" s="1"/>
  <c r="L45" i="1" s="1"/>
  <c r="J46" i="1"/>
  <c r="J47" i="1"/>
  <c r="K47" i="1" s="1"/>
  <c r="L47" i="1" s="1"/>
  <c r="J48" i="1"/>
  <c r="K48" i="1" s="1"/>
  <c r="L48" i="1" s="1"/>
  <c r="J49" i="1"/>
  <c r="K49" i="1" s="1"/>
  <c r="L49" i="1" s="1"/>
  <c r="J53" i="1"/>
  <c r="K53" i="1" s="1"/>
  <c r="L53" i="1" s="1"/>
  <c r="J55" i="1"/>
  <c r="K55" i="1" s="1"/>
  <c r="L55" i="1" s="1"/>
  <c r="J56" i="1"/>
  <c r="K56" i="1" s="1"/>
  <c r="L56" i="1" s="1"/>
  <c r="J57" i="1"/>
  <c r="K57" i="1" s="1"/>
  <c r="L57" i="1" s="1"/>
  <c r="J58" i="1"/>
  <c r="K58" i="1" s="1"/>
  <c r="L58" i="1" s="1"/>
  <c r="J60" i="1"/>
  <c r="K60" i="1" s="1"/>
  <c r="L60" i="1" s="1"/>
  <c r="J61" i="1"/>
  <c r="K61" i="1" s="1"/>
  <c r="L61" i="1" s="1"/>
  <c r="J62" i="1"/>
  <c r="K62" i="1" s="1"/>
  <c r="L62" i="1" s="1"/>
  <c r="J63" i="1"/>
  <c r="K63" i="1" s="1"/>
  <c r="L63" i="1" s="1"/>
  <c r="J65" i="1"/>
  <c r="K65" i="1" s="1"/>
  <c r="L65" i="1" s="1"/>
  <c r="J66" i="1"/>
  <c r="K66" i="1" s="1"/>
  <c r="L66" i="1" s="1"/>
  <c r="J69" i="1"/>
  <c r="K69" i="1" s="1"/>
  <c r="L69" i="1" s="1"/>
  <c r="J70" i="1"/>
  <c r="K70" i="1" s="1"/>
  <c r="L70" i="1" s="1"/>
  <c r="J71" i="1"/>
  <c r="K71" i="1" s="1"/>
  <c r="L71" i="1" s="1"/>
  <c r="J72" i="1"/>
  <c r="K72" i="1" s="1"/>
  <c r="L72" i="1" s="1"/>
  <c r="J73" i="1"/>
  <c r="K73" i="1" s="1"/>
  <c r="L73" i="1" s="1"/>
  <c r="J74" i="1"/>
  <c r="K74" i="1" s="1"/>
  <c r="L74" i="1" s="1"/>
  <c r="J23" i="1"/>
  <c r="K23" i="1" s="1"/>
  <c r="L23" i="1" s="1"/>
  <c r="J20" i="1"/>
  <c r="K20" i="1" s="1"/>
  <c r="L20" i="1" s="1"/>
  <c r="AE69" i="1"/>
  <c r="AF69" i="1" s="1"/>
  <c r="AG69" i="1" s="1"/>
  <c r="AE70" i="1"/>
  <c r="AF70" i="1" s="1"/>
  <c r="AG70" i="1" s="1"/>
  <c r="AE71" i="1"/>
  <c r="AF71" i="1" s="1"/>
  <c r="AG71" i="1" s="1"/>
  <c r="AE72" i="1"/>
  <c r="AF72" i="1" s="1"/>
  <c r="AE73" i="1"/>
  <c r="AF73" i="1" s="1"/>
  <c r="AG73" i="1" s="1"/>
  <c r="AE74" i="1"/>
  <c r="AF74" i="1" s="1"/>
  <c r="AG74" i="1" s="1"/>
  <c r="AS74" i="1" s="1"/>
  <c r="AE75" i="1"/>
  <c r="AF75" i="1" s="1"/>
  <c r="AG75" i="1" s="1"/>
  <c r="AE76" i="1"/>
  <c r="AF76" i="1" s="1"/>
  <c r="AE77" i="1"/>
  <c r="AF77" i="1" s="1"/>
  <c r="AG77" i="1" s="1"/>
  <c r="AE78" i="1"/>
  <c r="AF78" i="1" s="1"/>
  <c r="AG78" i="1" s="1"/>
  <c r="AE79" i="1"/>
  <c r="AF79" i="1" s="1"/>
  <c r="AG79" i="1" s="1"/>
  <c r="AE80" i="1"/>
  <c r="AF80" i="1" s="1"/>
  <c r="AG80" i="1" s="1"/>
  <c r="AE81" i="1"/>
  <c r="AF81" i="1" s="1"/>
  <c r="AG81" i="1" s="1"/>
  <c r="AS81" i="1" s="1"/>
  <c r="AE16" i="1"/>
  <c r="AF16" i="1" s="1"/>
  <c r="AG16" i="1" s="1"/>
  <c r="AE15" i="1"/>
  <c r="AF15" i="1" s="1"/>
  <c r="AG15" i="1" s="1"/>
  <c r="AE14" i="1"/>
  <c r="AF14" i="1" s="1"/>
  <c r="AG14" i="1" s="1"/>
  <c r="AE13" i="1"/>
  <c r="AF13" i="1" s="1"/>
  <c r="AG13" i="1" s="1"/>
  <c r="AE12" i="1"/>
  <c r="AF12" i="1" s="1"/>
  <c r="AG12" i="1" s="1"/>
  <c r="AE11" i="1"/>
  <c r="AE18" i="1"/>
  <c r="AF18" i="1" s="1"/>
  <c r="AG18" i="1" s="1"/>
  <c r="AE20" i="1"/>
  <c r="AF20" i="1" s="1"/>
  <c r="AG20" i="1" s="1"/>
  <c r="AE22" i="1"/>
  <c r="AF22" i="1" s="1"/>
  <c r="AG22" i="1" s="1"/>
  <c r="AE23" i="1"/>
  <c r="AF23" i="1" s="1"/>
  <c r="AG23" i="1" s="1"/>
  <c r="AE24" i="1"/>
  <c r="AF24" i="1" s="1"/>
  <c r="AG24" i="1" s="1"/>
  <c r="AE26" i="1"/>
  <c r="AF26" i="1" s="1"/>
  <c r="AG26" i="1" s="1"/>
  <c r="AE27" i="1"/>
  <c r="AF27" i="1" s="1"/>
  <c r="AG27" i="1" s="1"/>
  <c r="AE28" i="1"/>
  <c r="AF28" i="1" s="1"/>
  <c r="AG28" i="1" s="1"/>
  <c r="AE29" i="1"/>
  <c r="AF29" i="1" s="1"/>
  <c r="AG29" i="1" s="1"/>
  <c r="AE30" i="1"/>
  <c r="AF30" i="1" s="1"/>
  <c r="AG30" i="1" s="1"/>
  <c r="AE31" i="1"/>
  <c r="AF31" i="1" s="1"/>
  <c r="AG31" i="1" s="1"/>
  <c r="AE32" i="1"/>
  <c r="AF32" i="1" s="1"/>
  <c r="AE33" i="1"/>
  <c r="AF33" i="1" s="1"/>
  <c r="AG33" i="1" s="1"/>
  <c r="AE34" i="1"/>
  <c r="AF34" i="1" s="1"/>
  <c r="AG34" i="1" s="1"/>
  <c r="AE35" i="1"/>
  <c r="AF35" i="1" s="1"/>
  <c r="AG35" i="1" s="1"/>
  <c r="AE36" i="1"/>
  <c r="AE37" i="1"/>
  <c r="AF37" i="1" s="1"/>
  <c r="AG37" i="1" s="1"/>
  <c r="AE38" i="1"/>
  <c r="AF38" i="1" s="1"/>
  <c r="AG38" i="1" s="1"/>
  <c r="AE39" i="1"/>
  <c r="AF39" i="1" s="1"/>
  <c r="AG39" i="1" s="1"/>
  <c r="AE40" i="1"/>
  <c r="AF40" i="1" s="1"/>
  <c r="AG40" i="1" s="1"/>
  <c r="AE43" i="1"/>
  <c r="AF43" i="1" s="1"/>
  <c r="AG43" i="1" s="1"/>
  <c r="AE44" i="1"/>
  <c r="AF44" i="1" s="1"/>
  <c r="AG44" i="1" s="1"/>
  <c r="AE45" i="1"/>
  <c r="AF45" i="1" s="1"/>
  <c r="AG45" i="1" s="1"/>
  <c r="AE46" i="1"/>
  <c r="AF46" i="1" s="1"/>
  <c r="AG46" i="1" s="1"/>
  <c r="AE47" i="1"/>
  <c r="AF47" i="1" s="1"/>
  <c r="AG47" i="1" s="1"/>
  <c r="AE48" i="1"/>
  <c r="AF48" i="1" s="1"/>
  <c r="AG48" i="1" s="1"/>
  <c r="AE49" i="1"/>
  <c r="AF49" i="1" s="1"/>
  <c r="AG49" i="1" s="1"/>
  <c r="AE50" i="1"/>
  <c r="AF50" i="1" s="1"/>
  <c r="AG50" i="1" s="1"/>
  <c r="AE53" i="1"/>
  <c r="AF53" i="1" s="1"/>
  <c r="AG53" i="1" s="1"/>
  <c r="AE54" i="1"/>
  <c r="AF54" i="1" s="1"/>
  <c r="AE55" i="1"/>
  <c r="AF55" i="1" s="1"/>
  <c r="AG55" i="1" s="1"/>
  <c r="AE56" i="1"/>
  <c r="AF56" i="1" s="1"/>
  <c r="AG56" i="1" s="1"/>
  <c r="AE57" i="1"/>
  <c r="AF57" i="1" s="1"/>
  <c r="AG57" i="1" s="1"/>
  <c r="AE58" i="1"/>
  <c r="AF58" i="1" s="1"/>
  <c r="AG58" i="1" s="1"/>
  <c r="AE59" i="1"/>
  <c r="AF59" i="1" s="1"/>
  <c r="AG59" i="1" s="1"/>
  <c r="AE60" i="1"/>
  <c r="AF60" i="1" s="1"/>
  <c r="AG60" i="1" s="1"/>
  <c r="AE61" i="1"/>
  <c r="AF61" i="1" s="1"/>
  <c r="AG61" i="1" s="1"/>
  <c r="AE62" i="1"/>
  <c r="AF62" i="1" s="1"/>
  <c r="AG62" i="1" s="1"/>
  <c r="AE63" i="1"/>
  <c r="AF63" i="1" s="1"/>
  <c r="AG63" i="1" s="1"/>
  <c r="AE64" i="1"/>
  <c r="AF64" i="1" s="1"/>
  <c r="AG64" i="1" s="1"/>
  <c r="AE65" i="1"/>
  <c r="AF65" i="1" s="1"/>
  <c r="AG65" i="1" s="1"/>
  <c r="AE66" i="1"/>
  <c r="AF66" i="1" s="1"/>
  <c r="AG66" i="1" s="1"/>
  <c r="S54" i="1"/>
  <c r="T54" i="1" s="1"/>
  <c r="U54" i="1" s="1"/>
  <c r="S50" i="1"/>
  <c r="T50" i="1" s="1"/>
  <c r="U50" i="1" s="1"/>
  <c r="S22" i="1"/>
  <c r="T22" i="1" s="1"/>
  <c r="U22" i="1" s="1"/>
  <c r="S21" i="1"/>
  <c r="T21" i="1" s="1"/>
  <c r="U21" i="1" s="1"/>
  <c r="S19" i="1"/>
  <c r="T19" i="1" s="1"/>
  <c r="U19" i="1" s="1"/>
  <c r="S18" i="1"/>
  <c r="T18" i="1" s="1"/>
  <c r="U18" i="1" s="1"/>
  <c r="S16" i="1"/>
  <c r="T16" i="1" s="1"/>
  <c r="U16" i="1" s="1"/>
  <c r="S15" i="1"/>
  <c r="T15" i="1" s="1"/>
  <c r="U15" i="1" s="1"/>
  <c r="S14" i="1"/>
  <c r="T14" i="1" s="1"/>
  <c r="U14" i="1" s="1"/>
  <c r="S13" i="1"/>
  <c r="T13" i="1" s="1"/>
  <c r="U13" i="1" s="1"/>
  <c r="S12" i="1"/>
  <c r="T12" i="1" s="1"/>
  <c r="U12" i="1" s="1"/>
  <c r="S11" i="1"/>
  <c r="T11" i="1" s="1"/>
  <c r="U11" i="1" s="1"/>
  <c r="W16" i="1"/>
  <c r="X16" i="1" s="1"/>
  <c r="Y16" i="1" s="1"/>
  <c r="W15" i="1"/>
  <c r="X15" i="1" s="1"/>
  <c r="W14" i="1"/>
  <c r="X14" i="1" s="1"/>
  <c r="Y14" i="1" s="1"/>
  <c r="AS14" i="1" s="1"/>
  <c r="AU14" i="1" s="1"/>
  <c r="W13" i="1"/>
  <c r="X13" i="1" s="1"/>
  <c r="Y13" i="1" s="1"/>
  <c r="W12" i="1"/>
  <c r="X12" i="1" s="1"/>
  <c r="Y12" i="1" s="1"/>
  <c r="AS12" i="1" s="1"/>
  <c r="AU12" i="1" s="1"/>
  <c r="W11" i="1"/>
  <c r="X11" i="1" s="1"/>
  <c r="Y11" i="1" s="1"/>
  <c r="O54" i="1"/>
  <c r="P54" i="1" s="1"/>
  <c r="Q54" i="1" s="1"/>
  <c r="O50" i="1"/>
  <c r="P50" i="1" s="1"/>
  <c r="Q50" i="1" s="1"/>
  <c r="O22" i="1"/>
  <c r="P22" i="1" s="1"/>
  <c r="Q22" i="1" s="1"/>
  <c r="O21" i="1"/>
  <c r="P21" i="1" s="1"/>
  <c r="Q21" i="1" s="1"/>
  <c r="O19" i="1"/>
  <c r="P19" i="1" s="1"/>
  <c r="Q19" i="1" s="1"/>
  <c r="O18" i="1"/>
  <c r="P18" i="1" s="1"/>
  <c r="Q18" i="1" s="1"/>
  <c r="O16" i="1"/>
  <c r="P16" i="1" s="1"/>
  <c r="Q16" i="1" s="1"/>
  <c r="O15" i="1"/>
  <c r="P15" i="1" s="1"/>
  <c r="Q15" i="1" s="1"/>
  <c r="O14" i="1"/>
  <c r="P14" i="1" s="1"/>
  <c r="Q14" i="1" s="1"/>
  <c r="O13" i="1"/>
  <c r="P13" i="1" s="1"/>
  <c r="Q13" i="1" s="1"/>
  <c r="O12" i="1"/>
  <c r="P12" i="1" s="1"/>
  <c r="Q12" i="1" s="1"/>
  <c r="O11" i="1"/>
  <c r="P11" i="1" s="1"/>
  <c r="Q11" i="1" s="1"/>
  <c r="K22" i="1"/>
  <c r="L22" i="1" s="1"/>
  <c r="M22" i="1" s="1"/>
  <c r="K21" i="1"/>
  <c r="L21" i="1" s="1"/>
  <c r="M21" i="1" s="1"/>
  <c r="K19" i="1"/>
  <c r="L19" i="1" s="1"/>
  <c r="M19" i="1" s="1"/>
  <c r="K18" i="1"/>
  <c r="L18" i="1" s="1"/>
  <c r="M18" i="1" s="1"/>
  <c r="K16" i="1"/>
  <c r="L16" i="1" s="1"/>
  <c r="M16" i="1" s="1"/>
  <c r="K15" i="1"/>
  <c r="L15" i="1" s="1"/>
  <c r="M15" i="1" s="1"/>
  <c r="K14" i="1"/>
  <c r="L14" i="1" s="1"/>
  <c r="M14" i="1" s="1"/>
  <c r="K13" i="1"/>
  <c r="L13" i="1" s="1"/>
  <c r="M13" i="1" s="1"/>
  <c r="K12" i="1"/>
  <c r="L12" i="1" s="1"/>
  <c r="M12" i="1" s="1"/>
  <c r="K11" i="1"/>
  <c r="L11" i="1" s="1"/>
  <c r="M11" i="1" s="1"/>
  <c r="G63" i="1"/>
  <c r="H63" i="1" s="1"/>
  <c r="I63" i="1" s="1"/>
  <c r="G62" i="1"/>
  <c r="H62" i="1" s="1"/>
  <c r="I62" i="1" s="1"/>
  <c r="G61" i="1"/>
  <c r="H61" i="1" s="1"/>
  <c r="I61" i="1" s="1"/>
  <c r="G58" i="1"/>
  <c r="H58" i="1" s="1"/>
  <c r="I58" i="1" s="1"/>
  <c r="G57" i="1"/>
  <c r="H57" i="1" s="1"/>
  <c r="I57" i="1" s="1"/>
  <c r="G56" i="1"/>
  <c r="G55" i="1"/>
  <c r="H55" i="1" s="1"/>
  <c r="I55" i="1" s="1"/>
  <c r="G53" i="1"/>
  <c r="H53" i="1" s="1"/>
  <c r="I53" i="1" s="1"/>
  <c r="G23" i="1"/>
  <c r="H23" i="1" s="1"/>
  <c r="I23" i="1" s="1"/>
  <c r="G12" i="1"/>
  <c r="H12" i="1" s="1"/>
  <c r="I12" i="1" s="1"/>
  <c r="G13" i="1"/>
  <c r="H13" i="1" s="1"/>
  <c r="I13" i="1" s="1"/>
  <c r="G14" i="1"/>
  <c r="H14" i="1" s="1"/>
  <c r="G15" i="1"/>
  <c r="H15" i="1" s="1"/>
  <c r="I15" i="1" s="1"/>
  <c r="G16" i="1"/>
  <c r="H16" i="1" s="1"/>
  <c r="I16" i="1" s="1"/>
  <c r="G18" i="1"/>
  <c r="H18" i="1" s="1"/>
  <c r="I18" i="1" s="1"/>
  <c r="G19" i="1"/>
  <c r="H19" i="1" s="1"/>
  <c r="I19" i="1" s="1"/>
  <c r="AS19" i="1" s="1"/>
  <c r="AU19" i="1" s="1"/>
  <c r="G20" i="1"/>
  <c r="H20" i="1" s="1"/>
  <c r="I20" i="1" s="1"/>
  <c r="G21" i="1"/>
  <c r="H21" i="1" s="1"/>
  <c r="G22" i="1"/>
  <c r="H22" i="1" s="1"/>
  <c r="I22" i="1" s="1"/>
  <c r="G24" i="1"/>
  <c r="H24" i="1" s="1"/>
  <c r="I24" i="1" s="1"/>
  <c r="G26" i="1"/>
  <c r="H26" i="1" s="1"/>
  <c r="I27" i="1"/>
  <c r="G11" i="1"/>
  <c r="H11" i="1" s="1"/>
  <c r="I11" i="1" s="1"/>
  <c r="V84" i="1"/>
  <c r="AH13" i="1"/>
  <c r="AI13" i="1" s="1"/>
  <c r="AK14" i="1"/>
  <c r="AH14" i="1" s="1"/>
  <c r="AK15" i="1"/>
  <c r="AH15" i="1" s="1"/>
  <c r="AI15" i="1" s="1"/>
  <c r="AK16" i="1"/>
  <c r="AH16" i="1" s="1"/>
  <c r="AI16" i="1" s="1"/>
  <c r="AK18" i="1"/>
  <c r="AH18" i="1" s="1"/>
  <c r="AR18" i="1" s="1"/>
  <c r="AK19" i="1"/>
  <c r="AK20" i="1"/>
  <c r="AK21" i="1"/>
  <c r="AS21" i="1" s="1"/>
  <c r="AU21" i="1" s="1"/>
  <c r="AK22" i="1"/>
  <c r="AS22" i="1" s="1"/>
  <c r="AU22" i="1" s="1"/>
  <c r="AK23" i="1"/>
  <c r="AH23" i="1" s="1"/>
  <c r="AK24" i="1"/>
  <c r="AH24" i="1" s="1"/>
  <c r="AK26" i="1"/>
  <c r="AH26" i="1" s="1"/>
  <c r="AI26" i="1" s="1"/>
  <c r="AK27" i="1"/>
  <c r="AH27" i="1" s="1"/>
  <c r="AI27" i="1" s="1"/>
  <c r="AK28" i="1"/>
  <c r="AH28" i="1" s="1"/>
  <c r="AI28" i="1" s="1"/>
  <c r="AK29" i="1"/>
  <c r="AH29" i="1" s="1"/>
  <c r="AR29" i="1" s="1"/>
  <c r="AK30" i="1"/>
  <c r="AH30" i="1" s="1"/>
  <c r="AI30" i="1" s="1"/>
  <c r="AK31" i="1"/>
  <c r="AH31" i="1" s="1"/>
  <c r="AI31" i="1" s="1"/>
  <c r="AK32" i="1"/>
  <c r="AH32" i="1" s="1"/>
  <c r="AI32" i="1" s="1"/>
  <c r="AK33" i="1"/>
  <c r="AH33" i="1" s="1"/>
  <c r="AK34" i="1"/>
  <c r="AH34" i="1" s="1"/>
  <c r="AI34" i="1" s="1"/>
  <c r="AK35" i="1"/>
  <c r="AH35" i="1" s="1"/>
  <c r="AI35" i="1" s="1"/>
  <c r="AK36" i="1"/>
  <c r="AH36" i="1" s="1"/>
  <c r="AI36" i="1" s="1"/>
  <c r="AK37" i="1"/>
  <c r="AH37" i="1" s="1"/>
  <c r="AI37" i="1" s="1"/>
  <c r="AK38" i="1"/>
  <c r="AH38" i="1" s="1"/>
  <c r="AI38" i="1" s="1"/>
  <c r="AK39" i="1"/>
  <c r="AH39" i="1" s="1"/>
  <c r="AI39" i="1" s="1"/>
  <c r="AK40" i="1"/>
  <c r="AH40" i="1" s="1"/>
  <c r="AI40" i="1" s="1"/>
  <c r="AK43" i="1"/>
  <c r="AH43" i="1" s="1"/>
  <c r="AI43" i="1" s="1"/>
  <c r="AK44" i="1"/>
  <c r="AH44" i="1" s="1"/>
  <c r="AI44" i="1" s="1"/>
  <c r="AK45" i="1"/>
  <c r="AH45" i="1" s="1"/>
  <c r="AI45" i="1" s="1"/>
  <c r="AK46" i="1"/>
  <c r="AH46" i="1" s="1"/>
  <c r="AI46" i="1" s="1"/>
  <c r="AK47" i="1"/>
  <c r="AH47" i="1" s="1"/>
  <c r="AI47" i="1" s="1"/>
  <c r="AK48" i="1"/>
  <c r="AH48" i="1" s="1"/>
  <c r="AI48" i="1" s="1"/>
  <c r="AK49" i="1"/>
  <c r="AK50" i="1"/>
  <c r="AH50" i="1" s="1"/>
  <c r="AI50" i="1" s="1"/>
  <c r="AK53" i="1"/>
  <c r="AK54" i="1"/>
  <c r="AK55" i="1"/>
  <c r="AK56" i="1"/>
  <c r="AH56" i="1" s="1"/>
  <c r="AI56" i="1" s="1"/>
  <c r="AK57" i="1"/>
  <c r="AH57" i="1" s="1"/>
  <c r="AI57" i="1" s="1"/>
  <c r="AK58" i="1"/>
  <c r="AK59" i="1"/>
  <c r="AH59" i="1" s="1"/>
  <c r="AI59" i="1" s="1"/>
  <c r="AK60" i="1"/>
  <c r="AH60" i="1" s="1"/>
  <c r="AI60" i="1" s="1"/>
  <c r="AK61" i="1"/>
  <c r="AA50" i="1"/>
  <c r="AB50" i="1" s="1"/>
  <c r="AC50" i="1" s="1"/>
  <c r="AA54" i="1"/>
  <c r="AB54" i="1" s="1"/>
  <c r="AC54" i="1" s="1"/>
  <c r="W76" i="1"/>
  <c r="X76" i="1" s="1"/>
  <c r="Y76" i="1" s="1"/>
  <c r="W77" i="1"/>
  <c r="X77" i="1" s="1"/>
  <c r="Y77" i="1" s="1"/>
  <c r="W78" i="1"/>
  <c r="X78" i="1" s="1"/>
  <c r="Y78" i="1" s="1"/>
  <c r="W79" i="1"/>
  <c r="X79" i="1" s="1"/>
  <c r="Y79" i="1" s="1"/>
  <c r="W80" i="1"/>
  <c r="X80" i="1" s="1"/>
  <c r="Y80" i="1" s="1"/>
  <c r="W81" i="1"/>
  <c r="X81" i="1" s="1"/>
  <c r="Y81" i="1" s="1"/>
  <c r="W75" i="1"/>
  <c r="X75" i="1" s="1"/>
  <c r="Y75" i="1" s="1"/>
  <c r="W18" i="1"/>
  <c r="X18" i="1" s="1"/>
  <c r="Y18" i="1" s="1"/>
  <c r="W19" i="1"/>
  <c r="X19" i="1" s="1"/>
  <c r="Y19" i="1" s="1"/>
  <c r="W20" i="1"/>
  <c r="X20" i="1" s="1"/>
  <c r="Y20" i="1" s="1"/>
  <c r="W21" i="1"/>
  <c r="X21" i="1" s="1"/>
  <c r="Y21" i="1" s="1"/>
  <c r="W22" i="1"/>
  <c r="X22" i="1" s="1"/>
  <c r="Y22" i="1" s="1"/>
  <c r="W23" i="1"/>
  <c r="X23" i="1" s="1"/>
  <c r="Y23" i="1" s="1"/>
  <c r="W24" i="1"/>
  <c r="X24" i="1" s="1"/>
  <c r="Y24" i="1" s="1"/>
  <c r="W26" i="1"/>
  <c r="X26" i="1" s="1"/>
  <c r="Y26" i="1" s="1"/>
  <c r="W27" i="1"/>
  <c r="X27" i="1" s="1"/>
  <c r="Y27" i="1" s="1"/>
  <c r="W28" i="1"/>
  <c r="X28" i="1" s="1"/>
  <c r="Y28" i="1" s="1"/>
  <c r="W29" i="1"/>
  <c r="X29" i="1" s="1"/>
  <c r="Y29" i="1" s="1"/>
  <c r="W30" i="1"/>
  <c r="X30" i="1" s="1"/>
  <c r="Y30" i="1" s="1"/>
  <c r="W31" i="1"/>
  <c r="X31" i="1" s="1"/>
  <c r="Y31" i="1" s="1"/>
  <c r="W32" i="1"/>
  <c r="X32" i="1" s="1"/>
  <c r="Y32" i="1" s="1"/>
  <c r="W33" i="1"/>
  <c r="X33" i="1" s="1"/>
  <c r="Y33" i="1" s="1"/>
  <c r="W34" i="1"/>
  <c r="X34" i="1" s="1"/>
  <c r="Y34" i="1" s="1"/>
  <c r="W35" i="1"/>
  <c r="X35" i="1" s="1"/>
  <c r="Y35" i="1" s="1"/>
  <c r="W36" i="1"/>
  <c r="X36" i="1" s="1"/>
  <c r="Y36" i="1" s="1"/>
  <c r="W37" i="1"/>
  <c r="X37" i="1" s="1"/>
  <c r="Y37" i="1" s="1"/>
  <c r="W38" i="1"/>
  <c r="X38" i="1" s="1"/>
  <c r="Y38" i="1" s="1"/>
  <c r="W39" i="1"/>
  <c r="X39" i="1" s="1"/>
  <c r="Y39" i="1" s="1"/>
  <c r="W40" i="1"/>
  <c r="X40" i="1" s="1"/>
  <c r="Y40" i="1" s="1"/>
  <c r="W43" i="1"/>
  <c r="X43" i="1" s="1"/>
  <c r="Y43" i="1" s="1"/>
  <c r="W44" i="1"/>
  <c r="X44" i="1" s="1"/>
  <c r="Y44" i="1" s="1"/>
  <c r="W45" i="1"/>
  <c r="X45" i="1" s="1"/>
  <c r="Y45" i="1" s="1"/>
  <c r="W46" i="1"/>
  <c r="X46" i="1" s="1"/>
  <c r="Y46" i="1" s="1"/>
  <c r="W47" i="1"/>
  <c r="X47" i="1" s="1"/>
  <c r="Y47" i="1" s="1"/>
  <c r="W48" i="1"/>
  <c r="X48" i="1" s="1"/>
  <c r="Y48" i="1" s="1"/>
  <c r="W49" i="1"/>
  <c r="X49" i="1" s="1"/>
  <c r="Y49" i="1" s="1"/>
  <c r="W50" i="1"/>
  <c r="X50" i="1" s="1"/>
  <c r="Y50" i="1" s="1"/>
  <c r="W53" i="1"/>
  <c r="X53" i="1" s="1"/>
  <c r="Y53" i="1" s="1"/>
  <c r="W54" i="1"/>
  <c r="X54" i="1" s="1"/>
  <c r="Y54" i="1" s="1"/>
  <c r="W55" i="1"/>
  <c r="X55" i="1" s="1"/>
  <c r="Y55" i="1" s="1"/>
  <c r="W56" i="1"/>
  <c r="X56" i="1" s="1"/>
  <c r="Y56" i="1" s="1"/>
  <c r="W57" i="1"/>
  <c r="X57" i="1" s="1"/>
  <c r="Y57" i="1" s="1"/>
  <c r="W58" i="1"/>
  <c r="X58" i="1" s="1"/>
  <c r="Y58" i="1" s="1"/>
  <c r="W59" i="1"/>
  <c r="X59" i="1" s="1"/>
  <c r="Y59" i="1" s="1"/>
  <c r="W60" i="1"/>
  <c r="X60" i="1" s="1"/>
  <c r="Y60" i="1" s="1"/>
  <c r="W61" i="1"/>
  <c r="X61" i="1" s="1"/>
  <c r="Y61" i="1" s="1"/>
  <c r="W62" i="1"/>
  <c r="X62" i="1" s="1"/>
  <c r="Y62" i="1" s="1"/>
  <c r="W63" i="1"/>
  <c r="X63" i="1" s="1"/>
  <c r="Y63" i="1" s="1"/>
  <c r="W64" i="1"/>
  <c r="X64" i="1" s="1"/>
  <c r="Y64" i="1" s="1"/>
  <c r="W65" i="1"/>
  <c r="W66" i="1"/>
  <c r="X66" i="1" s="1"/>
  <c r="Y66" i="1" s="1"/>
  <c r="W69" i="1"/>
  <c r="X69" i="1" s="1"/>
  <c r="Y69" i="1" s="1"/>
  <c r="W70" i="1"/>
  <c r="X70" i="1" s="1"/>
  <c r="Y70" i="1" s="1"/>
  <c r="W71" i="1"/>
  <c r="X71" i="1" s="1"/>
  <c r="Y71" i="1" s="1"/>
  <c r="W72" i="1"/>
  <c r="X72" i="1" s="1"/>
  <c r="Y72" i="1" s="1"/>
  <c r="W73" i="1"/>
  <c r="X73" i="1" s="1"/>
  <c r="Y73" i="1" s="1"/>
  <c r="W74" i="1"/>
  <c r="X74" i="1" s="1"/>
  <c r="Y74" i="1" s="1"/>
  <c r="G60" i="1"/>
  <c r="G59" i="1"/>
  <c r="H59" i="1" s="1"/>
  <c r="I59" i="1" s="1"/>
  <c r="G50" i="1"/>
  <c r="G47" i="1"/>
  <c r="G48" i="1"/>
  <c r="H48" i="1" s="1"/>
  <c r="I48" i="1" s="1"/>
  <c r="G28" i="1"/>
  <c r="H28" i="1" s="1"/>
  <c r="I28" i="1" s="1"/>
  <c r="G29" i="1"/>
  <c r="H29" i="1" s="1"/>
  <c r="I29" i="1" s="1"/>
  <c r="G30" i="1"/>
  <c r="G31" i="1"/>
  <c r="H31" i="1" s="1"/>
  <c r="I31" i="1" s="1"/>
  <c r="G32" i="1"/>
  <c r="H32" i="1" s="1"/>
  <c r="I32" i="1" s="1"/>
  <c r="G33" i="1"/>
  <c r="H33" i="1" s="1"/>
  <c r="I33" i="1" s="1"/>
  <c r="G34" i="1"/>
  <c r="G35" i="1"/>
  <c r="H35" i="1" s="1"/>
  <c r="I35" i="1" s="1"/>
  <c r="G36" i="1"/>
  <c r="H36" i="1" s="1"/>
  <c r="I36" i="1" s="1"/>
  <c r="G37" i="1"/>
  <c r="H37" i="1" s="1"/>
  <c r="I37" i="1" s="1"/>
  <c r="G38" i="1"/>
  <c r="G39" i="1"/>
  <c r="H39" i="1" s="1"/>
  <c r="I39" i="1" s="1"/>
  <c r="G40" i="1"/>
  <c r="H40" i="1" s="1"/>
  <c r="G43" i="1"/>
  <c r="G44" i="1"/>
  <c r="H44" i="1" s="1"/>
  <c r="I44" i="1" s="1"/>
  <c r="G45" i="1"/>
  <c r="H45" i="1" s="1"/>
  <c r="I45" i="1" s="1"/>
  <c r="G49" i="1"/>
  <c r="H49" i="1" s="1"/>
  <c r="I49" i="1" s="1"/>
  <c r="G54" i="1"/>
  <c r="G64" i="1"/>
  <c r="H64" i="1" s="1"/>
  <c r="I64" i="1" s="1"/>
  <c r="G65" i="1"/>
  <c r="H65" i="1" s="1"/>
  <c r="I65" i="1" s="1"/>
  <c r="AS65" i="1" s="1"/>
  <c r="AU65" i="1" s="1"/>
  <c r="G66" i="1"/>
  <c r="G69" i="1"/>
  <c r="H69" i="1" s="1"/>
  <c r="I69" i="1" s="1"/>
  <c r="G70" i="1"/>
  <c r="H70" i="1" s="1"/>
  <c r="I70" i="1" s="1"/>
  <c r="G71" i="1"/>
  <c r="G72" i="1"/>
  <c r="G73" i="1"/>
  <c r="H73" i="1" s="1"/>
  <c r="I73" i="1" s="1"/>
  <c r="G74" i="1"/>
  <c r="H74" i="1" s="1"/>
  <c r="I74" i="1" s="1"/>
  <c r="G75" i="1"/>
  <c r="H75" i="1" s="1"/>
  <c r="I75" i="1" s="1"/>
  <c r="G76" i="1"/>
  <c r="H76" i="1" s="1"/>
  <c r="I76" i="1" s="1"/>
  <c r="G77" i="1"/>
  <c r="H77" i="1" s="1"/>
  <c r="I77" i="1" s="1"/>
  <c r="G78" i="1"/>
  <c r="H78" i="1" s="1"/>
  <c r="I78" i="1" s="1"/>
  <c r="G79" i="1"/>
  <c r="H79" i="1" s="1"/>
  <c r="I79" i="1" s="1"/>
  <c r="G80" i="1"/>
  <c r="H80" i="1" s="1"/>
  <c r="I80" i="1" s="1"/>
  <c r="G81" i="1"/>
  <c r="H81" i="1" s="1"/>
  <c r="I81" i="1" s="1"/>
  <c r="AU83" i="1" l="1"/>
  <c r="O82" i="1"/>
  <c r="P82" i="1"/>
  <c r="K67" i="1"/>
  <c r="L67" i="1" s="1"/>
  <c r="AI65" i="1"/>
  <c r="AS20" i="1"/>
  <c r="AU20" i="1" s="1"/>
  <c r="AR75" i="1"/>
  <c r="AH80" i="1"/>
  <c r="AI80" i="1" s="1"/>
  <c r="AR51" i="1"/>
  <c r="AR33" i="1"/>
  <c r="O51" i="1"/>
  <c r="P51" i="1" s="1"/>
  <c r="AR41" i="1"/>
  <c r="K41" i="1"/>
  <c r="L41" i="1" s="1"/>
  <c r="AS49" i="1"/>
  <c r="AU49" i="1" s="1"/>
  <c r="AS13" i="1"/>
  <c r="AU13" i="1" s="1"/>
  <c r="AR79" i="1"/>
  <c r="AR46" i="1"/>
  <c r="AR36" i="1"/>
  <c r="AI69" i="1"/>
  <c r="AR69" i="1"/>
  <c r="AR76" i="1"/>
  <c r="K32" i="1"/>
  <c r="L32" i="1" s="1"/>
  <c r="AR71" i="1"/>
  <c r="AS15" i="1"/>
  <c r="AU15" i="1" s="1"/>
  <c r="AR77" i="1"/>
  <c r="AR80" i="1"/>
  <c r="AS16" i="1"/>
  <c r="AU16" i="1" s="1"/>
  <c r="AS61" i="1"/>
  <c r="AU61" i="1" s="1"/>
  <c r="AR27" i="1"/>
  <c r="AR78" i="1"/>
  <c r="AR81" i="1"/>
  <c r="AS69" i="1"/>
  <c r="AR74" i="1"/>
  <c r="AR24" i="1"/>
  <c r="AR64" i="1"/>
  <c r="AR72" i="1"/>
  <c r="AS63" i="1"/>
  <c r="AU63" i="1" s="1"/>
  <c r="AR31" i="1"/>
  <c r="AH73" i="1"/>
  <c r="AI73" i="1" s="1"/>
  <c r="AR40" i="1"/>
  <c r="AS59" i="1"/>
  <c r="AU59" i="1" s="1"/>
  <c r="AI12" i="1"/>
  <c r="AR70" i="1"/>
  <c r="AS18" i="1"/>
  <c r="AU18" i="1" s="1"/>
  <c r="AU25" i="1" s="1"/>
  <c r="AR66" i="1"/>
  <c r="AI14" i="1"/>
  <c r="AR14" i="1"/>
  <c r="K36" i="1"/>
  <c r="L36" i="1" s="1"/>
  <c r="AS33" i="1"/>
  <c r="AU33" i="1" s="1"/>
  <c r="AR38" i="1"/>
  <c r="AR45" i="1"/>
  <c r="AH49" i="1"/>
  <c r="AI24" i="1"/>
  <c r="K46" i="1"/>
  <c r="L46" i="1" s="1"/>
  <c r="AR23" i="1"/>
  <c r="AR34" i="1"/>
  <c r="AR39" i="1"/>
  <c r="AR56" i="1"/>
  <c r="AH61" i="1"/>
  <c r="AR61" i="1" s="1"/>
  <c r="AR57" i="1"/>
  <c r="AR28" i="1"/>
  <c r="AI33" i="1"/>
  <c r="AR47" i="1"/>
  <c r="AR62" i="1"/>
  <c r="AI23" i="1"/>
  <c r="AI29" i="1"/>
  <c r="Y15" i="1"/>
  <c r="AR26" i="1"/>
  <c r="AS29" i="1"/>
  <c r="AU29" i="1" s="1"/>
  <c r="AR59" i="1"/>
  <c r="AR16" i="1"/>
  <c r="AR30" i="1"/>
  <c r="AR44" i="1"/>
  <c r="AR48" i="1"/>
  <c r="AH54" i="1"/>
  <c r="AR54" i="1" s="1"/>
  <c r="AR35" i="1"/>
  <c r="AS55" i="1"/>
  <c r="AU55" i="1" s="1"/>
  <c r="AI18" i="1"/>
  <c r="AR37" i="1"/>
  <c r="AR43" i="1"/>
  <c r="AR60" i="1"/>
  <c r="AH58" i="1"/>
  <c r="AR58" i="1" s="1"/>
  <c r="AS58" i="1"/>
  <c r="AU58" i="1" s="1"/>
  <c r="AH55" i="1"/>
  <c r="AR55" i="1" s="1"/>
  <c r="AH53" i="1"/>
  <c r="AR53" i="1" s="1"/>
  <c r="AS53" i="1"/>
  <c r="AU53" i="1" s="1"/>
  <c r="AR50" i="1"/>
  <c r="AH22" i="1"/>
  <c r="AR22" i="1" s="1"/>
  <c r="AH21" i="1"/>
  <c r="AH20" i="1"/>
  <c r="AH19" i="1"/>
  <c r="AA21" i="1"/>
  <c r="AI11" i="1"/>
  <c r="AA22" i="1"/>
  <c r="AA19" i="1"/>
  <c r="AA18" i="1"/>
  <c r="AA14" i="1"/>
  <c r="AA16" i="1"/>
  <c r="AA15" i="1"/>
  <c r="AA12" i="1"/>
  <c r="O40" i="1"/>
  <c r="P40" i="1" s="1"/>
  <c r="J84" i="1"/>
  <c r="N84" i="1"/>
  <c r="O32" i="1"/>
  <c r="P32" i="1" s="1"/>
  <c r="AF11" i="1"/>
  <c r="AG11" i="1" s="1"/>
  <c r="AS11" i="1" s="1"/>
  <c r="AU11" i="1" s="1"/>
  <c r="O28" i="1"/>
  <c r="P28" i="1" s="1"/>
  <c r="O63" i="1"/>
  <c r="P63" i="1" s="1"/>
  <c r="O27" i="1"/>
  <c r="P27" i="1" s="1"/>
  <c r="O31" i="1"/>
  <c r="P31" i="1" s="1"/>
  <c r="O35" i="1"/>
  <c r="P35" i="1" s="1"/>
  <c r="O39" i="1"/>
  <c r="P39" i="1" s="1"/>
  <c r="O57" i="1"/>
  <c r="P57" i="1" s="1"/>
  <c r="O62" i="1"/>
  <c r="P62" i="1" s="1"/>
  <c r="AF36" i="1"/>
  <c r="O20" i="1"/>
  <c r="P20" i="1" s="1"/>
  <c r="O45" i="1"/>
  <c r="P45" i="1" s="1"/>
  <c r="AG54" i="1"/>
  <c r="AG32" i="1"/>
  <c r="R84" i="1"/>
  <c r="S78" i="1"/>
  <c r="T78" i="1" s="1"/>
  <c r="K80" i="1"/>
  <c r="L80" i="1" s="1"/>
  <c r="H47" i="1"/>
  <c r="I40" i="1"/>
  <c r="H72" i="1"/>
  <c r="I72" i="1" s="1"/>
  <c r="H66" i="1"/>
  <c r="H71" i="1"/>
  <c r="I71" i="1" s="1"/>
  <c r="H43" i="1"/>
  <c r="H38" i="1"/>
  <c r="I38" i="1" s="1"/>
  <c r="H34" i="1"/>
  <c r="I34" i="1" s="1"/>
  <c r="H30" i="1"/>
  <c r="I30" i="1" s="1"/>
  <c r="I26" i="1"/>
  <c r="I21" i="1"/>
  <c r="X65" i="1"/>
  <c r="Y65" i="1" s="1"/>
  <c r="H60" i="1"/>
  <c r="H56" i="1"/>
  <c r="H54" i="1"/>
  <c r="H50" i="1"/>
  <c r="I14" i="1"/>
  <c r="AU42" i="1" l="1"/>
  <c r="AI61" i="1"/>
  <c r="AI22" i="1"/>
  <c r="AU17" i="1"/>
  <c r="AI55" i="1"/>
  <c r="AR73" i="1"/>
  <c r="AR49" i="1"/>
  <c r="AI49" i="1"/>
  <c r="AI19" i="1"/>
  <c r="AR19" i="1"/>
  <c r="AI20" i="1"/>
  <c r="AR20" i="1"/>
  <c r="AI21" i="1"/>
  <c r="AR21" i="1"/>
  <c r="AI53" i="1"/>
  <c r="AI54" i="1"/>
  <c r="AI58" i="1"/>
  <c r="AG36" i="1"/>
  <c r="I66" i="1"/>
  <c r="AS66" i="1" s="1"/>
  <c r="AU66" i="1" s="1"/>
  <c r="I43" i="1"/>
  <c r="I50" i="1"/>
  <c r="AS50" i="1" s="1"/>
  <c r="AU50" i="1" s="1"/>
  <c r="AU52" i="1" s="1"/>
  <c r="I54" i="1"/>
  <c r="AS54" i="1" s="1"/>
  <c r="AU54" i="1" s="1"/>
  <c r="I56" i="1"/>
  <c r="I60" i="1"/>
  <c r="I47" i="1"/>
  <c r="AU68" i="1" l="1"/>
  <c r="AU85" i="1" s="1"/>
  <c r="K54" i="1"/>
  <c r="K50" i="1"/>
  <c r="S20" i="1"/>
  <c r="T20" i="1" s="1"/>
  <c r="U20" i="1" s="1"/>
  <c r="S24" i="1"/>
  <c r="T24" i="1" s="1"/>
  <c r="U24" i="1" s="1"/>
  <c r="S26" i="1"/>
  <c r="T26" i="1" s="1"/>
  <c r="U26" i="1" s="1"/>
  <c r="S27" i="1"/>
  <c r="T27" i="1" s="1"/>
  <c r="U27" i="1" s="1"/>
  <c r="S28" i="1"/>
  <c r="T28" i="1" s="1"/>
  <c r="U28" i="1" s="1"/>
  <c r="S29" i="1"/>
  <c r="T29" i="1" s="1"/>
  <c r="U29" i="1" s="1"/>
  <c r="S30" i="1"/>
  <c r="T30" i="1" s="1"/>
  <c r="U30" i="1" s="1"/>
  <c r="S31" i="1"/>
  <c r="T31" i="1" s="1"/>
  <c r="U31" i="1" s="1"/>
  <c r="S32" i="1"/>
  <c r="T32" i="1" s="1"/>
  <c r="U32" i="1" s="1"/>
  <c r="S33" i="1"/>
  <c r="T33" i="1" s="1"/>
  <c r="U33" i="1" s="1"/>
  <c r="S34" i="1"/>
  <c r="T34" i="1" s="1"/>
  <c r="U34" i="1" s="1"/>
  <c r="S35" i="1"/>
  <c r="T35" i="1" s="1"/>
  <c r="U35" i="1" s="1"/>
  <c r="S36" i="1"/>
  <c r="T36" i="1" s="1"/>
  <c r="U36" i="1" s="1"/>
  <c r="S37" i="1"/>
  <c r="T37" i="1" s="1"/>
  <c r="U37" i="1" s="1"/>
  <c r="S38" i="1"/>
  <c r="T38" i="1" s="1"/>
  <c r="U38" i="1" s="1"/>
  <c r="S39" i="1"/>
  <c r="T39" i="1" s="1"/>
  <c r="U39" i="1" s="1"/>
  <c r="S40" i="1"/>
  <c r="T40" i="1" s="1"/>
  <c r="U40" i="1" s="1"/>
  <c r="S43" i="1"/>
  <c r="T43" i="1" s="1"/>
  <c r="U43" i="1" s="1"/>
  <c r="S44" i="1"/>
  <c r="T44" i="1" s="1"/>
  <c r="U44" i="1" s="1"/>
  <c r="S45" i="1"/>
  <c r="T45" i="1" s="1"/>
  <c r="U45" i="1" s="1"/>
  <c r="S56" i="1"/>
  <c r="T56" i="1" s="1"/>
  <c r="U56" i="1" s="1"/>
  <c r="S57" i="1"/>
  <c r="T57" i="1" s="1"/>
  <c r="U57" i="1" s="1"/>
  <c r="S46" i="1"/>
  <c r="T46" i="1" s="1"/>
  <c r="U46" i="1" s="1"/>
  <c r="S49" i="1"/>
  <c r="T49" i="1" s="1"/>
  <c r="U49" i="1" s="1"/>
  <c r="S47" i="1"/>
  <c r="T47" i="1" s="1"/>
  <c r="U47" i="1" s="1"/>
  <c r="S48" i="1"/>
  <c r="T48" i="1" s="1"/>
  <c r="U48" i="1" s="1"/>
  <c r="S55" i="1"/>
  <c r="T55" i="1" s="1"/>
  <c r="U55" i="1" s="1"/>
  <c r="S53" i="1"/>
  <c r="T53" i="1" s="1"/>
  <c r="U53" i="1" s="1"/>
  <c r="S61" i="1"/>
  <c r="T61" i="1" s="1"/>
  <c r="U61" i="1" s="1"/>
  <c r="S58" i="1"/>
  <c r="T58" i="1" s="1"/>
  <c r="U58" i="1" s="1"/>
  <c r="S60" i="1"/>
  <c r="T60" i="1" s="1"/>
  <c r="U60" i="1" s="1"/>
  <c r="S63" i="1"/>
  <c r="T63" i="1" s="1"/>
  <c r="U63" i="1" s="1"/>
  <c r="S64" i="1"/>
  <c r="T64" i="1" s="1"/>
  <c r="U64" i="1" s="1"/>
  <c r="S59" i="1"/>
  <c r="T59" i="1" s="1"/>
  <c r="U59" i="1" s="1"/>
  <c r="S62" i="1"/>
  <c r="T62" i="1" s="1"/>
  <c r="U62" i="1" s="1"/>
  <c r="S65" i="1"/>
  <c r="T65" i="1" s="1"/>
  <c r="U65" i="1" s="1"/>
  <c r="S66" i="1"/>
  <c r="T66" i="1" s="1"/>
  <c r="U66" i="1" s="1"/>
  <c r="L50" i="1" l="1"/>
  <c r="L54" i="1"/>
  <c r="M54" i="1" l="1"/>
  <c r="M50" i="1"/>
  <c r="AA46" i="1" l="1"/>
  <c r="AA43" i="1"/>
  <c r="AA45" i="1"/>
  <c r="AA44" i="1"/>
  <c r="AA47" i="1"/>
  <c r="AA49" i="1"/>
  <c r="AA48" i="1"/>
  <c r="AA55" i="1"/>
  <c r="AA53" i="1"/>
  <c r="AA60" i="1"/>
  <c r="AA57" i="1"/>
  <c r="AA56" i="1"/>
  <c r="AA58" i="1"/>
  <c r="AA59" i="1"/>
  <c r="AB59" i="1" s="1"/>
  <c r="AC59" i="1" s="1"/>
  <c r="AA61" i="1"/>
  <c r="AA63" i="1"/>
  <c r="AA62" i="1"/>
  <c r="AA66" i="1"/>
  <c r="AA64" i="1"/>
  <c r="AA65" i="1"/>
  <c r="AB66" i="1" l="1"/>
  <c r="AB63" i="1"/>
  <c r="AB60" i="1"/>
  <c r="AB49" i="1"/>
  <c r="AB43" i="1"/>
  <c r="AB62" i="1"/>
  <c r="AB61" i="1"/>
  <c r="AB58" i="1"/>
  <c r="AB53" i="1"/>
  <c r="AB47" i="1"/>
  <c r="AB46" i="1"/>
  <c r="AB65" i="1"/>
  <c r="AB56" i="1"/>
  <c r="AB55" i="1"/>
  <c r="AB44" i="1"/>
  <c r="AB64" i="1"/>
  <c r="AB57" i="1"/>
  <c r="AB48" i="1"/>
  <c r="AB45" i="1"/>
  <c r="AA80" i="1"/>
  <c r="Z69" i="1"/>
  <c r="AB80" i="1" l="1"/>
  <c r="AC48" i="1"/>
  <c r="AC64" i="1"/>
  <c r="AC55" i="1"/>
  <c r="AC47" i="1"/>
  <c r="AC58" i="1"/>
  <c r="AC62" i="1"/>
  <c r="AC43" i="1"/>
  <c r="AC60" i="1"/>
  <c r="AC66" i="1"/>
  <c r="AC45" i="1"/>
  <c r="AC57" i="1"/>
  <c r="AC44" i="1"/>
  <c r="AC56" i="1"/>
  <c r="AC65" i="1"/>
  <c r="AC46" i="1"/>
  <c r="AC53" i="1"/>
  <c r="AC61" i="1"/>
  <c r="AC49" i="1"/>
  <c r="AC63" i="1"/>
  <c r="AA69" i="1"/>
  <c r="AC80" i="1" l="1"/>
  <c r="AB69" i="1"/>
  <c r="O59" i="1"/>
  <c r="P59" i="1" s="1"/>
  <c r="Q59" i="1" s="1"/>
  <c r="AA73" i="1"/>
  <c r="AB73" i="1" s="1"/>
  <c r="AC73" i="1" l="1"/>
  <c r="AA79" i="1"/>
  <c r="AA76" i="1"/>
  <c r="AB76" i="1" s="1"/>
  <c r="AC76" i="1" l="1"/>
  <c r="AB79" i="1"/>
  <c r="AA72" i="1"/>
  <c r="AC79" i="1" l="1"/>
  <c r="AB72" i="1"/>
  <c r="AC72" i="1" l="1"/>
  <c r="K59" i="1"/>
  <c r="AA75" i="1"/>
  <c r="L59" i="1" l="1"/>
  <c r="M59" i="1" s="1"/>
  <c r="AB75" i="1"/>
  <c r="AC75" i="1" l="1"/>
  <c r="AA70" i="1"/>
  <c r="AB70" i="1" l="1"/>
  <c r="AA74" i="1"/>
  <c r="AA81" i="1"/>
  <c r="AA78" i="1"/>
  <c r="AB78" i="1" s="1"/>
  <c r="AC70" i="1" l="1"/>
  <c r="AB74" i="1"/>
  <c r="AB81" i="1"/>
  <c r="AC78" i="1"/>
  <c r="AA77" i="1"/>
  <c r="AC74" i="1" l="1"/>
  <c r="AB77" i="1"/>
  <c r="AC81" i="1"/>
  <c r="AA71" i="1"/>
  <c r="AB71" i="1" l="1"/>
  <c r="AC71" i="1" s="1"/>
  <c r="AC77" i="1"/>
  <c r="AS83" i="1" l="1"/>
  <c r="AC11" i="1"/>
  <c r="Z11" i="1" s="1"/>
  <c r="AA11" i="1" l="1"/>
</calcChain>
</file>

<file path=xl/sharedStrings.xml><?xml version="1.0" encoding="utf-8"?>
<sst xmlns="http://schemas.openxmlformats.org/spreadsheetml/2006/main" count="230" uniqueCount="132">
  <si>
    <t xml:space="preserve"> CUADRO COMPARATIVO DE VALORES UNITARIOS</t>
  </si>
  <si>
    <t>ÍTEM</t>
  </si>
  <si>
    <t>Unidad de Medida</t>
  </si>
  <si>
    <t>PROMEDIO</t>
  </si>
  <si>
    <t>Cantidad</t>
  </si>
  <si>
    <t xml:space="preserve">VALOR UNITARIO
SIN IVA </t>
  </si>
  <si>
    <t>VALOR UNITARIO CON IVA</t>
  </si>
  <si>
    <t xml:space="preserve">TOTAL  IVA INCLUIDO  </t>
  </si>
  <si>
    <t>OBJETO:</t>
  </si>
  <si>
    <t xml:space="preserve"> SON : </t>
  </si>
  <si>
    <t>Nombre Comercial del Producto</t>
  </si>
  <si>
    <t>El Centro de Centro Industrial y de Desarrollo Empresarial de SOACHA, de conformidad con los principios de transparencia para la contratación, convoco públicamente el día  XXXX  de xxxx  del 2022, a través de la página SECOP II, a todos los interesados en participar como parte del estudio de mercado del proceso en mención. 
se allegan dos (02) cotizaciones, lo cual permite determinar las variables consideradas para calcular el presupuesto oficial para el presente proceso, para lo cual se tendra en cuenta el valor promedio unitario de las cotizaciones presentadas por las diferentes empresas, asi: .</t>
  </si>
  <si>
    <t xml:space="preserve">VALOR UNITARIO SIN IVA </t>
  </si>
  <si>
    <r>
      <t>Una vez revisados  y  verificados los  elementos y cantidades solicitadas por el SENA se realizó el cuadro comparativo con los valores presentados por cada proponente, para el presente proceso se tomó el valor promedio unitario de cada ítem de las precotizaciones presentadas; por lo cual se estima un valor hasta</t>
    </r>
    <r>
      <rPr>
        <b/>
        <sz val="8"/>
        <rFont val="Arial"/>
        <family val="2"/>
      </rPr>
      <t xml:space="preserve">  XXXXXXXXXX</t>
    </r>
  </si>
  <si>
    <t xml:space="preserve">VALOR TOTAL </t>
  </si>
  <si>
    <t>VALOR TOTAL</t>
  </si>
  <si>
    <t>VALOR IVA</t>
  </si>
  <si>
    <t>VALOR UNITARIO
SIN IVA (PROMEDIO)</t>
  </si>
  <si>
    <t>VALOR UNITARIO CON IVA (PROMEDIO)</t>
  </si>
  <si>
    <t>CODIGO ELEMENTO SEGÚN UNSPSC</t>
  </si>
  <si>
    <t>Medidor de Humedad de Grano Café y Cacao (PORTATIL)</t>
  </si>
  <si>
    <t>Medidor De Co2 Interior, Temperatura Y Humedad Relativa Detector De Dióxido De Carbono</t>
  </si>
  <si>
    <t>MEDIDOR DE PH, EC, TEMPERATURA</t>
  </si>
  <si>
    <t>SONDA DE SUELO DE 20 PULGADAS CON EYECTOR Y PEDAL DE PIE</t>
  </si>
  <si>
    <t xml:space="preserve">Equipo Portable De Mantenimiento Agrícola </t>
  </si>
  <si>
    <t>MALETIN DE TRANSPORTE PARA LOS ELEMENTOS DEL KIT</t>
  </si>
  <si>
    <t>LUXOMETRO DIGITAL MEDIDOR DE LUZ FOTOMETRO LUX Y FC</t>
  </si>
  <si>
    <t xml:space="preserve">Refractómetro Portátil </t>
  </si>
  <si>
    <t>phimetro</t>
  </si>
  <si>
    <t>Acidómetro leche</t>
  </si>
  <si>
    <t>Termómetro Digital</t>
  </si>
  <si>
    <t>Juego de Moldes para Quesos</t>
  </si>
  <si>
    <t>Liras para queso</t>
  </si>
  <si>
    <t>Gramera digital</t>
  </si>
  <si>
    <t>Empacadora al vacío</t>
  </si>
  <si>
    <t>Alcoholímetro  (Hidrómetro Alcoholímetro Kit De Prueba).</t>
  </si>
  <si>
    <t>Lactómetro para medir el porcentaje de agua y grasa en leche (Lactodensímetro con Termómetro).</t>
  </si>
  <si>
    <t>Tabla de picar en acrílico</t>
  </si>
  <si>
    <t>Juego de embudos</t>
  </si>
  <si>
    <t xml:space="preserve">Selladora de bolsas </t>
  </si>
  <si>
    <t>Juego de cuchillos</t>
  </si>
  <si>
    <t>Densímetro portátil</t>
  </si>
  <si>
    <t>Sensor de humedad del suelo</t>
  </si>
  <si>
    <t>Medidor PH / Conductividad CE</t>
  </si>
  <si>
    <t>Pluviómetro</t>
  </si>
  <si>
    <t>Termómetro suelo</t>
  </si>
  <si>
    <t>Detector de gases</t>
  </si>
  <si>
    <t>Binoculares</t>
  </si>
  <si>
    <t>Sonómetros</t>
  </si>
  <si>
    <t>Luxómetro</t>
  </si>
  <si>
    <t>FONENDOSCOPIO VETERINARIO</t>
  </si>
  <si>
    <t>ESPECULO VAGINAL ILUMINADO</t>
  </si>
  <si>
    <t>Lactodensímetro Lactómetro (refractómetro) 0-20%</t>
  </si>
  <si>
    <t>Termómetro Veterinario</t>
  </si>
  <si>
    <t>PH metro Digital</t>
  </si>
  <si>
    <t>Bascula Dinamómetro</t>
  </si>
  <si>
    <t xml:space="preserve">Extensión para Jeringa </t>
  </si>
  <si>
    <t>Jeringa dosificadora</t>
  </si>
  <si>
    <t>Vasos selladores de pezones</t>
  </si>
  <si>
    <t>Topizador</t>
  </si>
  <si>
    <t>Cinta Bovino métrica</t>
  </si>
  <si>
    <t>pinza descolmilladora para cerdos</t>
  </si>
  <si>
    <t xml:space="preserve">cortador de colas y cauterizador eléctrico para cerdos </t>
  </si>
  <si>
    <t>Juego de agujas rectas y curva para sutura veterinaria</t>
  </si>
  <si>
    <t xml:space="preserve">Báscula o Gramera Digital </t>
  </si>
  <si>
    <t>HILADO DE ALGODÓN (juego de Bordado Básico Hilos Bordar, Agujas, Tambor, Telas)</t>
  </si>
  <si>
    <t>AGUJAS DE BORDADO (Estuche Para Bordar En Aguja Mágica)</t>
  </si>
  <si>
    <t>MINI ALICATES (Estuche De 3 Pinzas Para Joyas, Bisutería, Corte, Alambre)</t>
  </si>
  <si>
    <t>AMOLADORA ELECTRICA (Taladro Eléctrico recargable  Manual Mini Herramienta Rotativa Amoladora)</t>
  </si>
  <si>
    <t>TELARES MANUALIDADES (Juego de Mostacilla 12 Colores Telar+ Hilo+ Agujas+ Organizadores)</t>
  </si>
  <si>
    <t>Juego de escultura en arcilla (UTENSILIOS PARA ARCILLA O MODELADO)</t>
  </si>
  <si>
    <t>Juego de  talabartería cuero (EQUIPO PARA TALABARTERIA)</t>
  </si>
  <si>
    <t>Cautín Piro grafía  Temperatura Ajustable (PIROGRAFO)</t>
  </si>
  <si>
    <t>Juego de  22 Agujas Crochet Metálicas + Set Crochet 100 Un Gb</t>
  </si>
  <si>
    <t>Cautín Textil Para Pegar Cristales A Calor Hotfix Modistería</t>
  </si>
  <si>
    <t>Mototool inalámbrico</t>
  </si>
  <si>
    <t>Juego de Costura De Cuero Para Impresión De Bricolaje (KITS  DE COSTURA)</t>
  </si>
  <si>
    <t>PORTATIL</t>
  </si>
  <si>
    <t>GENERADOR DE ENERGIA PORTATIL CON CELDA SOLAR ENROLLABLE</t>
  </si>
  <si>
    <t>TABLETA</t>
  </si>
  <si>
    <t>POWERBANK</t>
  </si>
  <si>
    <t xml:space="preserve">Gafas realidad virtual </t>
  </si>
  <si>
    <t xml:space="preserve">UNIDAD   </t>
  </si>
  <si>
    <t xml:space="preserve">UNIDAD  </t>
  </si>
  <si>
    <t>JUEGO</t>
  </si>
  <si>
    <t>ESTUCHE</t>
  </si>
  <si>
    <t xml:space="preserve">COTIZACION 1
Agro La Hacienda SAS
</t>
  </si>
  <si>
    <t>URL</t>
  </si>
  <si>
    <t>MINI PROYECTOR RECARGABLE</t>
  </si>
  <si>
    <t>COTIZACION 2
FRUTIVERD</t>
  </si>
  <si>
    <t>COTIZACION 4
JENISA SAS</t>
  </si>
  <si>
    <t>COTIZACION 5
VISUALCOM</t>
  </si>
  <si>
    <t>COTIZACION 6
INGENIERIA EFICIENTE</t>
  </si>
  <si>
    <t>COTIZACION 7
IMPOINTER</t>
  </si>
  <si>
    <t>kit tic</t>
  </si>
  <si>
    <t>kit agicola</t>
  </si>
  <si>
    <t>KIT AGOINDUSTRIA</t>
  </si>
  <si>
    <t>KIT AMBIENTAL</t>
  </si>
  <si>
    <t>KIT PECUARIO</t>
  </si>
  <si>
    <t xml:space="preserve">KIT Artesanías </t>
  </si>
  <si>
    <t>VALOR UNITARIO SIN IVA</t>
  </si>
  <si>
    <t>https://www.exito.com/tab-m10-plus-4gb-128gb-blueto-lenovo-m10-plus-3-generacion-3087752/p?idsku=3276273&amp;gad=1&amp;gclid=EAIaIQobChMI8rbH88OhgQMViJ5aBR3yjQXSEAQYASABEgLgefD_BwE</t>
  </si>
  <si>
    <t>https://articulo.mercadolibre.com.co/MCO-996391114-gafas-realidad-virtual-vr-shinecon-con-auriculares-y-control-_JM?matt_tool=47620768&amp;matt_word=&amp;matt_source=google&amp;matt_campaign_id=14634237776&amp;matt_ad_group_id=142467807982&amp;matt_match_type=&amp;matt_network=g&amp;matt_device=c&amp;matt_creative=644826552134&amp;matt_keyword=&amp;matt_ad_position=&amp;matt_ad_type=pla&amp;matt_merchant_id=396201493&amp;matt_product_id=MCO996391114&amp;matt_product_partition_id=1941898895400&amp;matt_target_id=pla-1941898895400&amp;gclid=EAIaIQobChMI7P2YjMehgQMV3aZaBR3t9w5iEAQYASABEgInbvD_BwE</t>
  </si>
  <si>
    <t>CANTIDAD A SOLICITAR</t>
  </si>
  <si>
    <t>TOTAL</t>
  </si>
  <si>
    <t>https://articulo.mercadolibre.com.co/MCO-809944361-medidor-de-humedad-granos-y-cereales-cafe-maiz-arroz-cacao-_JM?matt_tool=13515679&amp;matt_word=&amp;matt_source=google&amp;matt_campaign_id=14633851803&amp;matt_ad_group_id=149535348617&amp;matt_match_type=&amp;matt_network=g&amp;matt_device=c&amp;matt_creative=667003837364&amp;matt_keyword=&amp;matt_ad_position=&amp;matt_ad_type=pla&amp;matt_merchant_id=142584434&amp;matt_product_id=MCO809944361&amp;matt_product_partition_id=2226204861767&amp;matt_target_id=pla-2226204861767&amp;gclid=EAIaIQobChMIwf-8kMihgQMVNaZaBR1vlgCkEAYYAiABEgJwhfD_BwE</t>
  </si>
  <si>
    <t>https://shopee.com.co/product/471807858/22633396404?gclid=EAIaIQobChMIm5z2ksyhgQMVX4paBR1-DQleEAYYBSABEgIPuvD_BwE</t>
  </si>
  <si>
    <t>https://articulo.mercadolibre.com.co/MCO-601680708-phmetro-ph-metro-4-en-1-tds-ec-temperatura-conductimetro-_JM?matt_tool=70147493&amp;matt_word=&amp;matt_source=google&amp;matt_campaign_id=14633851809&amp;matt_ad_group_id=140203048250&amp;matt_match_type=&amp;matt_network=g&amp;matt_device=c&amp;matt_creative=644018830015&amp;matt_keyword=&amp;matt_ad_position=&amp;matt_ad_type=pla&amp;matt_merchant_id=118042979&amp;matt_product_id=MCO601680708&amp;matt_product_partition_id=2163484154818&amp;matt_target_id=pla-2163484154818&amp;gclid=EAIaIQobChMI0JnG7s2hgQMVQ6BaBR2iSActEAQYBiABEgJWJfD_BwE</t>
  </si>
  <si>
    <t>https://articulo.mercadolibre.com.co/MCO-1014981968-herramienta-de-sonda-de-muestreo-de-suelo-eyector-preciso-de-_JM#position=18&amp;search_layout=stack&amp;type=item&amp;tracking_id=0ffe2168-9f33-40e0-85e1-21dc93e7ba0b</t>
  </si>
  <si>
    <t>https://articulo.mercadolibre.com.co/MCO-1321990537-herramienta-de-sonda-de-muestreo-de-suelo-eyector-preciso-d-_JM</t>
  </si>
  <si>
    <t>https://articulo.mercadolibre.com.co/MCO-855937382-kit-herramientas-de-jardineria-x10-piezas-estuche-_JM#is_advertising=true&amp;position=1&amp;search_layout=stack&amp;type=pad&amp;tracking_id=326a8db9-f034-4f48-9a3d-00a5db7f8c93&amp;is_advertising=true&amp;ad_domain=VQCATCORE_LST&amp;ad_position=1&amp;ad_click_id=ZDU4NzQ2MTktNjNiZi00YTkxLTkzM2QtODQ2YzczNDdmZmE2</t>
  </si>
  <si>
    <t>https://articulo.mercadolibre.com.co/MCO-845639948-kit-de-jardineria-herramientas-de-poda-completo-calidad-exce-_JM#position=24&amp;search_layout=stack&amp;type=item&amp;tracking_id=471a8556-e8c6-42c0-a512-22aea81edc74</t>
  </si>
  <si>
    <t>https://articulo.mercadolibre.com.co/MCO-465168745-termometro-digital-cocina-estuche-bateria-_JM#position=17&amp;search_layout=stack&amp;type=item&amp;tracking_id=2d93912c-08f4-4653-be94-329249d9cac1</t>
  </si>
  <si>
    <t>https://articulo.mercadolibre.com.co/MCO-515189295-termometro-digital-de-cocina-punzon-sonda-temperatura-comida-_JM#is_advertising=true&amp;position=19&amp;search_layout=stack&amp;type=pad&amp;tracking_id=2d93912c-08f4-4653-be94-329249d9cac1&amp;is_advertising=true&amp;ad_domain=VQCATCORE_LST&amp;ad_position=19&amp;ad_click_id=MzE5Mzk0NzItODE2Zi00NmU2LWIyMTItOGRkOWMzZGI0MWQ2</t>
  </si>
  <si>
    <t>https://articulo.mercadolibre.com.co/MCO-1650997500-empacadora-selladora-al-vacio-semi-industrial-2-rollos-_JM#is_advertising=true&amp;position=10&amp;search_layout=stack&amp;type=pad&amp;tracking_id=7a3b44c1-b76b-4bb3-8c77-3f2d1eb85ec6&amp;is_advertising=true&amp;ad_domain=VQCATCORE_LST&amp;ad_position=10&amp;ad_click_id=N2JkNmY5YjYtZmM2Zi00OGFhLTlmMzctNzUyNmZhODM1OWUx</t>
  </si>
  <si>
    <t>https://articulo.mercadolibre.com.co/MCO-645369189-empacadora-selladora-al-vacio-semi-industrial-2-rollos-_JM#position=14&amp;search_layout=stack&amp;type=item&amp;tracking_id=041ad519-3cd6-44e3-9fc4-f0f775856336</t>
  </si>
  <si>
    <t>https://articulo.mercadolibre.com.co/MCO-569550582-sonometro-medidor-ruido-decibeles-digital-uni-t-ut353-_JM?matt_tool=70147493&amp;matt_word=&amp;matt_source=google&amp;matt_campaign_id=14633851809&amp;matt_ad_group_id=122277564930&amp;matt_match_type=&amp;matt_network=g&amp;matt_device=c&amp;matt_creative=545410559217&amp;matt_keyword=&amp;matt_ad_position=&amp;matt_ad_type=pla&amp;matt_merchant_id=241315707&amp;matt_product_id=MCO569550582&amp;matt_product_partition_id=2163484155058&amp;matt_target_id=aud-2001329863355:pla-2163484155058&amp;gclid=EAIaIQobChMIzdTL8uWhgQMVSIKGCh1fEw_GEAQYAyABEgIgZvD_BwE</t>
  </si>
  <si>
    <t>https://articulo.mercadolibre.com.co/MCO-993281944-luxometro-digital-medidor-luz-luminometro-luz-led-_JM#position=15&amp;search_layout=stack&amp;type=item&amp;tracking_id=8331fc93-bcd8-4f1a-89c7-a147751b4f63</t>
  </si>
  <si>
    <t>https://articulo.mercadolibre.com.co/MCO-449935397-fonendoscopio-profesional-doble-servicio-_JM#position=22&amp;search_layout=stack&amp;type=item&amp;tracking_id=90c1b85b-4a0c-4add-b88b-130cdcc062ca</t>
  </si>
  <si>
    <t>https://articulo.mercadolibre.com.co/MCO-638696566-especulo-vaginal-de-ganado-instrumento-veterinario-vagina-d-_JM#position=5&amp;search_layout=stack&amp;type=item&amp;tracking_id=d74b8061-83d1-4b74-bfc5-376f708b4206</t>
  </si>
  <si>
    <t>https://articulo.mercadolibre.com.co/MCO-1805701542-medidor-de-concentracion-de-leche-0-20-herramientas-de-_JM#position=39&amp;search_layout=stack&amp;type=item&amp;tracking_id=acdfb7bd-8310-464b-bf0f-50af65817924</t>
  </si>
  <si>
    <t>https://articulo.mercadolibre.com.co/MCO-1333244473-300-kg50-g-electronica-cazadores-bascula-recargable-lcd-_JM#position=37&amp;search_layout=stack&amp;type=item&amp;tracking_id=dc54c47a-cf77-451e-b769-4a497bc56d2c</t>
  </si>
  <si>
    <t>https://articulo.mercadolibre.com.co/MCO-1322173869-tubo-de-extension-de-jeringa-de-infusion-con-aguja-veteri-1-_JM#position=4&amp;search_layout=stack&amp;type=item&amp;tracking_id=380b8e48-6251-4adf-82d4-40d924a73862</t>
  </si>
  <si>
    <t>https://articulo.mercadolibre.com.co/MCO-956122366-vaso-de-inmersion-para-pezones-de-vaca-1-unidad-limpieza-d-_JM#position=5&amp;search_layout=stack&amp;type=item&amp;tracking_id=9181a5de-bb0f-45b5-a915-896e59f7c92e</t>
  </si>
  <si>
    <t>https://articulo.mercadolibre.com.co/MCO-562839631-balanza-gramera-digital-de-cocina-5000-gramos-5-kilos-tara-_JM#position=24&amp;search_layout=stack&amp;type=item&amp;tracking_id=ba39683c-e0df-4801-8f36-1a457eb148a5</t>
  </si>
  <si>
    <t>https://articulo.mercadolibre.com.co/MCO-1325545865-electro-calentador-cola-cortador-para-lechones-ovejas-corte-_JM#position=4&amp;search_layout=stack&amp;type=item&amp;tracking_id=8a9734e3-ec75-420f-9a25-7c5c421ba04b</t>
  </si>
  <si>
    <t>https://articulo.mercadolibre.com.co/MCO-474145870-moto-tool-inalambrico-discover-72vol-25000rpm-110pzs-crt324-_JM#position=14&amp;search_layout=stack&amp;type=item&amp;tracking_id=c6e93566-18fe-49b4-bfa5-5b6098cb07ec</t>
  </si>
  <si>
    <t>GRAN TOTAL</t>
  </si>
  <si>
    <t>COTIZACION 3
PAPERBOX</t>
  </si>
  <si>
    <t xml:space="preserve">COTIZACION 8
PRECIOS INTERNET
</t>
  </si>
  <si>
    <t xml:space="preserve">COTIZACION 9
PRECIOS INTERNET II
</t>
  </si>
  <si>
    <t>Elaboró: Alfonso enrique González 
Cargo:  Dinamizador Rural de Centro
Centro de Industrial y de Desarrollo Empresarial de  SOACHA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</si>
</sst>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quot;$&quot;\ * #,##0_-;_-&quot;$&quot;\ * &quot;-&quot;_-;_-@_-"/>
    <numFmt numFmtId="165" formatCode="_-&quot;$&quot;\ * #,##0.00_-;\-&quot;$&quot;\ * #,##0.00_-;_-&quot;$&quot;\ * &quot;-&quot;??_-;_-@_-"/>
    <numFmt numFmtId="166" formatCode="_-&quot;$&quot;* #,##0_-;\-&quot;$&quot;* #,##0_-;_-&quot;$&quot;* &quot;-&quot;_-;_-@_-"/>
    <numFmt numFmtId="167" formatCode="_-&quot;$&quot;* #,##0_-;\-&quot;$&quot;* #,##0_-;_-&quot;$&quot;* &quot;-&quot;??_-;_-@_-"/>
  </numFmts>
  <fonts count="28" x14ac:knownFonts="1">
    <font>
      <sz val="11"/>
      <color theme="1"/>
      <name val="Calibri"/>
      <family val="2"/>
      <scheme val="minor"/>
    </font>
    <font>
      <sz val="11"/>
      <color theme="1"/>
      <name val="Calibri"/>
      <family val="2"/>
      <scheme val="minor"/>
    </font>
    <font>
      <sz val="10"/>
      <name val="Arial"/>
      <family val="2"/>
    </font>
    <font>
      <b/>
      <sz val="8"/>
      <name val="Arial"/>
      <family val="2"/>
    </font>
    <font>
      <b/>
      <sz val="12"/>
      <name val="Arial"/>
      <family val="2"/>
    </font>
    <font>
      <b/>
      <sz val="8"/>
      <color theme="1"/>
      <name val="Arial Narrow"/>
      <family val="2"/>
    </font>
    <font>
      <sz val="8"/>
      <name val="Arial"/>
      <family val="2"/>
    </font>
    <font>
      <sz val="8"/>
      <color theme="1"/>
      <name val="Calibri"/>
      <family val="2"/>
      <scheme val="minor"/>
    </font>
    <font>
      <sz val="8"/>
      <color theme="1"/>
      <name val="Arial"/>
      <family val="2"/>
    </font>
    <font>
      <b/>
      <sz val="8"/>
      <color theme="1"/>
      <name val="Calibri"/>
      <family val="2"/>
      <scheme val="minor"/>
    </font>
    <font>
      <sz val="9"/>
      <color rgb="FF000000"/>
      <name val="Calibri"/>
      <family val="2"/>
      <scheme val="minor"/>
    </font>
    <font>
      <sz val="9"/>
      <color theme="1"/>
      <name val="Calibri"/>
      <family val="2"/>
      <scheme val="minor"/>
    </font>
    <font>
      <sz val="9"/>
      <color rgb="FF222222"/>
      <name val="Calibri"/>
      <family val="2"/>
      <scheme val="minor"/>
    </font>
    <font>
      <u/>
      <sz val="11"/>
      <color theme="10"/>
      <name val="Calibri"/>
      <family val="2"/>
      <scheme val="minor"/>
    </font>
    <font>
      <b/>
      <sz val="9"/>
      <color theme="1"/>
      <name val="Arial Narrow"/>
      <family val="2"/>
    </font>
    <font>
      <sz val="9"/>
      <name val="Arial"/>
      <family val="2"/>
    </font>
    <font>
      <b/>
      <sz val="9"/>
      <name val="Arial"/>
      <family val="2"/>
    </font>
    <font>
      <sz val="9"/>
      <color rgb="FF000000"/>
      <name val="Calibri"/>
      <family val="2"/>
    </font>
    <font>
      <u/>
      <sz val="8"/>
      <color theme="10"/>
      <name val="Calibri"/>
      <family val="2"/>
      <scheme val="minor"/>
    </font>
    <font>
      <sz val="9"/>
      <color rgb="FFFF0000"/>
      <name val="Calibri"/>
      <family val="2"/>
    </font>
    <font>
      <sz val="9"/>
      <color rgb="FF00B050"/>
      <name val="Calibri"/>
      <family val="2"/>
    </font>
    <font>
      <b/>
      <sz val="9"/>
      <color rgb="FF000000"/>
      <name val="Calibri"/>
      <family val="2"/>
    </font>
    <font>
      <b/>
      <sz val="9"/>
      <name val="Calibri"/>
      <family val="2"/>
    </font>
    <font>
      <sz val="9"/>
      <name val="Calibri"/>
      <family val="2"/>
    </font>
    <font>
      <sz val="9"/>
      <color theme="1"/>
      <name val="Arial Narrow"/>
      <family val="2"/>
    </font>
    <font>
      <sz val="10"/>
      <color rgb="FF000000"/>
      <name val="Arial Narrow"/>
      <family val="2"/>
    </font>
    <font>
      <b/>
      <sz val="10"/>
      <color theme="1"/>
      <name val="Calibri"/>
      <family val="2"/>
      <scheme val="minor"/>
    </font>
    <font>
      <sz val="11"/>
      <name val="Calibri"/>
      <family val="2"/>
      <scheme val="minor"/>
    </font>
  </fonts>
  <fills count="8">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theme="9"/>
        <bgColor indexed="64"/>
      </patternFill>
    </fill>
    <fill>
      <patternFill patternType="solid">
        <fgColor theme="0" tint="-0.14999847407452621"/>
        <bgColor indexed="64"/>
      </patternFill>
    </fill>
    <fill>
      <patternFill patternType="solid">
        <fgColor theme="6" tint="0.39997558519241921"/>
        <bgColor indexed="64"/>
      </patternFill>
    </fill>
  </fills>
  <borders count="21">
    <border>
      <left/>
      <right/>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top/>
      <bottom style="thin">
        <color indexed="64"/>
      </bottom>
      <diagonal/>
    </border>
  </borders>
  <cellStyleXfs count="6">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xf numFmtId="0" fontId="13" fillId="0" borderId="0" applyNumberFormat="0" applyFill="0" applyBorder="0" applyAlignment="0" applyProtection="0"/>
    <xf numFmtId="165" fontId="1" fillId="0" borderId="0" applyFont="0" applyFill="0" applyBorder="0" applyAlignment="0" applyProtection="0"/>
  </cellStyleXfs>
  <cellXfs count="139">
    <xf numFmtId="0" fontId="0" fillId="0" borderId="0" xfId="0"/>
    <xf numFmtId="3" fontId="3" fillId="2" borderId="5" xfId="0" applyNumberFormat="1" applyFont="1" applyFill="1" applyBorder="1" applyAlignment="1">
      <alignment horizontal="center" vertical="center" wrapText="1"/>
    </xf>
    <xf numFmtId="0" fontId="3" fillId="0" borderId="0" xfId="0" applyFont="1" applyAlignment="1">
      <alignment horizontal="center" wrapText="1"/>
    </xf>
    <xf numFmtId="0" fontId="5" fillId="0" borderId="0" xfId="0" applyFont="1" applyAlignment="1">
      <alignment horizontal="center"/>
    </xf>
    <xf numFmtId="0" fontId="6" fillId="0" borderId="0" xfId="0" applyFont="1"/>
    <xf numFmtId="0" fontId="7" fillId="0" borderId="0" xfId="0" applyFont="1"/>
    <xf numFmtId="3" fontId="7" fillId="0" borderId="0" xfId="0" applyNumberFormat="1" applyFont="1" applyAlignment="1">
      <alignment horizontal="center"/>
    </xf>
    <xf numFmtId="3" fontId="7" fillId="0" borderId="0" xfId="0" applyNumberFormat="1" applyFont="1"/>
    <xf numFmtId="0" fontId="6" fillId="0" borderId="0" xfId="0" applyFont="1" applyAlignment="1">
      <alignment horizontal="center"/>
    </xf>
    <xf numFmtId="3" fontId="6" fillId="0" borderId="0" xfId="0" applyNumberFormat="1" applyFont="1" applyAlignment="1">
      <alignment horizontal="center"/>
    </xf>
    <xf numFmtId="3" fontId="6" fillId="0" borderId="0" xfId="0" applyNumberFormat="1" applyFont="1"/>
    <xf numFmtId="0" fontId="7" fillId="0" borderId="5" xfId="0" applyFont="1" applyBorder="1" applyAlignment="1">
      <alignment horizontal="center"/>
    </xf>
    <xf numFmtId="164" fontId="8" fillId="3" borderId="5" xfId="1" applyFont="1" applyFill="1" applyBorder="1"/>
    <xf numFmtId="164" fontId="8" fillId="3" borderId="5" xfId="1" applyFont="1" applyFill="1" applyBorder="1" applyAlignment="1">
      <alignment horizontal="center"/>
    </xf>
    <xf numFmtId="164" fontId="7" fillId="0" borderId="0" xfId="0" applyNumberFormat="1" applyFont="1"/>
    <xf numFmtId="0" fontId="6" fillId="0" borderId="0" xfId="0" applyFont="1" applyAlignment="1">
      <alignment horizontal="left" vertical="center"/>
    </xf>
    <xf numFmtId="167" fontId="6" fillId="0" borderId="0" xfId="0" applyNumberFormat="1" applyFont="1"/>
    <xf numFmtId="167" fontId="6" fillId="3" borderId="0" xfId="0" applyNumberFormat="1" applyFont="1" applyFill="1"/>
    <xf numFmtId="167" fontId="6" fillId="0" borderId="0" xfId="0" applyNumberFormat="1" applyFont="1" applyAlignment="1">
      <alignment vertical="center"/>
    </xf>
    <xf numFmtId="167" fontId="6" fillId="3" borderId="0" xfId="0" applyNumberFormat="1" applyFont="1" applyFill="1" applyAlignment="1">
      <alignment vertical="center"/>
    </xf>
    <xf numFmtId="3" fontId="6" fillId="0" borderId="0" xfId="0" applyNumberFormat="1" applyFont="1" applyAlignment="1">
      <alignment vertical="center"/>
    </xf>
    <xf numFmtId="0" fontId="3" fillId="0" borderId="0" xfId="0" applyFont="1" applyAlignment="1">
      <alignment wrapText="1"/>
    </xf>
    <xf numFmtId="0" fontId="3" fillId="0" borderId="0" xfId="0" applyFont="1" applyAlignment="1">
      <alignment horizontal="left"/>
    </xf>
    <xf numFmtId="164" fontId="0" fillId="3" borderId="5" xfId="1" applyFont="1" applyFill="1" applyBorder="1" applyAlignment="1">
      <alignment horizontal="center" vertical="center"/>
    </xf>
    <xf numFmtId="166" fontId="8" fillId="3" borderId="5" xfId="2" applyNumberFormat="1" applyFont="1" applyFill="1" applyBorder="1" applyAlignment="1">
      <alignment horizontal="center" vertical="center"/>
    </xf>
    <xf numFmtId="0" fontId="11" fillId="0" borderId="5" xfId="0" applyFont="1" applyBorder="1"/>
    <xf numFmtId="0" fontId="10" fillId="0" borderId="5" xfId="0" applyFont="1" applyBorder="1"/>
    <xf numFmtId="0" fontId="12" fillId="0" borderId="5" xfId="0" applyFont="1" applyBorder="1"/>
    <xf numFmtId="0" fontId="11" fillId="0" borderId="8" xfId="0" applyFont="1" applyBorder="1"/>
    <xf numFmtId="3" fontId="0" fillId="0" borderId="5" xfId="0" applyNumberFormat="1" applyBorder="1" applyAlignment="1">
      <alignment horizontal="center" vertical="center"/>
    </xf>
    <xf numFmtId="0" fontId="0" fillId="0" borderId="5" xfId="0" applyBorder="1" applyAlignment="1">
      <alignment horizontal="center" vertical="center"/>
    </xf>
    <xf numFmtId="0" fontId="14" fillId="0" borderId="0" xfId="0" applyFont="1" applyAlignment="1">
      <alignment horizontal="center"/>
    </xf>
    <xf numFmtId="0" fontId="11" fillId="0" borderId="0" xfId="0" applyFont="1"/>
    <xf numFmtId="0" fontId="15" fillId="0" borderId="0" xfId="0" applyFont="1"/>
    <xf numFmtId="0" fontId="17" fillId="0" borderId="5" xfId="0" applyFont="1" applyBorder="1" applyAlignment="1">
      <alignment vertical="center"/>
    </xf>
    <xf numFmtId="0" fontId="15" fillId="0" borderId="0" xfId="0" applyFont="1" applyAlignment="1">
      <alignment horizontal="left" vertical="center"/>
    </xf>
    <xf numFmtId="3" fontId="15" fillId="0" borderId="0" xfId="0" applyNumberFormat="1" applyFont="1" applyAlignment="1">
      <alignment horizontal="center"/>
    </xf>
    <xf numFmtId="0" fontId="16" fillId="0" borderId="1" xfId="0" applyFont="1" applyBorder="1" applyAlignment="1">
      <alignment wrapText="1"/>
    </xf>
    <xf numFmtId="166" fontId="7" fillId="0" borderId="5" xfId="0" applyNumberFormat="1" applyFont="1" applyBorder="1" applyAlignment="1">
      <alignment horizontal="center" vertical="center"/>
    </xf>
    <xf numFmtId="0" fontId="18" fillId="0" borderId="5" xfId="4" applyFont="1" applyBorder="1" applyAlignment="1">
      <alignment horizontal="center" vertical="center" wrapText="1"/>
    </xf>
    <xf numFmtId="164" fontId="18" fillId="3" borderId="5" xfId="4" applyNumberFormat="1" applyFont="1" applyFill="1" applyBorder="1" applyAlignment="1">
      <alignment horizontal="center" wrapText="1"/>
    </xf>
    <xf numFmtId="0" fontId="18" fillId="3" borderId="5" xfId="4" applyNumberFormat="1" applyFont="1" applyFill="1" applyBorder="1" applyAlignment="1">
      <alignment horizontal="center"/>
    </xf>
    <xf numFmtId="166" fontId="8" fillId="3" borderId="5" xfId="1" applyNumberFormat="1" applyFont="1" applyFill="1" applyBorder="1" applyAlignment="1">
      <alignment horizontal="center"/>
    </xf>
    <xf numFmtId="0" fontId="8" fillId="3" borderId="5" xfId="1" applyNumberFormat="1" applyFont="1" applyFill="1" applyBorder="1" applyAlignment="1">
      <alignment horizontal="center"/>
    </xf>
    <xf numFmtId="0" fontId="8" fillId="3" borderId="5" xfId="1" applyNumberFormat="1" applyFont="1" applyFill="1" applyBorder="1" applyAlignment="1">
      <alignment horizontal="center" wrapText="1"/>
    </xf>
    <xf numFmtId="3" fontId="3" fillId="2" borderId="4" xfId="0" applyNumberFormat="1" applyFont="1" applyFill="1" applyBorder="1" applyAlignment="1">
      <alignment horizontal="center" vertical="center" wrapText="1"/>
    </xf>
    <xf numFmtId="0" fontId="7" fillId="4" borderId="5" xfId="0" applyFont="1" applyFill="1" applyBorder="1" applyAlignment="1">
      <alignment horizontal="center"/>
    </xf>
    <xf numFmtId="0" fontId="7" fillId="0" borderId="2" xfId="0" applyFont="1" applyBorder="1" applyAlignment="1">
      <alignment horizontal="center"/>
    </xf>
    <xf numFmtId="3" fontId="3" fillId="2" borderId="14" xfId="0" applyNumberFormat="1" applyFont="1" applyFill="1" applyBorder="1" applyAlignment="1">
      <alignment horizontal="center" vertical="center" wrapText="1"/>
    </xf>
    <xf numFmtId="3" fontId="3" fillId="2" borderId="15" xfId="0" applyNumberFormat="1" applyFont="1" applyFill="1" applyBorder="1" applyAlignment="1">
      <alignment horizontal="center" vertical="center" wrapText="1"/>
    </xf>
    <xf numFmtId="0" fontId="7" fillId="0" borderId="14" xfId="0" applyFont="1" applyBorder="1"/>
    <xf numFmtId="164" fontId="8" fillId="3" borderId="15" xfId="1" applyFont="1" applyFill="1" applyBorder="1" applyAlignment="1">
      <alignment horizontal="center"/>
    </xf>
    <xf numFmtId="164" fontId="8" fillId="3" borderId="14" xfId="1" applyFont="1" applyFill="1" applyBorder="1"/>
    <xf numFmtId="164" fontId="8" fillId="4" borderId="14" xfId="1" applyFont="1" applyFill="1" applyBorder="1"/>
    <xf numFmtId="164" fontId="8" fillId="3" borderId="16" xfId="1" applyFont="1" applyFill="1" applyBorder="1"/>
    <xf numFmtId="166" fontId="8" fillId="3" borderId="17" xfId="2" applyNumberFormat="1" applyFont="1" applyFill="1" applyBorder="1" applyAlignment="1">
      <alignment horizontal="center" vertical="center"/>
    </xf>
    <xf numFmtId="164" fontId="8" fillId="3" borderId="17" xfId="1" applyFont="1" applyFill="1" applyBorder="1"/>
    <xf numFmtId="164" fontId="8" fillId="3" borderId="18" xfId="1" applyFont="1" applyFill="1" applyBorder="1" applyAlignment="1">
      <alignment horizontal="center"/>
    </xf>
    <xf numFmtId="164" fontId="8" fillId="3" borderId="14" xfId="1" applyFont="1" applyFill="1" applyBorder="1" applyAlignment="1">
      <alignment horizontal="center"/>
    </xf>
    <xf numFmtId="164" fontId="8" fillId="3" borderId="16" xfId="1" applyFont="1" applyFill="1" applyBorder="1" applyAlignment="1">
      <alignment horizontal="center"/>
    </xf>
    <xf numFmtId="0" fontId="19" fillId="0" borderId="5" xfId="0" applyFont="1" applyBorder="1" applyAlignment="1">
      <alignment vertical="center"/>
    </xf>
    <xf numFmtId="0" fontId="20" fillId="0" borderId="5" xfId="0" applyFont="1" applyBorder="1" applyAlignment="1">
      <alignment vertical="center"/>
    </xf>
    <xf numFmtId="164" fontId="8" fillId="4" borderId="15" xfId="1" applyFont="1" applyFill="1" applyBorder="1" applyAlignment="1">
      <alignment horizontal="center"/>
    </xf>
    <xf numFmtId="3" fontId="6" fillId="4" borderId="0" xfId="0" applyNumberFormat="1" applyFont="1" applyFill="1"/>
    <xf numFmtId="0" fontId="7" fillId="4" borderId="0" xfId="0" applyFont="1" applyFill="1"/>
    <xf numFmtId="0" fontId="7" fillId="5" borderId="0" xfId="0" applyFont="1" applyFill="1"/>
    <xf numFmtId="164" fontId="8" fillId="4" borderId="5" xfId="1" applyFont="1" applyFill="1" applyBorder="1" applyAlignment="1">
      <alignment horizontal="center"/>
    </xf>
    <xf numFmtId="166" fontId="9" fillId="0" borderId="5" xfId="0" applyNumberFormat="1" applyFont="1" applyBorder="1"/>
    <xf numFmtId="0" fontId="7" fillId="6" borderId="5" xfId="0" applyFont="1" applyFill="1" applyBorder="1" applyAlignment="1">
      <alignment horizontal="center"/>
    </xf>
    <xf numFmtId="0" fontId="10" fillId="6" borderId="5" xfId="0" applyFont="1" applyFill="1" applyBorder="1"/>
    <xf numFmtId="0" fontId="11" fillId="6" borderId="5" xfId="0" applyFont="1" applyFill="1" applyBorder="1"/>
    <xf numFmtId="164" fontId="8" fillId="6" borderId="14" xfId="1" applyFont="1" applyFill="1" applyBorder="1"/>
    <xf numFmtId="166" fontId="8" fillId="6" borderId="5" xfId="2" applyNumberFormat="1" applyFont="1" applyFill="1" applyBorder="1" applyAlignment="1">
      <alignment horizontal="center" vertical="center"/>
    </xf>
    <xf numFmtId="164" fontId="8" fillId="6" borderId="5" xfId="1" applyFont="1" applyFill="1" applyBorder="1"/>
    <xf numFmtId="164" fontId="8" fillId="6" borderId="15" xfId="1" applyFont="1" applyFill="1" applyBorder="1" applyAlignment="1">
      <alignment horizontal="center"/>
    </xf>
    <xf numFmtId="164" fontId="8" fillId="6" borderId="14" xfId="1" applyFont="1" applyFill="1" applyBorder="1" applyAlignment="1">
      <alignment horizontal="center"/>
    </xf>
    <xf numFmtId="164" fontId="8" fillId="6" borderId="5" xfId="1" applyFont="1" applyFill="1" applyBorder="1" applyAlignment="1">
      <alignment horizontal="center"/>
    </xf>
    <xf numFmtId="166" fontId="7" fillId="6" borderId="5" xfId="0" applyNumberFormat="1" applyFont="1" applyFill="1" applyBorder="1" applyAlignment="1">
      <alignment horizontal="center" vertical="center"/>
    </xf>
    <xf numFmtId="0" fontId="8" fillId="6" borderId="5" xfId="1" applyNumberFormat="1" applyFont="1" applyFill="1" applyBorder="1" applyAlignment="1">
      <alignment horizontal="center"/>
    </xf>
    <xf numFmtId="164" fontId="0" fillId="6" borderId="5" xfId="1" applyFont="1" applyFill="1" applyBorder="1" applyAlignment="1">
      <alignment horizontal="center" vertical="center"/>
    </xf>
    <xf numFmtId="0" fontId="7" fillId="6" borderId="0" xfId="0" applyFont="1" applyFill="1"/>
    <xf numFmtId="0" fontId="21" fillId="6" borderId="5" xfId="0" applyFont="1" applyFill="1" applyBorder="1" applyAlignment="1">
      <alignment vertical="center"/>
    </xf>
    <xf numFmtId="0" fontId="3" fillId="2" borderId="5" xfId="0" applyFont="1" applyFill="1" applyBorder="1" applyAlignment="1">
      <alignment horizontal="center" vertical="distributed"/>
    </xf>
    <xf numFmtId="0" fontId="3" fillId="2" borderId="5" xfId="0" applyFont="1" applyFill="1" applyBorder="1" applyAlignment="1">
      <alignment vertical="distributed"/>
    </xf>
    <xf numFmtId="0" fontId="16" fillId="2" borderId="5" xfId="0" applyFont="1" applyFill="1" applyBorder="1" applyAlignment="1">
      <alignment horizontal="center" vertical="distributed"/>
    </xf>
    <xf numFmtId="0" fontId="3" fillId="2" borderId="5" xfId="0" applyFont="1" applyFill="1" applyBorder="1" applyAlignment="1">
      <alignment horizontal="center" vertical="center" wrapText="1"/>
    </xf>
    <xf numFmtId="0" fontId="21" fillId="6" borderId="5" xfId="0" applyFont="1" applyFill="1" applyBorder="1" applyAlignment="1">
      <alignment horizontal="center" vertical="center"/>
    </xf>
    <xf numFmtId="0" fontId="8" fillId="0" borderId="0" xfId="0" applyFont="1"/>
    <xf numFmtId="0" fontId="8" fillId="0" borderId="5" xfId="0" applyFont="1" applyBorder="1"/>
    <xf numFmtId="0" fontId="22" fillId="6" borderId="5" xfId="0" applyFont="1" applyFill="1" applyBorder="1" applyAlignment="1">
      <alignment vertical="center"/>
    </xf>
    <xf numFmtId="3" fontId="0" fillId="6" borderId="5" xfId="0" applyNumberFormat="1" applyFill="1" applyBorder="1" applyAlignment="1">
      <alignment horizontal="center" vertical="center"/>
    </xf>
    <xf numFmtId="0" fontId="23" fillId="0" borderId="5" xfId="0" applyFont="1" applyBorder="1" applyAlignment="1">
      <alignment vertical="center"/>
    </xf>
    <xf numFmtId="0" fontId="24" fillId="0" borderId="0" xfId="0" applyFont="1"/>
    <xf numFmtId="0" fontId="0" fillId="6" borderId="5" xfId="0" applyFill="1" applyBorder="1" applyAlignment="1">
      <alignment horizontal="center" vertical="center"/>
    </xf>
    <xf numFmtId="0" fontId="25" fillId="6" borderId="0" xfId="0" applyFont="1" applyFill="1" applyAlignment="1">
      <alignment horizontal="justify" vertical="center"/>
    </xf>
    <xf numFmtId="165" fontId="18" fillId="3" borderId="5" xfId="5" applyFont="1" applyFill="1" applyBorder="1" applyAlignment="1">
      <alignment horizontal="center" wrapText="1"/>
    </xf>
    <xf numFmtId="0" fontId="13" fillId="3" borderId="5" xfId="4" applyNumberFormat="1" applyFill="1" applyBorder="1" applyAlignment="1">
      <alignment horizontal="center"/>
    </xf>
    <xf numFmtId="0" fontId="13" fillId="3" borderId="5" xfId="4" applyNumberFormat="1" applyFill="1" applyBorder="1" applyAlignment="1">
      <alignment horizontal="center" wrapText="1"/>
    </xf>
    <xf numFmtId="0" fontId="7" fillId="2" borderId="0" xfId="0" applyFont="1" applyFill="1"/>
    <xf numFmtId="0" fontId="0" fillId="3" borderId="5" xfId="1" applyNumberFormat="1" applyFont="1" applyFill="1" applyBorder="1" applyAlignment="1">
      <alignment horizontal="center" vertical="center"/>
    </xf>
    <xf numFmtId="0" fontId="0" fillId="3" borderId="0" xfId="1" applyNumberFormat="1" applyFont="1" applyFill="1" applyBorder="1" applyAlignment="1">
      <alignment horizontal="center" vertical="center"/>
    </xf>
    <xf numFmtId="164" fontId="0" fillId="3" borderId="0" xfId="1" applyFont="1" applyFill="1" applyBorder="1" applyAlignment="1">
      <alignment horizontal="center" vertical="center"/>
    </xf>
    <xf numFmtId="164" fontId="27" fillId="7" borderId="0" xfId="1" applyFont="1" applyFill="1" applyBorder="1" applyAlignment="1">
      <alignment horizontal="center" vertical="center"/>
    </xf>
    <xf numFmtId="164" fontId="0" fillId="7" borderId="0" xfId="1" applyFont="1" applyFill="1" applyBorder="1" applyAlignment="1">
      <alignment horizontal="center" vertical="center"/>
    </xf>
    <xf numFmtId="164" fontId="0" fillId="7" borderId="5" xfId="1" applyFont="1" applyFill="1" applyBorder="1" applyAlignment="1">
      <alignment horizontal="center" vertical="center"/>
    </xf>
    <xf numFmtId="0" fontId="26" fillId="7" borderId="0" xfId="0" applyFont="1" applyFill="1"/>
    <xf numFmtId="164" fontId="26" fillId="7" borderId="0" xfId="0" applyNumberFormat="1" applyFont="1" applyFill="1"/>
    <xf numFmtId="0" fontId="3" fillId="0" borderId="0" xfId="0" applyFont="1" applyAlignment="1">
      <alignment horizontal="left" vertical="center"/>
    </xf>
    <xf numFmtId="3" fontId="3" fillId="0" borderId="0" xfId="0" applyNumberFormat="1" applyFont="1" applyAlignment="1">
      <alignment horizontal="left" vertical="center" wrapText="1"/>
    </xf>
    <xf numFmtId="3" fontId="3" fillId="0" borderId="0" xfId="0" applyNumberFormat="1" applyFont="1" applyAlignment="1">
      <alignment horizontal="left"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3" fillId="0" borderId="2" xfId="0" applyFont="1" applyBorder="1" applyAlignment="1">
      <alignment horizontal="center" vertical="top"/>
    </xf>
    <xf numFmtId="0" fontId="3" fillId="0" borderId="3" xfId="0" applyFont="1" applyBorder="1" applyAlignment="1">
      <alignment horizontal="center" vertical="top"/>
    </xf>
    <xf numFmtId="0" fontId="9" fillId="0" borderId="10" xfId="0" applyFont="1" applyBorder="1" applyAlignment="1">
      <alignment horizontal="center"/>
    </xf>
    <xf numFmtId="0" fontId="9" fillId="0" borderId="20" xfId="0" applyFont="1" applyBorder="1" applyAlignment="1">
      <alignment horizontal="center"/>
    </xf>
    <xf numFmtId="0" fontId="9" fillId="0" borderId="19" xfId="0" applyFont="1" applyBorder="1" applyAlignment="1">
      <alignment horizontal="center"/>
    </xf>
    <xf numFmtId="3" fontId="3" fillId="2" borderId="2" xfId="0" applyNumberFormat="1" applyFont="1" applyFill="1" applyBorder="1" applyAlignment="1">
      <alignment horizontal="center" vertical="center" wrapText="1"/>
    </xf>
    <xf numFmtId="3" fontId="3" fillId="2" borderId="3" xfId="0" applyNumberFormat="1" applyFont="1" applyFill="1" applyBorder="1" applyAlignment="1">
      <alignment horizontal="center" vertical="center" wrapText="1"/>
    </xf>
    <xf numFmtId="3" fontId="3" fillId="2" borderId="4" xfId="0" applyNumberFormat="1" applyFont="1" applyFill="1" applyBorder="1" applyAlignment="1">
      <alignment horizontal="center" vertical="center" wrapText="1"/>
    </xf>
    <xf numFmtId="3" fontId="3" fillId="2" borderId="11" xfId="0" applyNumberFormat="1" applyFont="1" applyFill="1" applyBorder="1" applyAlignment="1">
      <alignment horizontal="center" vertical="center" wrapText="1"/>
    </xf>
    <xf numFmtId="3" fontId="3" fillId="2" borderId="12" xfId="0" applyNumberFormat="1" applyFont="1" applyFill="1" applyBorder="1" applyAlignment="1">
      <alignment horizontal="center" vertical="center" wrapText="1"/>
    </xf>
    <xf numFmtId="3" fontId="3" fillId="2" borderId="13" xfId="0" applyNumberFormat="1" applyFont="1" applyFill="1" applyBorder="1" applyAlignment="1">
      <alignment horizontal="center" vertical="center" wrapText="1"/>
    </xf>
    <xf numFmtId="0" fontId="4" fillId="0" borderId="0" xfId="0" applyFont="1" applyAlignment="1">
      <alignment horizontal="center" wrapText="1"/>
    </xf>
    <xf numFmtId="3" fontId="3" fillId="2" borderId="2" xfId="0" applyNumberFormat="1" applyFont="1" applyFill="1" applyBorder="1" applyAlignment="1">
      <alignment horizontal="center" vertical="center"/>
    </xf>
    <xf numFmtId="3" fontId="3" fillId="2" borderId="3" xfId="0" applyNumberFormat="1" applyFont="1" applyFill="1" applyBorder="1" applyAlignment="1">
      <alignment horizontal="center" vertical="center"/>
    </xf>
    <xf numFmtId="3" fontId="6" fillId="0" borderId="2" xfId="0" applyNumberFormat="1" applyFont="1" applyBorder="1" applyAlignment="1">
      <alignment horizontal="left" vertical="center" wrapText="1"/>
    </xf>
    <xf numFmtId="3" fontId="6" fillId="0" borderId="3" xfId="0" applyNumberFormat="1" applyFont="1" applyBorder="1" applyAlignment="1">
      <alignment horizontal="left" vertical="center" wrapText="1"/>
    </xf>
    <xf numFmtId="3" fontId="3" fillId="0" borderId="5" xfId="0" applyNumberFormat="1" applyFont="1" applyBorder="1" applyAlignment="1">
      <alignment horizontal="left" vertical="center" wrapText="1"/>
    </xf>
    <xf numFmtId="0" fontId="3" fillId="2" borderId="7" xfId="0" applyFont="1" applyFill="1" applyBorder="1" applyAlignment="1">
      <alignment horizontal="center" vertical="distributed"/>
    </xf>
    <xf numFmtId="0" fontId="3" fillId="2" borderId="6" xfId="0" applyFont="1" applyFill="1" applyBorder="1" applyAlignment="1">
      <alignment horizontal="center" vertical="distributed"/>
    </xf>
    <xf numFmtId="0" fontId="16" fillId="2" borderId="7" xfId="0" applyFont="1" applyFill="1" applyBorder="1" applyAlignment="1">
      <alignment horizontal="center" vertical="distributed"/>
    </xf>
    <xf numFmtId="0" fontId="16" fillId="2" borderId="6" xfId="0" applyFont="1" applyFill="1" applyBorder="1" applyAlignment="1">
      <alignment horizontal="center" vertical="distributed"/>
    </xf>
    <xf numFmtId="0" fontId="3" fillId="2" borderId="7"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7" xfId="0" applyFont="1" applyFill="1" applyBorder="1" applyAlignment="1">
      <alignment vertical="distributed"/>
    </xf>
    <xf numFmtId="0" fontId="3" fillId="2" borderId="6" xfId="0" applyFont="1" applyFill="1" applyBorder="1" applyAlignment="1">
      <alignment vertical="distributed"/>
    </xf>
  </cellXfs>
  <cellStyles count="6">
    <cellStyle name="Hipervínculo" xfId="4" builtinId="8"/>
    <cellStyle name="Moneda" xfId="5" builtinId="4"/>
    <cellStyle name="Moneda [0]" xfId="1" builtinId="7"/>
    <cellStyle name="Normal" xfId="0" builtinId="0"/>
    <cellStyle name="Normal 2 3" xfId="3" xr:uid="{135E1B2A-5B87-4EF4-A6DC-B77282848A52}"/>
    <cellStyle name="Porcentaje" xfId="2"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articulo.mercadolibre.com.co/MCO-855937382-kit-herramientas-de-jardineria-x10-piezas-estuche-_JM" TargetMode="External"/><Relationship Id="rId13" Type="http://schemas.openxmlformats.org/officeDocument/2006/relationships/hyperlink" Target="https://articulo.mercadolibre.com.co/MCO-645369189-empacadora-selladora-al-vacio-semi-industrial-2-rollos-_JM" TargetMode="External"/><Relationship Id="rId18" Type="http://schemas.openxmlformats.org/officeDocument/2006/relationships/hyperlink" Target="https://articulo.mercadolibre.com.co/MCO-1805701542-medidor-de-concentracion-de-leche-0-20-herramientas-de-_JM" TargetMode="External"/><Relationship Id="rId3" Type="http://schemas.openxmlformats.org/officeDocument/2006/relationships/hyperlink" Target="https://articulo.mercadolibre.com.co/MCO-809944361-medidor-de-humedad-granos-y-cereales-cafe-maiz-arroz-cacao-_JM?matt_tool=13515679&amp;matt_word=&amp;matt_source=google&amp;matt_campaign_id=14633851803&amp;matt_ad_group_id=149535348617&amp;matt_match_type=&amp;matt_network=g&amp;matt_device=c&amp;matt_creative=667003837364&amp;matt_keyword=&amp;matt_ad_position=&amp;matt_ad_type=pla&amp;matt_merchant_id=142584434&amp;matt_product_id=MCO809944361&amp;matt_product_partition_id=2226204861767&amp;matt_target_id=pla-2226204861767&amp;gclid=EAIaIQobChMIwf-8kMihgQMVNaZaBR1vlgCkEAYYAiABEgJwhfD_BwE" TargetMode="External"/><Relationship Id="rId21" Type="http://schemas.openxmlformats.org/officeDocument/2006/relationships/hyperlink" Target="https://articulo.mercadolibre.com.co/MCO-956122366-vaso-de-inmersion-para-pezones-de-vaca-1-unidad-limpieza-d-_JM" TargetMode="External"/><Relationship Id="rId7" Type="http://schemas.openxmlformats.org/officeDocument/2006/relationships/hyperlink" Target="https://articulo.mercadolibre.com.co/MCO-1321990537-herramienta-de-sonda-de-muestreo-de-suelo-eyector-preciso-d-_JM" TargetMode="External"/><Relationship Id="rId12" Type="http://schemas.openxmlformats.org/officeDocument/2006/relationships/hyperlink" Target="https://articulo.mercadolibre.com.co/MCO-1650997500-empacadora-selladora-al-vacio-semi-industrial-2-rollos-_JM" TargetMode="External"/><Relationship Id="rId17" Type="http://schemas.openxmlformats.org/officeDocument/2006/relationships/hyperlink" Target="https://articulo.mercadolibre.com.co/MCO-638696566-especulo-vaginal-de-ganado-instrumento-veterinario-vagina-d-_JM" TargetMode="External"/><Relationship Id="rId25" Type="http://schemas.openxmlformats.org/officeDocument/2006/relationships/printerSettings" Target="../printerSettings/printerSettings1.bin"/><Relationship Id="rId2" Type="http://schemas.openxmlformats.org/officeDocument/2006/relationships/hyperlink" Target="https://articulo.mercadolibre.com.co/MCO-996391114-gafas-realidad-virtual-vr-shinecon-con-auriculares-y-control-_JM?matt_tool=47620768&amp;matt_word=&amp;matt_source=google&amp;matt_campaign_id=14634237776&amp;matt_ad_group_id=142467807982&amp;matt_match_type=&amp;matt_network=g&amp;matt_device=c&amp;matt_creative=644826552134&amp;matt_keyword=&amp;matt_ad_position=&amp;matt_ad_type=pla&amp;matt_merchant_id=396201493&amp;matt_product_id=MCO996391114&amp;matt_product_partition_id=1941898895400&amp;matt_target_id=pla-1941898895400&amp;gclid=EAIaIQobChMI7P2YjMehgQMV3aZaBR3t9w5iEAQYASABEgInbvD_BwE" TargetMode="External"/><Relationship Id="rId16" Type="http://schemas.openxmlformats.org/officeDocument/2006/relationships/hyperlink" Target="https://articulo.mercadolibre.com.co/MCO-449935397-fonendoscopio-profesional-doble-servicio-_JM" TargetMode="External"/><Relationship Id="rId20" Type="http://schemas.openxmlformats.org/officeDocument/2006/relationships/hyperlink" Target="https://articulo.mercadolibre.com.co/MCO-1322173869-tubo-de-extension-de-jeringa-de-infusion-con-aguja-veteri-1-_JM" TargetMode="External"/><Relationship Id="rId1" Type="http://schemas.openxmlformats.org/officeDocument/2006/relationships/hyperlink" Target="https://www.exito.com/tab-m10-plus-4gb-128gb-blueto-lenovo-m10-plus-3-generacion-3087752/p?idsku=3276273&amp;gad=1&amp;gclid=EAIaIQobChMI8rbH88OhgQMViJ5aBR3yjQXSEAQYASABEgLgefD_BwE" TargetMode="External"/><Relationship Id="rId6" Type="http://schemas.openxmlformats.org/officeDocument/2006/relationships/hyperlink" Target="https://articulo.mercadolibre.com.co/MCO-1014981968-herramienta-de-sonda-de-muestreo-de-suelo-eyector-preciso-de-_JM" TargetMode="External"/><Relationship Id="rId11" Type="http://schemas.openxmlformats.org/officeDocument/2006/relationships/hyperlink" Target="https://articulo.mercadolibre.com.co/MCO-515189295-termometro-digital-de-cocina-punzon-sonda-temperatura-comida-_JM" TargetMode="External"/><Relationship Id="rId24" Type="http://schemas.openxmlformats.org/officeDocument/2006/relationships/hyperlink" Target="https://articulo.mercadolibre.com.co/MCO-474145870-moto-tool-inalambrico-discover-72vol-25000rpm-110pzs-crt324-_JM" TargetMode="External"/><Relationship Id="rId5" Type="http://schemas.openxmlformats.org/officeDocument/2006/relationships/hyperlink" Target="https://articulo.mercadolibre.com.co/MCO-601680708-phmetro-ph-metro-4-en-1-tds-ec-temperatura-conductimetro-_JM?matt_tool=70147493&amp;matt_word=&amp;matt_source=google&amp;matt_campaign_id=14633851809&amp;matt_ad_group_id=140203048250&amp;matt_match_type=&amp;matt_network=g&amp;matt_device=c&amp;matt_creative=644018830015&amp;matt_keyword=&amp;matt_ad_position=&amp;matt_ad_type=pla&amp;matt_merchant_id=118042979&amp;matt_product_id=MCO601680708&amp;matt_product_partition_id=2163484154818&amp;matt_target_id=pla-2163484154818&amp;gclid=EAIaIQobChMI0JnG7s2hgQMVQ6BaBR2iSActEAQYBiABEgJWJfD_BwE" TargetMode="External"/><Relationship Id="rId15" Type="http://schemas.openxmlformats.org/officeDocument/2006/relationships/hyperlink" Target="https://articulo.mercadolibre.com.co/MCO-993281944-luxometro-digital-medidor-luz-luminometro-luz-led-_JM" TargetMode="External"/><Relationship Id="rId23" Type="http://schemas.openxmlformats.org/officeDocument/2006/relationships/hyperlink" Target="https://articulo.mercadolibre.com.co/MCO-1325545865-electro-calentador-cola-cortador-para-lechones-ovejas-corte-_JM" TargetMode="External"/><Relationship Id="rId10" Type="http://schemas.openxmlformats.org/officeDocument/2006/relationships/hyperlink" Target="https://articulo.mercadolibre.com.co/MCO-465168745-termometro-digital-cocina-estuche-bateria-_JM" TargetMode="External"/><Relationship Id="rId19" Type="http://schemas.openxmlformats.org/officeDocument/2006/relationships/hyperlink" Target="https://articulo.mercadolibre.com.co/MCO-1333244473-300-kg50-g-electronica-cazadores-bascula-recargable-lcd-_JM" TargetMode="External"/><Relationship Id="rId4" Type="http://schemas.openxmlformats.org/officeDocument/2006/relationships/hyperlink" Target="https://shopee.com.co/product/471807858/22633396404?gclid=EAIaIQobChMIm5z2ksyhgQMVX4paBR1-DQleEAYYBSABEgIPuvD_BwE" TargetMode="External"/><Relationship Id="rId9" Type="http://schemas.openxmlformats.org/officeDocument/2006/relationships/hyperlink" Target="https://articulo.mercadolibre.com.co/MCO-845639948-kit-de-jardineria-herramientas-de-poda-completo-calidad-exce-_JM" TargetMode="External"/><Relationship Id="rId14" Type="http://schemas.openxmlformats.org/officeDocument/2006/relationships/hyperlink" Target="https://articulo.mercadolibre.com.co/MCO-569550582-sonometro-medidor-ruido-decibeles-digital-uni-t-ut353-_JM?matt_tool=70147493&amp;matt_word=&amp;matt_source=google&amp;matt_campaign_id=14633851809&amp;matt_ad_group_id=122277564930&amp;matt_match_type=&amp;matt_network=g&amp;matt_device=c&amp;matt_creative=545410559217&amp;matt_keyword=&amp;matt_ad_position=&amp;matt_ad_type=pla&amp;matt_merchant_id=241315707&amp;matt_product_id=MCO569550582&amp;matt_product_partition_id=2163484155058&amp;matt_target_id=aud-2001329863355:pla-2163484155058&amp;gclid=EAIaIQobChMIzdTL8uWhgQMVSIKGCh1fEw_GEAQYAyABEgIgZvD_BwE" TargetMode="External"/><Relationship Id="rId22" Type="http://schemas.openxmlformats.org/officeDocument/2006/relationships/hyperlink" Target="https://articulo.mercadolibre.com.co/MCO-562839631-balanza-gramera-digital-de-cocina-5000-gramos-5-kilos-tara-_J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95"/>
  <sheetViews>
    <sheetView tabSelected="1" topLeftCell="A3" zoomScale="125" zoomScaleNormal="168" workbookViewId="0">
      <pane xSplit="5" ySplit="7" topLeftCell="AL10" activePane="bottomRight" state="frozen"/>
      <selection activeCell="A3" sqref="A3"/>
      <selection pane="topRight" activeCell="E3" sqref="E3"/>
      <selection pane="bottomLeft" activeCell="A10" sqref="A10"/>
      <selection pane="bottomRight" activeCell="AU17" sqref="AU17"/>
    </sheetView>
  </sheetViews>
  <sheetFormatPr baseColWidth="10" defaultColWidth="9.140625" defaultRowHeight="12" x14ac:dyDescent="0.2"/>
  <cols>
    <col min="1" max="1" width="5.140625" style="5" customWidth="1"/>
    <col min="2" max="2" width="8.42578125" style="5" customWidth="1"/>
    <col min="3" max="3" width="30.7109375" style="32" customWidth="1"/>
    <col min="4" max="4" width="8.42578125" style="5" customWidth="1"/>
    <col min="5" max="5" width="8" style="5" customWidth="1"/>
    <col min="6" max="6" width="15.28515625" style="5" customWidth="1"/>
    <col min="7" max="7" width="10.140625" style="5" customWidth="1"/>
    <col min="8" max="8" width="15.85546875" style="5" customWidth="1"/>
    <col min="9" max="9" width="13.85546875" style="5" customWidth="1"/>
    <col min="10" max="10" width="14.85546875" style="5" customWidth="1"/>
    <col min="11" max="11" width="9.140625" style="5"/>
    <col min="12" max="12" width="15.42578125" style="5" bestFit="1" customWidth="1"/>
    <col min="13" max="13" width="14.42578125" style="5" customWidth="1"/>
    <col min="14" max="14" width="14.85546875" style="5" customWidth="1"/>
    <col min="15" max="15" width="9.140625" style="5"/>
    <col min="16" max="16" width="15.42578125" style="5" bestFit="1" customWidth="1"/>
    <col min="17" max="17" width="14.42578125" style="5" customWidth="1"/>
    <col min="18" max="18" width="14.85546875" style="5" customWidth="1"/>
    <col min="19" max="19" width="9.140625" style="5"/>
    <col min="20" max="20" width="15.42578125" style="5" bestFit="1" customWidth="1"/>
    <col min="21" max="21" width="14.42578125" style="5" customWidth="1"/>
    <col min="22" max="22" width="14.85546875" style="5" customWidth="1"/>
    <col min="23" max="23" width="9.140625" style="5"/>
    <col min="24" max="24" width="15.42578125" style="5" bestFit="1" customWidth="1"/>
    <col min="25" max="35" width="14.42578125" style="5" customWidth="1"/>
    <col min="36" max="36" width="15.42578125" style="5" bestFit="1" customWidth="1"/>
    <col min="37" max="43" width="14.42578125" style="5" customWidth="1"/>
    <col min="44" max="44" width="17.28515625" style="5" customWidth="1"/>
    <col min="45" max="45" width="15.42578125" style="5" customWidth="1"/>
    <col min="46" max="46" width="11.42578125" style="5" bestFit="1" customWidth="1"/>
    <col min="47" max="47" width="15.28515625" style="5" customWidth="1"/>
    <col min="48" max="48" width="12" style="5" bestFit="1" customWidth="1"/>
    <col min="49" max="16384" width="9.140625" style="5"/>
  </cols>
  <sheetData>
    <row r="1" spans="1:47" ht="13.5" x14ac:dyDescent="0.25">
      <c r="A1" s="2"/>
      <c r="B1" s="2"/>
      <c r="C1" s="31"/>
      <c r="D1" s="3"/>
      <c r="E1" s="3"/>
      <c r="F1" s="3"/>
      <c r="G1" s="3"/>
      <c r="H1" s="3"/>
      <c r="I1" s="3"/>
      <c r="J1" s="3"/>
      <c r="K1" s="4"/>
      <c r="N1" s="3"/>
      <c r="O1" s="4"/>
      <c r="R1" s="3"/>
      <c r="S1" s="4"/>
      <c r="V1" s="3"/>
      <c r="W1" s="4"/>
    </row>
    <row r="2" spans="1:47" ht="13.5" x14ac:dyDescent="0.25">
      <c r="A2" s="2"/>
      <c r="B2" s="2"/>
      <c r="C2" s="31"/>
      <c r="D2" s="3"/>
      <c r="E2" s="3"/>
      <c r="F2" s="3"/>
      <c r="G2" s="3"/>
      <c r="H2" s="3"/>
      <c r="I2" s="3"/>
      <c r="J2" s="3"/>
      <c r="K2" s="4"/>
      <c r="N2" s="3"/>
      <c r="O2" s="4"/>
      <c r="R2" s="3"/>
      <c r="S2" s="4"/>
      <c r="V2" s="3"/>
      <c r="W2" s="4"/>
    </row>
    <row r="3" spans="1:47" ht="15" customHeight="1" x14ac:dyDescent="0.25">
      <c r="A3" s="123" t="s">
        <v>0</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123"/>
      <c r="AM3" s="123"/>
      <c r="AN3" s="123"/>
      <c r="AO3" s="123"/>
      <c r="AP3" s="123"/>
      <c r="AQ3" s="123"/>
      <c r="AR3" s="123"/>
      <c r="AS3" s="123"/>
    </row>
    <row r="4" spans="1:47" x14ac:dyDescent="0.2">
      <c r="D4" s="6"/>
      <c r="E4" s="6"/>
      <c r="F4" s="7"/>
      <c r="G4" s="7"/>
      <c r="H4" s="7"/>
      <c r="I4" s="7"/>
      <c r="J4" s="7"/>
      <c r="N4" s="7"/>
      <c r="R4" s="7"/>
      <c r="V4" s="7"/>
    </row>
    <row r="5" spans="1:47" ht="11.25" x14ac:dyDescent="0.2">
      <c r="A5" s="112" t="s">
        <v>8</v>
      </c>
      <c r="B5" s="113"/>
      <c r="C5" s="113"/>
      <c r="D5" s="113"/>
      <c r="E5" s="113"/>
      <c r="F5" s="113"/>
      <c r="G5" s="113"/>
      <c r="H5" s="113"/>
      <c r="I5" s="113"/>
      <c r="J5" s="113"/>
      <c r="K5" s="113"/>
      <c r="L5" s="113"/>
      <c r="M5" s="113"/>
      <c r="N5" s="113"/>
      <c r="O5" s="113"/>
      <c r="P5" s="113"/>
      <c r="Q5" s="113"/>
      <c r="R5" s="113"/>
      <c r="S5" s="113"/>
      <c r="T5" s="113"/>
      <c r="U5" s="113"/>
      <c r="V5" s="113"/>
      <c r="W5" s="113"/>
      <c r="X5" s="113"/>
      <c r="Y5" s="113"/>
      <c r="Z5" s="113"/>
      <c r="AA5" s="113"/>
      <c r="AB5" s="113"/>
      <c r="AC5" s="113"/>
      <c r="AD5" s="113"/>
      <c r="AE5" s="113"/>
      <c r="AF5" s="113"/>
      <c r="AG5" s="113"/>
      <c r="AH5" s="113"/>
      <c r="AI5" s="113"/>
      <c r="AJ5" s="113"/>
      <c r="AK5" s="113"/>
      <c r="AL5" s="113"/>
      <c r="AM5" s="113"/>
      <c r="AN5" s="113"/>
      <c r="AO5" s="113"/>
      <c r="AP5" s="113"/>
      <c r="AQ5" s="113"/>
      <c r="AR5" s="113"/>
      <c r="AS5" s="113"/>
    </row>
    <row r="6" spans="1:47" ht="11.25" x14ac:dyDescent="0.2">
      <c r="A6" s="110" t="s">
        <v>11</v>
      </c>
      <c r="B6" s="111"/>
      <c r="C6" s="111"/>
      <c r="D6" s="111"/>
      <c r="E6" s="111"/>
      <c r="F6" s="111"/>
      <c r="G6" s="111"/>
      <c r="H6" s="111"/>
      <c r="I6" s="111"/>
      <c r="J6" s="111"/>
      <c r="K6" s="111"/>
      <c r="L6" s="111"/>
      <c r="M6" s="111"/>
      <c r="N6" s="111"/>
      <c r="O6" s="111"/>
      <c r="P6" s="111"/>
      <c r="Q6" s="111"/>
      <c r="R6" s="111"/>
      <c r="S6" s="111"/>
      <c r="T6" s="111"/>
      <c r="U6" s="111"/>
      <c r="V6" s="111"/>
      <c r="W6" s="111"/>
      <c r="X6" s="111"/>
      <c r="Y6" s="111"/>
      <c r="Z6" s="111"/>
      <c r="AA6" s="111"/>
      <c r="AB6" s="111"/>
      <c r="AC6" s="111"/>
      <c r="AD6" s="111"/>
      <c r="AE6" s="111"/>
      <c r="AF6" s="111"/>
      <c r="AG6" s="111"/>
      <c r="AH6" s="111"/>
      <c r="AI6" s="111"/>
      <c r="AJ6" s="111"/>
      <c r="AK6" s="111"/>
      <c r="AL6" s="111"/>
      <c r="AM6" s="111"/>
      <c r="AN6" s="111"/>
      <c r="AO6" s="111"/>
      <c r="AP6" s="111"/>
      <c r="AQ6" s="111"/>
      <c r="AR6" s="111"/>
      <c r="AS6" s="111"/>
    </row>
    <row r="7" spans="1:47" ht="12.75" thickBot="1" x14ac:dyDescent="0.25">
      <c r="A7" s="8"/>
      <c r="B7" s="8"/>
      <c r="C7" s="33"/>
      <c r="D7" s="9"/>
      <c r="E7" s="9"/>
      <c r="F7" s="10"/>
      <c r="G7" s="10"/>
      <c r="H7" s="63"/>
      <c r="I7" s="10"/>
      <c r="J7" s="10"/>
      <c r="K7" s="4"/>
      <c r="L7" s="64"/>
      <c r="N7" s="10"/>
      <c r="O7" s="4"/>
      <c r="P7" s="64"/>
      <c r="R7" s="10"/>
      <c r="S7" s="4"/>
      <c r="T7" s="64"/>
      <c r="V7" s="10"/>
      <c r="W7" s="4"/>
      <c r="X7" s="65"/>
      <c r="AB7" s="65"/>
      <c r="AF7" s="65"/>
    </row>
    <row r="8" spans="1:47" ht="32.1" customHeight="1" x14ac:dyDescent="0.2">
      <c r="A8" s="129" t="s">
        <v>1</v>
      </c>
      <c r="B8" s="137" t="s">
        <v>19</v>
      </c>
      <c r="C8" s="131" t="s">
        <v>10</v>
      </c>
      <c r="D8" s="133" t="s">
        <v>2</v>
      </c>
      <c r="E8" s="135" t="s">
        <v>4</v>
      </c>
      <c r="F8" s="120" t="s">
        <v>86</v>
      </c>
      <c r="G8" s="121"/>
      <c r="H8" s="121"/>
      <c r="I8" s="122"/>
      <c r="J8" s="120" t="s">
        <v>89</v>
      </c>
      <c r="K8" s="121"/>
      <c r="L8" s="121"/>
      <c r="M8" s="122"/>
      <c r="N8" s="120" t="s">
        <v>128</v>
      </c>
      <c r="O8" s="121"/>
      <c r="P8" s="121"/>
      <c r="Q8" s="122"/>
      <c r="R8" s="120" t="s">
        <v>90</v>
      </c>
      <c r="S8" s="121"/>
      <c r="T8" s="121"/>
      <c r="U8" s="122"/>
      <c r="V8" s="120" t="s">
        <v>91</v>
      </c>
      <c r="W8" s="121"/>
      <c r="X8" s="121"/>
      <c r="Y8" s="122"/>
      <c r="Z8" s="118" t="s">
        <v>92</v>
      </c>
      <c r="AA8" s="118"/>
      <c r="AB8" s="118"/>
      <c r="AC8" s="118"/>
      <c r="AD8" s="117" t="s">
        <v>93</v>
      </c>
      <c r="AE8" s="118"/>
      <c r="AF8" s="118"/>
      <c r="AG8" s="119"/>
      <c r="AH8" s="117" t="s">
        <v>129</v>
      </c>
      <c r="AI8" s="118"/>
      <c r="AJ8" s="118"/>
      <c r="AK8" s="118"/>
      <c r="AL8" s="119"/>
      <c r="AM8" s="117" t="s">
        <v>130</v>
      </c>
      <c r="AN8" s="118"/>
      <c r="AO8" s="118"/>
      <c r="AP8" s="118"/>
      <c r="AQ8" s="119"/>
      <c r="AR8" s="124" t="s">
        <v>3</v>
      </c>
      <c r="AS8" s="125"/>
    </row>
    <row r="9" spans="1:47" ht="33.75" x14ac:dyDescent="0.2">
      <c r="A9" s="130"/>
      <c r="B9" s="138"/>
      <c r="C9" s="132"/>
      <c r="D9" s="134"/>
      <c r="E9" s="136"/>
      <c r="F9" s="48" t="s">
        <v>12</v>
      </c>
      <c r="G9" s="1" t="s">
        <v>16</v>
      </c>
      <c r="H9" s="1" t="s">
        <v>6</v>
      </c>
      <c r="I9" s="49" t="s">
        <v>14</v>
      </c>
      <c r="J9" s="48" t="s">
        <v>5</v>
      </c>
      <c r="K9" s="1" t="s">
        <v>16</v>
      </c>
      <c r="L9" s="1" t="s">
        <v>6</v>
      </c>
      <c r="M9" s="49" t="s">
        <v>15</v>
      </c>
      <c r="N9" s="48" t="s">
        <v>5</v>
      </c>
      <c r="O9" s="1" t="s">
        <v>16</v>
      </c>
      <c r="P9" s="1" t="s">
        <v>6</v>
      </c>
      <c r="Q9" s="49" t="s">
        <v>15</v>
      </c>
      <c r="R9" s="48" t="s">
        <v>5</v>
      </c>
      <c r="S9" s="1" t="s">
        <v>16</v>
      </c>
      <c r="T9" s="1" t="s">
        <v>6</v>
      </c>
      <c r="U9" s="49" t="s">
        <v>15</v>
      </c>
      <c r="V9" s="48" t="s">
        <v>5</v>
      </c>
      <c r="W9" s="1" t="s">
        <v>16</v>
      </c>
      <c r="X9" s="1" t="s">
        <v>6</v>
      </c>
      <c r="Y9" s="49" t="s">
        <v>15</v>
      </c>
      <c r="Z9" s="45" t="s">
        <v>5</v>
      </c>
      <c r="AA9" s="1" t="s">
        <v>16</v>
      </c>
      <c r="AB9" s="1" t="s">
        <v>6</v>
      </c>
      <c r="AC9" s="1" t="s">
        <v>15</v>
      </c>
      <c r="AD9" s="1" t="s">
        <v>5</v>
      </c>
      <c r="AE9" s="1" t="s">
        <v>16</v>
      </c>
      <c r="AF9" s="1" t="s">
        <v>6</v>
      </c>
      <c r="AG9" s="1" t="s">
        <v>15</v>
      </c>
      <c r="AH9" s="1" t="s">
        <v>100</v>
      </c>
      <c r="AI9" s="1" t="s">
        <v>16</v>
      </c>
      <c r="AJ9" s="1" t="s">
        <v>6</v>
      </c>
      <c r="AK9" s="1" t="s">
        <v>15</v>
      </c>
      <c r="AL9" s="1" t="s">
        <v>87</v>
      </c>
      <c r="AM9" s="1" t="s">
        <v>6</v>
      </c>
      <c r="AN9" s="1" t="s">
        <v>16</v>
      </c>
      <c r="AO9" s="1" t="s">
        <v>6</v>
      </c>
      <c r="AP9" s="1" t="s">
        <v>15</v>
      </c>
      <c r="AQ9" s="1" t="s">
        <v>87</v>
      </c>
      <c r="AR9" s="1" t="s">
        <v>17</v>
      </c>
      <c r="AS9" s="1" t="s">
        <v>18</v>
      </c>
      <c r="AT9" s="1" t="s">
        <v>103</v>
      </c>
      <c r="AU9" s="1" t="s">
        <v>15</v>
      </c>
    </row>
    <row r="10" spans="1:47" x14ac:dyDescent="0.2">
      <c r="A10" s="82"/>
      <c r="B10" s="83"/>
      <c r="C10" s="84" t="s">
        <v>94</v>
      </c>
      <c r="D10" s="85"/>
      <c r="E10" s="85"/>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98"/>
      <c r="AU10" s="98"/>
    </row>
    <row r="11" spans="1:47" ht="18.75" customHeight="1" x14ac:dyDescent="0.2">
      <c r="A11" s="11">
        <v>1</v>
      </c>
      <c r="B11" s="25">
        <v>45111600</v>
      </c>
      <c r="C11" s="34" t="s">
        <v>88</v>
      </c>
      <c r="D11" s="25" t="s">
        <v>83</v>
      </c>
      <c r="E11" s="47">
        <f t="shared" ref="E11:E74" si="0">AT11</f>
        <v>2</v>
      </c>
      <c r="F11" s="50"/>
      <c r="G11" s="24">
        <f>F11*13%</f>
        <v>0</v>
      </c>
      <c r="H11" s="12">
        <f>F11+G11</f>
        <v>0</v>
      </c>
      <c r="I11" s="51">
        <f>+H11</f>
        <v>0</v>
      </c>
      <c r="J11" s="52"/>
      <c r="K11" s="24">
        <f>J11*13%</f>
        <v>0</v>
      </c>
      <c r="L11" s="12">
        <f>+J11+K11</f>
        <v>0</v>
      </c>
      <c r="M11" s="51">
        <f>+L11</f>
        <v>0</v>
      </c>
      <c r="N11" s="52"/>
      <c r="O11" s="24">
        <f>N11*13%</f>
        <v>0</v>
      </c>
      <c r="P11" s="12">
        <f>+N11+O11</f>
        <v>0</v>
      </c>
      <c r="Q11" s="51">
        <f>+P11</f>
        <v>0</v>
      </c>
      <c r="R11" s="52"/>
      <c r="S11" s="24">
        <f>R11*19%</f>
        <v>0</v>
      </c>
      <c r="T11" s="12">
        <f>+R11+S11</f>
        <v>0</v>
      </c>
      <c r="U11" s="51">
        <f>+T11</f>
        <v>0</v>
      </c>
      <c r="V11" s="58">
        <v>1265500</v>
      </c>
      <c r="W11" s="24">
        <f>V11*19%</f>
        <v>240445</v>
      </c>
      <c r="X11" s="12">
        <f>+V11+W11</f>
        <v>1505945</v>
      </c>
      <c r="Y11" s="51">
        <f>X11</f>
        <v>1505945</v>
      </c>
      <c r="Z11" s="58">
        <f>+AC11/1.13</f>
        <v>0</v>
      </c>
      <c r="AA11" s="24">
        <f t="shared" ref="AA11" si="1">Z11*13%</f>
        <v>0</v>
      </c>
      <c r="AB11" s="12"/>
      <c r="AC11" s="13">
        <f t="shared" ref="AC11:AC66" si="2">+AB11</f>
        <v>0</v>
      </c>
      <c r="AD11" s="13">
        <v>1422200</v>
      </c>
      <c r="AE11" s="24">
        <f t="shared" ref="AE11:AE16" si="3">AD11*19%</f>
        <v>270218</v>
      </c>
      <c r="AF11" s="12">
        <f t="shared" ref="AF11:AF16" si="4">+AD11+AE11</f>
        <v>1692418</v>
      </c>
      <c r="AG11" s="13">
        <f t="shared" ref="AG11:AG16" si="5">+AF11</f>
        <v>1692418</v>
      </c>
      <c r="AH11" s="58">
        <f>+AK11/1.19</f>
        <v>0</v>
      </c>
      <c r="AI11" s="24">
        <f t="shared" ref="AI11" si="6">AH11*13%</f>
        <v>0</v>
      </c>
      <c r="AJ11" s="12"/>
      <c r="AK11" s="51"/>
      <c r="AL11" s="39"/>
      <c r="AM11" s="58">
        <f>+AP11/1.19</f>
        <v>0</v>
      </c>
      <c r="AN11" s="24">
        <f t="shared" ref="AN11:AN75" si="7">AM11*13%</f>
        <v>0</v>
      </c>
      <c r="AO11" s="23">
        <f t="shared" ref="AO11:AO76" si="8">AP11</f>
        <v>0</v>
      </c>
      <c r="AP11" s="39"/>
      <c r="AQ11" s="39"/>
      <c r="AR11" s="23">
        <f>(V11+AD11)/2</f>
        <v>1343850</v>
      </c>
      <c r="AS11" s="23">
        <f>(Y11+AG11)/2</f>
        <v>1599181.5</v>
      </c>
      <c r="AT11" s="99">
        <v>2</v>
      </c>
      <c r="AU11" s="23">
        <f>AS11*AT11</f>
        <v>3198363</v>
      </c>
    </row>
    <row r="12" spans="1:47" ht="18.75" customHeight="1" x14ac:dyDescent="0.2">
      <c r="A12" s="11">
        <v>2</v>
      </c>
      <c r="B12" s="26">
        <v>43211500</v>
      </c>
      <c r="C12" s="34" t="s">
        <v>77</v>
      </c>
      <c r="D12" s="25" t="s">
        <v>83</v>
      </c>
      <c r="E12" s="47">
        <f t="shared" si="0"/>
        <v>2</v>
      </c>
      <c r="F12" s="50"/>
      <c r="G12" s="24">
        <f t="shared" ref="G12:G26" si="9">F12*13%</f>
        <v>0</v>
      </c>
      <c r="H12" s="12">
        <f t="shared" ref="H12:H24" si="10">F12+G12</f>
        <v>0</v>
      </c>
      <c r="I12" s="51">
        <f t="shared" ref="I12:I72" si="11">+H12</f>
        <v>0</v>
      </c>
      <c r="J12" s="58"/>
      <c r="K12" s="24">
        <f t="shared" ref="K12:K72" si="12">J12*13%</f>
        <v>0</v>
      </c>
      <c r="L12" s="12">
        <f t="shared" ref="L12:L72" si="13">+J12+K12</f>
        <v>0</v>
      </c>
      <c r="M12" s="51">
        <f t="shared" ref="M12:M59" si="14">+L12</f>
        <v>0</v>
      </c>
      <c r="N12" s="58"/>
      <c r="O12" s="24">
        <f t="shared" ref="O12:O72" si="15">N12*13%</f>
        <v>0</v>
      </c>
      <c r="P12" s="12">
        <f t="shared" ref="P12:P72" si="16">+N12+O12</f>
        <v>0</v>
      </c>
      <c r="Q12" s="51">
        <f t="shared" ref="Q12:Q59" si="17">+P12</f>
        <v>0</v>
      </c>
      <c r="R12" s="58"/>
      <c r="S12" s="24">
        <f t="shared" ref="S12:S16" si="18">R12*19%</f>
        <v>0</v>
      </c>
      <c r="T12" s="12">
        <f t="shared" ref="T12:T72" si="19">+R12+S12</f>
        <v>0</v>
      </c>
      <c r="U12" s="51">
        <f t="shared" ref="U12:U16" si="20">+T12</f>
        <v>0</v>
      </c>
      <c r="V12" s="58">
        <v>5972000</v>
      </c>
      <c r="W12" s="24">
        <f t="shared" ref="W12:W16" si="21">V12*19%</f>
        <v>1134680</v>
      </c>
      <c r="X12" s="12">
        <f t="shared" ref="X12:X16" si="22">+V12+W12</f>
        <v>7106680</v>
      </c>
      <c r="Y12" s="51">
        <f t="shared" ref="Y12:Y16" si="23">X12</f>
        <v>7106680</v>
      </c>
      <c r="Z12" s="58">
        <f t="shared" ref="Z12:Z16" si="24">+AC12/1.13</f>
        <v>0</v>
      </c>
      <c r="AA12" s="24">
        <f t="shared" ref="AA12:AA16" si="25">Z12*13%</f>
        <v>0</v>
      </c>
      <c r="AB12" s="12"/>
      <c r="AC12" s="13">
        <f t="shared" ref="AC12:AC16" si="26">+AB12</f>
        <v>0</v>
      </c>
      <c r="AD12" s="13"/>
      <c r="AE12" s="24">
        <f t="shared" si="3"/>
        <v>0</v>
      </c>
      <c r="AF12" s="12">
        <f t="shared" si="4"/>
        <v>0</v>
      </c>
      <c r="AG12" s="13">
        <f t="shared" si="5"/>
        <v>0</v>
      </c>
      <c r="AH12" s="58">
        <f t="shared" ref="AH12:AH16" si="27">+AK12/1.19</f>
        <v>4226806.7226890754</v>
      </c>
      <c r="AI12" s="24">
        <f>AH12*19%</f>
        <v>803093.27731092437</v>
      </c>
      <c r="AJ12" s="38">
        <f>AK12</f>
        <v>5029900</v>
      </c>
      <c r="AK12" s="38">
        <v>5029900</v>
      </c>
      <c r="AL12" s="40"/>
      <c r="AM12" s="58">
        <f>+AP12/1.19</f>
        <v>0</v>
      </c>
      <c r="AN12" s="24">
        <f t="shared" si="7"/>
        <v>0</v>
      </c>
      <c r="AO12" s="23">
        <f t="shared" si="8"/>
        <v>0</v>
      </c>
      <c r="AP12" s="95"/>
      <c r="AQ12" s="40"/>
      <c r="AR12" s="23">
        <f>(V12+AH12)/2</f>
        <v>5099403.3613445377</v>
      </c>
      <c r="AS12" s="23">
        <f>(Y12+AK12)/2</f>
        <v>6068290</v>
      </c>
      <c r="AT12" s="99">
        <v>2</v>
      </c>
      <c r="AU12" s="23">
        <f t="shared" ref="AU12:AU16" si="28">AS12*AT12</f>
        <v>12136580</v>
      </c>
    </row>
    <row r="13" spans="1:47" ht="18.75" customHeight="1" x14ac:dyDescent="0.2">
      <c r="A13" s="11">
        <v>3</v>
      </c>
      <c r="B13" s="26">
        <v>26111600</v>
      </c>
      <c r="C13" s="34" t="s">
        <v>78</v>
      </c>
      <c r="D13" s="25" t="s">
        <v>83</v>
      </c>
      <c r="E13" s="47">
        <f t="shared" si="0"/>
        <v>2</v>
      </c>
      <c r="F13" s="50"/>
      <c r="G13" s="24">
        <f t="shared" si="9"/>
        <v>0</v>
      </c>
      <c r="H13" s="12">
        <f t="shared" si="10"/>
        <v>0</v>
      </c>
      <c r="I13" s="51">
        <f t="shared" si="11"/>
        <v>0</v>
      </c>
      <c r="J13" s="58"/>
      <c r="K13" s="24">
        <f t="shared" si="12"/>
        <v>0</v>
      </c>
      <c r="L13" s="12">
        <f t="shared" si="13"/>
        <v>0</v>
      </c>
      <c r="M13" s="51">
        <f t="shared" si="14"/>
        <v>0</v>
      </c>
      <c r="N13" s="58"/>
      <c r="O13" s="24">
        <f t="shared" si="15"/>
        <v>0</v>
      </c>
      <c r="P13" s="12">
        <f t="shared" si="16"/>
        <v>0</v>
      </c>
      <c r="Q13" s="51">
        <f t="shared" si="17"/>
        <v>0</v>
      </c>
      <c r="R13" s="58"/>
      <c r="S13" s="24">
        <f t="shared" si="18"/>
        <v>0</v>
      </c>
      <c r="T13" s="12">
        <f t="shared" si="19"/>
        <v>0</v>
      </c>
      <c r="U13" s="51">
        <f t="shared" si="20"/>
        <v>0</v>
      </c>
      <c r="V13" s="58">
        <v>3400000</v>
      </c>
      <c r="W13" s="24">
        <f t="shared" si="21"/>
        <v>646000</v>
      </c>
      <c r="X13" s="12">
        <f t="shared" si="22"/>
        <v>4046000</v>
      </c>
      <c r="Y13" s="51">
        <f t="shared" si="23"/>
        <v>4046000</v>
      </c>
      <c r="Z13" s="58">
        <f t="shared" si="24"/>
        <v>0</v>
      </c>
      <c r="AA13" s="24">
        <f t="shared" si="25"/>
        <v>0</v>
      </c>
      <c r="AB13" s="12"/>
      <c r="AC13" s="13">
        <f t="shared" si="26"/>
        <v>0</v>
      </c>
      <c r="AD13" s="13">
        <v>3585300</v>
      </c>
      <c r="AE13" s="24">
        <f t="shared" si="3"/>
        <v>681207</v>
      </c>
      <c r="AF13" s="12">
        <f t="shared" si="4"/>
        <v>4266507</v>
      </c>
      <c r="AG13" s="13">
        <f t="shared" si="5"/>
        <v>4266507</v>
      </c>
      <c r="AH13" s="58">
        <f t="shared" si="27"/>
        <v>0</v>
      </c>
      <c r="AI13" s="24">
        <f t="shared" ref="AI13:AI16" si="29">AH13*19%</f>
        <v>0</v>
      </c>
      <c r="AJ13" s="42"/>
      <c r="AK13" s="38"/>
      <c r="AM13" s="58">
        <f>+AP13/1.19</f>
        <v>0</v>
      </c>
      <c r="AN13" s="24">
        <f t="shared" si="7"/>
        <v>0</v>
      </c>
      <c r="AO13" s="23">
        <f t="shared" si="8"/>
        <v>0</v>
      </c>
      <c r="AR13" s="23">
        <f>(V13+AD13)/2</f>
        <v>3492650</v>
      </c>
      <c r="AS13" s="23">
        <f>(Y13+AG13)/2</f>
        <v>4156253.5</v>
      </c>
      <c r="AT13" s="99">
        <v>2</v>
      </c>
      <c r="AU13" s="23">
        <f t="shared" si="28"/>
        <v>8312507</v>
      </c>
    </row>
    <row r="14" spans="1:47" ht="18.75" customHeight="1" x14ac:dyDescent="0.25">
      <c r="A14" s="11">
        <v>4</v>
      </c>
      <c r="B14" s="26">
        <v>43211500</v>
      </c>
      <c r="C14" s="34" t="s">
        <v>79</v>
      </c>
      <c r="D14" s="25" t="s">
        <v>83</v>
      </c>
      <c r="E14" s="47">
        <f t="shared" si="0"/>
        <v>10</v>
      </c>
      <c r="F14" s="50"/>
      <c r="G14" s="24">
        <f t="shared" si="9"/>
        <v>0</v>
      </c>
      <c r="H14" s="12">
        <f t="shared" si="10"/>
        <v>0</v>
      </c>
      <c r="I14" s="51">
        <f t="shared" si="11"/>
        <v>0</v>
      </c>
      <c r="J14" s="58"/>
      <c r="K14" s="24">
        <f t="shared" si="12"/>
        <v>0</v>
      </c>
      <c r="L14" s="12">
        <f t="shared" si="13"/>
        <v>0</v>
      </c>
      <c r="M14" s="51">
        <f t="shared" si="14"/>
        <v>0</v>
      </c>
      <c r="N14" s="58"/>
      <c r="O14" s="24">
        <f t="shared" si="15"/>
        <v>0</v>
      </c>
      <c r="P14" s="12">
        <f t="shared" si="16"/>
        <v>0</v>
      </c>
      <c r="Q14" s="51">
        <f t="shared" si="17"/>
        <v>0</v>
      </c>
      <c r="R14" s="58"/>
      <c r="S14" s="24">
        <f t="shared" si="18"/>
        <v>0</v>
      </c>
      <c r="T14" s="12">
        <f t="shared" si="19"/>
        <v>0</v>
      </c>
      <c r="U14" s="51">
        <f t="shared" si="20"/>
        <v>0</v>
      </c>
      <c r="V14" s="58">
        <v>1265600</v>
      </c>
      <c r="W14" s="24">
        <f t="shared" si="21"/>
        <v>240464</v>
      </c>
      <c r="X14" s="12">
        <f t="shared" si="22"/>
        <v>1506064</v>
      </c>
      <c r="Y14" s="51">
        <f t="shared" si="23"/>
        <v>1506064</v>
      </c>
      <c r="Z14" s="58">
        <f t="shared" si="24"/>
        <v>0</v>
      </c>
      <c r="AA14" s="24">
        <f t="shared" si="25"/>
        <v>0</v>
      </c>
      <c r="AB14" s="12"/>
      <c r="AC14" s="13">
        <f t="shared" si="26"/>
        <v>0</v>
      </c>
      <c r="AD14" s="13"/>
      <c r="AE14" s="24">
        <f t="shared" si="3"/>
        <v>0</v>
      </c>
      <c r="AF14" s="12">
        <f t="shared" si="4"/>
        <v>0</v>
      </c>
      <c r="AG14" s="13">
        <f t="shared" si="5"/>
        <v>0</v>
      </c>
      <c r="AH14" s="58">
        <f t="shared" si="27"/>
        <v>1004268.9075630252</v>
      </c>
      <c r="AI14" s="24">
        <f t="shared" si="29"/>
        <v>190811.09243697481</v>
      </c>
      <c r="AJ14" s="42">
        <v>1195080</v>
      </c>
      <c r="AK14" s="38">
        <f t="shared" ref="AK14:AK61" si="30">+AJ14</f>
        <v>1195080</v>
      </c>
      <c r="AL14" s="96" t="s">
        <v>101</v>
      </c>
      <c r="AM14" s="58">
        <f>+AP14/1.19</f>
        <v>0</v>
      </c>
      <c r="AN14" s="24">
        <f t="shared" si="7"/>
        <v>0</v>
      </c>
      <c r="AO14" s="23">
        <f t="shared" si="8"/>
        <v>0</v>
      </c>
      <c r="AP14" s="41"/>
      <c r="AQ14" s="41"/>
      <c r="AR14" s="23">
        <f>(V14+AH14)/2</f>
        <v>1134934.4537815126</v>
      </c>
      <c r="AS14" s="23">
        <f>(Y14+AJ14)/2</f>
        <v>1350572</v>
      </c>
      <c r="AT14" s="99">
        <v>10</v>
      </c>
      <c r="AU14" s="23">
        <f t="shared" si="28"/>
        <v>13505720</v>
      </c>
    </row>
    <row r="15" spans="1:47" ht="18.75" customHeight="1" x14ac:dyDescent="0.2">
      <c r="A15" s="11">
        <v>5</v>
      </c>
      <c r="B15" s="26">
        <v>39121100</v>
      </c>
      <c r="C15" s="34" t="s">
        <v>80</v>
      </c>
      <c r="D15" s="25" t="s">
        <v>83</v>
      </c>
      <c r="E15" s="47">
        <f t="shared" si="0"/>
        <v>2</v>
      </c>
      <c r="F15" s="50"/>
      <c r="G15" s="24">
        <f t="shared" si="9"/>
        <v>0</v>
      </c>
      <c r="H15" s="12">
        <f t="shared" si="10"/>
        <v>0</v>
      </c>
      <c r="I15" s="51">
        <f t="shared" si="11"/>
        <v>0</v>
      </c>
      <c r="J15" s="58"/>
      <c r="K15" s="24">
        <f t="shared" si="12"/>
        <v>0</v>
      </c>
      <c r="L15" s="12">
        <f t="shared" si="13"/>
        <v>0</v>
      </c>
      <c r="M15" s="51">
        <f t="shared" si="14"/>
        <v>0</v>
      </c>
      <c r="N15" s="58"/>
      <c r="O15" s="24">
        <f t="shared" si="15"/>
        <v>0</v>
      </c>
      <c r="P15" s="12">
        <f t="shared" si="16"/>
        <v>0</v>
      </c>
      <c r="Q15" s="51">
        <f t="shared" si="17"/>
        <v>0</v>
      </c>
      <c r="R15" s="58"/>
      <c r="S15" s="24">
        <f t="shared" si="18"/>
        <v>0</v>
      </c>
      <c r="T15" s="12">
        <f t="shared" si="19"/>
        <v>0</v>
      </c>
      <c r="U15" s="51">
        <f t="shared" si="20"/>
        <v>0</v>
      </c>
      <c r="V15" s="58">
        <v>266000</v>
      </c>
      <c r="W15" s="24">
        <f t="shared" si="21"/>
        <v>50540</v>
      </c>
      <c r="X15" s="12">
        <f t="shared" si="22"/>
        <v>316540</v>
      </c>
      <c r="Y15" s="51">
        <f t="shared" si="23"/>
        <v>316540</v>
      </c>
      <c r="Z15" s="58">
        <f t="shared" si="24"/>
        <v>0</v>
      </c>
      <c r="AA15" s="24">
        <f t="shared" si="25"/>
        <v>0</v>
      </c>
      <c r="AB15" s="12"/>
      <c r="AC15" s="13">
        <f t="shared" si="26"/>
        <v>0</v>
      </c>
      <c r="AD15" s="13">
        <v>266700</v>
      </c>
      <c r="AE15" s="24">
        <f t="shared" si="3"/>
        <v>50673</v>
      </c>
      <c r="AF15" s="12">
        <f t="shared" si="4"/>
        <v>317373</v>
      </c>
      <c r="AG15" s="13">
        <f t="shared" si="5"/>
        <v>317373</v>
      </c>
      <c r="AH15" s="58">
        <f t="shared" si="27"/>
        <v>0</v>
      </c>
      <c r="AI15" s="24">
        <f t="shared" si="29"/>
        <v>0</v>
      </c>
      <c r="AJ15" s="38"/>
      <c r="AK15" s="38">
        <f t="shared" si="30"/>
        <v>0</v>
      </c>
      <c r="AL15" s="41"/>
      <c r="AM15" s="58">
        <f>+AP15/1.19</f>
        <v>0</v>
      </c>
      <c r="AN15" s="24">
        <f t="shared" si="7"/>
        <v>0</v>
      </c>
      <c r="AO15" s="23">
        <f t="shared" si="8"/>
        <v>0</v>
      </c>
      <c r="AP15" s="41"/>
      <c r="AQ15" s="41"/>
      <c r="AR15" s="23">
        <f>(V15+AD15)/2</f>
        <v>266350</v>
      </c>
      <c r="AS15" s="23">
        <f>(X15+AF15)/2</f>
        <v>316956.5</v>
      </c>
      <c r="AT15" s="99">
        <v>2</v>
      </c>
      <c r="AU15" s="23">
        <f t="shared" si="28"/>
        <v>633913</v>
      </c>
    </row>
    <row r="16" spans="1:47" ht="18.75" customHeight="1" x14ac:dyDescent="0.25">
      <c r="A16" s="11">
        <v>6</v>
      </c>
      <c r="B16" s="26">
        <v>52161500</v>
      </c>
      <c r="C16" s="34" t="s">
        <v>81</v>
      </c>
      <c r="D16" s="25" t="s">
        <v>83</v>
      </c>
      <c r="E16" s="47">
        <f t="shared" si="0"/>
        <v>12</v>
      </c>
      <c r="F16" s="50"/>
      <c r="G16" s="24">
        <f t="shared" si="9"/>
        <v>0</v>
      </c>
      <c r="H16" s="12">
        <f t="shared" si="10"/>
        <v>0</v>
      </c>
      <c r="I16" s="51">
        <f t="shared" si="11"/>
        <v>0</v>
      </c>
      <c r="J16" s="58"/>
      <c r="K16" s="24">
        <f t="shared" si="12"/>
        <v>0</v>
      </c>
      <c r="L16" s="12">
        <f t="shared" si="13"/>
        <v>0</v>
      </c>
      <c r="M16" s="51">
        <f t="shared" si="14"/>
        <v>0</v>
      </c>
      <c r="N16" s="58"/>
      <c r="O16" s="24">
        <f t="shared" si="15"/>
        <v>0</v>
      </c>
      <c r="P16" s="12">
        <f t="shared" si="16"/>
        <v>0</v>
      </c>
      <c r="Q16" s="51">
        <f t="shared" si="17"/>
        <v>0</v>
      </c>
      <c r="R16" s="58"/>
      <c r="S16" s="24">
        <f t="shared" si="18"/>
        <v>0</v>
      </c>
      <c r="T16" s="12">
        <f t="shared" si="19"/>
        <v>0</v>
      </c>
      <c r="U16" s="51">
        <f t="shared" si="20"/>
        <v>0</v>
      </c>
      <c r="V16" s="58">
        <v>160000</v>
      </c>
      <c r="W16" s="24">
        <f t="shared" si="21"/>
        <v>30400</v>
      </c>
      <c r="X16" s="12">
        <f t="shared" si="22"/>
        <v>190400</v>
      </c>
      <c r="Y16" s="51">
        <f t="shared" si="23"/>
        <v>190400</v>
      </c>
      <c r="Z16" s="58">
        <f t="shared" si="24"/>
        <v>0</v>
      </c>
      <c r="AA16" s="24">
        <f t="shared" si="25"/>
        <v>0</v>
      </c>
      <c r="AB16" s="12"/>
      <c r="AC16" s="13">
        <f t="shared" si="26"/>
        <v>0</v>
      </c>
      <c r="AD16" s="13"/>
      <c r="AE16" s="24">
        <f t="shared" si="3"/>
        <v>0</v>
      </c>
      <c r="AF16" s="12">
        <f t="shared" si="4"/>
        <v>0</v>
      </c>
      <c r="AG16" s="13">
        <f t="shared" si="5"/>
        <v>0</v>
      </c>
      <c r="AH16" s="58">
        <f t="shared" si="27"/>
        <v>142773.10924369749</v>
      </c>
      <c r="AI16" s="24">
        <f t="shared" si="29"/>
        <v>27126.890756302524</v>
      </c>
      <c r="AJ16" s="38">
        <v>169900</v>
      </c>
      <c r="AK16" s="38">
        <f t="shared" si="30"/>
        <v>169900</v>
      </c>
      <c r="AL16" s="97" t="s">
        <v>102</v>
      </c>
      <c r="AM16" s="58">
        <f t="shared" ref="AM16:AM80" si="31">+AP16/1.19</f>
        <v>0</v>
      </c>
      <c r="AN16" s="24">
        <f t="shared" si="7"/>
        <v>0</v>
      </c>
      <c r="AO16" s="23">
        <f t="shared" si="8"/>
        <v>0</v>
      </c>
      <c r="AP16" s="44"/>
      <c r="AQ16" s="44"/>
      <c r="AR16" s="23">
        <f>(V16+AH16)/2</f>
        <v>151386.55462184874</v>
      </c>
      <c r="AS16" s="23">
        <f>(Y16+AK16)/2</f>
        <v>180150</v>
      </c>
      <c r="AT16" s="99">
        <v>12</v>
      </c>
      <c r="AU16" s="23">
        <f t="shared" si="28"/>
        <v>2161800</v>
      </c>
    </row>
    <row r="17" spans="1:47" s="80" customFormat="1" ht="18.75" customHeight="1" x14ac:dyDescent="0.2">
      <c r="A17" s="68"/>
      <c r="B17" s="69"/>
      <c r="C17" s="86" t="s">
        <v>95</v>
      </c>
      <c r="D17" s="70"/>
      <c r="E17" s="47"/>
      <c r="F17" s="71"/>
      <c r="G17" s="72"/>
      <c r="H17" s="73"/>
      <c r="I17" s="74"/>
      <c r="J17" s="75"/>
      <c r="K17" s="72"/>
      <c r="L17" s="73"/>
      <c r="M17" s="74"/>
      <c r="N17" s="75"/>
      <c r="O17" s="72"/>
      <c r="P17" s="73"/>
      <c r="Q17" s="74"/>
      <c r="R17" s="75"/>
      <c r="S17" s="72"/>
      <c r="T17" s="73"/>
      <c r="U17" s="74"/>
      <c r="V17" s="75"/>
      <c r="W17" s="72"/>
      <c r="X17" s="73"/>
      <c r="Y17" s="74"/>
      <c r="Z17" s="75"/>
      <c r="AA17" s="72"/>
      <c r="AB17" s="73"/>
      <c r="AC17" s="76"/>
      <c r="AD17" s="76"/>
      <c r="AE17" s="72"/>
      <c r="AF17" s="73"/>
      <c r="AG17" s="76"/>
      <c r="AH17" s="76"/>
      <c r="AI17" s="76"/>
      <c r="AJ17" s="77"/>
      <c r="AK17" s="77"/>
      <c r="AL17" s="78"/>
      <c r="AM17" s="58">
        <f t="shared" si="31"/>
        <v>0</v>
      </c>
      <c r="AN17" s="24">
        <f t="shared" si="7"/>
        <v>0</v>
      </c>
      <c r="AO17" s="23">
        <f t="shared" si="8"/>
        <v>0</v>
      </c>
      <c r="AP17" s="78"/>
      <c r="AQ17" s="78"/>
      <c r="AR17" s="23"/>
      <c r="AS17" s="79"/>
      <c r="AT17" s="23" t="s">
        <v>104</v>
      </c>
      <c r="AU17" s="104">
        <f>AU11+AU12+AU13+AU14+AU15+AU16</f>
        <v>39948883</v>
      </c>
    </row>
    <row r="18" spans="1:47" ht="18.75" customHeight="1" x14ac:dyDescent="0.25">
      <c r="A18" s="46">
        <v>1</v>
      </c>
      <c r="B18" s="25">
        <v>41111900</v>
      </c>
      <c r="C18" s="34" t="s">
        <v>20</v>
      </c>
      <c r="D18" s="25" t="s">
        <v>82</v>
      </c>
      <c r="E18" s="47">
        <f t="shared" si="0"/>
        <v>2</v>
      </c>
      <c r="F18" s="52">
        <v>1605000</v>
      </c>
      <c r="G18" s="24">
        <f t="shared" si="9"/>
        <v>208650</v>
      </c>
      <c r="H18" s="12">
        <f t="shared" si="10"/>
        <v>1813650</v>
      </c>
      <c r="I18" s="51">
        <f t="shared" si="11"/>
        <v>1813650</v>
      </c>
      <c r="J18" s="58"/>
      <c r="K18" s="24">
        <f t="shared" si="12"/>
        <v>0</v>
      </c>
      <c r="L18" s="12">
        <f t="shared" si="13"/>
        <v>0</v>
      </c>
      <c r="M18" s="51">
        <f t="shared" si="14"/>
        <v>0</v>
      </c>
      <c r="N18" s="58"/>
      <c r="O18" s="24">
        <f t="shared" si="15"/>
        <v>0</v>
      </c>
      <c r="P18" s="12">
        <f t="shared" si="16"/>
        <v>0</v>
      </c>
      <c r="Q18" s="51">
        <f t="shared" si="17"/>
        <v>0</v>
      </c>
      <c r="R18" s="58"/>
      <c r="S18" s="24">
        <f t="shared" ref="S18:S74" si="32">R18*13%</f>
        <v>0</v>
      </c>
      <c r="T18" s="12">
        <f t="shared" si="19"/>
        <v>0</v>
      </c>
      <c r="U18" s="51">
        <f t="shared" ref="U18:U66" si="33">+T18</f>
        <v>0</v>
      </c>
      <c r="V18" s="58"/>
      <c r="W18" s="24">
        <f t="shared" ref="W18:W72" si="34">V18*13%</f>
        <v>0</v>
      </c>
      <c r="X18" s="12">
        <f t="shared" ref="X18:X72" si="35">+V18+W18</f>
        <v>0</v>
      </c>
      <c r="Y18" s="51">
        <f t="shared" ref="Y18:Y72" si="36">+X18</f>
        <v>0</v>
      </c>
      <c r="Z18" s="58">
        <f t="shared" ref="Z18" si="37">+AC18/1.13</f>
        <v>0</v>
      </c>
      <c r="AA18" s="24">
        <f t="shared" ref="AA18" si="38">Z18*13%</f>
        <v>0</v>
      </c>
      <c r="AB18" s="12"/>
      <c r="AC18" s="13">
        <f t="shared" ref="AC18" si="39">+AB18</f>
        <v>0</v>
      </c>
      <c r="AD18" s="13"/>
      <c r="AE18" s="24">
        <f t="shared" ref="AE18:AE66" si="40">AD18*19%</f>
        <v>0</v>
      </c>
      <c r="AF18" s="12">
        <f t="shared" ref="AF18:AF66" si="41">+AD18+AE18</f>
        <v>0</v>
      </c>
      <c r="AG18" s="13">
        <f t="shared" ref="AG18:AG66" si="42">+AF18</f>
        <v>0</v>
      </c>
      <c r="AH18" s="58">
        <f>+AK18/1.13</f>
        <v>1420796.4601769913</v>
      </c>
      <c r="AI18" s="24">
        <f t="shared" ref="AI18" si="43">AH18*13%</f>
        <v>184703.53982300888</v>
      </c>
      <c r="AJ18" s="38">
        <v>1605500</v>
      </c>
      <c r="AK18" s="38">
        <f t="shared" si="30"/>
        <v>1605500</v>
      </c>
      <c r="AL18" s="96" t="s">
        <v>105</v>
      </c>
      <c r="AM18" s="58">
        <f t="shared" si="31"/>
        <v>0</v>
      </c>
      <c r="AN18" s="24">
        <f t="shared" si="7"/>
        <v>0</v>
      </c>
      <c r="AO18" s="23">
        <f t="shared" si="8"/>
        <v>0</v>
      </c>
      <c r="AP18" s="43"/>
      <c r="AQ18" s="43"/>
      <c r="AR18" s="23">
        <f>(F18+AH18)/2</f>
        <v>1512898.2300884956</v>
      </c>
      <c r="AS18" s="23">
        <f>(I18+AK18)/2</f>
        <v>1709575</v>
      </c>
      <c r="AT18" s="99">
        <v>2</v>
      </c>
      <c r="AU18" s="23">
        <f>AS18*AT18</f>
        <v>3419150</v>
      </c>
    </row>
    <row r="19" spans="1:47" ht="18.75" customHeight="1" x14ac:dyDescent="0.25">
      <c r="A19" s="11">
        <v>2</v>
      </c>
      <c r="B19" s="25">
        <v>41113100</v>
      </c>
      <c r="C19" s="34" t="s">
        <v>21</v>
      </c>
      <c r="D19" s="25" t="s">
        <v>82</v>
      </c>
      <c r="E19" s="47">
        <f t="shared" si="0"/>
        <v>4</v>
      </c>
      <c r="F19" s="52">
        <v>485000</v>
      </c>
      <c r="G19" s="24">
        <f t="shared" si="9"/>
        <v>63050</v>
      </c>
      <c r="H19" s="12">
        <f t="shared" si="10"/>
        <v>548050</v>
      </c>
      <c r="I19" s="51">
        <f t="shared" si="11"/>
        <v>548050</v>
      </c>
      <c r="J19" s="58"/>
      <c r="K19" s="24">
        <f t="shared" si="12"/>
        <v>0</v>
      </c>
      <c r="L19" s="12">
        <f t="shared" si="13"/>
        <v>0</v>
      </c>
      <c r="M19" s="51">
        <f t="shared" si="14"/>
        <v>0</v>
      </c>
      <c r="N19" s="58"/>
      <c r="O19" s="24">
        <f t="shared" si="15"/>
        <v>0</v>
      </c>
      <c r="P19" s="12">
        <f t="shared" si="16"/>
        <v>0</v>
      </c>
      <c r="Q19" s="51">
        <f t="shared" si="17"/>
        <v>0</v>
      </c>
      <c r="R19" s="58"/>
      <c r="S19" s="24">
        <f t="shared" si="32"/>
        <v>0</v>
      </c>
      <c r="T19" s="12">
        <f t="shared" si="19"/>
        <v>0</v>
      </c>
      <c r="U19" s="51">
        <f t="shared" si="33"/>
        <v>0</v>
      </c>
      <c r="V19" s="58"/>
      <c r="W19" s="24">
        <f t="shared" si="34"/>
        <v>0</v>
      </c>
      <c r="X19" s="12">
        <f t="shared" si="35"/>
        <v>0</v>
      </c>
      <c r="Y19" s="51">
        <f t="shared" si="36"/>
        <v>0</v>
      </c>
      <c r="Z19" s="58">
        <f t="shared" ref="Z19:Z24" si="44">+AC19/1.13</f>
        <v>0</v>
      </c>
      <c r="AA19" s="24">
        <f t="shared" ref="AA19:AA24" si="45">Z19*13%</f>
        <v>0</v>
      </c>
      <c r="AB19" s="12"/>
      <c r="AC19" s="13">
        <f t="shared" ref="AC19:AC24" si="46">+AB19</f>
        <v>0</v>
      </c>
      <c r="AD19" s="13"/>
      <c r="AE19" s="24"/>
      <c r="AF19" s="12"/>
      <c r="AG19" s="13"/>
      <c r="AH19" s="58">
        <f>+AK19/1.13</f>
        <v>392700.00000000006</v>
      </c>
      <c r="AI19" s="24">
        <f>AH19*13%</f>
        <v>51051.000000000007</v>
      </c>
      <c r="AJ19" s="38">
        <v>443751</v>
      </c>
      <c r="AK19" s="38">
        <f t="shared" si="30"/>
        <v>443751</v>
      </c>
      <c r="AL19" s="96" t="s">
        <v>106</v>
      </c>
      <c r="AM19" s="58">
        <f t="shared" si="31"/>
        <v>0</v>
      </c>
      <c r="AN19" s="24">
        <f t="shared" si="7"/>
        <v>0</v>
      </c>
      <c r="AO19" s="23">
        <f t="shared" si="8"/>
        <v>0</v>
      </c>
      <c r="AP19" s="43"/>
      <c r="AQ19" s="43"/>
      <c r="AR19" s="23">
        <f>(F19+AH19)/2</f>
        <v>438850</v>
      </c>
      <c r="AS19" s="23">
        <f>(I19+AJ19)/2</f>
        <v>495900.5</v>
      </c>
      <c r="AT19" s="99">
        <v>4</v>
      </c>
      <c r="AU19" s="23">
        <f>AS19*AT19</f>
        <v>1983602</v>
      </c>
    </row>
    <row r="20" spans="1:47" ht="18.75" customHeight="1" x14ac:dyDescent="0.25">
      <c r="A20" s="11">
        <v>3</v>
      </c>
      <c r="B20" s="25">
        <v>41111900</v>
      </c>
      <c r="C20" s="61" t="s">
        <v>22</v>
      </c>
      <c r="D20" s="25" t="s">
        <v>82</v>
      </c>
      <c r="E20" s="47">
        <f t="shared" si="0"/>
        <v>4</v>
      </c>
      <c r="F20" s="52">
        <v>198500</v>
      </c>
      <c r="G20" s="24">
        <f t="shared" si="9"/>
        <v>25805</v>
      </c>
      <c r="H20" s="12">
        <f t="shared" si="10"/>
        <v>224305</v>
      </c>
      <c r="I20" s="51">
        <f t="shared" si="11"/>
        <v>224305</v>
      </c>
      <c r="J20" s="58">
        <f>+M20/1.13</f>
        <v>0</v>
      </c>
      <c r="K20" s="24">
        <f t="shared" si="12"/>
        <v>0</v>
      </c>
      <c r="L20" s="12">
        <f t="shared" si="13"/>
        <v>0</v>
      </c>
      <c r="M20" s="51"/>
      <c r="N20" s="58">
        <f>+Q20/1.13</f>
        <v>0</v>
      </c>
      <c r="O20" s="24">
        <f t="shared" si="15"/>
        <v>0</v>
      </c>
      <c r="P20" s="12">
        <f t="shared" si="16"/>
        <v>0</v>
      </c>
      <c r="Q20" s="51"/>
      <c r="R20" s="58"/>
      <c r="S20" s="24">
        <f t="shared" si="32"/>
        <v>0</v>
      </c>
      <c r="T20" s="12">
        <f t="shared" si="19"/>
        <v>0</v>
      </c>
      <c r="U20" s="51">
        <f t="shared" si="33"/>
        <v>0</v>
      </c>
      <c r="V20" s="58"/>
      <c r="W20" s="24">
        <f t="shared" si="34"/>
        <v>0</v>
      </c>
      <c r="X20" s="12">
        <f t="shared" si="35"/>
        <v>0</v>
      </c>
      <c r="Y20" s="51">
        <f t="shared" si="36"/>
        <v>0</v>
      </c>
      <c r="Z20" s="58">
        <f t="shared" si="44"/>
        <v>0</v>
      </c>
      <c r="AA20" s="24">
        <f t="shared" si="45"/>
        <v>0</v>
      </c>
      <c r="AB20" s="12"/>
      <c r="AC20" s="13">
        <f t="shared" si="46"/>
        <v>0</v>
      </c>
      <c r="AD20" s="13"/>
      <c r="AE20" s="24">
        <f t="shared" si="40"/>
        <v>0</v>
      </c>
      <c r="AF20" s="12">
        <f t="shared" si="41"/>
        <v>0</v>
      </c>
      <c r="AG20" s="13">
        <f t="shared" si="42"/>
        <v>0</v>
      </c>
      <c r="AH20" s="58">
        <f t="shared" ref="AH20:AH24" si="47">+AK20/1.13</f>
        <v>168141.59292035399</v>
      </c>
      <c r="AI20" s="24">
        <f t="shared" ref="AI20:AI24" si="48">AH20*13%</f>
        <v>21858.407079646018</v>
      </c>
      <c r="AJ20" s="38">
        <v>190000</v>
      </c>
      <c r="AK20" s="38">
        <f t="shared" si="30"/>
        <v>190000</v>
      </c>
      <c r="AL20" s="96" t="s">
        <v>107</v>
      </c>
      <c r="AM20" s="58">
        <f t="shared" si="31"/>
        <v>0</v>
      </c>
      <c r="AN20" s="24">
        <f t="shared" si="7"/>
        <v>0</v>
      </c>
      <c r="AO20" s="23">
        <f t="shared" si="8"/>
        <v>0</v>
      </c>
      <c r="AP20" s="43"/>
      <c r="AQ20" s="43"/>
      <c r="AR20" s="23">
        <f>(F20+AH20)/2</f>
        <v>183320.79646017699</v>
      </c>
      <c r="AS20" s="23">
        <f>(I20+AK20)/2</f>
        <v>207152.5</v>
      </c>
      <c r="AT20" s="99">
        <v>4</v>
      </c>
      <c r="AU20" s="23">
        <f t="shared" ref="AU20:AU82" si="49">AS20*AT20</f>
        <v>828610</v>
      </c>
    </row>
    <row r="21" spans="1:47" ht="18.75" customHeight="1" x14ac:dyDescent="0.25">
      <c r="A21" s="11">
        <v>4</v>
      </c>
      <c r="B21" s="88">
        <v>27112000</v>
      </c>
      <c r="C21" s="34" t="s">
        <v>23</v>
      </c>
      <c r="D21" s="25" t="s">
        <v>82</v>
      </c>
      <c r="E21" s="47">
        <f t="shared" si="0"/>
        <v>3</v>
      </c>
      <c r="F21" s="52"/>
      <c r="G21" s="24">
        <f t="shared" si="9"/>
        <v>0</v>
      </c>
      <c r="H21" s="12">
        <f t="shared" si="10"/>
        <v>0</v>
      </c>
      <c r="I21" s="51">
        <f t="shared" si="11"/>
        <v>0</v>
      </c>
      <c r="J21" s="58"/>
      <c r="K21" s="24">
        <f t="shared" si="12"/>
        <v>0</v>
      </c>
      <c r="L21" s="12">
        <f t="shared" si="13"/>
        <v>0</v>
      </c>
      <c r="M21" s="51">
        <f t="shared" si="14"/>
        <v>0</v>
      </c>
      <c r="N21" s="58"/>
      <c r="O21" s="24">
        <f t="shared" si="15"/>
        <v>0</v>
      </c>
      <c r="P21" s="12">
        <f t="shared" si="16"/>
        <v>0</v>
      </c>
      <c r="Q21" s="51">
        <f t="shared" si="17"/>
        <v>0</v>
      </c>
      <c r="R21" s="58"/>
      <c r="S21" s="24">
        <f t="shared" si="32"/>
        <v>0</v>
      </c>
      <c r="T21" s="12">
        <f t="shared" si="19"/>
        <v>0</v>
      </c>
      <c r="U21" s="51">
        <f t="shared" si="33"/>
        <v>0</v>
      </c>
      <c r="V21" s="58"/>
      <c r="W21" s="24">
        <f t="shared" si="34"/>
        <v>0</v>
      </c>
      <c r="X21" s="12">
        <f t="shared" si="35"/>
        <v>0</v>
      </c>
      <c r="Y21" s="51">
        <f t="shared" si="36"/>
        <v>0</v>
      </c>
      <c r="Z21" s="58">
        <f t="shared" si="44"/>
        <v>0</v>
      </c>
      <c r="AA21" s="24">
        <f t="shared" si="45"/>
        <v>0</v>
      </c>
      <c r="AB21" s="12"/>
      <c r="AC21" s="13"/>
      <c r="AD21" s="13"/>
      <c r="AE21" s="24">
        <f>AD21*13%</f>
        <v>0</v>
      </c>
      <c r="AF21" s="12"/>
      <c r="AG21" s="13"/>
      <c r="AH21" s="58">
        <f t="shared" si="47"/>
        <v>497903.53982300888</v>
      </c>
      <c r="AI21" s="24">
        <f t="shared" si="48"/>
        <v>64727.460176991153</v>
      </c>
      <c r="AJ21" s="38">
        <v>562631</v>
      </c>
      <c r="AK21" s="38">
        <f t="shared" si="30"/>
        <v>562631</v>
      </c>
      <c r="AL21" s="96" t="s">
        <v>108</v>
      </c>
      <c r="AM21" s="58">
        <f>+AP21/1.13</f>
        <v>499584.0707964602</v>
      </c>
      <c r="AN21" s="24">
        <f t="shared" si="7"/>
        <v>64945.929203539832</v>
      </c>
      <c r="AO21" s="23">
        <f t="shared" si="8"/>
        <v>564530</v>
      </c>
      <c r="AP21" s="43">
        <v>564530</v>
      </c>
      <c r="AQ21" s="96" t="s">
        <v>109</v>
      </c>
      <c r="AR21" s="23">
        <f>(AH21+AM21)/2</f>
        <v>498743.80530973454</v>
      </c>
      <c r="AS21" s="23">
        <f>(AK21+AP21)/2</f>
        <v>563580.5</v>
      </c>
      <c r="AT21" s="99">
        <v>3</v>
      </c>
      <c r="AU21" s="23">
        <f t="shared" si="49"/>
        <v>1690741.5</v>
      </c>
    </row>
    <row r="22" spans="1:47" ht="18.75" customHeight="1" x14ac:dyDescent="0.25">
      <c r="A22" s="11">
        <v>5</v>
      </c>
      <c r="B22" s="87">
        <v>27112000</v>
      </c>
      <c r="C22" s="34" t="s">
        <v>24</v>
      </c>
      <c r="D22" s="25" t="s">
        <v>82</v>
      </c>
      <c r="E22" s="47">
        <f t="shared" si="0"/>
        <v>6</v>
      </c>
      <c r="F22" s="53"/>
      <c r="G22" s="24">
        <f t="shared" si="9"/>
        <v>0</v>
      </c>
      <c r="H22" s="12">
        <f t="shared" si="10"/>
        <v>0</v>
      </c>
      <c r="I22" s="51">
        <f t="shared" si="11"/>
        <v>0</v>
      </c>
      <c r="J22" s="58"/>
      <c r="K22" s="24">
        <f t="shared" si="12"/>
        <v>0</v>
      </c>
      <c r="L22" s="12">
        <f t="shared" si="13"/>
        <v>0</v>
      </c>
      <c r="M22" s="51">
        <f t="shared" si="14"/>
        <v>0</v>
      </c>
      <c r="N22" s="58"/>
      <c r="O22" s="24">
        <f t="shared" si="15"/>
        <v>0</v>
      </c>
      <c r="P22" s="12">
        <f t="shared" si="16"/>
        <v>0</v>
      </c>
      <c r="Q22" s="51">
        <f t="shared" si="17"/>
        <v>0</v>
      </c>
      <c r="R22" s="58"/>
      <c r="S22" s="24">
        <f t="shared" si="32"/>
        <v>0</v>
      </c>
      <c r="T22" s="12">
        <f t="shared" si="19"/>
        <v>0</v>
      </c>
      <c r="U22" s="51">
        <f t="shared" si="33"/>
        <v>0</v>
      </c>
      <c r="V22" s="58"/>
      <c r="W22" s="24">
        <f t="shared" si="34"/>
        <v>0</v>
      </c>
      <c r="X22" s="12">
        <f t="shared" si="35"/>
        <v>0</v>
      </c>
      <c r="Y22" s="51">
        <f t="shared" si="36"/>
        <v>0</v>
      </c>
      <c r="Z22" s="58">
        <f t="shared" si="44"/>
        <v>0</v>
      </c>
      <c r="AA22" s="24">
        <f t="shared" si="45"/>
        <v>0</v>
      </c>
      <c r="AB22" s="12"/>
      <c r="AC22" s="13">
        <f t="shared" si="46"/>
        <v>0</v>
      </c>
      <c r="AD22" s="13"/>
      <c r="AE22" s="24">
        <f t="shared" si="40"/>
        <v>0</v>
      </c>
      <c r="AF22" s="12">
        <f t="shared" si="41"/>
        <v>0</v>
      </c>
      <c r="AG22" s="13">
        <f t="shared" si="42"/>
        <v>0</v>
      </c>
      <c r="AH22" s="58">
        <f t="shared" si="47"/>
        <v>152654.8672566372</v>
      </c>
      <c r="AI22" s="24">
        <f t="shared" si="48"/>
        <v>19845.132743362836</v>
      </c>
      <c r="AJ22" s="38">
        <v>172500</v>
      </c>
      <c r="AK22" s="38">
        <f t="shared" si="30"/>
        <v>172500</v>
      </c>
      <c r="AL22" s="96" t="s">
        <v>110</v>
      </c>
      <c r="AM22" s="58">
        <f>+AP22/1.13</f>
        <v>115044.24778761063</v>
      </c>
      <c r="AN22" s="24">
        <f t="shared" si="7"/>
        <v>14955.752212389381</v>
      </c>
      <c r="AO22" s="23">
        <f t="shared" si="8"/>
        <v>130000</v>
      </c>
      <c r="AP22" s="43">
        <v>130000</v>
      </c>
      <c r="AQ22" s="96" t="s">
        <v>111</v>
      </c>
      <c r="AR22" s="23">
        <f>(AH22+AM22)/2</f>
        <v>133849.55752212391</v>
      </c>
      <c r="AS22" s="23">
        <f>(AK22+AP22)/2</f>
        <v>151250</v>
      </c>
      <c r="AT22" s="99">
        <v>6</v>
      </c>
      <c r="AU22" s="23">
        <f t="shared" si="49"/>
        <v>907500</v>
      </c>
    </row>
    <row r="23" spans="1:47" ht="18.75" customHeight="1" x14ac:dyDescent="0.2">
      <c r="A23" s="11">
        <v>6</v>
      </c>
      <c r="B23" s="25">
        <v>53121600</v>
      </c>
      <c r="C23" s="34" t="s">
        <v>25</v>
      </c>
      <c r="D23" s="25" t="s">
        <v>82</v>
      </c>
      <c r="E23" s="47">
        <f t="shared" si="0"/>
        <v>2</v>
      </c>
      <c r="F23" s="52"/>
      <c r="G23" s="24">
        <f>F23*19%</f>
        <v>0</v>
      </c>
      <c r="H23" s="12">
        <f>F23+G23</f>
        <v>0</v>
      </c>
      <c r="I23" s="51">
        <f t="shared" si="11"/>
        <v>0</v>
      </c>
      <c r="J23" s="58">
        <f>+M23/1.13</f>
        <v>209734.51327433629</v>
      </c>
      <c r="K23" s="24">
        <f t="shared" si="12"/>
        <v>27265.486725663719</v>
      </c>
      <c r="L23" s="12">
        <f t="shared" si="13"/>
        <v>237000</v>
      </c>
      <c r="M23" s="51">
        <v>237000</v>
      </c>
      <c r="N23" s="58">
        <f>+Q23/1.13</f>
        <v>186725.66371681419</v>
      </c>
      <c r="O23" s="24">
        <f t="shared" si="15"/>
        <v>24274.336283185847</v>
      </c>
      <c r="P23" s="12">
        <f t="shared" si="16"/>
        <v>211000.00000000003</v>
      </c>
      <c r="Q23" s="51">
        <v>211000</v>
      </c>
      <c r="R23" s="58"/>
      <c r="S23" s="24">
        <f t="shared" si="32"/>
        <v>0</v>
      </c>
      <c r="T23" s="12">
        <f t="shared" si="19"/>
        <v>0</v>
      </c>
      <c r="U23" s="51"/>
      <c r="V23" s="58"/>
      <c r="W23" s="24">
        <f t="shared" si="34"/>
        <v>0</v>
      </c>
      <c r="X23" s="12">
        <f t="shared" si="35"/>
        <v>0</v>
      </c>
      <c r="Y23" s="51">
        <f t="shared" si="36"/>
        <v>0</v>
      </c>
      <c r="Z23" s="58">
        <f t="shared" si="44"/>
        <v>0</v>
      </c>
      <c r="AA23" s="24">
        <f t="shared" si="45"/>
        <v>0</v>
      </c>
      <c r="AB23" s="12"/>
      <c r="AC23" s="13">
        <f t="shared" si="46"/>
        <v>0</v>
      </c>
      <c r="AD23" s="13"/>
      <c r="AE23" s="24">
        <f t="shared" si="40"/>
        <v>0</v>
      </c>
      <c r="AF23" s="12">
        <f t="shared" si="41"/>
        <v>0</v>
      </c>
      <c r="AG23" s="13">
        <f t="shared" si="42"/>
        <v>0</v>
      </c>
      <c r="AH23" s="58">
        <f t="shared" si="47"/>
        <v>0</v>
      </c>
      <c r="AI23" s="24">
        <f t="shared" si="48"/>
        <v>0</v>
      </c>
      <c r="AJ23" s="38"/>
      <c r="AK23" s="38">
        <f t="shared" si="30"/>
        <v>0</v>
      </c>
      <c r="AL23" s="43"/>
      <c r="AM23" s="58">
        <f t="shared" si="31"/>
        <v>0</v>
      </c>
      <c r="AN23" s="24">
        <f t="shared" si="7"/>
        <v>0</v>
      </c>
      <c r="AO23" s="23">
        <f t="shared" si="8"/>
        <v>0</v>
      </c>
      <c r="AP23" s="43"/>
      <c r="AQ23" s="43"/>
      <c r="AR23" s="23">
        <f>(J23+N23)/2</f>
        <v>198230.08849557524</v>
      </c>
      <c r="AS23" s="23">
        <f>(Q23+M23)/2</f>
        <v>224000</v>
      </c>
      <c r="AT23" s="99">
        <v>2</v>
      </c>
      <c r="AU23" s="23">
        <f t="shared" si="49"/>
        <v>448000</v>
      </c>
    </row>
    <row r="24" spans="1:47" ht="18.75" customHeight="1" x14ac:dyDescent="0.2">
      <c r="A24" s="11">
        <v>7</v>
      </c>
      <c r="B24" s="25">
        <v>41111900</v>
      </c>
      <c r="C24" s="60" t="s">
        <v>26</v>
      </c>
      <c r="D24" s="25" t="s">
        <v>82</v>
      </c>
      <c r="E24" s="47">
        <f t="shared" si="0"/>
        <v>3</v>
      </c>
      <c r="F24" s="52"/>
      <c r="G24" s="24">
        <f t="shared" si="9"/>
        <v>0</v>
      </c>
      <c r="H24" s="12">
        <f t="shared" si="10"/>
        <v>0</v>
      </c>
      <c r="I24" s="51">
        <f t="shared" si="11"/>
        <v>0</v>
      </c>
      <c r="J24" s="58">
        <f t="shared" ref="J24:J74" si="50">+M24/1.13</f>
        <v>222123.89380530975</v>
      </c>
      <c r="K24" s="24">
        <f t="shared" si="12"/>
        <v>28876.10619469027</v>
      </c>
      <c r="L24" s="12">
        <f t="shared" si="13"/>
        <v>251000.00000000003</v>
      </c>
      <c r="M24" s="51">
        <v>251000</v>
      </c>
      <c r="N24" s="58">
        <f t="shared" ref="N24:N74" si="51">+Q24/1.13</f>
        <v>215929.20353982304</v>
      </c>
      <c r="O24" s="24">
        <f t="shared" si="15"/>
        <v>28070.796460176996</v>
      </c>
      <c r="P24" s="12">
        <f t="shared" si="16"/>
        <v>244000.00000000003</v>
      </c>
      <c r="Q24" s="51">
        <v>244000</v>
      </c>
      <c r="R24" s="58"/>
      <c r="S24" s="24">
        <f t="shared" si="32"/>
        <v>0</v>
      </c>
      <c r="T24" s="12">
        <f t="shared" si="19"/>
        <v>0</v>
      </c>
      <c r="U24" s="51">
        <f t="shared" si="33"/>
        <v>0</v>
      </c>
      <c r="V24" s="58"/>
      <c r="W24" s="24">
        <f t="shared" si="34"/>
        <v>0</v>
      </c>
      <c r="X24" s="12">
        <f t="shared" si="35"/>
        <v>0</v>
      </c>
      <c r="Y24" s="51">
        <f t="shared" si="36"/>
        <v>0</v>
      </c>
      <c r="Z24" s="58">
        <f t="shared" si="44"/>
        <v>0</v>
      </c>
      <c r="AA24" s="24">
        <f t="shared" si="45"/>
        <v>0</v>
      </c>
      <c r="AB24" s="12"/>
      <c r="AC24" s="13">
        <f t="shared" si="46"/>
        <v>0</v>
      </c>
      <c r="AD24" s="13"/>
      <c r="AE24" s="24">
        <f t="shared" si="40"/>
        <v>0</v>
      </c>
      <c r="AF24" s="12">
        <f t="shared" si="41"/>
        <v>0</v>
      </c>
      <c r="AG24" s="13">
        <f t="shared" si="42"/>
        <v>0</v>
      </c>
      <c r="AH24" s="58">
        <f t="shared" si="47"/>
        <v>0</v>
      </c>
      <c r="AI24" s="24">
        <f t="shared" si="48"/>
        <v>0</v>
      </c>
      <c r="AJ24" s="38"/>
      <c r="AK24" s="38">
        <f t="shared" si="30"/>
        <v>0</v>
      </c>
      <c r="AL24" s="43"/>
      <c r="AM24" s="58">
        <f t="shared" si="31"/>
        <v>0</v>
      </c>
      <c r="AN24" s="24">
        <f t="shared" si="7"/>
        <v>0</v>
      </c>
      <c r="AO24" s="23">
        <f t="shared" si="8"/>
        <v>0</v>
      </c>
      <c r="AP24" s="43"/>
      <c r="AQ24" s="43"/>
      <c r="AR24" s="23">
        <f>(J24+N24)/2</f>
        <v>219026.54867256639</v>
      </c>
      <c r="AS24" s="23">
        <f>(Q24+M24)/2</f>
        <v>247500</v>
      </c>
      <c r="AT24" s="99">
        <v>3</v>
      </c>
      <c r="AU24" s="23">
        <f t="shared" si="49"/>
        <v>742500</v>
      </c>
    </row>
    <row r="25" spans="1:47" s="80" customFormat="1" ht="18.75" customHeight="1" x14ac:dyDescent="0.2">
      <c r="A25" s="68"/>
      <c r="B25" s="70"/>
      <c r="C25" s="89" t="s">
        <v>96</v>
      </c>
      <c r="D25" s="70"/>
      <c r="E25" s="47"/>
      <c r="F25" s="71"/>
      <c r="G25" s="72"/>
      <c r="H25" s="73"/>
      <c r="I25" s="74"/>
      <c r="J25" s="75"/>
      <c r="K25" s="72"/>
      <c r="L25" s="73"/>
      <c r="M25" s="74"/>
      <c r="N25" s="75"/>
      <c r="O25" s="72"/>
      <c r="P25" s="73"/>
      <c r="Q25" s="74"/>
      <c r="R25" s="75"/>
      <c r="S25" s="72"/>
      <c r="T25" s="73"/>
      <c r="U25" s="74"/>
      <c r="V25" s="75"/>
      <c r="W25" s="72"/>
      <c r="X25" s="73"/>
      <c r="Y25" s="74"/>
      <c r="Z25" s="75"/>
      <c r="AA25" s="72"/>
      <c r="AB25" s="73"/>
      <c r="AC25" s="76"/>
      <c r="AD25" s="76"/>
      <c r="AE25" s="72"/>
      <c r="AF25" s="73"/>
      <c r="AG25" s="76"/>
      <c r="AH25" s="76"/>
      <c r="AI25" s="76"/>
      <c r="AJ25" s="77"/>
      <c r="AK25" s="77"/>
      <c r="AL25" s="78"/>
      <c r="AM25" s="58">
        <f t="shared" si="31"/>
        <v>0</v>
      </c>
      <c r="AN25" s="24">
        <f t="shared" si="7"/>
        <v>0</v>
      </c>
      <c r="AO25" s="23">
        <f t="shared" si="8"/>
        <v>0</v>
      </c>
      <c r="AP25" s="78"/>
      <c r="AQ25" s="78"/>
      <c r="AR25" s="23"/>
      <c r="AS25" s="79"/>
      <c r="AU25" s="103">
        <f>SUM(AU18:AU24)</f>
        <v>10020103.5</v>
      </c>
    </row>
    <row r="26" spans="1:47" ht="18.75" customHeight="1" x14ac:dyDescent="0.2">
      <c r="A26" s="46">
        <v>1</v>
      </c>
      <c r="B26" s="25">
        <v>41115300</v>
      </c>
      <c r="C26" s="34" t="s">
        <v>27</v>
      </c>
      <c r="D26" s="25" t="s">
        <v>83</v>
      </c>
      <c r="E26" s="47">
        <f t="shared" si="0"/>
        <v>2</v>
      </c>
      <c r="F26" s="50"/>
      <c r="G26" s="24">
        <f t="shared" si="9"/>
        <v>0</v>
      </c>
      <c r="H26" s="12">
        <f>+F35+G26</f>
        <v>0</v>
      </c>
      <c r="I26" s="51">
        <f t="shared" si="11"/>
        <v>0</v>
      </c>
      <c r="J26" s="58">
        <f t="shared" si="50"/>
        <v>539823.00884955761</v>
      </c>
      <c r="K26" s="24">
        <f t="shared" si="12"/>
        <v>70176.991150442496</v>
      </c>
      <c r="L26" s="12">
        <f t="shared" si="13"/>
        <v>610000.00000000012</v>
      </c>
      <c r="M26" s="51">
        <v>610000</v>
      </c>
      <c r="N26" s="58">
        <f t="shared" si="51"/>
        <v>495575.2212389381</v>
      </c>
      <c r="O26" s="24">
        <f t="shared" si="15"/>
        <v>64424.778761061956</v>
      </c>
      <c r="P26" s="12">
        <f t="shared" si="16"/>
        <v>560000</v>
      </c>
      <c r="Q26" s="51">
        <v>560000</v>
      </c>
      <c r="R26" s="58"/>
      <c r="S26" s="24">
        <f t="shared" si="32"/>
        <v>0</v>
      </c>
      <c r="T26" s="12">
        <f t="shared" si="19"/>
        <v>0</v>
      </c>
      <c r="U26" s="51">
        <f t="shared" si="33"/>
        <v>0</v>
      </c>
      <c r="V26" s="58"/>
      <c r="W26" s="24">
        <f t="shared" si="34"/>
        <v>0</v>
      </c>
      <c r="X26" s="12">
        <f t="shared" si="35"/>
        <v>0</v>
      </c>
      <c r="Y26" s="51">
        <f t="shared" si="36"/>
        <v>0</v>
      </c>
      <c r="Z26" s="58">
        <f t="shared" ref="Z26" si="52">+AC26/1.13</f>
        <v>0</v>
      </c>
      <c r="AA26" s="24">
        <f t="shared" ref="AA26" si="53">Z26*13%</f>
        <v>0</v>
      </c>
      <c r="AB26" s="12"/>
      <c r="AC26" s="13">
        <f t="shared" ref="AC26" si="54">+AB26</f>
        <v>0</v>
      </c>
      <c r="AD26" s="13"/>
      <c r="AE26" s="24">
        <f t="shared" si="40"/>
        <v>0</v>
      </c>
      <c r="AF26" s="12">
        <f t="shared" si="41"/>
        <v>0</v>
      </c>
      <c r="AG26" s="13">
        <f t="shared" si="42"/>
        <v>0</v>
      </c>
      <c r="AH26" s="58">
        <f>+AK26/1.19</f>
        <v>0</v>
      </c>
      <c r="AI26" s="24">
        <f t="shared" ref="AI26" si="55">AH26*13%</f>
        <v>0</v>
      </c>
      <c r="AJ26" s="38"/>
      <c r="AK26" s="38">
        <f t="shared" si="30"/>
        <v>0</v>
      </c>
      <c r="AL26" s="43"/>
      <c r="AM26" s="58">
        <f t="shared" si="31"/>
        <v>0</v>
      </c>
      <c r="AN26" s="24">
        <f t="shared" si="7"/>
        <v>0</v>
      </c>
      <c r="AO26" s="23">
        <f t="shared" si="8"/>
        <v>0</v>
      </c>
      <c r="AP26" s="43"/>
      <c r="AQ26" s="43"/>
      <c r="AR26" s="23">
        <f>(J26+N26)/2</f>
        <v>517699.11504424782</v>
      </c>
      <c r="AS26" s="23">
        <f>(M26+Q26)/2</f>
        <v>585000</v>
      </c>
      <c r="AT26" s="99">
        <v>2</v>
      </c>
      <c r="AU26" s="23">
        <f t="shared" si="49"/>
        <v>1170000</v>
      </c>
    </row>
    <row r="27" spans="1:47" ht="18.75" customHeight="1" x14ac:dyDescent="0.2">
      <c r="A27" s="11">
        <v>2</v>
      </c>
      <c r="B27" s="25">
        <v>41115600</v>
      </c>
      <c r="C27" s="34" t="s">
        <v>28</v>
      </c>
      <c r="D27" s="25" t="s">
        <v>83</v>
      </c>
      <c r="E27" s="47">
        <f t="shared" si="0"/>
        <v>1</v>
      </c>
      <c r="F27" s="50"/>
      <c r="G27" s="24"/>
      <c r="H27" s="12"/>
      <c r="I27" s="51">
        <f t="shared" si="11"/>
        <v>0</v>
      </c>
      <c r="J27" s="58">
        <f t="shared" si="50"/>
        <v>269911.5044247788</v>
      </c>
      <c r="K27" s="24">
        <f t="shared" si="12"/>
        <v>35088.495575221248</v>
      </c>
      <c r="L27" s="12">
        <f t="shared" si="13"/>
        <v>305000.00000000006</v>
      </c>
      <c r="M27" s="51">
        <v>305000</v>
      </c>
      <c r="N27" s="58">
        <f t="shared" si="51"/>
        <v>243362.83185840709</v>
      </c>
      <c r="O27" s="24">
        <f t="shared" si="15"/>
        <v>31637.168141592923</v>
      </c>
      <c r="P27" s="12">
        <f t="shared" si="16"/>
        <v>275000</v>
      </c>
      <c r="Q27" s="51">
        <v>275000</v>
      </c>
      <c r="R27" s="58"/>
      <c r="S27" s="24">
        <f t="shared" si="32"/>
        <v>0</v>
      </c>
      <c r="T27" s="12">
        <f t="shared" si="19"/>
        <v>0</v>
      </c>
      <c r="U27" s="51">
        <f t="shared" si="33"/>
        <v>0</v>
      </c>
      <c r="V27" s="58"/>
      <c r="W27" s="24">
        <f t="shared" si="34"/>
        <v>0</v>
      </c>
      <c r="X27" s="12">
        <f t="shared" si="35"/>
        <v>0</v>
      </c>
      <c r="Y27" s="51">
        <f t="shared" si="36"/>
        <v>0</v>
      </c>
      <c r="Z27" s="58">
        <f t="shared" ref="Z27:Z41" si="56">+AC27/1.13</f>
        <v>0</v>
      </c>
      <c r="AA27" s="24">
        <f t="shared" ref="AA27:AA41" si="57">Z27*13%</f>
        <v>0</v>
      </c>
      <c r="AB27" s="12"/>
      <c r="AC27" s="13">
        <f t="shared" ref="AC27:AC41" si="58">+AB27</f>
        <v>0</v>
      </c>
      <c r="AD27" s="13"/>
      <c r="AE27" s="24">
        <f t="shared" si="40"/>
        <v>0</v>
      </c>
      <c r="AF27" s="12">
        <f t="shared" si="41"/>
        <v>0</v>
      </c>
      <c r="AG27" s="13">
        <f t="shared" si="42"/>
        <v>0</v>
      </c>
      <c r="AH27" s="58">
        <f t="shared" ref="AH27:AH40" si="59">+AK27/1.19</f>
        <v>0</v>
      </c>
      <c r="AI27" s="24">
        <f t="shared" ref="AI27:AI41" si="60">AH27*13%</f>
        <v>0</v>
      </c>
      <c r="AJ27" s="38"/>
      <c r="AK27" s="38">
        <f t="shared" si="30"/>
        <v>0</v>
      </c>
      <c r="AL27" s="43"/>
      <c r="AM27" s="58">
        <f t="shared" si="31"/>
        <v>0</v>
      </c>
      <c r="AN27" s="24">
        <f t="shared" si="7"/>
        <v>0</v>
      </c>
      <c r="AO27" s="23">
        <f t="shared" si="8"/>
        <v>0</v>
      </c>
      <c r="AP27" s="43"/>
      <c r="AQ27" s="43"/>
      <c r="AR27" s="23">
        <f>(J27+N27)/2</f>
        <v>256637.16814159293</v>
      </c>
      <c r="AS27" s="23">
        <f>(M27+Q27)/2</f>
        <v>290000</v>
      </c>
      <c r="AT27" s="99">
        <v>1</v>
      </c>
      <c r="AU27" s="23">
        <f t="shared" si="49"/>
        <v>290000</v>
      </c>
    </row>
    <row r="28" spans="1:47" ht="18.75" customHeight="1" x14ac:dyDescent="0.2">
      <c r="A28" s="11">
        <v>3</v>
      </c>
      <c r="B28" s="87">
        <v>41115600</v>
      </c>
      <c r="C28" s="34" t="s">
        <v>29</v>
      </c>
      <c r="D28" s="25" t="s">
        <v>83</v>
      </c>
      <c r="E28" s="47">
        <f t="shared" si="0"/>
        <v>2</v>
      </c>
      <c r="F28" s="52"/>
      <c r="G28" s="24">
        <f t="shared" ref="G28:G72" si="61">F28*13%</f>
        <v>0</v>
      </c>
      <c r="H28" s="12">
        <f t="shared" ref="H28:H73" si="62">+F28+G28</f>
        <v>0</v>
      </c>
      <c r="I28" s="51">
        <f t="shared" si="11"/>
        <v>0</v>
      </c>
      <c r="J28" s="58">
        <f t="shared" si="50"/>
        <v>246017.69911504426</v>
      </c>
      <c r="K28" s="24">
        <f t="shared" si="12"/>
        <v>31982.300884955755</v>
      </c>
      <c r="L28" s="12">
        <f t="shared" si="13"/>
        <v>278000</v>
      </c>
      <c r="M28" s="51">
        <v>278000</v>
      </c>
      <c r="N28" s="58">
        <f t="shared" si="51"/>
        <v>247787.61061946905</v>
      </c>
      <c r="O28" s="24">
        <f t="shared" si="15"/>
        <v>32212.389380530978</v>
      </c>
      <c r="P28" s="12">
        <f t="shared" si="16"/>
        <v>280000</v>
      </c>
      <c r="Q28" s="51">
        <v>280000</v>
      </c>
      <c r="R28" s="58"/>
      <c r="S28" s="24">
        <f t="shared" si="32"/>
        <v>0</v>
      </c>
      <c r="T28" s="12">
        <f t="shared" si="19"/>
        <v>0</v>
      </c>
      <c r="U28" s="51">
        <f t="shared" si="33"/>
        <v>0</v>
      </c>
      <c r="V28" s="58"/>
      <c r="W28" s="24">
        <f t="shared" si="34"/>
        <v>0</v>
      </c>
      <c r="X28" s="12">
        <f t="shared" si="35"/>
        <v>0</v>
      </c>
      <c r="Y28" s="51">
        <f t="shared" si="36"/>
        <v>0</v>
      </c>
      <c r="Z28" s="58">
        <f t="shared" si="56"/>
        <v>0</v>
      </c>
      <c r="AA28" s="24">
        <f t="shared" si="57"/>
        <v>0</v>
      </c>
      <c r="AB28" s="12"/>
      <c r="AC28" s="13">
        <f t="shared" si="58"/>
        <v>0</v>
      </c>
      <c r="AD28" s="13"/>
      <c r="AE28" s="24">
        <f t="shared" si="40"/>
        <v>0</v>
      </c>
      <c r="AF28" s="12">
        <f t="shared" si="41"/>
        <v>0</v>
      </c>
      <c r="AG28" s="13">
        <f t="shared" si="42"/>
        <v>0</v>
      </c>
      <c r="AH28" s="58">
        <f t="shared" si="59"/>
        <v>0</v>
      </c>
      <c r="AI28" s="24">
        <f t="shared" si="60"/>
        <v>0</v>
      </c>
      <c r="AJ28" s="38"/>
      <c r="AK28" s="38">
        <f t="shared" si="30"/>
        <v>0</v>
      </c>
      <c r="AL28" s="43"/>
      <c r="AM28" s="58">
        <f t="shared" si="31"/>
        <v>0</v>
      </c>
      <c r="AN28" s="24">
        <f t="shared" si="7"/>
        <v>0</v>
      </c>
      <c r="AO28" s="23">
        <f t="shared" si="8"/>
        <v>0</v>
      </c>
      <c r="AP28" s="43"/>
      <c r="AQ28" s="43"/>
      <c r="AR28" s="23">
        <f>(J28+N28)/2</f>
        <v>246902.65486725664</v>
      </c>
      <c r="AS28" s="23">
        <f>(M28+Q28)/2</f>
        <v>279000</v>
      </c>
      <c r="AT28" s="99">
        <v>2</v>
      </c>
      <c r="AU28" s="23">
        <f t="shared" si="49"/>
        <v>558000</v>
      </c>
    </row>
    <row r="29" spans="1:47" ht="18.75" customHeight="1" x14ac:dyDescent="0.25">
      <c r="A29" s="11">
        <v>4</v>
      </c>
      <c r="B29" s="25">
        <v>41112200</v>
      </c>
      <c r="C29" s="34" t="s">
        <v>30</v>
      </c>
      <c r="D29" s="25" t="s">
        <v>83</v>
      </c>
      <c r="E29" s="47">
        <f t="shared" si="0"/>
        <v>2</v>
      </c>
      <c r="F29" s="52"/>
      <c r="G29" s="24">
        <f t="shared" si="61"/>
        <v>0</v>
      </c>
      <c r="H29" s="12">
        <f t="shared" si="62"/>
        <v>0</v>
      </c>
      <c r="I29" s="51">
        <f t="shared" si="11"/>
        <v>0</v>
      </c>
      <c r="J29" s="58">
        <f t="shared" si="50"/>
        <v>0</v>
      </c>
      <c r="K29" s="24">
        <f t="shared" si="12"/>
        <v>0</v>
      </c>
      <c r="L29" s="12">
        <f t="shared" si="13"/>
        <v>0</v>
      </c>
      <c r="M29" s="51"/>
      <c r="N29" s="58">
        <f t="shared" si="51"/>
        <v>0</v>
      </c>
      <c r="O29" s="24">
        <f t="shared" si="15"/>
        <v>0</v>
      </c>
      <c r="P29" s="12">
        <f t="shared" si="16"/>
        <v>0</v>
      </c>
      <c r="Q29" s="51"/>
      <c r="R29" s="58"/>
      <c r="S29" s="24">
        <f t="shared" si="32"/>
        <v>0</v>
      </c>
      <c r="T29" s="12">
        <f t="shared" si="19"/>
        <v>0</v>
      </c>
      <c r="U29" s="51">
        <f t="shared" si="33"/>
        <v>0</v>
      </c>
      <c r="V29" s="58"/>
      <c r="W29" s="24">
        <f t="shared" si="34"/>
        <v>0</v>
      </c>
      <c r="X29" s="12">
        <f t="shared" si="35"/>
        <v>0</v>
      </c>
      <c r="Y29" s="51">
        <f t="shared" si="36"/>
        <v>0</v>
      </c>
      <c r="Z29" s="58">
        <f t="shared" si="56"/>
        <v>0</v>
      </c>
      <c r="AA29" s="24">
        <f t="shared" si="57"/>
        <v>0</v>
      </c>
      <c r="AB29" s="12"/>
      <c r="AC29" s="13">
        <f t="shared" si="58"/>
        <v>0</v>
      </c>
      <c r="AD29" s="13"/>
      <c r="AE29" s="24">
        <f t="shared" si="40"/>
        <v>0</v>
      </c>
      <c r="AF29" s="12">
        <f t="shared" si="41"/>
        <v>0</v>
      </c>
      <c r="AG29" s="13">
        <f t="shared" si="42"/>
        <v>0</v>
      </c>
      <c r="AH29" s="58">
        <f>+AK29/1.13</f>
        <v>13274.336283185841</v>
      </c>
      <c r="AI29" s="24">
        <f t="shared" si="60"/>
        <v>1725.6637168141594</v>
      </c>
      <c r="AJ29" s="38">
        <v>15000</v>
      </c>
      <c r="AK29" s="38">
        <f t="shared" si="30"/>
        <v>15000</v>
      </c>
      <c r="AL29" s="96" t="s">
        <v>112</v>
      </c>
      <c r="AM29" s="58">
        <f>+AP29/1.13</f>
        <v>11017.699115044248</v>
      </c>
      <c r="AN29" s="24">
        <f t="shared" si="7"/>
        <v>1432.3008849557523</v>
      </c>
      <c r="AO29" s="23">
        <f t="shared" si="8"/>
        <v>12450</v>
      </c>
      <c r="AP29" s="43">
        <v>12450</v>
      </c>
      <c r="AQ29" s="96" t="s">
        <v>113</v>
      </c>
      <c r="AR29" s="23">
        <f>(AH29+AM29)/2</f>
        <v>12146.017699115044</v>
      </c>
      <c r="AS29" s="23">
        <f>(AK29+AP29)/2</f>
        <v>13725</v>
      </c>
      <c r="AT29" s="99">
        <v>2</v>
      </c>
      <c r="AU29" s="23">
        <f t="shared" si="49"/>
        <v>27450</v>
      </c>
    </row>
    <row r="30" spans="1:47" ht="18.75" customHeight="1" x14ac:dyDescent="0.2">
      <c r="A30" s="11">
        <v>5</v>
      </c>
      <c r="B30" s="25">
        <v>48101800</v>
      </c>
      <c r="C30" s="34" t="s">
        <v>31</v>
      </c>
      <c r="D30" s="25" t="s">
        <v>84</v>
      </c>
      <c r="E30" s="47">
        <f t="shared" si="0"/>
        <v>2</v>
      </c>
      <c r="F30" s="52"/>
      <c r="G30" s="24">
        <f t="shared" si="61"/>
        <v>0</v>
      </c>
      <c r="H30" s="12">
        <f t="shared" si="62"/>
        <v>0</v>
      </c>
      <c r="I30" s="51">
        <f t="shared" si="11"/>
        <v>0</v>
      </c>
      <c r="J30" s="58">
        <f t="shared" si="50"/>
        <v>389380.53097345139</v>
      </c>
      <c r="K30" s="24">
        <f t="shared" si="12"/>
        <v>50619.469026548679</v>
      </c>
      <c r="L30" s="12">
        <f t="shared" si="13"/>
        <v>440000.00000000006</v>
      </c>
      <c r="M30" s="51">
        <v>440000</v>
      </c>
      <c r="N30" s="58">
        <f t="shared" si="51"/>
        <v>376106.19469026552</v>
      </c>
      <c r="O30" s="24">
        <f t="shared" si="15"/>
        <v>48893.805309734518</v>
      </c>
      <c r="P30" s="12">
        <f t="shared" si="16"/>
        <v>425000.00000000006</v>
      </c>
      <c r="Q30" s="51">
        <v>425000</v>
      </c>
      <c r="R30" s="58"/>
      <c r="S30" s="24">
        <f t="shared" si="32"/>
        <v>0</v>
      </c>
      <c r="T30" s="12">
        <f t="shared" si="19"/>
        <v>0</v>
      </c>
      <c r="U30" s="51">
        <f t="shared" si="33"/>
        <v>0</v>
      </c>
      <c r="V30" s="58"/>
      <c r="W30" s="24">
        <f t="shared" si="34"/>
        <v>0</v>
      </c>
      <c r="X30" s="12">
        <f t="shared" si="35"/>
        <v>0</v>
      </c>
      <c r="Y30" s="51">
        <f t="shared" si="36"/>
        <v>0</v>
      </c>
      <c r="Z30" s="58">
        <f t="shared" si="56"/>
        <v>0</v>
      </c>
      <c r="AA30" s="24">
        <f t="shared" si="57"/>
        <v>0</v>
      </c>
      <c r="AB30" s="12"/>
      <c r="AC30" s="13">
        <f t="shared" si="58"/>
        <v>0</v>
      </c>
      <c r="AD30" s="13"/>
      <c r="AE30" s="24">
        <f t="shared" si="40"/>
        <v>0</v>
      </c>
      <c r="AF30" s="12">
        <f t="shared" si="41"/>
        <v>0</v>
      </c>
      <c r="AG30" s="13">
        <f t="shared" si="42"/>
        <v>0</v>
      </c>
      <c r="AH30" s="58">
        <f t="shared" si="59"/>
        <v>0</v>
      </c>
      <c r="AI30" s="24">
        <f t="shared" si="60"/>
        <v>0</v>
      </c>
      <c r="AJ30" s="38"/>
      <c r="AK30" s="38">
        <f t="shared" si="30"/>
        <v>0</v>
      </c>
      <c r="AL30" s="43"/>
      <c r="AM30" s="58">
        <f t="shared" si="31"/>
        <v>0</v>
      </c>
      <c r="AN30" s="24">
        <f t="shared" si="7"/>
        <v>0</v>
      </c>
      <c r="AO30" s="23">
        <f t="shared" si="8"/>
        <v>0</v>
      </c>
      <c r="AP30" s="43"/>
      <c r="AQ30" s="43"/>
      <c r="AR30" s="23">
        <f>(J30+N30)/2</f>
        <v>382743.36283185845</v>
      </c>
      <c r="AS30" s="23">
        <f>(M30+Q30)/2</f>
        <v>432500</v>
      </c>
      <c r="AT30" s="99">
        <v>2</v>
      </c>
      <c r="AU30" s="23">
        <f t="shared" si="49"/>
        <v>865000</v>
      </c>
    </row>
    <row r="31" spans="1:47" ht="18.75" customHeight="1" x14ac:dyDescent="0.2">
      <c r="A31" s="11">
        <v>6</v>
      </c>
      <c r="B31" s="25">
        <v>23181500</v>
      </c>
      <c r="C31" s="34" t="s">
        <v>32</v>
      </c>
      <c r="D31" s="25" t="s">
        <v>83</v>
      </c>
      <c r="E31" s="47">
        <f t="shared" si="0"/>
        <v>2</v>
      </c>
      <c r="F31" s="52"/>
      <c r="G31" s="24">
        <f t="shared" si="61"/>
        <v>0</v>
      </c>
      <c r="H31" s="12">
        <f t="shared" si="62"/>
        <v>0</v>
      </c>
      <c r="I31" s="51">
        <f t="shared" si="11"/>
        <v>0</v>
      </c>
      <c r="J31" s="58">
        <f t="shared" si="50"/>
        <v>318584.0707964602</v>
      </c>
      <c r="K31" s="24">
        <f t="shared" si="12"/>
        <v>41415.929203539825</v>
      </c>
      <c r="L31" s="12">
        <f t="shared" si="13"/>
        <v>360000</v>
      </c>
      <c r="M31" s="51">
        <v>360000</v>
      </c>
      <c r="N31" s="58">
        <f t="shared" si="51"/>
        <v>274336.28318584076</v>
      </c>
      <c r="O31" s="24">
        <f t="shared" si="15"/>
        <v>35663.716814159299</v>
      </c>
      <c r="P31" s="12">
        <f t="shared" si="16"/>
        <v>310000.00000000006</v>
      </c>
      <c r="Q31" s="51">
        <v>310000</v>
      </c>
      <c r="R31" s="58"/>
      <c r="S31" s="24">
        <f t="shared" si="32"/>
        <v>0</v>
      </c>
      <c r="T31" s="12">
        <f t="shared" si="19"/>
        <v>0</v>
      </c>
      <c r="U31" s="51">
        <f t="shared" si="33"/>
        <v>0</v>
      </c>
      <c r="V31" s="58"/>
      <c r="W31" s="24">
        <f t="shared" si="34"/>
        <v>0</v>
      </c>
      <c r="X31" s="12">
        <f t="shared" si="35"/>
        <v>0</v>
      </c>
      <c r="Y31" s="51">
        <f t="shared" si="36"/>
        <v>0</v>
      </c>
      <c r="Z31" s="58">
        <f t="shared" si="56"/>
        <v>0</v>
      </c>
      <c r="AA31" s="24">
        <f t="shared" si="57"/>
        <v>0</v>
      </c>
      <c r="AB31" s="12"/>
      <c r="AC31" s="13">
        <f t="shared" si="58"/>
        <v>0</v>
      </c>
      <c r="AD31" s="13"/>
      <c r="AE31" s="24">
        <f t="shared" si="40"/>
        <v>0</v>
      </c>
      <c r="AF31" s="12">
        <f t="shared" si="41"/>
        <v>0</v>
      </c>
      <c r="AG31" s="13">
        <f t="shared" si="42"/>
        <v>0</v>
      </c>
      <c r="AH31" s="58">
        <f t="shared" si="59"/>
        <v>0</v>
      </c>
      <c r="AI31" s="24">
        <f t="shared" si="60"/>
        <v>0</v>
      </c>
      <c r="AJ31" s="38"/>
      <c r="AK31" s="38">
        <f t="shared" si="30"/>
        <v>0</v>
      </c>
      <c r="AL31" s="43"/>
      <c r="AM31" s="58">
        <f t="shared" si="31"/>
        <v>0</v>
      </c>
      <c r="AN31" s="24">
        <f t="shared" si="7"/>
        <v>0</v>
      </c>
      <c r="AO31" s="23">
        <f t="shared" si="8"/>
        <v>0</v>
      </c>
      <c r="AP31" s="43"/>
      <c r="AQ31" s="43"/>
      <c r="AR31" s="23">
        <f>(J31+N31)/2</f>
        <v>296460.17699115048</v>
      </c>
      <c r="AS31" s="23">
        <f>(M31+Q31)/2</f>
        <v>335000</v>
      </c>
      <c r="AT31" s="99">
        <v>2</v>
      </c>
      <c r="AU31" s="23">
        <f t="shared" si="49"/>
        <v>670000</v>
      </c>
    </row>
    <row r="32" spans="1:47" ht="18.75" customHeight="1" x14ac:dyDescent="0.2">
      <c r="A32" s="11">
        <v>7</v>
      </c>
      <c r="B32" s="25">
        <v>41111500</v>
      </c>
      <c r="C32" s="34" t="s">
        <v>33</v>
      </c>
      <c r="D32" s="25" t="s">
        <v>83</v>
      </c>
      <c r="E32" s="47">
        <f t="shared" si="0"/>
        <v>2</v>
      </c>
      <c r="F32" s="52"/>
      <c r="G32" s="24">
        <f t="shared" si="61"/>
        <v>0</v>
      </c>
      <c r="H32" s="12">
        <f t="shared" si="62"/>
        <v>0</v>
      </c>
      <c r="I32" s="51">
        <f t="shared" si="11"/>
        <v>0</v>
      </c>
      <c r="J32" s="58">
        <f t="shared" si="50"/>
        <v>451327.4336283186</v>
      </c>
      <c r="K32" s="24">
        <f t="shared" si="12"/>
        <v>58672.566371681423</v>
      </c>
      <c r="L32" s="12">
        <f t="shared" si="13"/>
        <v>510000</v>
      </c>
      <c r="M32" s="51">
        <v>510000</v>
      </c>
      <c r="N32" s="58">
        <f t="shared" si="51"/>
        <v>460176.99115044251</v>
      </c>
      <c r="O32" s="24">
        <f t="shared" si="15"/>
        <v>59823.008849557526</v>
      </c>
      <c r="P32" s="12">
        <f t="shared" si="16"/>
        <v>520000.00000000006</v>
      </c>
      <c r="Q32" s="51">
        <v>520000</v>
      </c>
      <c r="R32" s="58"/>
      <c r="S32" s="24">
        <f t="shared" si="32"/>
        <v>0</v>
      </c>
      <c r="T32" s="12">
        <f t="shared" si="19"/>
        <v>0</v>
      </c>
      <c r="U32" s="51">
        <f t="shared" si="33"/>
        <v>0</v>
      </c>
      <c r="V32" s="58"/>
      <c r="W32" s="24">
        <f t="shared" si="34"/>
        <v>0</v>
      </c>
      <c r="X32" s="12">
        <f t="shared" si="35"/>
        <v>0</v>
      </c>
      <c r="Y32" s="51">
        <f t="shared" si="36"/>
        <v>0</v>
      </c>
      <c r="Z32" s="58">
        <f t="shared" si="56"/>
        <v>0</v>
      </c>
      <c r="AA32" s="24">
        <f t="shared" si="57"/>
        <v>0</v>
      </c>
      <c r="AB32" s="12"/>
      <c r="AC32" s="13">
        <f t="shared" si="58"/>
        <v>0</v>
      </c>
      <c r="AD32" s="13"/>
      <c r="AE32" s="24">
        <f t="shared" si="40"/>
        <v>0</v>
      </c>
      <c r="AF32" s="12">
        <f t="shared" si="41"/>
        <v>0</v>
      </c>
      <c r="AG32" s="13">
        <f t="shared" si="42"/>
        <v>0</v>
      </c>
      <c r="AH32" s="58">
        <f t="shared" si="59"/>
        <v>0</v>
      </c>
      <c r="AI32" s="24">
        <f t="shared" si="60"/>
        <v>0</v>
      </c>
      <c r="AJ32" s="38"/>
      <c r="AK32" s="38">
        <f t="shared" si="30"/>
        <v>0</v>
      </c>
      <c r="AL32" s="43"/>
      <c r="AM32" s="58">
        <f t="shared" si="31"/>
        <v>0</v>
      </c>
      <c r="AN32" s="24">
        <f t="shared" si="7"/>
        <v>0</v>
      </c>
      <c r="AO32" s="23">
        <f t="shared" si="8"/>
        <v>0</v>
      </c>
      <c r="AP32" s="43"/>
      <c r="AQ32" s="43"/>
      <c r="AR32" s="23">
        <f>(J32+N32)/2</f>
        <v>455752.21238938055</v>
      </c>
      <c r="AS32" s="23">
        <f>(M32+Q32)/2</f>
        <v>515000</v>
      </c>
      <c r="AT32" s="99">
        <v>2</v>
      </c>
      <c r="AU32" s="23">
        <f t="shared" si="49"/>
        <v>1030000</v>
      </c>
    </row>
    <row r="33" spans="1:47" ht="18.75" customHeight="1" x14ac:dyDescent="0.25">
      <c r="A33" s="11">
        <v>8</v>
      </c>
      <c r="B33" s="25">
        <v>23152900</v>
      </c>
      <c r="C33" s="34" t="s">
        <v>34</v>
      </c>
      <c r="D33" s="25" t="s">
        <v>83</v>
      </c>
      <c r="E33" s="47">
        <f t="shared" si="0"/>
        <v>2</v>
      </c>
      <c r="F33" s="52"/>
      <c r="G33" s="24">
        <f t="shared" si="61"/>
        <v>0</v>
      </c>
      <c r="H33" s="12">
        <f t="shared" si="62"/>
        <v>0</v>
      </c>
      <c r="I33" s="51">
        <f t="shared" si="11"/>
        <v>0</v>
      </c>
      <c r="J33" s="58">
        <f t="shared" si="50"/>
        <v>0</v>
      </c>
      <c r="K33" s="24">
        <f t="shared" si="12"/>
        <v>0</v>
      </c>
      <c r="L33" s="12">
        <f t="shared" si="13"/>
        <v>0</v>
      </c>
      <c r="M33" s="51"/>
      <c r="N33" s="58">
        <f t="shared" si="51"/>
        <v>0</v>
      </c>
      <c r="O33" s="24">
        <f t="shared" si="15"/>
        <v>0</v>
      </c>
      <c r="P33" s="12">
        <f t="shared" si="16"/>
        <v>0</v>
      </c>
      <c r="Q33" s="62"/>
      <c r="R33" s="58"/>
      <c r="S33" s="24">
        <f t="shared" si="32"/>
        <v>0</v>
      </c>
      <c r="T33" s="12">
        <f t="shared" si="19"/>
        <v>0</v>
      </c>
      <c r="U33" s="51">
        <f t="shared" si="33"/>
        <v>0</v>
      </c>
      <c r="V33" s="58"/>
      <c r="W33" s="24">
        <f t="shared" si="34"/>
        <v>0</v>
      </c>
      <c r="X33" s="12">
        <f t="shared" si="35"/>
        <v>0</v>
      </c>
      <c r="Y33" s="51">
        <f t="shared" si="36"/>
        <v>0</v>
      </c>
      <c r="Z33" s="58">
        <f t="shared" si="56"/>
        <v>0</v>
      </c>
      <c r="AA33" s="24">
        <f t="shared" si="57"/>
        <v>0</v>
      </c>
      <c r="AB33" s="12"/>
      <c r="AC33" s="13">
        <f t="shared" si="58"/>
        <v>0</v>
      </c>
      <c r="AD33" s="13"/>
      <c r="AE33" s="24">
        <f t="shared" si="40"/>
        <v>0</v>
      </c>
      <c r="AF33" s="12">
        <f t="shared" si="41"/>
        <v>0</v>
      </c>
      <c r="AG33" s="13">
        <f t="shared" si="42"/>
        <v>0</v>
      </c>
      <c r="AH33" s="58">
        <f t="shared" si="59"/>
        <v>585462.18487394962</v>
      </c>
      <c r="AI33" s="24">
        <f>AH33*10%</f>
        <v>58546.218487394966</v>
      </c>
      <c r="AJ33" s="38">
        <v>696700</v>
      </c>
      <c r="AK33" s="38">
        <f t="shared" si="30"/>
        <v>696700</v>
      </c>
      <c r="AL33" s="96" t="s">
        <v>114</v>
      </c>
      <c r="AM33" s="58">
        <f t="shared" si="31"/>
        <v>496260.50420168071</v>
      </c>
      <c r="AN33" s="24">
        <f>AM33*19%</f>
        <v>94289.495798319331</v>
      </c>
      <c r="AO33" s="23">
        <f t="shared" si="8"/>
        <v>590550</v>
      </c>
      <c r="AP33" s="43">
        <v>590550</v>
      </c>
      <c r="AQ33" s="96" t="s">
        <v>115</v>
      </c>
      <c r="AR33" s="23">
        <f>(AH33+AM33)/2</f>
        <v>540861.3445378152</v>
      </c>
      <c r="AS33" s="23">
        <f>(AK33+AP33)/2</f>
        <v>643625</v>
      </c>
      <c r="AT33" s="99">
        <v>2</v>
      </c>
      <c r="AU33" s="23">
        <f t="shared" si="49"/>
        <v>1287250</v>
      </c>
    </row>
    <row r="34" spans="1:47" ht="18.75" customHeight="1" x14ac:dyDescent="0.2">
      <c r="A34" s="11">
        <v>9</v>
      </c>
      <c r="B34" s="25">
        <v>41113000</v>
      </c>
      <c r="C34" s="34" t="s">
        <v>35</v>
      </c>
      <c r="D34" s="25" t="s">
        <v>83</v>
      </c>
      <c r="E34" s="47">
        <f t="shared" si="0"/>
        <v>2</v>
      </c>
      <c r="F34" s="52"/>
      <c r="G34" s="24">
        <f t="shared" si="61"/>
        <v>0</v>
      </c>
      <c r="H34" s="12">
        <f t="shared" si="62"/>
        <v>0</v>
      </c>
      <c r="I34" s="51">
        <f t="shared" si="11"/>
        <v>0</v>
      </c>
      <c r="J34" s="58">
        <f t="shared" si="50"/>
        <v>327433.62831858412</v>
      </c>
      <c r="K34" s="24">
        <f t="shared" si="12"/>
        <v>42566.371681415934</v>
      </c>
      <c r="L34" s="12">
        <f t="shared" si="13"/>
        <v>370000.00000000006</v>
      </c>
      <c r="M34" s="51">
        <v>370000</v>
      </c>
      <c r="N34" s="58">
        <f t="shared" si="51"/>
        <v>302654.8672566372</v>
      </c>
      <c r="O34" s="24">
        <f t="shared" si="15"/>
        <v>39345.132743362839</v>
      </c>
      <c r="P34" s="12">
        <f t="shared" si="16"/>
        <v>342000.00000000006</v>
      </c>
      <c r="Q34" s="51">
        <v>342000</v>
      </c>
      <c r="R34" s="58"/>
      <c r="S34" s="24">
        <f t="shared" si="32"/>
        <v>0</v>
      </c>
      <c r="T34" s="12">
        <f t="shared" si="19"/>
        <v>0</v>
      </c>
      <c r="U34" s="51">
        <f t="shared" si="33"/>
        <v>0</v>
      </c>
      <c r="V34" s="58"/>
      <c r="W34" s="24">
        <f t="shared" si="34"/>
        <v>0</v>
      </c>
      <c r="X34" s="12">
        <f t="shared" si="35"/>
        <v>0</v>
      </c>
      <c r="Y34" s="51">
        <f t="shared" si="36"/>
        <v>0</v>
      </c>
      <c r="Z34" s="58">
        <f t="shared" si="56"/>
        <v>0</v>
      </c>
      <c r="AA34" s="24">
        <f t="shared" si="57"/>
        <v>0</v>
      </c>
      <c r="AB34" s="12"/>
      <c r="AC34" s="13">
        <f t="shared" si="58"/>
        <v>0</v>
      </c>
      <c r="AD34" s="13"/>
      <c r="AE34" s="24">
        <f t="shared" si="40"/>
        <v>0</v>
      </c>
      <c r="AF34" s="12">
        <f t="shared" si="41"/>
        <v>0</v>
      </c>
      <c r="AG34" s="13">
        <f t="shared" si="42"/>
        <v>0</v>
      </c>
      <c r="AH34" s="58">
        <f t="shared" si="59"/>
        <v>0</v>
      </c>
      <c r="AI34" s="24">
        <f t="shared" si="60"/>
        <v>0</v>
      </c>
      <c r="AJ34" s="29"/>
      <c r="AK34" s="38">
        <f t="shared" si="30"/>
        <v>0</v>
      </c>
      <c r="AL34" s="43"/>
      <c r="AM34" s="58">
        <f t="shared" si="31"/>
        <v>0</v>
      </c>
      <c r="AN34" s="24">
        <f t="shared" si="7"/>
        <v>0</v>
      </c>
      <c r="AO34" s="23">
        <f t="shared" si="8"/>
        <v>0</v>
      </c>
      <c r="AP34" s="43"/>
      <c r="AQ34" s="43"/>
      <c r="AR34" s="23">
        <f>(J34+N34)/2</f>
        <v>315044.24778761063</v>
      </c>
      <c r="AS34" s="23">
        <f>(M34+Q34)/2</f>
        <v>356000</v>
      </c>
      <c r="AT34" s="99">
        <v>2</v>
      </c>
      <c r="AU34" s="23">
        <f t="shared" si="49"/>
        <v>712000</v>
      </c>
    </row>
    <row r="35" spans="1:47" ht="18.75" customHeight="1" x14ac:dyDescent="0.2">
      <c r="A35" s="11">
        <v>10</v>
      </c>
      <c r="B35" s="25">
        <v>41115600</v>
      </c>
      <c r="C35" s="34" t="s">
        <v>36</v>
      </c>
      <c r="D35" s="25" t="s">
        <v>83</v>
      </c>
      <c r="E35" s="47">
        <f t="shared" si="0"/>
        <v>1</v>
      </c>
      <c r="F35" s="52"/>
      <c r="G35" s="24">
        <f t="shared" si="61"/>
        <v>0</v>
      </c>
      <c r="H35" s="12">
        <f t="shared" si="62"/>
        <v>0</v>
      </c>
      <c r="I35" s="51">
        <f t="shared" si="11"/>
        <v>0</v>
      </c>
      <c r="J35" s="58">
        <f t="shared" si="50"/>
        <v>203539.82300884958</v>
      </c>
      <c r="K35" s="24">
        <f t="shared" si="12"/>
        <v>26460.176991150445</v>
      </c>
      <c r="L35" s="12">
        <f t="shared" si="13"/>
        <v>230000.00000000003</v>
      </c>
      <c r="M35" s="51">
        <v>230000</v>
      </c>
      <c r="N35" s="58">
        <f t="shared" si="51"/>
        <v>201769.91150442479</v>
      </c>
      <c r="O35" s="24">
        <f t="shared" si="15"/>
        <v>26230.088495575223</v>
      </c>
      <c r="P35" s="12">
        <f t="shared" si="16"/>
        <v>228000</v>
      </c>
      <c r="Q35" s="51">
        <v>228000</v>
      </c>
      <c r="R35" s="58"/>
      <c r="S35" s="24">
        <f t="shared" si="32"/>
        <v>0</v>
      </c>
      <c r="T35" s="12">
        <f t="shared" si="19"/>
        <v>0</v>
      </c>
      <c r="U35" s="51">
        <f t="shared" si="33"/>
        <v>0</v>
      </c>
      <c r="V35" s="58"/>
      <c r="W35" s="24">
        <f t="shared" si="34"/>
        <v>0</v>
      </c>
      <c r="X35" s="12">
        <f t="shared" si="35"/>
        <v>0</v>
      </c>
      <c r="Y35" s="51">
        <f t="shared" si="36"/>
        <v>0</v>
      </c>
      <c r="Z35" s="58">
        <f t="shared" si="56"/>
        <v>0</v>
      </c>
      <c r="AA35" s="24">
        <f t="shared" si="57"/>
        <v>0</v>
      </c>
      <c r="AB35" s="12"/>
      <c r="AC35" s="13">
        <f t="shared" si="58"/>
        <v>0</v>
      </c>
      <c r="AD35" s="13"/>
      <c r="AE35" s="24">
        <f t="shared" si="40"/>
        <v>0</v>
      </c>
      <c r="AF35" s="12">
        <f t="shared" si="41"/>
        <v>0</v>
      </c>
      <c r="AG35" s="13">
        <f t="shared" si="42"/>
        <v>0</v>
      </c>
      <c r="AH35" s="58">
        <f t="shared" si="59"/>
        <v>0</v>
      </c>
      <c r="AI35" s="24">
        <f t="shared" si="60"/>
        <v>0</v>
      </c>
      <c r="AJ35" s="29"/>
      <c r="AK35" s="38">
        <f t="shared" si="30"/>
        <v>0</v>
      </c>
      <c r="AL35" s="43"/>
      <c r="AM35" s="58">
        <f t="shared" si="31"/>
        <v>0</v>
      </c>
      <c r="AN35" s="24">
        <f t="shared" si="7"/>
        <v>0</v>
      </c>
      <c r="AO35" s="23">
        <f t="shared" si="8"/>
        <v>0</v>
      </c>
      <c r="AP35" s="43"/>
      <c r="AQ35" s="43"/>
      <c r="AR35" s="23">
        <f>(J35+N35)/2</f>
        <v>202654.8672566372</v>
      </c>
      <c r="AS35" s="23">
        <f>(M35+Q35)/2</f>
        <v>229000</v>
      </c>
      <c r="AT35" s="99">
        <v>1</v>
      </c>
      <c r="AU35" s="23">
        <f t="shared" si="49"/>
        <v>229000</v>
      </c>
    </row>
    <row r="36" spans="1:47" ht="18.75" customHeight="1" x14ac:dyDescent="0.2">
      <c r="A36" s="11">
        <v>11</v>
      </c>
      <c r="B36" s="25">
        <v>52151600</v>
      </c>
      <c r="C36" s="34" t="s">
        <v>37</v>
      </c>
      <c r="D36" s="25" t="s">
        <v>83</v>
      </c>
      <c r="E36" s="47">
        <f t="shared" si="0"/>
        <v>2</v>
      </c>
      <c r="F36" s="52"/>
      <c r="G36" s="24">
        <f t="shared" si="61"/>
        <v>0</v>
      </c>
      <c r="H36" s="12">
        <f t="shared" si="62"/>
        <v>0</v>
      </c>
      <c r="I36" s="51">
        <f t="shared" si="11"/>
        <v>0</v>
      </c>
      <c r="J36" s="58">
        <f t="shared" si="50"/>
        <v>163716.81415929206</v>
      </c>
      <c r="K36" s="24">
        <f t="shared" si="12"/>
        <v>21283.185840707967</v>
      </c>
      <c r="L36" s="12">
        <f t="shared" si="13"/>
        <v>185000.00000000003</v>
      </c>
      <c r="M36" s="51">
        <v>185000</v>
      </c>
      <c r="N36" s="58">
        <f t="shared" si="51"/>
        <v>168141.59292035399</v>
      </c>
      <c r="O36" s="24">
        <f t="shared" si="15"/>
        <v>21858.407079646018</v>
      </c>
      <c r="P36" s="12">
        <f t="shared" si="16"/>
        <v>190000</v>
      </c>
      <c r="Q36" s="51">
        <v>190000</v>
      </c>
      <c r="R36" s="58"/>
      <c r="S36" s="24">
        <f t="shared" si="32"/>
        <v>0</v>
      </c>
      <c r="T36" s="12">
        <f t="shared" si="19"/>
        <v>0</v>
      </c>
      <c r="U36" s="51">
        <f t="shared" si="33"/>
        <v>0</v>
      </c>
      <c r="V36" s="58"/>
      <c r="W36" s="24">
        <f t="shared" si="34"/>
        <v>0</v>
      </c>
      <c r="X36" s="12">
        <f t="shared" si="35"/>
        <v>0</v>
      </c>
      <c r="Y36" s="51">
        <f t="shared" si="36"/>
        <v>0</v>
      </c>
      <c r="Z36" s="58">
        <f t="shared" si="56"/>
        <v>0</v>
      </c>
      <c r="AA36" s="24">
        <f t="shared" si="57"/>
        <v>0</v>
      </c>
      <c r="AB36" s="12"/>
      <c r="AC36" s="13">
        <f t="shared" si="58"/>
        <v>0</v>
      </c>
      <c r="AD36" s="13"/>
      <c r="AE36" s="24">
        <f t="shared" si="40"/>
        <v>0</v>
      </c>
      <c r="AF36" s="12">
        <f t="shared" si="41"/>
        <v>0</v>
      </c>
      <c r="AG36" s="13">
        <f t="shared" si="42"/>
        <v>0</v>
      </c>
      <c r="AH36" s="58">
        <f t="shared" si="59"/>
        <v>0</v>
      </c>
      <c r="AI36" s="24">
        <f t="shared" si="60"/>
        <v>0</v>
      </c>
      <c r="AJ36" s="29"/>
      <c r="AK36" s="38">
        <f t="shared" si="30"/>
        <v>0</v>
      </c>
      <c r="AL36" s="43"/>
      <c r="AM36" s="58">
        <f t="shared" si="31"/>
        <v>0</v>
      </c>
      <c r="AN36" s="24">
        <f t="shared" si="7"/>
        <v>0</v>
      </c>
      <c r="AO36" s="23">
        <f t="shared" si="8"/>
        <v>0</v>
      </c>
      <c r="AP36" s="43"/>
      <c r="AQ36" s="43"/>
      <c r="AR36" s="23">
        <f>(J36+N36)/2</f>
        <v>165929.20353982301</v>
      </c>
      <c r="AS36" s="23">
        <f>(M36+Q36)/2</f>
        <v>187500</v>
      </c>
      <c r="AT36" s="99">
        <v>2</v>
      </c>
      <c r="AU36" s="23">
        <f t="shared" si="49"/>
        <v>375000</v>
      </c>
    </row>
    <row r="37" spans="1:47" ht="18.75" customHeight="1" x14ac:dyDescent="0.2">
      <c r="A37" s="11">
        <v>12</v>
      </c>
      <c r="B37" s="25">
        <v>52151600</v>
      </c>
      <c r="C37" s="34" t="s">
        <v>38</v>
      </c>
      <c r="D37" s="25" t="s">
        <v>84</v>
      </c>
      <c r="E37" s="47">
        <f t="shared" si="0"/>
        <v>2</v>
      </c>
      <c r="F37" s="52"/>
      <c r="G37" s="24">
        <f t="shared" si="61"/>
        <v>0</v>
      </c>
      <c r="H37" s="12">
        <f t="shared" si="62"/>
        <v>0</v>
      </c>
      <c r="I37" s="51">
        <f t="shared" si="11"/>
        <v>0</v>
      </c>
      <c r="J37" s="58">
        <f t="shared" si="50"/>
        <v>376106.19469026552</v>
      </c>
      <c r="K37" s="24">
        <f t="shared" si="12"/>
        <v>48893.805309734518</v>
      </c>
      <c r="L37" s="12">
        <f t="shared" si="13"/>
        <v>425000.00000000006</v>
      </c>
      <c r="M37" s="51">
        <v>425000</v>
      </c>
      <c r="N37" s="58">
        <f t="shared" si="51"/>
        <v>380530.97345132747</v>
      </c>
      <c r="O37" s="24">
        <f t="shared" si="15"/>
        <v>49469.026548672577</v>
      </c>
      <c r="P37" s="12">
        <f t="shared" si="16"/>
        <v>430000.00000000006</v>
      </c>
      <c r="Q37" s="51">
        <v>430000</v>
      </c>
      <c r="R37" s="58"/>
      <c r="S37" s="24">
        <f t="shared" si="32"/>
        <v>0</v>
      </c>
      <c r="T37" s="12">
        <f t="shared" si="19"/>
        <v>0</v>
      </c>
      <c r="U37" s="51">
        <f t="shared" si="33"/>
        <v>0</v>
      </c>
      <c r="V37" s="58"/>
      <c r="W37" s="24">
        <f t="shared" si="34"/>
        <v>0</v>
      </c>
      <c r="X37" s="12">
        <f t="shared" si="35"/>
        <v>0</v>
      </c>
      <c r="Y37" s="51">
        <f t="shared" si="36"/>
        <v>0</v>
      </c>
      <c r="Z37" s="58">
        <f t="shared" si="56"/>
        <v>0</v>
      </c>
      <c r="AA37" s="24">
        <f t="shared" si="57"/>
        <v>0</v>
      </c>
      <c r="AB37" s="12"/>
      <c r="AC37" s="13">
        <f t="shared" si="58"/>
        <v>0</v>
      </c>
      <c r="AD37" s="13"/>
      <c r="AE37" s="24">
        <f t="shared" si="40"/>
        <v>0</v>
      </c>
      <c r="AF37" s="12">
        <f t="shared" si="41"/>
        <v>0</v>
      </c>
      <c r="AG37" s="13">
        <f t="shared" si="42"/>
        <v>0</v>
      </c>
      <c r="AH37" s="58">
        <f t="shared" si="59"/>
        <v>0</v>
      </c>
      <c r="AI37" s="24">
        <f t="shared" si="60"/>
        <v>0</v>
      </c>
      <c r="AJ37" s="30"/>
      <c r="AK37" s="38">
        <f t="shared" si="30"/>
        <v>0</v>
      </c>
      <c r="AL37" s="43"/>
      <c r="AM37" s="58">
        <f t="shared" si="31"/>
        <v>0</v>
      </c>
      <c r="AN37" s="24">
        <f t="shared" si="7"/>
        <v>0</v>
      </c>
      <c r="AO37" s="23">
        <f t="shared" si="8"/>
        <v>0</v>
      </c>
      <c r="AP37" s="43"/>
      <c r="AQ37" s="43"/>
      <c r="AR37" s="23">
        <f t="shared" ref="AR37:AR48" si="63">(J37+N37)/2</f>
        <v>378318.5840707965</v>
      </c>
      <c r="AS37" s="23">
        <f t="shared" ref="AS37:AS48" si="64">(M37+Q37)/2</f>
        <v>427500</v>
      </c>
      <c r="AT37" s="99">
        <v>2</v>
      </c>
      <c r="AU37" s="23">
        <f t="shared" si="49"/>
        <v>855000</v>
      </c>
    </row>
    <row r="38" spans="1:47" ht="18.75" customHeight="1" x14ac:dyDescent="0.2">
      <c r="A38" s="11">
        <v>13</v>
      </c>
      <c r="B38" s="25">
        <v>44102300</v>
      </c>
      <c r="C38" s="34" t="s">
        <v>39</v>
      </c>
      <c r="D38" s="25" t="s">
        <v>83</v>
      </c>
      <c r="E38" s="47">
        <f t="shared" si="0"/>
        <v>2</v>
      </c>
      <c r="F38" s="52"/>
      <c r="G38" s="24">
        <f t="shared" si="61"/>
        <v>0</v>
      </c>
      <c r="H38" s="12">
        <f t="shared" si="62"/>
        <v>0</v>
      </c>
      <c r="I38" s="51">
        <f t="shared" si="11"/>
        <v>0</v>
      </c>
      <c r="J38" s="58">
        <f t="shared" si="50"/>
        <v>349557.52212389384</v>
      </c>
      <c r="K38" s="24">
        <f t="shared" si="12"/>
        <v>45442.477876106197</v>
      </c>
      <c r="L38" s="12">
        <f t="shared" si="13"/>
        <v>395000.00000000006</v>
      </c>
      <c r="M38" s="51">
        <v>395000</v>
      </c>
      <c r="N38" s="58">
        <f t="shared" si="51"/>
        <v>340707.96460176993</v>
      </c>
      <c r="O38" s="24">
        <f t="shared" si="15"/>
        <v>44292.035398230095</v>
      </c>
      <c r="P38" s="12">
        <f t="shared" si="16"/>
        <v>385000</v>
      </c>
      <c r="Q38" s="51">
        <v>385000</v>
      </c>
      <c r="R38" s="58"/>
      <c r="S38" s="24">
        <f t="shared" si="32"/>
        <v>0</v>
      </c>
      <c r="T38" s="12">
        <f t="shared" si="19"/>
        <v>0</v>
      </c>
      <c r="U38" s="51">
        <f t="shared" si="33"/>
        <v>0</v>
      </c>
      <c r="V38" s="58"/>
      <c r="W38" s="24">
        <f t="shared" si="34"/>
        <v>0</v>
      </c>
      <c r="X38" s="12">
        <f t="shared" si="35"/>
        <v>0</v>
      </c>
      <c r="Y38" s="51">
        <f t="shared" si="36"/>
        <v>0</v>
      </c>
      <c r="Z38" s="58">
        <f t="shared" si="56"/>
        <v>0</v>
      </c>
      <c r="AA38" s="24">
        <f t="shared" si="57"/>
        <v>0</v>
      </c>
      <c r="AB38" s="12"/>
      <c r="AC38" s="13">
        <f t="shared" si="58"/>
        <v>0</v>
      </c>
      <c r="AD38" s="13"/>
      <c r="AE38" s="24">
        <f t="shared" si="40"/>
        <v>0</v>
      </c>
      <c r="AF38" s="12">
        <f t="shared" si="41"/>
        <v>0</v>
      </c>
      <c r="AG38" s="13">
        <f t="shared" si="42"/>
        <v>0</v>
      </c>
      <c r="AH38" s="58">
        <f t="shared" si="59"/>
        <v>0</v>
      </c>
      <c r="AI38" s="24">
        <f t="shared" si="60"/>
        <v>0</v>
      </c>
      <c r="AJ38" s="29"/>
      <c r="AK38" s="38">
        <f t="shared" si="30"/>
        <v>0</v>
      </c>
      <c r="AL38" s="43"/>
      <c r="AM38" s="58">
        <f t="shared" si="31"/>
        <v>0</v>
      </c>
      <c r="AN38" s="24">
        <f t="shared" si="7"/>
        <v>0</v>
      </c>
      <c r="AO38" s="23">
        <f t="shared" si="8"/>
        <v>0</v>
      </c>
      <c r="AP38" s="43"/>
      <c r="AQ38" s="43"/>
      <c r="AR38" s="23">
        <f t="shared" si="63"/>
        <v>345132.74336283188</v>
      </c>
      <c r="AS38" s="23">
        <f t="shared" si="64"/>
        <v>390000</v>
      </c>
      <c r="AT38" s="99">
        <v>2</v>
      </c>
      <c r="AU38" s="23">
        <f t="shared" si="49"/>
        <v>780000</v>
      </c>
    </row>
    <row r="39" spans="1:47" ht="18.75" customHeight="1" x14ac:dyDescent="0.2">
      <c r="A39" s="11">
        <v>14</v>
      </c>
      <c r="B39" s="25">
        <v>52151700</v>
      </c>
      <c r="C39" s="34" t="s">
        <v>40</v>
      </c>
      <c r="D39" s="25" t="s">
        <v>84</v>
      </c>
      <c r="E39" s="47">
        <f t="shared" si="0"/>
        <v>2</v>
      </c>
      <c r="F39" s="52"/>
      <c r="G39" s="24">
        <f t="shared" si="61"/>
        <v>0</v>
      </c>
      <c r="H39" s="12">
        <f t="shared" si="62"/>
        <v>0</v>
      </c>
      <c r="I39" s="51">
        <f t="shared" si="11"/>
        <v>0</v>
      </c>
      <c r="J39" s="58">
        <f t="shared" si="50"/>
        <v>194690.26548672569</v>
      </c>
      <c r="K39" s="24">
        <f t="shared" si="12"/>
        <v>25309.734513274339</v>
      </c>
      <c r="L39" s="12">
        <f t="shared" si="13"/>
        <v>220000.00000000003</v>
      </c>
      <c r="M39" s="51">
        <v>220000</v>
      </c>
      <c r="N39" s="58">
        <f t="shared" si="51"/>
        <v>185840.70796460178</v>
      </c>
      <c r="O39" s="24">
        <f t="shared" si="15"/>
        <v>24159.292035398234</v>
      </c>
      <c r="P39" s="12">
        <f t="shared" si="16"/>
        <v>210000</v>
      </c>
      <c r="Q39" s="51">
        <v>210000</v>
      </c>
      <c r="R39" s="58"/>
      <c r="S39" s="24">
        <f t="shared" si="32"/>
        <v>0</v>
      </c>
      <c r="T39" s="12">
        <f t="shared" si="19"/>
        <v>0</v>
      </c>
      <c r="U39" s="51">
        <f t="shared" si="33"/>
        <v>0</v>
      </c>
      <c r="V39" s="58"/>
      <c r="W39" s="24">
        <f t="shared" si="34"/>
        <v>0</v>
      </c>
      <c r="X39" s="12">
        <f t="shared" si="35"/>
        <v>0</v>
      </c>
      <c r="Y39" s="51">
        <f t="shared" si="36"/>
        <v>0</v>
      </c>
      <c r="Z39" s="58">
        <f t="shared" si="56"/>
        <v>0</v>
      </c>
      <c r="AA39" s="24">
        <f t="shared" si="57"/>
        <v>0</v>
      </c>
      <c r="AB39" s="12"/>
      <c r="AC39" s="13">
        <f t="shared" si="58"/>
        <v>0</v>
      </c>
      <c r="AD39" s="13"/>
      <c r="AE39" s="24">
        <f t="shared" si="40"/>
        <v>0</v>
      </c>
      <c r="AF39" s="12">
        <f t="shared" si="41"/>
        <v>0</v>
      </c>
      <c r="AG39" s="13">
        <f t="shared" si="42"/>
        <v>0</v>
      </c>
      <c r="AH39" s="58">
        <f t="shared" si="59"/>
        <v>0</v>
      </c>
      <c r="AI39" s="24">
        <f t="shared" si="60"/>
        <v>0</v>
      </c>
      <c r="AJ39" s="29"/>
      <c r="AK39" s="38">
        <f t="shared" si="30"/>
        <v>0</v>
      </c>
      <c r="AL39" s="43"/>
      <c r="AM39" s="58">
        <f t="shared" si="31"/>
        <v>0</v>
      </c>
      <c r="AN39" s="24">
        <f t="shared" si="7"/>
        <v>0</v>
      </c>
      <c r="AO39" s="23">
        <f t="shared" si="8"/>
        <v>0</v>
      </c>
      <c r="AP39" s="43"/>
      <c r="AQ39" s="43"/>
      <c r="AR39" s="23">
        <f t="shared" si="63"/>
        <v>190265.48672566374</v>
      </c>
      <c r="AS39" s="23">
        <f t="shared" si="64"/>
        <v>215000</v>
      </c>
      <c r="AT39" s="99">
        <v>2</v>
      </c>
      <c r="AU39" s="23">
        <f t="shared" si="49"/>
        <v>430000</v>
      </c>
    </row>
    <row r="40" spans="1:47" ht="18.75" customHeight="1" x14ac:dyDescent="0.2">
      <c r="A40" s="11">
        <v>15</v>
      </c>
      <c r="B40" s="25">
        <v>41114500</v>
      </c>
      <c r="C40" s="34" t="s">
        <v>41</v>
      </c>
      <c r="D40" s="25" t="s">
        <v>83</v>
      </c>
      <c r="E40" s="47">
        <f t="shared" si="0"/>
        <v>2</v>
      </c>
      <c r="F40" s="52"/>
      <c r="G40" s="24">
        <f t="shared" si="61"/>
        <v>0</v>
      </c>
      <c r="H40" s="12">
        <f t="shared" si="62"/>
        <v>0</v>
      </c>
      <c r="I40" s="51">
        <f t="shared" si="11"/>
        <v>0</v>
      </c>
      <c r="J40" s="58">
        <f t="shared" si="50"/>
        <v>166371.68141592923</v>
      </c>
      <c r="K40" s="24">
        <f t="shared" si="12"/>
        <v>21628.318584070799</v>
      </c>
      <c r="L40" s="12">
        <f t="shared" si="13"/>
        <v>188000.00000000003</v>
      </c>
      <c r="M40" s="51">
        <v>188000</v>
      </c>
      <c r="N40" s="58">
        <f t="shared" si="51"/>
        <v>153982.30088495577</v>
      </c>
      <c r="O40" s="24">
        <f t="shared" si="15"/>
        <v>20017.699115044252</v>
      </c>
      <c r="P40" s="12">
        <f t="shared" si="16"/>
        <v>174000.00000000003</v>
      </c>
      <c r="Q40" s="51">
        <v>174000</v>
      </c>
      <c r="R40" s="58"/>
      <c r="S40" s="24">
        <f t="shared" si="32"/>
        <v>0</v>
      </c>
      <c r="T40" s="12">
        <f t="shared" si="19"/>
        <v>0</v>
      </c>
      <c r="U40" s="51">
        <f t="shared" si="33"/>
        <v>0</v>
      </c>
      <c r="V40" s="58"/>
      <c r="W40" s="24">
        <f t="shared" si="34"/>
        <v>0</v>
      </c>
      <c r="X40" s="12">
        <f t="shared" si="35"/>
        <v>0</v>
      </c>
      <c r="Y40" s="51">
        <f t="shared" si="36"/>
        <v>0</v>
      </c>
      <c r="Z40" s="58">
        <f t="shared" si="56"/>
        <v>0</v>
      </c>
      <c r="AA40" s="24">
        <f t="shared" si="57"/>
        <v>0</v>
      </c>
      <c r="AB40" s="12"/>
      <c r="AC40" s="13">
        <f t="shared" si="58"/>
        <v>0</v>
      </c>
      <c r="AD40" s="13"/>
      <c r="AE40" s="24">
        <f t="shared" si="40"/>
        <v>0</v>
      </c>
      <c r="AF40" s="12">
        <f t="shared" si="41"/>
        <v>0</v>
      </c>
      <c r="AG40" s="13">
        <f t="shared" si="42"/>
        <v>0</v>
      </c>
      <c r="AH40" s="58">
        <f t="shared" si="59"/>
        <v>0</v>
      </c>
      <c r="AI40" s="24">
        <f t="shared" si="60"/>
        <v>0</v>
      </c>
      <c r="AJ40" s="29"/>
      <c r="AK40" s="38">
        <f t="shared" si="30"/>
        <v>0</v>
      </c>
      <c r="AL40" s="43"/>
      <c r="AM40" s="58">
        <f t="shared" si="31"/>
        <v>0</v>
      </c>
      <c r="AN40" s="24">
        <f t="shared" si="7"/>
        <v>0</v>
      </c>
      <c r="AO40" s="23">
        <f t="shared" si="8"/>
        <v>0</v>
      </c>
      <c r="AP40" s="43"/>
      <c r="AQ40" s="43"/>
      <c r="AR40" s="23">
        <f t="shared" si="63"/>
        <v>160176.99115044251</v>
      </c>
      <c r="AS40" s="23">
        <f t="shared" si="64"/>
        <v>181000</v>
      </c>
      <c r="AT40" s="99">
        <v>2</v>
      </c>
      <c r="AU40" s="23">
        <f t="shared" si="49"/>
        <v>362000</v>
      </c>
    </row>
    <row r="41" spans="1:47" ht="18.75" customHeight="1" x14ac:dyDescent="0.2">
      <c r="A41" s="11">
        <v>16</v>
      </c>
      <c r="B41" s="25">
        <v>53121600</v>
      </c>
      <c r="C41" s="34" t="s">
        <v>25</v>
      </c>
      <c r="D41" s="25" t="s">
        <v>82</v>
      </c>
      <c r="E41" s="47">
        <f t="shared" si="0"/>
        <v>1</v>
      </c>
      <c r="F41" s="52"/>
      <c r="G41" s="24">
        <f>F41*19%</f>
        <v>0</v>
      </c>
      <c r="H41" s="12">
        <f>F41+G41</f>
        <v>0</v>
      </c>
      <c r="I41" s="51">
        <f t="shared" ref="I41" si="65">+H41</f>
        <v>0</v>
      </c>
      <c r="J41" s="58">
        <f>+M41/1.13</f>
        <v>209734.51327433629</v>
      </c>
      <c r="K41" s="24">
        <f t="shared" ref="K41" si="66">J41*13%</f>
        <v>27265.486725663719</v>
      </c>
      <c r="L41" s="12">
        <f t="shared" ref="L41" si="67">+J41+K41</f>
        <v>237000</v>
      </c>
      <c r="M41" s="51">
        <v>237000</v>
      </c>
      <c r="N41" s="58">
        <f>+Q41/1.13</f>
        <v>186725.66371681419</v>
      </c>
      <c r="O41" s="24">
        <f t="shared" ref="O41" si="68">N41*13%</f>
        <v>24274.336283185847</v>
      </c>
      <c r="P41" s="12">
        <f t="shared" ref="P41" si="69">+N41+O41</f>
        <v>211000.00000000003</v>
      </c>
      <c r="Q41" s="51">
        <v>211000</v>
      </c>
      <c r="R41" s="58"/>
      <c r="S41" s="24">
        <f t="shared" ref="S41" si="70">R41*13%</f>
        <v>0</v>
      </c>
      <c r="T41" s="12">
        <f t="shared" ref="T41" si="71">+R41+S41</f>
        <v>0</v>
      </c>
      <c r="U41" s="51"/>
      <c r="V41" s="58"/>
      <c r="W41" s="24">
        <f t="shared" ref="W41" si="72">V41*13%</f>
        <v>0</v>
      </c>
      <c r="X41" s="12">
        <f t="shared" ref="X41" si="73">+V41+W41</f>
        <v>0</v>
      </c>
      <c r="Y41" s="51">
        <f t="shared" ref="Y41" si="74">+X41</f>
        <v>0</v>
      </c>
      <c r="Z41" s="58">
        <f t="shared" si="56"/>
        <v>0</v>
      </c>
      <c r="AA41" s="24">
        <f t="shared" si="57"/>
        <v>0</v>
      </c>
      <c r="AB41" s="12"/>
      <c r="AC41" s="13">
        <f t="shared" si="58"/>
        <v>0</v>
      </c>
      <c r="AD41" s="13"/>
      <c r="AE41" s="24">
        <f t="shared" ref="AE41" si="75">AD41*19%</f>
        <v>0</v>
      </c>
      <c r="AF41" s="12">
        <f t="shared" ref="AF41" si="76">+AD41+AE41</f>
        <v>0</v>
      </c>
      <c r="AG41" s="13">
        <f t="shared" ref="AG41" si="77">+AF41</f>
        <v>0</v>
      </c>
      <c r="AH41" s="58">
        <f t="shared" ref="AH41" si="78">+AK41/1.13</f>
        <v>0</v>
      </c>
      <c r="AI41" s="24">
        <f t="shared" si="60"/>
        <v>0</v>
      </c>
      <c r="AJ41" s="38"/>
      <c r="AK41" s="38">
        <f t="shared" ref="AK41" si="79">+AJ41</f>
        <v>0</v>
      </c>
      <c r="AL41" s="43"/>
      <c r="AM41" s="58">
        <f t="shared" ref="AM41" si="80">+AP41/1.19</f>
        <v>0</v>
      </c>
      <c r="AN41" s="24">
        <f t="shared" ref="AN41" si="81">AM41*13%</f>
        <v>0</v>
      </c>
      <c r="AO41" s="23">
        <f t="shared" si="8"/>
        <v>0</v>
      </c>
      <c r="AP41" s="43"/>
      <c r="AQ41" s="43"/>
      <c r="AR41" s="23">
        <f>(J41+N41)/2</f>
        <v>198230.08849557524</v>
      </c>
      <c r="AS41" s="23">
        <f>(Q41+M41)/2</f>
        <v>224000</v>
      </c>
      <c r="AT41" s="100">
        <v>1</v>
      </c>
      <c r="AU41" s="101">
        <f t="shared" si="49"/>
        <v>224000</v>
      </c>
    </row>
    <row r="42" spans="1:47" s="80" customFormat="1" ht="18.75" customHeight="1" x14ac:dyDescent="0.2">
      <c r="A42" s="68"/>
      <c r="B42" s="70"/>
      <c r="C42" s="81" t="s">
        <v>97</v>
      </c>
      <c r="D42" s="70"/>
      <c r="E42" s="47"/>
      <c r="F42" s="71"/>
      <c r="G42" s="72"/>
      <c r="H42" s="73"/>
      <c r="I42" s="74"/>
      <c r="J42" s="75"/>
      <c r="K42" s="72"/>
      <c r="L42" s="73"/>
      <c r="M42" s="74"/>
      <c r="N42" s="75"/>
      <c r="O42" s="72"/>
      <c r="P42" s="73"/>
      <c r="Q42" s="74"/>
      <c r="R42" s="75"/>
      <c r="S42" s="72"/>
      <c r="T42" s="73"/>
      <c r="U42" s="74"/>
      <c r="V42" s="75"/>
      <c r="W42" s="72"/>
      <c r="X42" s="73"/>
      <c r="Y42" s="74"/>
      <c r="Z42" s="75"/>
      <c r="AA42" s="72"/>
      <c r="AB42" s="73"/>
      <c r="AC42" s="76"/>
      <c r="AD42" s="76"/>
      <c r="AE42" s="72"/>
      <c r="AF42" s="73"/>
      <c r="AG42" s="76"/>
      <c r="AH42" s="76"/>
      <c r="AI42" s="76"/>
      <c r="AJ42" s="90"/>
      <c r="AK42" s="77"/>
      <c r="AL42" s="78"/>
      <c r="AM42" s="58">
        <f t="shared" si="31"/>
        <v>0</v>
      </c>
      <c r="AN42" s="24">
        <f t="shared" si="7"/>
        <v>0</v>
      </c>
      <c r="AO42" s="23">
        <f t="shared" si="8"/>
        <v>0</v>
      </c>
      <c r="AP42" s="78"/>
      <c r="AQ42" s="78"/>
      <c r="AR42" s="23"/>
      <c r="AS42" s="79"/>
      <c r="AU42" s="103">
        <f>SUM(AU26:AU41)</f>
        <v>9864700</v>
      </c>
    </row>
    <row r="43" spans="1:47" ht="18.75" customHeight="1" x14ac:dyDescent="0.2">
      <c r="A43" s="11">
        <v>1</v>
      </c>
      <c r="B43" s="25">
        <v>41111900</v>
      </c>
      <c r="C43" s="34" t="s">
        <v>42</v>
      </c>
      <c r="D43" s="25" t="s">
        <v>82</v>
      </c>
      <c r="E43" s="47">
        <f t="shared" si="0"/>
        <v>3</v>
      </c>
      <c r="F43" s="52"/>
      <c r="G43" s="24">
        <f t="shared" si="61"/>
        <v>0</v>
      </c>
      <c r="H43" s="12">
        <f t="shared" si="62"/>
        <v>0</v>
      </c>
      <c r="I43" s="51">
        <f t="shared" si="11"/>
        <v>0</v>
      </c>
      <c r="J43" s="58">
        <f t="shared" si="50"/>
        <v>265486.72566371685</v>
      </c>
      <c r="K43" s="24">
        <f t="shared" si="12"/>
        <v>34513.27433628319</v>
      </c>
      <c r="L43" s="12">
        <f t="shared" si="13"/>
        <v>300000.00000000006</v>
      </c>
      <c r="M43" s="51">
        <v>300000</v>
      </c>
      <c r="N43" s="58">
        <f t="shared" si="51"/>
        <v>252212.38938053101</v>
      </c>
      <c r="O43" s="24">
        <f t="shared" si="15"/>
        <v>32787.610619469029</v>
      </c>
      <c r="P43" s="12">
        <f t="shared" si="16"/>
        <v>285000.00000000006</v>
      </c>
      <c r="Q43" s="51">
        <v>285000</v>
      </c>
      <c r="R43" s="58"/>
      <c r="S43" s="24">
        <f t="shared" si="32"/>
        <v>0</v>
      </c>
      <c r="T43" s="12">
        <f t="shared" si="19"/>
        <v>0</v>
      </c>
      <c r="U43" s="51">
        <f t="shared" si="33"/>
        <v>0</v>
      </c>
      <c r="V43" s="58"/>
      <c r="W43" s="24">
        <f t="shared" si="34"/>
        <v>0</v>
      </c>
      <c r="X43" s="12">
        <f t="shared" si="35"/>
        <v>0</v>
      </c>
      <c r="Y43" s="51">
        <f t="shared" si="36"/>
        <v>0</v>
      </c>
      <c r="Z43" s="58"/>
      <c r="AA43" s="24">
        <f t="shared" ref="AA43:AA61" si="82">Z43*13%</f>
        <v>0</v>
      </c>
      <c r="AB43" s="12">
        <f t="shared" ref="AB43:AB66" si="83">+Z43+AA43</f>
        <v>0</v>
      </c>
      <c r="AC43" s="13">
        <f t="shared" si="2"/>
        <v>0</v>
      </c>
      <c r="AD43" s="13"/>
      <c r="AE43" s="24">
        <f t="shared" si="40"/>
        <v>0</v>
      </c>
      <c r="AF43" s="12">
        <f t="shared" si="41"/>
        <v>0</v>
      </c>
      <c r="AG43" s="13">
        <f t="shared" si="42"/>
        <v>0</v>
      </c>
      <c r="AH43" s="58">
        <f t="shared" ref="AH43" si="84">+AK43/1.19</f>
        <v>0</v>
      </c>
      <c r="AI43" s="24">
        <f t="shared" ref="AI43" si="85">AH43*13%</f>
        <v>0</v>
      </c>
      <c r="AJ43" s="29"/>
      <c r="AK43" s="38">
        <f t="shared" si="30"/>
        <v>0</v>
      </c>
      <c r="AL43" s="43"/>
      <c r="AM43" s="58">
        <f t="shared" si="31"/>
        <v>0</v>
      </c>
      <c r="AN43" s="24">
        <f t="shared" si="7"/>
        <v>0</v>
      </c>
      <c r="AO43" s="23">
        <f t="shared" si="8"/>
        <v>0</v>
      </c>
      <c r="AP43" s="43"/>
      <c r="AQ43" s="43"/>
      <c r="AR43" s="23">
        <f t="shared" si="63"/>
        <v>258849.55752212391</v>
      </c>
      <c r="AS43" s="23">
        <f t="shared" si="64"/>
        <v>292500</v>
      </c>
      <c r="AT43" s="99">
        <v>3</v>
      </c>
      <c r="AU43" s="23">
        <f t="shared" si="49"/>
        <v>877500</v>
      </c>
    </row>
    <row r="44" spans="1:47" ht="18.75" customHeight="1" x14ac:dyDescent="0.2">
      <c r="A44" s="11">
        <v>2</v>
      </c>
      <c r="B44" s="25">
        <v>41111900</v>
      </c>
      <c r="C44" s="91" t="s">
        <v>43</v>
      </c>
      <c r="D44" s="25" t="s">
        <v>82</v>
      </c>
      <c r="E44" s="47">
        <f t="shared" si="0"/>
        <v>3</v>
      </c>
      <c r="F44" s="52"/>
      <c r="G44" s="24">
        <f t="shared" si="61"/>
        <v>0</v>
      </c>
      <c r="H44" s="12">
        <f t="shared" si="62"/>
        <v>0</v>
      </c>
      <c r="I44" s="51">
        <f t="shared" si="11"/>
        <v>0</v>
      </c>
      <c r="J44" s="58">
        <f t="shared" si="50"/>
        <v>389380.53097345139</v>
      </c>
      <c r="K44" s="24">
        <f t="shared" si="12"/>
        <v>50619.469026548679</v>
      </c>
      <c r="L44" s="12">
        <f t="shared" si="13"/>
        <v>440000.00000000006</v>
      </c>
      <c r="M44" s="51">
        <v>440000</v>
      </c>
      <c r="N44" s="58">
        <f t="shared" si="51"/>
        <v>373008.84955752216</v>
      </c>
      <c r="O44" s="24">
        <f t="shared" si="15"/>
        <v>48491.150442477883</v>
      </c>
      <c r="P44" s="12">
        <f t="shared" si="16"/>
        <v>421500.00000000006</v>
      </c>
      <c r="Q44" s="51">
        <v>421500</v>
      </c>
      <c r="R44" s="58"/>
      <c r="S44" s="24">
        <f t="shared" si="32"/>
        <v>0</v>
      </c>
      <c r="T44" s="12">
        <f t="shared" si="19"/>
        <v>0</v>
      </c>
      <c r="U44" s="51">
        <f t="shared" si="33"/>
        <v>0</v>
      </c>
      <c r="V44" s="58"/>
      <c r="W44" s="24">
        <f t="shared" si="34"/>
        <v>0</v>
      </c>
      <c r="X44" s="12">
        <f t="shared" si="35"/>
        <v>0</v>
      </c>
      <c r="Y44" s="51">
        <f t="shared" si="36"/>
        <v>0</v>
      </c>
      <c r="Z44" s="58"/>
      <c r="AA44" s="24">
        <f t="shared" si="82"/>
        <v>0</v>
      </c>
      <c r="AB44" s="12">
        <f t="shared" si="83"/>
        <v>0</v>
      </c>
      <c r="AC44" s="13">
        <f t="shared" si="2"/>
        <v>0</v>
      </c>
      <c r="AD44" s="13"/>
      <c r="AE44" s="24">
        <f t="shared" si="40"/>
        <v>0</v>
      </c>
      <c r="AF44" s="12">
        <f t="shared" si="41"/>
        <v>0</v>
      </c>
      <c r="AG44" s="13">
        <f t="shared" si="42"/>
        <v>0</v>
      </c>
      <c r="AH44" s="58">
        <f t="shared" ref="AH44:AH48" si="86">+AK44/1.19</f>
        <v>0</v>
      </c>
      <c r="AI44" s="24">
        <f t="shared" ref="AI44:AI48" si="87">AH44*13%</f>
        <v>0</v>
      </c>
      <c r="AJ44" s="29"/>
      <c r="AK44" s="38">
        <f t="shared" si="30"/>
        <v>0</v>
      </c>
      <c r="AL44" s="43"/>
      <c r="AM44" s="58">
        <f t="shared" si="31"/>
        <v>0</v>
      </c>
      <c r="AN44" s="24">
        <f t="shared" si="7"/>
        <v>0</v>
      </c>
      <c r="AO44" s="23">
        <f t="shared" si="8"/>
        <v>0</v>
      </c>
      <c r="AP44" s="43"/>
      <c r="AQ44" s="43"/>
      <c r="AR44" s="23">
        <f t="shared" si="63"/>
        <v>381194.69026548677</v>
      </c>
      <c r="AS44" s="23">
        <f t="shared" si="64"/>
        <v>430750</v>
      </c>
      <c r="AT44" s="99">
        <v>3</v>
      </c>
      <c r="AU44" s="23">
        <f t="shared" si="49"/>
        <v>1292250</v>
      </c>
    </row>
    <row r="45" spans="1:47" ht="18.75" customHeight="1" x14ac:dyDescent="0.2">
      <c r="A45" s="11">
        <v>3</v>
      </c>
      <c r="B45" s="25">
        <v>41114400</v>
      </c>
      <c r="C45" s="34" t="s">
        <v>44</v>
      </c>
      <c r="D45" s="25" t="s">
        <v>83</v>
      </c>
      <c r="E45" s="47">
        <f t="shared" si="0"/>
        <v>15</v>
      </c>
      <c r="F45" s="52"/>
      <c r="G45" s="24">
        <f t="shared" si="61"/>
        <v>0</v>
      </c>
      <c r="H45" s="12">
        <f t="shared" si="62"/>
        <v>0</v>
      </c>
      <c r="I45" s="51">
        <f t="shared" si="11"/>
        <v>0</v>
      </c>
      <c r="J45" s="58">
        <f t="shared" si="50"/>
        <v>176991.1504424779</v>
      </c>
      <c r="K45" s="24">
        <f t="shared" si="12"/>
        <v>23008.849557522128</v>
      </c>
      <c r="L45" s="12">
        <f t="shared" si="13"/>
        <v>200000.00000000003</v>
      </c>
      <c r="M45" s="51">
        <v>200000</v>
      </c>
      <c r="N45" s="58">
        <f t="shared" si="51"/>
        <v>169911.50442477877</v>
      </c>
      <c r="O45" s="24">
        <f t="shared" si="15"/>
        <v>22088.495575221241</v>
      </c>
      <c r="P45" s="12">
        <f t="shared" si="16"/>
        <v>192000</v>
      </c>
      <c r="Q45" s="51">
        <v>192000</v>
      </c>
      <c r="R45" s="58"/>
      <c r="S45" s="24">
        <f t="shared" si="32"/>
        <v>0</v>
      </c>
      <c r="T45" s="12">
        <f t="shared" si="19"/>
        <v>0</v>
      </c>
      <c r="U45" s="51">
        <f t="shared" si="33"/>
        <v>0</v>
      </c>
      <c r="V45" s="58"/>
      <c r="W45" s="24">
        <f t="shared" si="34"/>
        <v>0</v>
      </c>
      <c r="X45" s="12">
        <f t="shared" si="35"/>
        <v>0</v>
      </c>
      <c r="Y45" s="51">
        <f t="shared" si="36"/>
        <v>0</v>
      </c>
      <c r="Z45" s="58"/>
      <c r="AA45" s="24">
        <f t="shared" si="82"/>
        <v>0</v>
      </c>
      <c r="AB45" s="12">
        <f t="shared" si="83"/>
        <v>0</v>
      </c>
      <c r="AC45" s="13">
        <f t="shared" si="2"/>
        <v>0</v>
      </c>
      <c r="AD45" s="13"/>
      <c r="AE45" s="24">
        <f t="shared" si="40"/>
        <v>0</v>
      </c>
      <c r="AF45" s="12">
        <f t="shared" si="41"/>
        <v>0</v>
      </c>
      <c r="AG45" s="13">
        <f t="shared" si="42"/>
        <v>0</v>
      </c>
      <c r="AH45" s="58">
        <f t="shared" si="86"/>
        <v>0</v>
      </c>
      <c r="AI45" s="24">
        <f t="shared" si="87"/>
        <v>0</v>
      </c>
      <c r="AJ45" s="29"/>
      <c r="AK45" s="38">
        <f t="shared" si="30"/>
        <v>0</v>
      </c>
      <c r="AL45" s="43"/>
      <c r="AM45" s="58">
        <f t="shared" si="31"/>
        <v>0</v>
      </c>
      <c r="AN45" s="24">
        <f t="shared" si="7"/>
        <v>0</v>
      </c>
      <c r="AO45" s="23">
        <f t="shared" si="8"/>
        <v>0</v>
      </c>
      <c r="AP45" s="43"/>
      <c r="AQ45" s="43"/>
      <c r="AR45" s="23">
        <f t="shared" si="63"/>
        <v>173451.32743362832</v>
      </c>
      <c r="AS45" s="23">
        <f t="shared" si="64"/>
        <v>196000</v>
      </c>
      <c r="AT45" s="99">
        <v>15</v>
      </c>
      <c r="AU45" s="23">
        <f t="shared" si="49"/>
        <v>2940000</v>
      </c>
    </row>
    <row r="46" spans="1:47" ht="18.75" customHeight="1" x14ac:dyDescent="0.2">
      <c r="A46" s="11">
        <v>4</v>
      </c>
      <c r="B46" s="25">
        <v>41112200</v>
      </c>
      <c r="C46" s="34" t="s">
        <v>45</v>
      </c>
      <c r="D46" s="25" t="s">
        <v>83</v>
      </c>
      <c r="E46" s="47">
        <f t="shared" si="0"/>
        <v>3</v>
      </c>
      <c r="F46" s="52"/>
      <c r="G46" s="24"/>
      <c r="H46" s="12"/>
      <c r="I46" s="51"/>
      <c r="J46" s="58">
        <f t="shared" si="50"/>
        <v>176991.1504424779</v>
      </c>
      <c r="K46" s="24">
        <f t="shared" si="12"/>
        <v>23008.849557522128</v>
      </c>
      <c r="L46" s="12">
        <f t="shared" si="13"/>
        <v>200000.00000000003</v>
      </c>
      <c r="M46" s="51">
        <v>200000</v>
      </c>
      <c r="N46" s="58">
        <f t="shared" si="51"/>
        <v>180530.97345132745</v>
      </c>
      <c r="O46" s="24">
        <f t="shared" si="15"/>
        <v>23469.026548672569</v>
      </c>
      <c r="P46" s="12">
        <f t="shared" si="16"/>
        <v>204000</v>
      </c>
      <c r="Q46" s="51">
        <v>204000</v>
      </c>
      <c r="R46" s="58"/>
      <c r="S46" s="24">
        <f t="shared" si="32"/>
        <v>0</v>
      </c>
      <c r="T46" s="12">
        <f t="shared" si="19"/>
        <v>0</v>
      </c>
      <c r="U46" s="51">
        <f t="shared" si="33"/>
        <v>0</v>
      </c>
      <c r="V46" s="58"/>
      <c r="W46" s="24">
        <f t="shared" si="34"/>
        <v>0</v>
      </c>
      <c r="X46" s="12">
        <f t="shared" si="35"/>
        <v>0</v>
      </c>
      <c r="Y46" s="51">
        <f t="shared" si="36"/>
        <v>0</v>
      </c>
      <c r="Z46" s="58"/>
      <c r="AA46" s="24">
        <f t="shared" si="82"/>
        <v>0</v>
      </c>
      <c r="AB46" s="12">
        <f t="shared" si="83"/>
        <v>0</v>
      </c>
      <c r="AC46" s="13">
        <f t="shared" si="2"/>
        <v>0</v>
      </c>
      <c r="AD46" s="13"/>
      <c r="AE46" s="24">
        <f t="shared" si="40"/>
        <v>0</v>
      </c>
      <c r="AF46" s="12">
        <f t="shared" si="41"/>
        <v>0</v>
      </c>
      <c r="AG46" s="13">
        <f t="shared" si="42"/>
        <v>0</v>
      </c>
      <c r="AH46" s="58">
        <f t="shared" si="86"/>
        <v>0</v>
      </c>
      <c r="AI46" s="24">
        <f t="shared" si="87"/>
        <v>0</v>
      </c>
      <c r="AJ46" s="29"/>
      <c r="AK46" s="38">
        <f t="shared" si="30"/>
        <v>0</v>
      </c>
      <c r="AL46" s="43"/>
      <c r="AM46" s="58">
        <f t="shared" si="31"/>
        <v>0</v>
      </c>
      <c r="AN46" s="24">
        <f t="shared" si="7"/>
        <v>0</v>
      </c>
      <c r="AO46" s="23">
        <f t="shared" si="8"/>
        <v>0</v>
      </c>
      <c r="AP46" s="43"/>
      <c r="AQ46" s="43"/>
      <c r="AR46" s="23">
        <f t="shared" si="63"/>
        <v>178761.06194690266</v>
      </c>
      <c r="AS46" s="23">
        <f t="shared" si="64"/>
        <v>202000</v>
      </c>
      <c r="AT46" s="99">
        <v>3</v>
      </c>
      <c r="AU46" s="23">
        <f t="shared" si="49"/>
        <v>606000</v>
      </c>
    </row>
    <row r="47" spans="1:47" ht="18.75" customHeight="1" x14ac:dyDescent="0.2">
      <c r="A47" s="11">
        <v>5</v>
      </c>
      <c r="B47" s="25">
        <v>26131700</v>
      </c>
      <c r="C47" s="34" t="s">
        <v>46</v>
      </c>
      <c r="D47" s="25" t="s">
        <v>83</v>
      </c>
      <c r="E47" s="47">
        <f t="shared" si="0"/>
        <v>3</v>
      </c>
      <c r="F47" s="52"/>
      <c r="G47" s="24">
        <f t="shared" ref="G47:G48" si="88">F47*19%</f>
        <v>0</v>
      </c>
      <c r="H47" s="12">
        <f t="shared" si="62"/>
        <v>0</v>
      </c>
      <c r="I47" s="51">
        <f t="shared" si="11"/>
        <v>0</v>
      </c>
      <c r="J47" s="58">
        <f t="shared" si="50"/>
        <v>278761.06194690266</v>
      </c>
      <c r="K47" s="24">
        <f t="shared" si="12"/>
        <v>36238.938053097343</v>
      </c>
      <c r="L47" s="12">
        <f t="shared" si="13"/>
        <v>315000</v>
      </c>
      <c r="M47" s="51">
        <v>315000</v>
      </c>
      <c r="N47" s="58">
        <f t="shared" si="51"/>
        <v>263716.81415929209</v>
      </c>
      <c r="O47" s="24">
        <f t="shared" si="15"/>
        <v>34283.185840707971</v>
      </c>
      <c r="P47" s="12">
        <f t="shared" si="16"/>
        <v>298000.00000000006</v>
      </c>
      <c r="Q47" s="51">
        <v>298000</v>
      </c>
      <c r="R47" s="58"/>
      <c r="S47" s="24">
        <f t="shared" si="32"/>
        <v>0</v>
      </c>
      <c r="T47" s="12">
        <f t="shared" si="19"/>
        <v>0</v>
      </c>
      <c r="U47" s="51">
        <f t="shared" si="33"/>
        <v>0</v>
      </c>
      <c r="V47" s="58"/>
      <c r="W47" s="24">
        <f t="shared" si="34"/>
        <v>0</v>
      </c>
      <c r="X47" s="12">
        <f t="shared" si="35"/>
        <v>0</v>
      </c>
      <c r="Y47" s="51">
        <f t="shared" si="36"/>
        <v>0</v>
      </c>
      <c r="Z47" s="58"/>
      <c r="AA47" s="24">
        <f t="shared" si="82"/>
        <v>0</v>
      </c>
      <c r="AB47" s="12">
        <f t="shared" si="83"/>
        <v>0</v>
      </c>
      <c r="AC47" s="13">
        <f t="shared" si="2"/>
        <v>0</v>
      </c>
      <c r="AD47" s="13"/>
      <c r="AE47" s="24">
        <f t="shared" si="40"/>
        <v>0</v>
      </c>
      <c r="AF47" s="12">
        <f t="shared" si="41"/>
        <v>0</v>
      </c>
      <c r="AG47" s="13">
        <f t="shared" si="42"/>
        <v>0</v>
      </c>
      <c r="AH47" s="58">
        <f t="shared" si="86"/>
        <v>0</v>
      </c>
      <c r="AI47" s="24">
        <f t="shared" si="87"/>
        <v>0</v>
      </c>
      <c r="AJ47" s="29"/>
      <c r="AK47" s="38">
        <f t="shared" si="30"/>
        <v>0</v>
      </c>
      <c r="AL47" s="43"/>
      <c r="AM47" s="58">
        <f t="shared" si="31"/>
        <v>0</v>
      </c>
      <c r="AN47" s="24">
        <f t="shared" si="7"/>
        <v>0</v>
      </c>
      <c r="AO47" s="23">
        <f t="shared" si="8"/>
        <v>0</v>
      </c>
      <c r="AP47" s="43"/>
      <c r="AQ47" s="43"/>
      <c r="AR47" s="23">
        <f t="shared" si="63"/>
        <v>271238.93805309734</v>
      </c>
      <c r="AS47" s="23">
        <f t="shared" si="64"/>
        <v>306500</v>
      </c>
      <c r="AT47" s="99">
        <v>3</v>
      </c>
      <c r="AU47" s="23">
        <f t="shared" si="49"/>
        <v>919500</v>
      </c>
    </row>
    <row r="48" spans="1:47" ht="18.75" customHeight="1" x14ac:dyDescent="0.2">
      <c r="A48" s="11">
        <v>6</v>
      </c>
      <c r="B48" s="25">
        <v>41111700</v>
      </c>
      <c r="C48" s="34" t="s">
        <v>47</v>
      </c>
      <c r="D48" s="25" t="s">
        <v>83</v>
      </c>
      <c r="E48" s="47">
        <f t="shared" si="0"/>
        <v>4</v>
      </c>
      <c r="F48" s="52"/>
      <c r="G48" s="24">
        <f t="shared" si="88"/>
        <v>0</v>
      </c>
      <c r="H48" s="12">
        <f t="shared" si="62"/>
        <v>0</v>
      </c>
      <c r="I48" s="51">
        <f t="shared" si="11"/>
        <v>0</v>
      </c>
      <c r="J48" s="58">
        <f t="shared" si="50"/>
        <v>283185.84070796461</v>
      </c>
      <c r="K48" s="24">
        <f t="shared" si="12"/>
        <v>36814.159292035401</v>
      </c>
      <c r="L48" s="12">
        <f t="shared" si="13"/>
        <v>320000</v>
      </c>
      <c r="M48" s="51">
        <v>320000</v>
      </c>
      <c r="N48" s="58">
        <f t="shared" si="51"/>
        <v>269911.5044247788</v>
      </c>
      <c r="O48" s="24">
        <f t="shared" si="15"/>
        <v>35088.495575221248</v>
      </c>
      <c r="P48" s="12">
        <f t="shared" si="16"/>
        <v>305000.00000000006</v>
      </c>
      <c r="Q48" s="51">
        <v>305000</v>
      </c>
      <c r="R48" s="58"/>
      <c r="S48" s="24">
        <f t="shared" si="32"/>
        <v>0</v>
      </c>
      <c r="T48" s="12">
        <f t="shared" si="19"/>
        <v>0</v>
      </c>
      <c r="U48" s="51">
        <f t="shared" si="33"/>
        <v>0</v>
      </c>
      <c r="V48" s="58"/>
      <c r="W48" s="24">
        <f t="shared" si="34"/>
        <v>0</v>
      </c>
      <c r="X48" s="12">
        <f t="shared" si="35"/>
        <v>0</v>
      </c>
      <c r="Y48" s="51">
        <f t="shared" si="36"/>
        <v>0</v>
      </c>
      <c r="Z48" s="58"/>
      <c r="AA48" s="24">
        <f t="shared" si="82"/>
        <v>0</v>
      </c>
      <c r="AB48" s="12">
        <f t="shared" si="83"/>
        <v>0</v>
      </c>
      <c r="AC48" s="13">
        <f t="shared" si="2"/>
        <v>0</v>
      </c>
      <c r="AD48" s="13"/>
      <c r="AE48" s="24">
        <f t="shared" si="40"/>
        <v>0</v>
      </c>
      <c r="AF48" s="12">
        <f t="shared" si="41"/>
        <v>0</v>
      </c>
      <c r="AG48" s="13">
        <f t="shared" si="42"/>
        <v>0</v>
      </c>
      <c r="AH48" s="58">
        <f t="shared" si="86"/>
        <v>0</v>
      </c>
      <c r="AI48" s="24">
        <f t="shared" si="87"/>
        <v>0</v>
      </c>
      <c r="AJ48" s="29"/>
      <c r="AK48" s="38">
        <f t="shared" si="30"/>
        <v>0</v>
      </c>
      <c r="AL48" s="43"/>
      <c r="AM48" s="58">
        <f t="shared" si="31"/>
        <v>0</v>
      </c>
      <c r="AN48" s="24">
        <f t="shared" si="7"/>
        <v>0</v>
      </c>
      <c r="AO48" s="23">
        <f t="shared" si="8"/>
        <v>0</v>
      </c>
      <c r="AP48" s="43"/>
      <c r="AQ48" s="43"/>
      <c r="AR48" s="23">
        <f t="shared" si="63"/>
        <v>276548.67256637174</v>
      </c>
      <c r="AS48" s="23">
        <f t="shared" si="64"/>
        <v>312500</v>
      </c>
      <c r="AT48" s="99">
        <v>4</v>
      </c>
      <c r="AU48" s="23">
        <f t="shared" si="49"/>
        <v>1250000</v>
      </c>
    </row>
    <row r="49" spans="1:47" ht="18.75" customHeight="1" x14ac:dyDescent="0.25">
      <c r="A49" s="11">
        <v>7</v>
      </c>
      <c r="B49" s="25">
        <v>41115500</v>
      </c>
      <c r="C49" s="34" t="s">
        <v>48</v>
      </c>
      <c r="D49" s="25" t="s">
        <v>83</v>
      </c>
      <c r="E49" s="47">
        <f t="shared" si="0"/>
        <v>3</v>
      </c>
      <c r="F49" s="52">
        <v>131900</v>
      </c>
      <c r="G49" s="24">
        <f t="shared" si="61"/>
        <v>17147</v>
      </c>
      <c r="H49" s="12">
        <f t="shared" si="62"/>
        <v>149047</v>
      </c>
      <c r="I49" s="51">
        <f t="shared" si="11"/>
        <v>149047</v>
      </c>
      <c r="J49" s="58">
        <f t="shared" si="50"/>
        <v>0</v>
      </c>
      <c r="K49" s="24">
        <f t="shared" si="12"/>
        <v>0</v>
      </c>
      <c r="L49" s="12">
        <f t="shared" si="13"/>
        <v>0</v>
      </c>
      <c r="M49" s="51"/>
      <c r="N49" s="58">
        <f t="shared" si="51"/>
        <v>0</v>
      </c>
      <c r="O49" s="24">
        <f t="shared" si="15"/>
        <v>0</v>
      </c>
      <c r="P49" s="12">
        <f t="shared" si="16"/>
        <v>0</v>
      </c>
      <c r="Q49" s="51"/>
      <c r="R49" s="58"/>
      <c r="S49" s="24">
        <f t="shared" si="32"/>
        <v>0</v>
      </c>
      <c r="T49" s="12">
        <f t="shared" si="19"/>
        <v>0</v>
      </c>
      <c r="U49" s="51">
        <f t="shared" si="33"/>
        <v>0</v>
      </c>
      <c r="V49" s="58"/>
      <c r="W49" s="24">
        <f t="shared" si="34"/>
        <v>0</v>
      </c>
      <c r="X49" s="12">
        <f t="shared" si="35"/>
        <v>0</v>
      </c>
      <c r="Y49" s="51">
        <f t="shared" si="36"/>
        <v>0</v>
      </c>
      <c r="Z49" s="58"/>
      <c r="AA49" s="24">
        <f t="shared" si="82"/>
        <v>0</v>
      </c>
      <c r="AB49" s="12">
        <f t="shared" si="83"/>
        <v>0</v>
      </c>
      <c r="AC49" s="13">
        <f t="shared" si="2"/>
        <v>0</v>
      </c>
      <c r="AD49" s="13"/>
      <c r="AE49" s="24">
        <f t="shared" si="40"/>
        <v>0</v>
      </c>
      <c r="AF49" s="12">
        <f t="shared" si="41"/>
        <v>0</v>
      </c>
      <c r="AG49" s="13">
        <f t="shared" si="42"/>
        <v>0</v>
      </c>
      <c r="AH49" s="58">
        <f>+AK49/1.13</f>
        <v>116814.15929203542</v>
      </c>
      <c r="AI49" s="24">
        <f>AH49*13%</f>
        <v>15185.840707964604</v>
      </c>
      <c r="AJ49" s="29">
        <v>132000</v>
      </c>
      <c r="AK49" s="38">
        <f t="shared" si="30"/>
        <v>132000</v>
      </c>
      <c r="AL49" s="96" t="s">
        <v>116</v>
      </c>
      <c r="AM49" s="58">
        <f t="shared" si="31"/>
        <v>0</v>
      </c>
      <c r="AN49" s="24">
        <f t="shared" si="7"/>
        <v>0</v>
      </c>
      <c r="AO49" s="23">
        <f t="shared" si="8"/>
        <v>0</v>
      </c>
      <c r="AP49" s="43"/>
      <c r="AQ49" s="43"/>
      <c r="AR49" s="23">
        <f>(F49+AH49)/2</f>
        <v>124357.07964601771</v>
      </c>
      <c r="AS49" s="23">
        <f>(I49+AK49)/2</f>
        <v>140523.5</v>
      </c>
      <c r="AT49" s="99">
        <v>3</v>
      </c>
      <c r="AU49" s="23">
        <f t="shared" si="49"/>
        <v>421570.5</v>
      </c>
    </row>
    <row r="50" spans="1:47" ht="18.75" customHeight="1" x14ac:dyDescent="0.25">
      <c r="A50" s="11">
        <v>8</v>
      </c>
      <c r="B50" s="25">
        <v>41115300</v>
      </c>
      <c r="C50" s="91" t="s">
        <v>49</v>
      </c>
      <c r="D50" s="25" t="s">
        <v>83</v>
      </c>
      <c r="E50" s="47">
        <f t="shared" si="0"/>
        <v>3</v>
      </c>
      <c r="F50" s="52">
        <v>325500</v>
      </c>
      <c r="G50" s="24">
        <f>F50*19%</f>
        <v>61845</v>
      </c>
      <c r="H50" s="12">
        <f t="shared" si="62"/>
        <v>387345</v>
      </c>
      <c r="I50" s="51">
        <f t="shared" si="11"/>
        <v>387345</v>
      </c>
      <c r="J50" s="58"/>
      <c r="K50" s="24">
        <f t="shared" si="12"/>
        <v>0</v>
      </c>
      <c r="L50" s="12">
        <f t="shared" si="13"/>
        <v>0</v>
      </c>
      <c r="M50" s="51">
        <f t="shared" si="14"/>
        <v>0</v>
      </c>
      <c r="N50" s="58"/>
      <c r="O50" s="24">
        <f t="shared" si="15"/>
        <v>0</v>
      </c>
      <c r="P50" s="12">
        <f t="shared" si="16"/>
        <v>0</v>
      </c>
      <c r="Q50" s="51">
        <f t="shared" si="17"/>
        <v>0</v>
      </c>
      <c r="R50" s="58"/>
      <c r="S50" s="24">
        <f t="shared" si="32"/>
        <v>0</v>
      </c>
      <c r="T50" s="12">
        <f t="shared" si="19"/>
        <v>0</v>
      </c>
      <c r="U50" s="51">
        <f t="shared" si="33"/>
        <v>0</v>
      </c>
      <c r="V50" s="58"/>
      <c r="W50" s="24">
        <f t="shared" si="34"/>
        <v>0</v>
      </c>
      <c r="X50" s="12">
        <f t="shared" si="35"/>
        <v>0</v>
      </c>
      <c r="Y50" s="51">
        <f t="shared" si="36"/>
        <v>0</v>
      </c>
      <c r="Z50" s="58"/>
      <c r="AA50" s="24">
        <f t="shared" si="82"/>
        <v>0</v>
      </c>
      <c r="AB50" s="12">
        <f t="shared" si="83"/>
        <v>0</v>
      </c>
      <c r="AC50" s="13">
        <f t="shared" si="2"/>
        <v>0</v>
      </c>
      <c r="AD50" s="13"/>
      <c r="AE50" s="24">
        <f t="shared" si="40"/>
        <v>0</v>
      </c>
      <c r="AF50" s="12">
        <f t="shared" si="41"/>
        <v>0</v>
      </c>
      <c r="AG50" s="13">
        <f t="shared" si="42"/>
        <v>0</v>
      </c>
      <c r="AH50" s="58">
        <f>+AK50/1.19</f>
        <v>210084.03361344538</v>
      </c>
      <c r="AI50" s="24">
        <f>AH50*19%</f>
        <v>39915.966386554624</v>
      </c>
      <c r="AJ50" s="29">
        <v>250000</v>
      </c>
      <c r="AK50" s="38">
        <f t="shared" si="30"/>
        <v>250000</v>
      </c>
      <c r="AL50" s="96" t="s">
        <v>117</v>
      </c>
      <c r="AM50" s="58">
        <f t="shared" si="31"/>
        <v>0</v>
      </c>
      <c r="AN50" s="24">
        <f t="shared" si="7"/>
        <v>0</v>
      </c>
      <c r="AO50" s="23">
        <f t="shared" si="8"/>
        <v>0</v>
      </c>
      <c r="AP50" s="43"/>
      <c r="AQ50" s="43"/>
      <c r="AR50" s="23">
        <f>(F50+AH50)/2</f>
        <v>267792.01680672268</v>
      </c>
      <c r="AS50" s="23">
        <f>(I50+AK50)/2</f>
        <v>318672.5</v>
      </c>
      <c r="AT50" s="99">
        <v>3</v>
      </c>
      <c r="AU50" s="23">
        <f t="shared" si="49"/>
        <v>956017.5</v>
      </c>
    </row>
    <row r="51" spans="1:47" ht="18.75" customHeight="1" x14ac:dyDescent="0.2">
      <c r="A51" s="11">
        <v>9</v>
      </c>
      <c r="B51" s="25">
        <v>53121600</v>
      </c>
      <c r="C51" s="34" t="s">
        <v>25</v>
      </c>
      <c r="D51" s="25" t="s">
        <v>82</v>
      </c>
      <c r="E51" s="47">
        <f t="shared" si="0"/>
        <v>3</v>
      </c>
      <c r="F51" s="52"/>
      <c r="G51" s="24">
        <f>F51*19%</f>
        <v>0</v>
      </c>
      <c r="H51" s="12">
        <f>F51+G51</f>
        <v>0</v>
      </c>
      <c r="I51" s="51">
        <f t="shared" si="11"/>
        <v>0</v>
      </c>
      <c r="J51" s="58">
        <f>+M51/1.13</f>
        <v>209734.51327433629</v>
      </c>
      <c r="K51" s="24">
        <f t="shared" si="12"/>
        <v>27265.486725663719</v>
      </c>
      <c r="L51" s="12">
        <f t="shared" si="13"/>
        <v>237000</v>
      </c>
      <c r="M51" s="51">
        <v>237000</v>
      </c>
      <c r="N51" s="58">
        <f>+Q51/1.13</f>
        <v>186725.66371681419</v>
      </c>
      <c r="O51" s="24">
        <f t="shared" si="15"/>
        <v>24274.336283185847</v>
      </c>
      <c r="P51" s="12">
        <f t="shared" si="16"/>
        <v>211000.00000000003</v>
      </c>
      <c r="Q51" s="51">
        <v>211000</v>
      </c>
      <c r="R51" s="58"/>
      <c r="S51" s="24">
        <f t="shared" si="32"/>
        <v>0</v>
      </c>
      <c r="T51" s="12">
        <f t="shared" si="19"/>
        <v>0</v>
      </c>
      <c r="U51" s="51"/>
      <c r="V51" s="58"/>
      <c r="W51" s="24">
        <f t="shared" si="34"/>
        <v>0</v>
      </c>
      <c r="X51" s="12">
        <f t="shared" si="35"/>
        <v>0</v>
      </c>
      <c r="Y51" s="51">
        <f t="shared" si="36"/>
        <v>0</v>
      </c>
      <c r="Z51" s="58">
        <f t="shared" ref="Z51" si="89">+AC51/1.13</f>
        <v>0</v>
      </c>
      <c r="AA51" s="24">
        <f t="shared" si="82"/>
        <v>0</v>
      </c>
      <c r="AB51" s="12"/>
      <c r="AC51" s="13">
        <f t="shared" si="2"/>
        <v>0</v>
      </c>
      <c r="AD51" s="13"/>
      <c r="AE51" s="24">
        <f t="shared" si="40"/>
        <v>0</v>
      </c>
      <c r="AF51" s="12">
        <f t="shared" si="41"/>
        <v>0</v>
      </c>
      <c r="AG51" s="13">
        <f t="shared" si="42"/>
        <v>0</v>
      </c>
      <c r="AH51" s="58">
        <f t="shared" ref="AH51" si="90">+AK51/1.13</f>
        <v>0</v>
      </c>
      <c r="AI51" s="24">
        <f t="shared" ref="AI51" si="91">AH51*13%</f>
        <v>0</v>
      </c>
      <c r="AJ51" s="38"/>
      <c r="AK51" s="38">
        <f t="shared" si="30"/>
        <v>0</v>
      </c>
      <c r="AL51" s="43"/>
      <c r="AM51" s="58">
        <f t="shared" si="31"/>
        <v>0</v>
      </c>
      <c r="AN51" s="24">
        <f t="shared" si="7"/>
        <v>0</v>
      </c>
      <c r="AO51" s="23">
        <f t="shared" si="8"/>
        <v>0</v>
      </c>
      <c r="AP51" s="43"/>
      <c r="AQ51" s="43"/>
      <c r="AR51" s="23">
        <f>(J51+N51)/2</f>
        <v>198230.08849557524</v>
      </c>
      <c r="AS51" s="23">
        <f>(Q51+M51)/2</f>
        <v>224000</v>
      </c>
      <c r="AT51" s="100">
        <v>3</v>
      </c>
      <c r="AU51" s="101">
        <f t="shared" si="49"/>
        <v>672000</v>
      </c>
    </row>
    <row r="52" spans="1:47" s="80" customFormat="1" ht="18.75" customHeight="1" x14ac:dyDescent="0.2">
      <c r="A52" s="68"/>
      <c r="B52" s="70"/>
      <c r="C52" s="89" t="s">
        <v>98</v>
      </c>
      <c r="D52" s="70"/>
      <c r="E52" s="47"/>
      <c r="F52" s="71"/>
      <c r="G52" s="72"/>
      <c r="H52" s="73"/>
      <c r="I52" s="74"/>
      <c r="J52" s="75"/>
      <c r="K52" s="72"/>
      <c r="L52" s="73"/>
      <c r="M52" s="74"/>
      <c r="N52" s="75"/>
      <c r="O52" s="72"/>
      <c r="P52" s="73"/>
      <c r="Q52" s="74"/>
      <c r="R52" s="75"/>
      <c r="S52" s="72"/>
      <c r="T52" s="73"/>
      <c r="U52" s="74"/>
      <c r="V52" s="75"/>
      <c r="W52" s="72"/>
      <c r="X52" s="73"/>
      <c r="Y52" s="74"/>
      <c r="Z52" s="75"/>
      <c r="AA52" s="72"/>
      <c r="AB52" s="73"/>
      <c r="AC52" s="76"/>
      <c r="AD52" s="76"/>
      <c r="AE52" s="72"/>
      <c r="AF52" s="73"/>
      <c r="AG52" s="76"/>
      <c r="AH52" s="76"/>
      <c r="AI52" s="76"/>
      <c r="AJ52" s="90"/>
      <c r="AK52" s="77"/>
      <c r="AL52" s="78"/>
      <c r="AM52" s="58">
        <f t="shared" si="31"/>
        <v>0</v>
      </c>
      <c r="AN52" s="24">
        <f t="shared" si="7"/>
        <v>0</v>
      </c>
      <c r="AO52" s="23">
        <f t="shared" si="8"/>
        <v>0</v>
      </c>
      <c r="AP52" s="78"/>
      <c r="AQ52" s="78"/>
      <c r="AR52" s="23"/>
      <c r="AS52" s="79"/>
      <c r="AU52" s="103">
        <f>SUM(AU43:AU51)</f>
        <v>9934838</v>
      </c>
    </row>
    <row r="53" spans="1:47" ht="18.75" customHeight="1" x14ac:dyDescent="0.25">
      <c r="A53" s="46">
        <v>1</v>
      </c>
      <c r="B53" s="25">
        <v>42182100</v>
      </c>
      <c r="C53" s="34" t="s">
        <v>50</v>
      </c>
      <c r="D53" s="25" t="s">
        <v>83</v>
      </c>
      <c r="E53" s="47">
        <f t="shared" si="0"/>
        <v>6</v>
      </c>
      <c r="F53" s="52">
        <v>118900</v>
      </c>
      <c r="G53" s="24">
        <f>F53*13%</f>
        <v>15457</v>
      </c>
      <c r="H53" s="12">
        <f t="shared" si="62"/>
        <v>134357</v>
      </c>
      <c r="I53" s="51">
        <f t="shared" si="11"/>
        <v>134357</v>
      </c>
      <c r="J53" s="58">
        <f t="shared" si="50"/>
        <v>0</v>
      </c>
      <c r="K53" s="24">
        <f t="shared" si="12"/>
        <v>0</v>
      </c>
      <c r="L53" s="12">
        <f t="shared" si="13"/>
        <v>0</v>
      </c>
      <c r="M53" s="51"/>
      <c r="N53" s="58">
        <f t="shared" si="51"/>
        <v>0</v>
      </c>
      <c r="O53" s="24">
        <f t="shared" si="15"/>
        <v>0</v>
      </c>
      <c r="P53" s="12">
        <f t="shared" si="16"/>
        <v>0</v>
      </c>
      <c r="Q53" s="51"/>
      <c r="R53" s="58"/>
      <c r="S53" s="24">
        <f t="shared" si="32"/>
        <v>0</v>
      </c>
      <c r="T53" s="12">
        <f t="shared" si="19"/>
        <v>0</v>
      </c>
      <c r="U53" s="51">
        <f t="shared" si="33"/>
        <v>0</v>
      </c>
      <c r="V53" s="58"/>
      <c r="W53" s="24">
        <f t="shared" si="34"/>
        <v>0</v>
      </c>
      <c r="X53" s="12">
        <f t="shared" si="35"/>
        <v>0</v>
      </c>
      <c r="Y53" s="51">
        <f t="shared" si="36"/>
        <v>0</v>
      </c>
      <c r="Z53" s="58"/>
      <c r="AA53" s="24">
        <f t="shared" si="82"/>
        <v>0</v>
      </c>
      <c r="AB53" s="12">
        <f t="shared" si="83"/>
        <v>0</v>
      </c>
      <c r="AC53" s="13">
        <f t="shared" si="2"/>
        <v>0</v>
      </c>
      <c r="AD53" s="13"/>
      <c r="AE53" s="24">
        <f t="shared" si="40"/>
        <v>0</v>
      </c>
      <c r="AF53" s="12">
        <f t="shared" si="41"/>
        <v>0</v>
      </c>
      <c r="AG53" s="13">
        <f t="shared" si="42"/>
        <v>0</v>
      </c>
      <c r="AH53" s="58">
        <f>+AK53/1.13</f>
        <v>115035.39823008851</v>
      </c>
      <c r="AI53" s="24">
        <f t="shared" ref="AI53" si="92">AH53*13%</f>
        <v>14954.601769911507</v>
      </c>
      <c r="AJ53" s="29">
        <v>129990</v>
      </c>
      <c r="AK53" s="38">
        <f t="shared" si="30"/>
        <v>129990</v>
      </c>
      <c r="AL53" s="96" t="s">
        <v>118</v>
      </c>
      <c r="AM53" s="58">
        <f t="shared" si="31"/>
        <v>0</v>
      </c>
      <c r="AN53" s="24">
        <f t="shared" si="7"/>
        <v>0</v>
      </c>
      <c r="AO53" s="23">
        <f t="shared" si="8"/>
        <v>0</v>
      </c>
      <c r="AP53" s="43"/>
      <c r="AQ53" s="43"/>
      <c r="AR53" s="23">
        <f>(F53+AH53)/2</f>
        <v>116967.69911504426</v>
      </c>
      <c r="AS53" s="23">
        <f>(I53+AK53)/2</f>
        <v>132173.5</v>
      </c>
      <c r="AT53" s="99">
        <v>6</v>
      </c>
      <c r="AU53" s="23">
        <f t="shared" si="49"/>
        <v>793041</v>
      </c>
    </row>
    <row r="54" spans="1:47" ht="18.75" customHeight="1" x14ac:dyDescent="0.25">
      <c r="A54" s="11">
        <v>2</v>
      </c>
      <c r="B54" s="87">
        <v>42182000</v>
      </c>
      <c r="C54" s="34" t="s">
        <v>51</v>
      </c>
      <c r="D54" s="25" t="s">
        <v>83</v>
      </c>
      <c r="E54" s="47">
        <f t="shared" si="0"/>
        <v>6</v>
      </c>
      <c r="F54" s="52">
        <v>158600</v>
      </c>
      <c r="G54" s="24">
        <f t="shared" si="61"/>
        <v>20618</v>
      </c>
      <c r="H54" s="12">
        <f t="shared" si="62"/>
        <v>179218</v>
      </c>
      <c r="I54" s="51">
        <f t="shared" si="11"/>
        <v>179218</v>
      </c>
      <c r="J54" s="58"/>
      <c r="K54" s="24">
        <f t="shared" si="12"/>
        <v>0</v>
      </c>
      <c r="L54" s="12">
        <f t="shared" si="13"/>
        <v>0</v>
      </c>
      <c r="M54" s="51">
        <f t="shared" si="14"/>
        <v>0</v>
      </c>
      <c r="N54" s="58"/>
      <c r="O54" s="24">
        <f t="shared" si="15"/>
        <v>0</v>
      </c>
      <c r="P54" s="12">
        <f t="shared" si="16"/>
        <v>0</v>
      </c>
      <c r="Q54" s="51">
        <f t="shared" si="17"/>
        <v>0</v>
      </c>
      <c r="R54" s="58"/>
      <c r="S54" s="24">
        <f t="shared" si="32"/>
        <v>0</v>
      </c>
      <c r="T54" s="12">
        <f t="shared" si="19"/>
        <v>0</v>
      </c>
      <c r="U54" s="51">
        <f t="shared" si="33"/>
        <v>0</v>
      </c>
      <c r="V54" s="58"/>
      <c r="W54" s="24">
        <f t="shared" si="34"/>
        <v>0</v>
      </c>
      <c r="X54" s="12">
        <f t="shared" si="35"/>
        <v>0</v>
      </c>
      <c r="Y54" s="51">
        <f t="shared" si="36"/>
        <v>0</v>
      </c>
      <c r="Z54" s="58"/>
      <c r="AA54" s="24">
        <f t="shared" si="82"/>
        <v>0</v>
      </c>
      <c r="AB54" s="12">
        <f t="shared" si="83"/>
        <v>0</v>
      </c>
      <c r="AC54" s="13">
        <f t="shared" si="2"/>
        <v>0</v>
      </c>
      <c r="AD54" s="13"/>
      <c r="AE54" s="24">
        <f t="shared" si="40"/>
        <v>0</v>
      </c>
      <c r="AF54" s="12">
        <f t="shared" si="41"/>
        <v>0</v>
      </c>
      <c r="AG54" s="13">
        <f t="shared" si="42"/>
        <v>0</v>
      </c>
      <c r="AH54" s="58">
        <f>+AK54/1.13</f>
        <v>121123.00884955753</v>
      </c>
      <c r="AI54" s="24">
        <f t="shared" ref="AI54:AI67" si="93">AH54*13%</f>
        <v>15745.99115044248</v>
      </c>
      <c r="AJ54" s="29">
        <v>136869</v>
      </c>
      <c r="AK54" s="38">
        <f t="shared" si="30"/>
        <v>136869</v>
      </c>
      <c r="AL54" s="96" t="s">
        <v>119</v>
      </c>
      <c r="AM54" s="58">
        <f t="shared" si="31"/>
        <v>0</v>
      </c>
      <c r="AN54" s="24">
        <f t="shared" si="7"/>
        <v>0</v>
      </c>
      <c r="AO54" s="23">
        <f t="shared" si="8"/>
        <v>0</v>
      </c>
      <c r="AP54" s="43"/>
      <c r="AQ54" s="43"/>
      <c r="AR54" s="23">
        <f>(F54+AH54)/2</f>
        <v>139861.50442477877</v>
      </c>
      <c r="AS54" s="23">
        <f>(I54+AK54)/2</f>
        <v>158043.5</v>
      </c>
      <c r="AT54" s="99">
        <v>6</v>
      </c>
      <c r="AU54" s="23">
        <f t="shared" si="49"/>
        <v>948261</v>
      </c>
    </row>
    <row r="55" spans="1:47" ht="18.75" customHeight="1" x14ac:dyDescent="0.25">
      <c r="A55" s="11">
        <v>3</v>
      </c>
      <c r="B55" s="25">
        <v>41114500</v>
      </c>
      <c r="C55" s="34" t="s">
        <v>52</v>
      </c>
      <c r="D55" s="25" t="s">
        <v>83</v>
      </c>
      <c r="E55" s="47">
        <f t="shared" si="0"/>
        <v>6</v>
      </c>
      <c r="F55" s="52">
        <v>178500</v>
      </c>
      <c r="G55" s="24">
        <f>F55*19%</f>
        <v>33915</v>
      </c>
      <c r="H55" s="12">
        <f t="shared" si="62"/>
        <v>212415</v>
      </c>
      <c r="I55" s="51">
        <f t="shared" si="11"/>
        <v>212415</v>
      </c>
      <c r="J55" s="58">
        <f t="shared" si="50"/>
        <v>0</v>
      </c>
      <c r="K55" s="24">
        <f t="shared" si="12"/>
        <v>0</v>
      </c>
      <c r="L55" s="12">
        <f t="shared" si="13"/>
        <v>0</v>
      </c>
      <c r="M55" s="51"/>
      <c r="N55" s="58">
        <f t="shared" si="51"/>
        <v>0</v>
      </c>
      <c r="O55" s="24">
        <f t="shared" si="15"/>
        <v>0</v>
      </c>
      <c r="P55" s="12">
        <f t="shared" si="16"/>
        <v>0</v>
      </c>
      <c r="Q55" s="51"/>
      <c r="R55" s="58"/>
      <c r="S55" s="24">
        <f t="shared" si="32"/>
        <v>0</v>
      </c>
      <c r="T55" s="12">
        <f t="shared" si="19"/>
        <v>0</v>
      </c>
      <c r="U55" s="51">
        <f t="shared" si="33"/>
        <v>0</v>
      </c>
      <c r="V55" s="58"/>
      <c r="W55" s="24">
        <f t="shared" si="34"/>
        <v>0</v>
      </c>
      <c r="X55" s="12">
        <f t="shared" si="35"/>
        <v>0</v>
      </c>
      <c r="Y55" s="51">
        <f t="shared" si="36"/>
        <v>0</v>
      </c>
      <c r="Z55" s="58"/>
      <c r="AA55" s="24">
        <f t="shared" si="82"/>
        <v>0</v>
      </c>
      <c r="AB55" s="12">
        <f t="shared" si="83"/>
        <v>0</v>
      </c>
      <c r="AC55" s="13">
        <f t="shared" si="2"/>
        <v>0</v>
      </c>
      <c r="AD55" s="13"/>
      <c r="AE55" s="24">
        <f t="shared" si="40"/>
        <v>0</v>
      </c>
      <c r="AF55" s="12">
        <f t="shared" si="41"/>
        <v>0</v>
      </c>
      <c r="AG55" s="13">
        <f t="shared" si="42"/>
        <v>0</v>
      </c>
      <c r="AH55" s="58">
        <f>+AK55/1.13</f>
        <v>141650.44247787612</v>
      </c>
      <c r="AI55" s="24">
        <f t="shared" si="93"/>
        <v>18414.557522123894</v>
      </c>
      <c r="AJ55" s="29">
        <v>160065</v>
      </c>
      <c r="AK55" s="38">
        <f t="shared" si="30"/>
        <v>160065</v>
      </c>
      <c r="AL55" s="96" t="s">
        <v>120</v>
      </c>
      <c r="AM55" s="58">
        <f t="shared" si="31"/>
        <v>0</v>
      </c>
      <c r="AN55" s="24">
        <f t="shared" si="7"/>
        <v>0</v>
      </c>
      <c r="AO55" s="23">
        <f t="shared" si="8"/>
        <v>0</v>
      </c>
      <c r="AP55" s="43"/>
      <c r="AQ55" s="43"/>
      <c r="AR55" s="23">
        <f>(F55+AH55)/2</f>
        <v>160075.22123893804</v>
      </c>
      <c r="AS55" s="23">
        <f>(I55+AK55)/2</f>
        <v>186240</v>
      </c>
      <c r="AT55" s="99">
        <v>6</v>
      </c>
      <c r="AU55" s="23">
        <f t="shared" si="49"/>
        <v>1117440</v>
      </c>
    </row>
    <row r="56" spans="1:47" ht="18.75" customHeight="1" x14ac:dyDescent="0.2">
      <c r="A56" s="11">
        <v>4</v>
      </c>
      <c r="B56" s="25">
        <v>42121500</v>
      </c>
      <c r="C56" s="34" t="s">
        <v>53</v>
      </c>
      <c r="D56" s="25" t="s">
        <v>83</v>
      </c>
      <c r="E56" s="47">
        <f t="shared" si="0"/>
        <v>6</v>
      </c>
      <c r="F56" s="52"/>
      <c r="G56" s="24">
        <f>F56*19%</f>
        <v>0</v>
      </c>
      <c r="H56" s="12">
        <f t="shared" si="62"/>
        <v>0</v>
      </c>
      <c r="I56" s="51">
        <f t="shared" si="11"/>
        <v>0</v>
      </c>
      <c r="J56" s="58">
        <f t="shared" si="50"/>
        <v>150442.47787610622</v>
      </c>
      <c r="K56" s="24">
        <f t="shared" si="12"/>
        <v>19557.52212389381</v>
      </c>
      <c r="L56" s="12">
        <f t="shared" si="13"/>
        <v>170000.00000000003</v>
      </c>
      <c r="M56" s="51">
        <v>170000</v>
      </c>
      <c r="N56" s="58">
        <f t="shared" si="51"/>
        <v>137168.14159292038</v>
      </c>
      <c r="O56" s="24">
        <f t="shared" si="15"/>
        <v>17831.85840707965</v>
      </c>
      <c r="P56" s="12">
        <f t="shared" si="16"/>
        <v>155000.00000000003</v>
      </c>
      <c r="Q56" s="51">
        <v>155000</v>
      </c>
      <c r="R56" s="58"/>
      <c r="S56" s="24">
        <f t="shared" si="32"/>
        <v>0</v>
      </c>
      <c r="T56" s="12">
        <f t="shared" si="19"/>
        <v>0</v>
      </c>
      <c r="U56" s="51">
        <f t="shared" si="33"/>
        <v>0</v>
      </c>
      <c r="V56" s="58"/>
      <c r="W56" s="24">
        <f t="shared" si="34"/>
        <v>0</v>
      </c>
      <c r="X56" s="12">
        <f t="shared" si="35"/>
        <v>0</v>
      </c>
      <c r="Y56" s="51">
        <f t="shared" si="36"/>
        <v>0</v>
      </c>
      <c r="Z56" s="58"/>
      <c r="AA56" s="24">
        <f t="shared" si="82"/>
        <v>0</v>
      </c>
      <c r="AB56" s="12">
        <f t="shared" si="83"/>
        <v>0</v>
      </c>
      <c r="AC56" s="13">
        <f t="shared" si="2"/>
        <v>0</v>
      </c>
      <c r="AD56" s="13"/>
      <c r="AE56" s="24">
        <f t="shared" si="40"/>
        <v>0</v>
      </c>
      <c r="AF56" s="12">
        <f t="shared" si="41"/>
        <v>0</v>
      </c>
      <c r="AG56" s="13">
        <f t="shared" si="42"/>
        <v>0</v>
      </c>
      <c r="AH56" s="58">
        <f t="shared" ref="AH56:AH66" si="94">+AK56/1.19</f>
        <v>0</v>
      </c>
      <c r="AI56" s="24">
        <f t="shared" si="93"/>
        <v>0</v>
      </c>
      <c r="AJ56" s="29"/>
      <c r="AK56" s="38">
        <f t="shared" si="30"/>
        <v>0</v>
      </c>
      <c r="AL56" s="43"/>
      <c r="AM56" s="58">
        <f t="shared" si="31"/>
        <v>0</v>
      </c>
      <c r="AN56" s="24">
        <f t="shared" si="7"/>
        <v>0</v>
      </c>
      <c r="AO56" s="23">
        <f t="shared" si="8"/>
        <v>0</v>
      </c>
      <c r="AP56" s="43"/>
      <c r="AQ56" s="43"/>
      <c r="AR56" s="23">
        <f t="shared" ref="AR56:AR57" si="95">(J56+N56)/2</f>
        <v>143805.30973451328</v>
      </c>
      <c r="AS56" s="23">
        <f t="shared" ref="AS56:AS57" si="96">(M56+Q56)/2</f>
        <v>162500</v>
      </c>
      <c r="AT56" s="99">
        <v>6</v>
      </c>
      <c r="AU56" s="23">
        <f t="shared" si="49"/>
        <v>975000</v>
      </c>
    </row>
    <row r="57" spans="1:47" ht="18.75" customHeight="1" x14ac:dyDescent="0.2">
      <c r="A57" s="11">
        <v>5</v>
      </c>
      <c r="B57" s="25">
        <v>41115600</v>
      </c>
      <c r="C57" s="34" t="s">
        <v>54</v>
      </c>
      <c r="D57" s="25" t="s">
        <v>83</v>
      </c>
      <c r="E57" s="47">
        <f t="shared" si="0"/>
        <v>6</v>
      </c>
      <c r="F57" s="52"/>
      <c r="G57" s="24">
        <f>F57*19%</f>
        <v>0</v>
      </c>
      <c r="H57" s="12">
        <f t="shared" si="62"/>
        <v>0</v>
      </c>
      <c r="I57" s="51">
        <f t="shared" si="11"/>
        <v>0</v>
      </c>
      <c r="J57" s="58">
        <f t="shared" si="50"/>
        <v>185840.70796460178</v>
      </c>
      <c r="K57" s="24">
        <f t="shared" si="12"/>
        <v>24159.292035398234</v>
      </c>
      <c r="L57" s="12">
        <f t="shared" si="13"/>
        <v>210000</v>
      </c>
      <c r="M57" s="51">
        <v>210000</v>
      </c>
      <c r="N57" s="58">
        <f t="shared" si="51"/>
        <v>184070.79646017702</v>
      </c>
      <c r="O57" s="24">
        <f t="shared" si="15"/>
        <v>23929.203539823015</v>
      </c>
      <c r="P57" s="12">
        <f t="shared" si="16"/>
        <v>208000.00000000003</v>
      </c>
      <c r="Q57" s="51">
        <v>208000</v>
      </c>
      <c r="R57" s="58"/>
      <c r="S57" s="24">
        <f t="shared" si="32"/>
        <v>0</v>
      </c>
      <c r="T57" s="12">
        <f t="shared" si="19"/>
        <v>0</v>
      </c>
      <c r="U57" s="51">
        <f t="shared" si="33"/>
        <v>0</v>
      </c>
      <c r="V57" s="58"/>
      <c r="W57" s="24">
        <f t="shared" si="34"/>
        <v>0</v>
      </c>
      <c r="X57" s="12">
        <f t="shared" si="35"/>
        <v>0</v>
      </c>
      <c r="Y57" s="51">
        <f t="shared" si="36"/>
        <v>0</v>
      </c>
      <c r="Z57" s="58"/>
      <c r="AA57" s="24">
        <f t="shared" si="82"/>
        <v>0</v>
      </c>
      <c r="AB57" s="12">
        <f t="shared" si="83"/>
        <v>0</v>
      </c>
      <c r="AC57" s="13">
        <f t="shared" si="2"/>
        <v>0</v>
      </c>
      <c r="AD57" s="13"/>
      <c r="AE57" s="24">
        <f t="shared" si="40"/>
        <v>0</v>
      </c>
      <c r="AF57" s="12">
        <f t="shared" si="41"/>
        <v>0</v>
      </c>
      <c r="AG57" s="13">
        <f t="shared" si="42"/>
        <v>0</v>
      </c>
      <c r="AH57" s="58">
        <f t="shared" si="94"/>
        <v>0</v>
      </c>
      <c r="AI57" s="24">
        <f t="shared" si="93"/>
        <v>0</v>
      </c>
      <c r="AJ57" s="29"/>
      <c r="AK57" s="38">
        <f t="shared" si="30"/>
        <v>0</v>
      </c>
      <c r="AL57" s="43"/>
      <c r="AM57" s="58">
        <f t="shared" si="31"/>
        <v>0</v>
      </c>
      <c r="AN57" s="24">
        <f t="shared" si="7"/>
        <v>0</v>
      </c>
      <c r="AO57" s="23">
        <f t="shared" si="8"/>
        <v>0</v>
      </c>
      <c r="AP57" s="43"/>
      <c r="AQ57" s="43"/>
      <c r="AR57" s="23">
        <f t="shared" si="95"/>
        <v>184955.7522123894</v>
      </c>
      <c r="AS57" s="23">
        <f t="shared" si="96"/>
        <v>209000</v>
      </c>
      <c r="AT57" s="99">
        <v>6</v>
      </c>
      <c r="AU57" s="23">
        <f t="shared" si="49"/>
        <v>1254000</v>
      </c>
    </row>
    <row r="58" spans="1:47" ht="18.75" customHeight="1" x14ac:dyDescent="0.25">
      <c r="A58" s="11">
        <v>6</v>
      </c>
      <c r="B58" s="25">
        <v>41114500</v>
      </c>
      <c r="C58" s="34" t="s">
        <v>55</v>
      </c>
      <c r="D58" s="25" t="s">
        <v>83</v>
      </c>
      <c r="E58" s="47">
        <f t="shared" si="0"/>
        <v>6</v>
      </c>
      <c r="F58" s="52">
        <v>99900</v>
      </c>
      <c r="G58" s="24">
        <f>F58*13%</f>
        <v>12987</v>
      </c>
      <c r="H58" s="12">
        <f t="shared" si="62"/>
        <v>112887</v>
      </c>
      <c r="I58" s="51">
        <f t="shared" si="11"/>
        <v>112887</v>
      </c>
      <c r="J58" s="58">
        <f t="shared" si="50"/>
        <v>0</v>
      </c>
      <c r="K58" s="24">
        <f t="shared" si="12"/>
        <v>0</v>
      </c>
      <c r="L58" s="12">
        <f t="shared" si="13"/>
        <v>0</v>
      </c>
      <c r="M58" s="51"/>
      <c r="N58" s="58">
        <f t="shared" si="51"/>
        <v>0</v>
      </c>
      <c r="O58" s="24">
        <f t="shared" si="15"/>
        <v>0</v>
      </c>
      <c r="P58" s="12">
        <f t="shared" si="16"/>
        <v>0</v>
      </c>
      <c r="Q58" s="51"/>
      <c r="R58" s="58"/>
      <c r="S58" s="24">
        <f t="shared" si="32"/>
        <v>0</v>
      </c>
      <c r="T58" s="12">
        <f t="shared" si="19"/>
        <v>0</v>
      </c>
      <c r="U58" s="51">
        <f t="shared" si="33"/>
        <v>0</v>
      </c>
      <c r="V58" s="58"/>
      <c r="W58" s="24">
        <f t="shared" si="34"/>
        <v>0</v>
      </c>
      <c r="X58" s="12">
        <f t="shared" si="35"/>
        <v>0</v>
      </c>
      <c r="Y58" s="51">
        <f t="shared" si="36"/>
        <v>0</v>
      </c>
      <c r="Z58" s="58"/>
      <c r="AA58" s="24">
        <f t="shared" si="82"/>
        <v>0</v>
      </c>
      <c r="AB58" s="12">
        <f t="shared" si="83"/>
        <v>0</v>
      </c>
      <c r="AC58" s="13">
        <f t="shared" si="2"/>
        <v>0</v>
      </c>
      <c r="AD58" s="13"/>
      <c r="AE58" s="24">
        <f t="shared" si="40"/>
        <v>0</v>
      </c>
      <c r="AF58" s="12">
        <f t="shared" si="41"/>
        <v>0</v>
      </c>
      <c r="AG58" s="13">
        <f t="shared" si="42"/>
        <v>0</v>
      </c>
      <c r="AH58" s="58">
        <f>+AK58/1.13</f>
        <v>119585.84070796461</v>
      </c>
      <c r="AI58" s="24">
        <f t="shared" si="93"/>
        <v>15546.1592920354</v>
      </c>
      <c r="AJ58" s="29">
        <v>135132</v>
      </c>
      <c r="AK58" s="38">
        <f t="shared" si="30"/>
        <v>135132</v>
      </c>
      <c r="AL58" s="96" t="s">
        <v>121</v>
      </c>
      <c r="AM58" s="58">
        <f t="shared" si="31"/>
        <v>0</v>
      </c>
      <c r="AN58" s="24">
        <f t="shared" si="7"/>
        <v>0</v>
      </c>
      <c r="AO58" s="23">
        <f t="shared" si="8"/>
        <v>0</v>
      </c>
      <c r="AP58" s="43"/>
      <c r="AQ58" s="43"/>
      <c r="AR58" s="23">
        <f>(F58+AH58)/2</f>
        <v>109742.92035398231</v>
      </c>
      <c r="AS58" s="23">
        <f>(I58+AK58)/2</f>
        <v>124009.5</v>
      </c>
      <c r="AT58" s="99">
        <v>6</v>
      </c>
      <c r="AU58" s="23">
        <f t="shared" si="49"/>
        <v>744057</v>
      </c>
    </row>
    <row r="59" spans="1:47" ht="18.75" customHeight="1" x14ac:dyDescent="0.25">
      <c r="A59" s="11">
        <v>7</v>
      </c>
      <c r="B59" s="25">
        <v>41122000</v>
      </c>
      <c r="C59" s="34" t="s">
        <v>56</v>
      </c>
      <c r="D59" s="25" t="s">
        <v>83</v>
      </c>
      <c r="E59" s="47">
        <f t="shared" si="0"/>
        <v>3</v>
      </c>
      <c r="F59" s="52">
        <v>83450</v>
      </c>
      <c r="G59" s="24">
        <f>F59*19%</f>
        <v>15855.5</v>
      </c>
      <c r="H59" s="12">
        <f t="shared" si="62"/>
        <v>99305.5</v>
      </c>
      <c r="I59" s="51">
        <f t="shared" si="11"/>
        <v>99305.5</v>
      </c>
      <c r="J59" s="58"/>
      <c r="K59" s="24">
        <f t="shared" si="12"/>
        <v>0</v>
      </c>
      <c r="L59" s="12">
        <f t="shared" si="13"/>
        <v>0</v>
      </c>
      <c r="M59" s="51">
        <f t="shared" si="14"/>
        <v>0</v>
      </c>
      <c r="N59" s="58"/>
      <c r="O59" s="24">
        <f t="shared" si="15"/>
        <v>0</v>
      </c>
      <c r="P59" s="12">
        <f t="shared" si="16"/>
        <v>0</v>
      </c>
      <c r="Q59" s="51">
        <f t="shared" si="17"/>
        <v>0</v>
      </c>
      <c r="R59" s="58"/>
      <c r="S59" s="24">
        <f t="shared" si="32"/>
        <v>0</v>
      </c>
      <c r="T59" s="12">
        <f t="shared" si="19"/>
        <v>0</v>
      </c>
      <c r="U59" s="51">
        <f t="shared" si="33"/>
        <v>0</v>
      </c>
      <c r="V59" s="58"/>
      <c r="W59" s="24">
        <f t="shared" si="34"/>
        <v>0</v>
      </c>
      <c r="X59" s="12">
        <f t="shared" si="35"/>
        <v>0</v>
      </c>
      <c r="Y59" s="51">
        <f t="shared" si="36"/>
        <v>0</v>
      </c>
      <c r="Z59" s="58"/>
      <c r="AA59" s="24">
        <f t="shared" si="82"/>
        <v>0</v>
      </c>
      <c r="AB59" s="12">
        <f t="shared" si="83"/>
        <v>0</v>
      </c>
      <c r="AC59" s="13">
        <f t="shared" si="2"/>
        <v>0</v>
      </c>
      <c r="AD59" s="13"/>
      <c r="AE59" s="24">
        <f t="shared" si="40"/>
        <v>0</v>
      </c>
      <c r="AF59" s="12">
        <f t="shared" si="41"/>
        <v>0</v>
      </c>
      <c r="AG59" s="13">
        <f t="shared" si="42"/>
        <v>0</v>
      </c>
      <c r="AH59" s="58">
        <f t="shared" si="94"/>
        <v>75692.436974789918</v>
      </c>
      <c r="AI59" s="24">
        <f>AH59*19%</f>
        <v>14381.563025210085</v>
      </c>
      <c r="AJ59" s="29">
        <v>90074</v>
      </c>
      <c r="AK59" s="38">
        <f t="shared" si="30"/>
        <v>90074</v>
      </c>
      <c r="AL59" s="96" t="s">
        <v>122</v>
      </c>
      <c r="AM59" s="58">
        <f t="shared" si="31"/>
        <v>0</v>
      </c>
      <c r="AN59" s="24">
        <f t="shared" si="7"/>
        <v>0</v>
      </c>
      <c r="AO59" s="23">
        <f t="shared" si="8"/>
        <v>0</v>
      </c>
      <c r="AP59" s="43"/>
      <c r="AQ59" s="43"/>
      <c r="AR59" s="23">
        <f>(F59+AH59)/2</f>
        <v>79571.218487394959</v>
      </c>
      <c r="AS59" s="23">
        <f>(I59+AK59)/2</f>
        <v>94689.75</v>
      </c>
      <c r="AT59" s="99">
        <v>3</v>
      </c>
      <c r="AU59" s="23">
        <f t="shared" si="49"/>
        <v>284069.25</v>
      </c>
    </row>
    <row r="60" spans="1:47" ht="18.75" customHeight="1" x14ac:dyDescent="0.2">
      <c r="A60" s="11">
        <v>8</v>
      </c>
      <c r="B60" s="25">
        <v>41122000</v>
      </c>
      <c r="C60" s="34" t="s">
        <v>57</v>
      </c>
      <c r="D60" s="25" t="s">
        <v>83</v>
      </c>
      <c r="E60" s="47">
        <f t="shared" si="0"/>
        <v>3</v>
      </c>
      <c r="F60" s="52"/>
      <c r="G60" s="24">
        <f>F60*19%</f>
        <v>0</v>
      </c>
      <c r="H60" s="12">
        <f t="shared" si="62"/>
        <v>0</v>
      </c>
      <c r="I60" s="51">
        <f t="shared" si="11"/>
        <v>0</v>
      </c>
      <c r="J60" s="58">
        <f t="shared" si="50"/>
        <v>172566.37168141594</v>
      </c>
      <c r="K60" s="24">
        <f t="shared" si="12"/>
        <v>22433.628318584073</v>
      </c>
      <c r="L60" s="12">
        <f t="shared" si="13"/>
        <v>195000</v>
      </c>
      <c r="M60" s="51">
        <v>195000</v>
      </c>
      <c r="N60" s="58">
        <f t="shared" si="51"/>
        <v>168141.59292035399</v>
      </c>
      <c r="O60" s="24">
        <f t="shared" si="15"/>
        <v>21858.407079646018</v>
      </c>
      <c r="P60" s="12">
        <f t="shared" si="16"/>
        <v>190000</v>
      </c>
      <c r="Q60" s="51">
        <v>190000</v>
      </c>
      <c r="R60" s="58"/>
      <c r="S60" s="24">
        <f t="shared" si="32"/>
        <v>0</v>
      </c>
      <c r="T60" s="12">
        <f t="shared" si="19"/>
        <v>0</v>
      </c>
      <c r="U60" s="51">
        <f t="shared" si="33"/>
        <v>0</v>
      </c>
      <c r="V60" s="58"/>
      <c r="W60" s="24">
        <f t="shared" si="34"/>
        <v>0</v>
      </c>
      <c r="X60" s="12">
        <f t="shared" si="35"/>
        <v>0</v>
      </c>
      <c r="Y60" s="51">
        <f t="shared" si="36"/>
        <v>0</v>
      </c>
      <c r="Z60" s="58"/>
      <c r="AA60" s="24">
        <f t="shared" si="82"/>
        <v>0</v>
      </c>
      <c r="AB60" s="12">
        <f t="shared" si="83"/>
        <v>0</v>
      </c>
      <c r="AC60" s="13">
        <f t="shared" si="2"/>
        <v>0</v>
      </c>
      <c r="AD60" s="13"/>
      <c r="AE60" s="24">
        <f t="shared" si="40"/>
        <v>0</v>
      </c>
      <c r="AF60" s="12">
        <f t="shared" si="41"/>
        <v>0</v>
      </c>
      <c r="AG60" s="13">
        <f t="shared" si="42"/>
        <v>0</v>
      </c>
      <c r="AH60" s="58">
        <f t="shared" si="94"/>
        <v>0</v>
      </c>
      <c r="AI60" s="24">
        <f t="shared" si="93"/>
        <v>0</v>
      </c>
      <c r="AJ60" s="29"/>
      <c r="AK60" s="38">
        <f t="shared" si="30"/>
        <v>0</v>
      </c>
      <c r="AL60" s="43"/>
      <c r="AM60" s="58">
        <f t="shared" si="31"/>
        <v>0</v>
      </c>
      <c r="AN60" s="24">
        <f t="shared" si="7"/>
        <v>0</v>
      </c>
      <c r="AO60" s="23">
        <f t="shared" si="8"/>
        <v>0</v>
      </c>
      <c r="AP60" s="43"/>
      <c r="AQ60" s="43"/>
      <c r="AR60" s="23">
        <f t="shared" ref="AR60:AR64" si="97">(J60+N60)/2</f>
        <v>170353.98230088496</v>
      </c>
      <c r="AS60" s="23">
        <f t="shared" ref="AS60:AS64" si="98">(M60+Q60)/2</f>
        <v>192500</v>
      </c>
      <c r="AT60" s="99">
        <v>3</v>
      </c>
      <c r="AU60" s="23">
        <f t="shared" si="49"/>
        <v>577500</v>
      </c>
    </row>
    <row r="61" spans="1:47" ht="18.75" customHeight="1" x14ac:dyDescent="0.25">
      <c r="A61" s="11">
        <v>9</v>
      </c>
      <c r="B61" s="25">
        <v>42121500</v>
      </c>
      <c r="C61" s="34" t="s">
        <v>58</v>
      </c>
      <c r="D61" s="25" t="s">
        <v>84</v>
      </c>
      <c r="E61" s="47">
        <f t="shared" si="0"/>
        <v>3</v>
      </c>
      <c r="F61" s="52">
        <v>57800</v>
      </c>
      <c r="G61" s="24">
        <f>F61*13%</f>
        <v>7514</v>
      </c>
      <c r="H61" s="12">
        <f t="shared" si="62"/>
        <v>65314</v>
      </c>
      <c r="I61" s="51">
        <f t="shared" si="11"/>
        <v>65314</v>
      </c>
      <c r="J61" s="58">
        <f t="shared" si="50"/>
        <v>0</v>
      </c>
      <c r="K61" s="24">
        <f t="shared" si="12"/>
        <v>0</v>
      </c>
      <c r="L61" s="12">
        <f t="shared" si="13"/>
        <v>0</v>
      </c>
      <c r="M61" s="51"/>
      <c r="N61" s="58">
        <f t="shared" si="51"/>
        <v>0</v>
      </c>
      <c r="O61" s="24">
        <f t="shared" si="15"/>
        <v>0</v>
      </c>
      <c r="P61" s="12">
        <f t="shared" si="16"/>
        <v>0</v>
      </c>
      <c r="Q61" s="51"/>
      <c r="R61" s="58"/>
      <c r="S61" s="24">
        <f t="shared" si="32"/>
        <v>0</v>
      </c>
      <c r="T61" s="12">
        <f t="shared" si="19"/>
        <v>0</v>
      </c>
      <c r="U61" s="51">
        <f t="shared" si="33"/>
        <v>0</v>
      </c>
      <c r="V61" s="58"/>
      <c r="W61" s="24">
        <f t="shared" si="34"/>
        <v>0</v>
      </c>
      <c r="X61" s="12">
        <f t="shared" si="35"/>
        <v>0</v>
      </c>
      <c r="Y61" s="51">
        <f t="shared" si="36"/>
        <v>0</v>
      </c>
      <c r="Z61" s="58"/>
      <c r="AA61" s="24">
        <f t="shared" si="82"/>
        <v>0</v>
      </c>
      <c r="AB61" s="12">
        <f t="shared" si="83"/>
        <v>0</v>
      </c>
      <c r="AC61" s="13">
        <f t="shared" si="2"/>
        <v>0</v>
      </c>
      <c r="AD61" s="13"/>
      <c r="AE61" s="24">
        <f t="shared" si="40"/>
        <v>0</v>
      </c>
      <c r="AF61" s="12">
        <f t="shared" si="41"/>
        <v>0</v>
      </c>
      <c r="AG61" s="13">
        <f t="shared" si="42"/>
        <v>0</v>
      </c>
      <c r="AH61" s="58">
        <f>+AK61/1.13</f>
        <v>49565.486725663723</v>
      </c>
      <c r="AI61" s="24">
        <f t="shared" si="93"/>
        <v>6443.5132743362838</v>
      </c>
      <c r="AJ61" s="29">
        <v>56009</v>
      </c>
      <c r="AK61" s="38">
        <f t="shared" si="30"/>
        <v>56009</v>
      </c>
      <c r="AL61" s="96" t="s">
        <v>123</v>
      </c>
      <c r="AM61" s="58">
        <f t="shared" si="31"/>
        <v>0</v>
      </c>
      <c r="AN61" s="24">
        <f t="shared" si="7"/>
        <v>0</v>
      </c>
      <c r="AO61" s="23">
        <f t="shared" si="8"/>
        <v>0</v>
      </c>
      <c r="AP61" s="43"/>
      <c r="AQ61" s="43"/>
      <c r="AR61" s="23">
        <f>(F61+AH61)/2</f>
        <v>53682.743362831861</v>
      </c>
      <c r="AS61" s="23">
        <f>(I61+AK61)/2</f>
        <v>60661.5</v>
      </c>
      <c r="AT61" s="99">
        <v>3</v>
      </c>
      <c r="AU61" s="23">
        <f t="shared" si="49"/>
        <v>181984.5</v>
      </c>
    </row>
    <row r="62" spans="1:47" ht="18.75" customHeight="1" x14ac:dyDescent="0.2">
      <c r="A62" s="11">
        <v>10</v>
      </c>
      <c r="B62" s="25">
        <v>42121500</v>
      </c>
      <c r="C62" s="34" t="s">
        <v>59</v>
      </c>
      <c r="D62" s="25" t="s">
        <v>83</v>
      </c>
      <c r="E62" s="47">
        <f t="shared" si="0"/>
        <v>3</v>
      </c>
      <c r="F62" s="52"/>
      <c r="G62" s="24">
        <f>F62*19%</f>
        <v>0</v>
      </c>
      <c r="H62" s="12">
        <f t="shared" si="62"/>
        <v>0</v>
      </c>
      <c r="I62" s="51">
        <f t="shared" si="11"/>
        <v>0</v>
      </c>
      <c r="J62" s="58">
        <f t="shared" si="50"/>
        <v>176991.1504424779</v>
      </c>
      <c r="K62" s="24">
        <f t="shared" si="12"/>
        <v>23008.849557522128</v>
      </c>
      <c r="L62" s="12">
        <f t="shared" si="13"/>
        <v>200000.00000000003</v>
      </c>
      <c r="M62" s="51">
        <v>200000</v>
      </c>
      <c r="N62" s="58">
        <f t="shared" si="51"/>
        <v>185840.70796460178</v>
      </c>
      <c r="O62" s="24">
        <f t="shared" si="15"/>
        <v>24159.292035398234</v>
      </c>
      <c r="P62" s="12">
        <f t="shared" si="16"/>
        <v>210000</v>
      </c>
      <c r="Q62" s="51">
        <v>210000</v>
      </c>
      <c r="R62" s="58"/>
      <c r="S62" s="24">
        <f t="shared" si="32"/>
        <v>0</v>
      </c>
      <c r="T62" s="12">
        <f t="shared" si="19"/>
        <v>0</v>
      </c>
      <c r="U62" s="51">
        <f t="shared" si="33"/>
        <v>0</v>
      </c>
      <c r="V62" s="58"/>
      <c r="W62" s="24">
        <f t="shared" si="34"/>
        <v>0</v>
      </c>
      <c r="X62" s="12">
        <f t="shared" si="35"/>
        <v>0</v>
      </c>
      <c r="Y62" s="51">
        <f t="shared" si="36"/>
        <v>0</v>
      </c>
      <c r="Z62" s="58"/>
      <c r="AA62" s="24">
        <f>Z62*19%</f>
        <v>0</v>
      </c>
      <c r="AB62" s="12">
        <f t="shared" si="83"/>
        <v>0</v>
      </c>
      <c r="AC62" s="13">
        <f t="shared" si="2"/>
        <v>0</v>
      </c>
      <c r="AD62" s="13"/>
      <c r="AE62" s="24">
        <f t="shared" si="40"/>
        <v>0</v>
      </c>
      <c r="AF62" s="12">
        <f t="shared" si="41"/>
        <v>0</v>
      </c>
      <c r="AG62" s="13">
        <f t="shared" si="42"/>
        <v>0</v>
      </c>
      <c r="AH62" s="58">
        <f t="shared" si="94"/>
        <v>0</v>
      </c>
      <c r="AI62" s="24">
        <f t="shared" si="93"/>
        <v>0</v>
      </c>
      <c r="AJ62" s="29"/>
      <c r="AK62" s="38"/>
      <c r="AL62" s="43"/>
      <c r="AM62" s="58">
        <f t="shared" si="31"/>
        <v>0</v>
      </c>
      <c r="AN62" s="24">
        <f t="shared" si="7"/>
        <v>0</v>
      </c>
      <c r="AO62" s="23">
        <f t="shared" si="8"/>
        <v>0</v>
      </c>
      <c r="AP62" s="43"/>
      <c r="AQ62" s="43"/>
      <c r="AR62" s="23">
        <f t="shared" si="97"/>
        <v>181415.92920353985</v>
      </c>
      <c r="AS62" s="23">
        <f t="shared" si="98"/>
        <v>205000</v>
      </c>
      <c r="AT62" s="99">
        <v>3</v>
      </c>
      <c r="AU62" s="23">
        <f t="shared" si="49"/>
        <v>615000</v>
      </c>
    </row>
    <row r="63" spans="1:47" ht="18.75" customHeight="1" x14ac:dyDescent="0.25">
      <c r="A63" s="11">
        <v>11</v>
      </c>
      <c r="B63" s="92">
        <v>41114200</v>
      </c>
      <c r="C63" s="34" t="s">
        <v>60</v>
      </c>
      <c r="D63" s="25" t="s">
        <v>83</v>
      </c>
      <c r="E63" s="47">
        <f t="shared" si="0"/>
        <v>5</v>
      </c>
      <c r="F63" s="52">
        <v>58700</v>
      </c>
      <c r="G63" s="24">
        <f t="shared" ref="G63" si="99">F63*19%</f>
        <v>11153</v>
      </c>
      <c r="H63" s="12">
        <f t="shared" si="62"/>
        <v>69853</v>
      </c>
      <c r="I63" s="51">
        <f t="shared" si="11"/>
        <v>69853</v>
      </c>
      <c r="J63" s="58">
        <f t="shared" si="50"/>
        <v>0</v>
      </c>
      <c r="K63" s="24">
        <f t="shared" si="12"/>
        <v>0</v>
      </c>
      <c r="L63" s="12">
        <f t="shared" si="13"/>
        <v>0</v>
      </c>
      <c r="M63" s="51"/>
      <c r="N63" s="58">
        <f t="shared" si="51"/>
        <v>0</v>
      </c>
      <c r="O63" s="24">
        <f t="shared" si="15"/>
        <v>0</v>
      </c>
      <c r="P63" s="12">
        <f t="shared" si="16"/>
        <v>0</v>
      </c>
      <c r="Q63" s="51"/>
      <c r="R63" s="58"/>
      <c r="S63" s="24">
        <f t="shared" si="32"/>
        <v>0</v>
      </c>
      <c r="T63" s="12">
        <f t="shared" si="19"/>
        <v>0</v>
      </c>
      <c r="U63" s="51">
        <f t="shared" si="33"/>
        <v>0</v>
      </c>
      <c r="V63" s="58"/>
      <c r="W63" s="24">
        <f t="shared" si="34"/>
        <v>0</v>
      </c>
      <c r="X63" s="12">
        <f t="shared" si="35"/>
        <v>0</v>
      </c>
      <c r="Y63" s="51">
        <f t="shared" si="36"/>
        <v>0</v>
      </c>
      <c r="Z63" s="58"/>
      <c r="AA63" s="24">
        <f t="shared" ref="AA63:AA66" si="100">Z63*19%</f>
        <v>0</v>
      </c>
      <c r="AB63" s="12">
        <f t="shared" si="83"/>
        <v>0</v>
      </c>
      <c r="AC63" s="13">
        <f t="shared" si="2"/>
        <v>0</v>
      </c>
      <c r="AD63" s="13">
        <v>57300</v>
      </c>
      <c r="AE63" s="24">
        <f t="shared" si="40"/>
        <v>10887</v>
      </c>
      <c r="AF63" s="12">
        <f t="shared" si="41"/>
        <v>68187</v>
      </c>
      <c r="AG63" s="13">
        <f t="shared" si="42"/>
        <v>68187</v>
      </c>
      <c r="AH63" s="58">
        <f t="shared" si="94"/>
        <v>0</v>
      </c>
      <c r="AI63" s="24">
        <f t="shared" si="93"/>
        <v>0</v>
      </c>
      <c r="AJ63" s="29"/>
      <c r="AK63" s="38"/>
      <c r="AL63" s="43"/>
      <c r="AM63" s="58">
        <f t="shared" si="31"/>
        <v>0</v>
      </c>
      <c r="AN63" s="24">
        <f t="shared" si="7"/>
        <v>0</v>
      </c>
      <c r="AO63" s="23">
        <f t="shared" si="8"/>
        <v>0</v>
      </c>
      <c r="AP63" s="43"/>
      <c r="AQ63" s="43"/>
      <c r="AR63" s="23">
        <f>(F63+AD63)/2</f>
        <v>58000</v>
      </c>
      <c r="AS63" s="23">
        <f>(I63+AG63)/2</f>
        <v>69020</v>
      </c>
      <c r="AT63" s="99">
        <v>5</v>
      </c>
      <c r="AU63" s="23">
        <f t="shared" si="49"/>
        <v>345100</v>
      </c>
    </row>
    <row r="64" spans="1:47" ht="18.75" customHeight="1" x14ac:dyDescent="0.2">
      <c r="A64" s="11">
        <v>12</v>
      </c>
      <c r="B64" s="25">
        <v>42121500</v>
      </c>
      <c r="C64" s="34" t="s">
        <v>61</v>
      </c>
      <c r="D64" s="25" t="s">
        <v>83</v>
      </c>
      <c r="E64" s="47">
        <f t="shared" si="0"/>
        <v>4</v>
      </c>
      <c r="F64" s="52"/>
      <c r="G64" s="24">
        <f t="shared" si="61"/>
        <v>0</v>
      </c>
      <c r="H64" s="12">
        <f t="shared" si="62"/>
        <v>0</v>
      </c>
      <c r="I64" s="51">
        <f t="shared" si="11"/>
        <v>0</v>
      </c>
      <c r="J64" s="58">
        <f>+M64/1.13</f>
        <v>107079.64601769912</v>
      </c>
      <c r="K64" s="24">
        <f t="shared" si="12"/>
        <v>13920.353982300887</v>
      </c>
      <c r="L64" s="12">
        <f>+J64+K64</f>
        <v>121000.00000000001</v>
      </c>
      <c r="M64" s="51">
        <v>121000</v>
      </c>
      <c r="N64" s="58">
        <f>+Q64/1.13</f>
        <v>92920.35398230089</v>
      </c>
      <c r="O64" s="24">
        <f t="shared" si="15"/>
        <v>12079.646017699117</v>
      </c>
      <c r="P64" s="12">
        <f t="shared" si="16"/>
        <v>105000</v>
      </c>
      <c r="Q64" s="51">
        <v>105000</v>
      </c>
      <c r="R64" s="58"/>
      <c r="S64" s="24">
        <f t="shared" si="32"/>
        <v>0</v>
      </c>
      <c r="T64" s="12">
        <f t="shared" si="19"/>
        <v>0</v>
      </c>
      <c r="U64" s="51">
        <f t="shared" si="33"/>
        <v>0</v>
      </c>
      <c r="V64" s="58"/>
      <c r="W64" s="24">
        <f t="shared" si="34"/>
        <v>0</v>
      </c>
      <c r="X64" s="12">
        <f t="shared" si="35"/>
        <v>0</v>
      </c>
      <c r="Y64" s="51">
        <f t="shared" si="36"/>
        <v>0</v>
      </c>
      <c r="Z64" s="58"/>
      <c r="AA64" s="24">
        <f t="shared" si="100"/>
        <v>0</v>
      </c>
      <c r="AB64" s="12">
        <f t="shared" si="83"/>
        <v>0</v>
      </c>
      <c r="AC64" s="13">
        <f t="shared" si="2"/>
        <v>0</v>
      </c>
      <c r="AD64" s="13"/>
      <c r="AE64" s="24">
        <f t="shared" si="40"/>
        <v>0</v>
      </c>
      <c r="AF64" s="12">
        <f t="shared" si="41"/>
        <v>0</v>
      </c>
      <c r="AG64" s="13">
        <f t="shared" si="42"/>
        <v>0</v>
      </c>
      <c r="AH64" s="58">
        <f t="shared" si="94"/>
        <v>0</v>
      </c>
      <c r="AI64" s="24">
        <f t="shared" si="93"/>
        <v>0</v>
      </c>
      <c r="AJ64" s="29"/>
      <c r="AK64" s="38"/>
      <c r="AL64" s="43"/>
      <c r="AM64" s="58">
        <f t="shared" si="31"/>
        <v>0</v>
      </c>
      <c r="AN64" s="24">
        <f t="shared" si="7"/>
        <v>0</v>
      </c>
      <c r="AO64" s="23">
        <f t="shared" si="8"/>
        <v>0</v>
      </c>
      <c r="AP64" s="43"/>
      <c r="AQ64" s="43"/>
      <c r="AR64" s="23">
        <f t="shared" si="97"/>
        <v>100000</v>
      </c>
      <c r="AS64" s="23">
        <f t="shared" si="98"/>
        <v>113000</v>
      </c>
      <c r="AT64" s="99">
        <v>4</v>
      </c>
      <c r="AU64" s="23">
        <f t="shared" si="49"/>
        <v>452000</v>
      </c>
    </row>
    <row r="65" spans="1:47" ht="18.75" customHeight="1" x14ac:dyDescent="0.25">
      <c r="A65" s="11">
        <v>13</v>
      </c>
      <c r="B65" s="25">
        <v>42121500</v>
      </c>
      <c r="C65" s="34" t="s">
        <v>62</v>
      </c>
      <c r="D65" s="25" t="s">
        <v>83</v>
      </c>
      <c r="E65" s="47">
        <f t="shared" si="0"/>
        <v>4</v>
      </c>
      <c r="F65" s="52">
        <v>98000</v>
      </c>
      <c r="G65" s="24">
        <f t="shared" si="61"/>
        <v>12740</v>
      </c>
      <c r="H65" s="12">
        <f t="shared" si="62"/>
        <v>110740</v>
      </c>
      <c r="I65" s="51">
        <f t="shared" si="11"/>
        <v>110740</v>
      </c>
      <c r="J65" s="58">
        <f t="shared" si="50"/>
        <v>0</v>
      </c>
      <c r="K65" s="24">
        <f t="shared" si="12"/>
        <v>0</v>
      </c>
      <c r="L65" s="12">
        <f t="shared" si="13"/>
        <v>0</v>
      </c>
      <c r="M65" s="51"/>
      <c r="N65" s="58">
        <f t="shared" si="51"/>
        <v>0</v>
      </c>
      <c r="O65" s="24">
        <f t="shared" si="15"/>
        <v>0</v>
      </c>
      <c r="P65" s="12">
        <f t="shared" si="16"/>
        <v>0</v>
      </c>
      <c r="Q65" s="51"/>
      <c r="R65" s="58"/>
      <c r="S65" s="24">
        <f t="shared" si="32"/>
        <v>0</v>
      </c>
      <c r="T65" s="12">
        <f t="shared" si="19"/>
        <v>0</v>
      </c>
      <c r="U65" s="51">
        <f t="shared" si="33"/>
        <v>0</v>
      </c>
      <c r="V65" s="58"/>
      <c r="W65" s="24">
        <f t="shared" si="34"/>
        <v>0</v>
      </c>
      <c r="X65" s="12">
        <f t="shared" si="35"/>
        <v>0</v>
      </c>
      <c r="Y65" s="51">
        <f t="shared" si="36"/>
        <v>0</v>
      </c>
      <c r="Z65" s="58"/>
      <c r="AA65" s="24">
        <f t="shared" si="100"/>
        <v>0</v>
      </c>
      <c r="AB65" s="12">
        <f t="shared" si="83"/>
        <v>0</v>
      </c>
      <c r="AC65" s="13">
        <f t="shared" si="2"/>
        <v>0</v>
      </c>
      <c r="AD65" s="13"/>
      <c r="AE65" s="24">
        <f t="shared" si="40"/>
        <v>0</v>
      </c>
      <c r="AF65" s="12">
        <f t="shared" si="41"/>
        <v>0</v>
      </c>
      <c r="AG65" s="13">
        <f t="shared" si="42"/>
        <v>0</v>
      </c>
      <c r="AH65" s="58">
        <f>+AK65/1.13</f>
        <v>97306.194690265489</v>
      </c>
      <c r="AI65" s="24">
        <f t="shared" si="93"/>
        <v>12649.805309734515</v>
      </c>
      <c r="AJ65" s="29">
        <f>AK65</f>
        <v>109956</v>
      </c>
      <c r="AK65" s="38">
        <v>109956</v>
      </c>
      <c r="AL65" s="96" t="s">
        <v>125</v>
      </c>
      <c r="AM65" s="58">
        <f t="shared" si="31"/>
        <v>0</v>
      </c>
      <c r="AN65" s="24">
        <f t="shared" si="7"/>
        <v>0</v>
      </c>
      <c r="AO65" s="23">
        <f t="shared" si="8"/>
        <v>0</v>
      </c>
      <c r="AP65" s="43"/>
      <c r="AQ65" s="43"/>
      <c r="AR65" s="23">
        <f>(F65+AH65)/2</f>
        <v>97653.097345132745</v>
      </c>
      <c r="AS65" s="23">
        <f>(I65+AK65)/2</f>
        <v>110348</v>
      </c>
      <c r="AT65" s="99">
        <v>4</v>
      </c>
      <c r="AU65" s="23">
        <f t="shared" si="49"/>
        <v>441392</v>
      </c>
    </row>
    <row r="66" spans="1:47" ht="18.75" customHeight="1" x14ac:dyDescent="0.2">
      <c r="A66" s="11">
        <v>14</v>
      </c>
      <c r="B66" s="25">
        <v>42312200</v>
      </c>
      <c r="C66" s="34" t="s">
        <v>63</v>
      </c>
      <c r="D66" s="25" t="s">
        <v>84</v>
      </c>
      <c r="E66" s="47">
        <f t="shared" si="0"/>
        <v>4</v>
      </c>
      <c r="F66" s="52">
        <v>109800</v>
      </c>
      <c r="G66" s="24">
        <f t="shared" si="61"/>
        <v>14274</v>
      </c>
      <c r="H66" s="12">
        <f t="shared" si="62"/>
        <v>124074</v>
      </c>
      <c r="I66" s="51">
        <f t="shared" si="11"/>
        <v>124074</v>
      </c>
      <c r="J66" s="58">
        <f t="shared" si="50"/>
        <v>0</v>
      </c>
      <c r="K66" s="24">
        <f t="shared" si="12"/>
        <v>0</v>
      </c>
      <c r="L66" s="12">
        <f t="shared" si="13"/>
        <v>0</v>
      </c>
      <c r="M66" s="51"/>
      <c r="N66" s="58">
        <f t="shared" si="51"/>
        <v>148672.56637168143</v>
      </c>
      <c r="O66" s="24">
        <f t="shared" si="15"/>
        <v>19327.433628318588</v>
      </c>
      <c r="P66" s="12">
        <f t="shared" si="16"/>
        <v>168000.00000000003</v>
      </c>
      <c r="Q66" s="51">
        <v>168000</v>
      </c>
      <c r="R66" s="58"/>
      <c r="S66" s="24">
        <f t="shared" si="32"/>
        <v>0</v>
      </c>
      <c r="T66" s="12">
        <f t="shared" si="19"/>
        <v>0</v>
      </c>
      <c r="U66" s="51">
        <f t="shared" si="33"/>
        <v>0</v>
      </c>
      <c r="V66" s="58"/>
      <c r="W66" s="24">
        <f t="shared" si="34"/>
        <v>0</v>
      </c>
      <c r="X66" s="12">
        <f t="shared" si="35"/>
        <v>0</v>
      </c>
      <c r="Y66" s="51">
        <f t="shared" si="36"/>
        <v>0</v>
      </c>
      <c r="Z66" s="58"/>
      <c r="AA66" s="24">
        <f t="shared" si="100"/>
        <v>0</v>
      </c>
      <c r="AB66" s="12">
        <f t="shared" si="83"/>
        <v>0</v>
      </c>
      <c r="AC66" s="13">
        <f t="shared" si="2"/>
        <v>0</v>
      </c>
      <c r="AD66" s="13"/>
      <c r="AE66" s="24">
        <f t="shared" si="40"/>
        <v>0</v>
      </c>
      <c r="AF66" s="12">
        <f t="shared" si="41"/>
        <v>0</v>
      </c>
      <c r="AG66" s="13">
        <f t="shared" si="42"/>
        <v>0</v>
      </c>
      <c r="AH66" s="58">
        <f t="shared" si="94"/>
        <v>0</v>
      </c>
      <c r="AI66" s="24">
        <f t="shared" si="93"/>
        <v>0</v>
      </c>
      <c r="AJ66" s="30"/>
      <c r="AK66" s="38"/>
      <c r="AL66" s="43"/>
      <c r="AM66" s="58">
        <f t="shared" si="31"/>
        <v>0</v>
      </c>
      <c r="AN66" s="24">
        <f t="shared" si="7"/>
        <v>0</v>
      </c>
      <c r="AO66" s="23">
        <f t="shared" si="8"/>
        <v>0</v>
      </c>
      <c r="AP66" s="43"/>
      <c r="AQ66" s="43"/>
      <c r="AR66" s="23">
        <f>(F66+N66)/2</f>
        <v>129236.28318584072</v>
      </c>
      <c r="AS66" s="23">
        <f>(I66+Q66)/2</f>
        <v>146037</v>
      </c>
      <c r="AT66" s="99">
        <v>4</v>
      </c>
      <c r="AU66" s="23">
        <f t="shared" si="49"/>
        <v>584148</v>
      </c>
    </row>
    <row r="67" spans="1:47" ht="18.75" customHeight="1" x14ac:dyDescent="0.2">
      <c r="A67" s="11">
        <v>15</v>
      </c>
      <c r="B67" s="25">
        <v>53121600</v>
      </c>
      <c r="C67" s="34" t="s">
        <v>25</v>
      </c>
      <c r="D67" s="25" t="s">
        <v>82</v>
      </c>
      <c r="E67" s="47">
        <f t="shared" si="0"/>
        <v>4</v>
      </c>
      <c r="F67" s="52"/>
      <c r="G67" s="24">
        <f>F67*19%</f>
        <v>0</v>
      </c>
      <c r="H67" s="12">
        <f>F67+G67</f>
        <v>0</v>
      </c>
      <c r="I67" s="51">
        <f t="shared" ref="I67" si="101">+H67</f>
        <v>0</v>
      </c>
      <c r="J67" s="58">
        <f>+M67/1.13</f>
        <v>209734.51327433629</v>
      </c>
      <c r="K67" s="24">
        <f t="shared" ref="K67" si="102">J67*13%</f>
        <v>27265.486725663719</v>
      </c>
      <c r="L67" s="12">
        <f t="shared" ref="L67" si="103">+J67+K67</f>
        <v>237000</v>
      </c>
      <c r="M67" s="51">
        <v>237000</v>
      </c>
      <c r="N67" s="58">
        <f>+Q67/1.13</f>
        <v>186725.66371681419</v>
      </c>
      <c r="O67" s="24">
        <f t="shared" ref="O67" si="104">N67*13%</f>
        <v>24274.336283185847</v>
      </c>
      <c r="P67" s="12">
        <f t="shared" ref="P67" si="105">+N67+O67</f>
        <v>211000.00000000003</v>
      </c>
      <c r="Q67" s="51">
        <v>211000</v>
      </c>
      <c r="R67" s="58"/>
      <c r="S67" s="24">
        <f t="shared" ref="S67" si="106">R67*13%</f>
        <v>0</v>
      </c>
      <c r="T67" s="12">
        <f t="shared" ref="T67" si="107">+R67+S67</f>
        <v>0</v>
      </c>
      <c r="U67" s="51"/>
      <c r="V67" s="58"/>
      <c r="W67" s="24">
        <f t="shared" ref="W67" si="108">V67*13%</f>
        <v>0</v>
      </c>
      <c r="X67" s="12">
        <f t="shared" ref="X67" si="109">+V67+W67</f>
        <v>0</v>
      </c>
      <c r="Y67" s="51">
        <f t="shared" ref="Y67" si="110">+X67</f>
        <v>0</v>
      </c>
      <c r="Z67" s="58">
        <f t="shared" ref="Z67" si="111">+AC67/1.13</f>
        <v>0</v>
      </c>
      <c r="AA67" s="24">
        <f t="shared" ref="AA67" si="112">Z67*13%</f>
        <v>0</v>
      </c>
      <c r="AB67" s="12"/>
      <c r="AC67" s="13">
        <f t="shared" ref="AC67" si="113">+AB67</f>
        <v>0</v>
      </c>
      <c r="AD67" s="13"/>
      <c r="AE67" s="24">
        <f t="shared" ref="AE67" si="114">AD67*19%</f>
        <v>0</v>
      </c>
      <c r="AF67" s="12">
        <f t="shared" ref="AF67" si="115">+AD67+AE67</f>
        <v>0</v>
      </c>
      <c r="AG67" s="13">
        <f t="shared" ref="AG67" si="116">+AF67</f>
        <v>0</v>
      </c>
      <c r="AH67" s="58">
        <f t="shared" ref="AH67" si="117">+AK67/1.13</f>
        <v>0</v>
      </c>
      <c r="AI67" s="24">
        <f t="shared" si="93"/>
        <v>0</v>
      </c>
      <c r="AJ67" s="38"/>
      <c r="AK67" s="38">
        <f t="shared" ref="AK67" si="118">+AJ67</f>
        <v>0</v>
      </c>
      <c r="AL67" s="43"/>
      <c r="AM67" s="58">
        <f t="shared" ref="AM67" si="119">+AP67/1.19</f>
        <v>0</v>
      </c>
      <c r="AN67" s="24">
        <f t="shared" ref="AN67" si="120">AM67*13%</f>
        <v>0</v>
      </c>
      <c r="AO67" s="23">
        <f t="shared" si="8"/>
        <v>0</v>
      </c>
      <c r="AP67" s="43"/>
      <c r="AQ67" s="43"/>
      <c r="AR67" s="23">
        <f>(J67+N67)/2</f>
        <v>198230.08849557524</v>
      </c>
      <c r="AS67" s="23">
        <f>(Q67+M67)/2</f>
        <v>224000</v>
      </c>
      <c r="AT67" s="100">
        <v>4</v>
      </c>
      <c r="AU67" s="101">
        <f t="shared" si="49"/>
        <v>896000</v>
      </c>
    </row>
    <row r="68" spans="1:47" s="80" customFormat="1" ht="18.75" customHeight="1" x14ac:dyDescent="0.2">
      <c r="A68" s="68"/>
      <c r="B68" s="70"/>
      <c r="C68" s="94" t="s">
        <v>99</v>
      </c>
      <c r="D68" s="70"/>
      <c r="E68" s="47"/>
      <c r="F68" s="71"/>
      <c r="G68" s="72"/>
      <c r="H68" s="73"/>
      <c r="I68" s="74"/>
      <c r="J68" s="75"/>
      <c r="K68" s="72"/>
      <c r="L68" s="73"/>
      <c r="M68" s="74"/>
      <c r="N68" s="75"/>
      <c r="O68" s="72"/>
      <c r="P68" s="73"/>
      <c r="Q68" s="74"/>
      <c r="R68" s="75"/>
      <c r="S68" s="72"/>
      <c r="T68" s="73"/>
      <c r="U68" s="74"/>
      <c r="V68" s="75"/>
      <c r="W68" s="72"/>
      <c r="X68" s="73"/>
      <c r="Y68" s="74"/>
      <c r="Z68" s="75"/>
      <c r="AA68" s="72"/>
      <c r="AB68" s="73"/>
      <c r="AC68" s="76"/>
      <c r="AD68" s="76"/>
      <c r="AE68" s="72"/>
      <c r="AF68" s="73"/>
      <c r="AG68" s="76"/>
      <c r="AH68" s="76"/>
      <c r="AI68" s="76"/>
      <c r="AJ68" s="93"/>
      <c r="AK68" s="77"/>
      <c r="AL68" s="78"/>
      <c r="AM68" s="58">
        <f t="shared" si="31"/>
        <v>0</v>
      </c>
      <c r="AN68" s="24">
        <f t="shared" si="7"/>
        <v>0</v>
      </c>
      <c r="AO68" s="23">
        <f t="shared" si="8"/>
        <v>0</v>
      </c>
      <c r="AP68" s="78"/>
      <c r="AQ68" s="78"/>
      <c r="AR68" s="23"/>
      <c r="AS68" s="79"/>
      <c r="AU68" s="103">
        <f>SUM(AU53:AU67)</f>
        <v>10208992.75</v>
      </c>
    </row>
    <row r="69" spans="1:47" ht="18.75" customHeight="1" x14ac:dyDescent="0.25">
      <c r="A69" s="46">
        <v>1</v>
      </c>
      <c r="B69" s="25">
        <v>41111500</v>
      </c>
      <c r="C69" s="34" t="s">
        <v>64</v>
      </c>
      <c r="D69" s="25" t="s">
        <v>83</v>
      </c>
      <c r="E69" s="47">
        <f t="shared" si="0"/>
        <v>4</v>
      </c>
      <c r="F69" s="52"/>
      <c r="G69" s="24">
        <f t="shared" si="61"/>
        <v>0</v>
      </c>
      <c r="H69" s="12">
        <f t="shared" si="62"/>
        <v>0</v>
      </c>
      <c r="I69" s="51">
        <f t="shared" si="11"/>
        <v>0</v>
      </c>
      <c r="J69" s="58">
        <f t="shared" si="50"/>
        <v>0</v>
      </c>
      <c r="K69" s="24">
        <f t="shared" si="12"/>
        <v>0</v>
      </c>
      <c r="L69" s="12">
        <f t="shared" si="13"/>
        <v>0</v>
      </c>
      <c r="M69" s="51"/>
      <c r="N69" s="58">
        <f t="shared" si="51"/>
        <v>0</v>
      </c>
      <c r="O69" s="24">
        <f t="shared" si="15"/>
        <v>0</v>
      </c>
      <c r="P69" s="12">
        <f t="shared" si="16"/>
        <v>0</v>
      </c>
      <c r="Q69" s="51"/>
      <c r="R69" s="58">
        <f t="shared" ref="R69:R74" si="121">+U69/1.13</f>
        <v>0</v>
      </c>
      <c r="S69" s="24">
        <f t="shared" si="32"/>
        <v>0</v>
      </c>
      <c r="T69" s="12">
        <f t="shared" si="19"/>
        <v>0</v>
      </c>
      <c r="U69" s="51"/>
      <c r="V69" s="58"/>
      <c r="W69" s="24">
        <f t="shared" si="34"/>
        <v>0</v>
      </c>
      <c r="X69" s="12">
        <f t="shared" si="35"/>
        <v>0</v>
      </c>
      <c r="Y69" s="51">
        <f t="shared" si="36"/>
        <v>0</v>
      </c>
      <c r="Z69" s="58">
        <f t="shared" ref="Z69" si="122">+AC69/1.13</f>
        <v>0</v>
      </c>
      <c r="AA69" s="24">
        <f>Z69*19%</f>
        <v>0</v>
      </c>
      <c r="AB69" s="12">
        <f t="shared" ref="AB69:AB81" si="123">+Z69+AA69</f>
        <v>0</v>
      </c>
      <c r="AC69" s="13"/>
      <c r="AD69" s="66">
        <v>26700</v>
      </c>
      <c r="AE69" s="24">
        <f t="shared" ref="AE69:AE82" si="124">AD69*19%</f>
        <v>5073</v>
      </c>
      <c r="AF69" s="12">
        <f t="shared" ref="AF69:AF82" si="125">+AD69+AE69</f>
        <v>31773</v>
      </c>
      <c r="AG69" s="13">
        <f t="shared" ref="AG69:AG82" si="126">+AF69</f>
        <v>31773</v>
      </c>
      <c r="AH69" s="58">
        <f t="shared" ref="AH69" si="127">+AK69/1.19</f>
        <v>31932.773109243699</v>
      </c>
      <c r="AI69" s="24">
        <f>AH69*19%</f>
        <v>6067.226890756303</v>
      </c>
      <c r="AJ69" s="29">
        <v>38000</v>
      </c>
      <c r="AK69" s="38">
        <f>AJ69</f>
        <v>38000</v>
      </c>
      <c r="AL69" s="96" t="s">
        <v>124</v>
      </c>
      <c r="AM69" s="58">
        <f t="shared" si="31"/>
        <v>0</v>
      </c>
      <c r="AN69" s="24">
        <f t="shared" si="7"/>
        <v>0</v>
      </c>
      <c r="AO69" s="23">
        <f t="shared" si="8"/>
        <v>0</v>
      </c>
      <c r="AP69" s="43"/>
      <c r="AQ69" s="43"/>
      <c r="AR69" s="23">
        <f>(AD69+AH69)/2</f>
        <v>29316.386554621851</v>
      </c>
      <c r="AS69" s="23">
        <f>(AG69+AK69)/2</f>
        <v>34886.5</v>
      </c>
      <c r="AT69" s="99">
        <v>4</v>
      </c>
      <c r="AU69" s="101">
        <f t="shared" si="49"/>
        <v>139546</v>
      </c>
    </row>
    <row r="70" spans="1:47" ht="18.75" customHeight="1" x14ac:dyDescent="0.2">
      <c r="A70" s="11">
        <v>2</v>
      </c>
      <c r="B70" s="87">
        <v>53141600</v>
      </c>
      <c r="C70" s="34" t="s">
        <v>65</v>
      </c>
      <c r="D70" s="25" t="s">
        <v>84</v>
      </c>
      <c r="E70" s="47">
        <f t="shared" si="0"/>
        <v>5</v>
      </c>
      <c r="F70" s="52"/>
      <c r="G70" s="24">
        <f t="shared" si="61"/>
        <v>0</v>
      </c>
      <c r="H70" s="12">
        <f t="shared" si="62"/>
        <v>0</v>
      </c>
      <c r="I70" s="51">
        <f t="shared" si="11"/>
        <v>0</v>
      </c>
      <c r="J70" s="58">
        <f t="shared" si="50"/>
        <v>103539.82300884956</v>
      </c>
      <c r="K70" s="24">
        <f t="shared" si="12"/>
        <v>13460.176991150443</v>
      </c>
      <c r="L70" s="12">
        <f t="shared" si="13"/>
        <v>117000</v>
      </c>
      <c r="M70" s="51">
        <v>117000</v>
      </c>
      <c r="N70" s="58">
        <f t="shared" si="51"/>
        <v>101769.91150442479</v>
      </c>
      <c r="O70" s="24">
        <f t="shared" si="15"/>
        <v>13230.088495575223</v>
      </c>
      <c r="P70" s="12">
        <f t="shared" si="16"/>
        <v>115000.00000000001</v>
      </c>
      <c r="Q70" s="51">
        <v>115000</v>
      </c>
      <c r="R70" s="58">
        <f t="shared" si="121"/>
        <v>0</v>
      </c>
      <c r="S70" s="24">
        <f t="shared" si="32"/>
        <v>0</v>
      </c>
      <c r="T70" s="12">
        <f t="shared" si="19"/>
        <v>0</v>
      </c>
      <c r="U70" s="51"/>
      <c r="V70" s="58"/>
      <c r="W70" s="24">
        <f t="shared" si="34"/>
        <v>0</v>
      </c>
      <c r="X70" s="12">
        <f t="shared" si="35"/>
        <v>0</v>
      </c>
      <c r="Y70" s="51">
        <f t="shared" si="36"/>
        <v>0</v>
      </c>
      <c r="Z70" s="58"/>
      <c r="AA70" s="24">
        <f t="shared" ref="AA70:AA81" si="128">Z70*19%</f>
        <v>0</v>
      </c>
      <c r="AB70" s="12">
        <f t="shared" si="123"/>
        <v>0</v>
      </c>
      <c r="AC70" s="13">
        <f t="shared" ref="AC70:AC82" si="129">+AB70</f>
        <v>0</v>
      </c>
      <c r="AD70" s="66"/>
      <c r="AE70" s="24">
        <f t="shared" si="124"/>
        <v>0</v>
      </c>
      <c r="AF70" s="12">
        <f t="shared" si="125"/>
        <v>0</v>
      </c>
      <c r="AG70" s="13">
        <f t="shared" si="126"/>
        <v>0</v>
      </c>
      <c r="AH70" s="58">
        <f t="shared" ref="AH70:AH81" si="130">+AK70/1.19</f>
        <v>0</v>
      </c>
      <c r="AI70" s="24">
        <f t="shared" ref="AI70:AI82" si="131">AH70*13%</f>
        <v>0</v>
      </c>
      <c r="AJ70" s="29"/>
      <c r="AK70" s="38"/>
      <c r="AL70" s="43"/>
      <c r="AM70" s="58">
        <f t="shared" si="31"/>
        <v>0</v>
      </c>
      <c r="AN70" s="24">
        <f t="shared" si="7"/>
        <v>0</v>
      </c>
      <c r="AO70" s="23">
        <f t="shared" si="8"/>
        <v>0</v>
      </c>
      <c r="AP70" s="43"/>
      <c r="AQ70" s="43"/>
      <c r="AR70" s="23">
        <f t="shared" ref="AR70:AR72" si="132">(J70+N70)/2</f>
        <v>102654.86725663717</v>
      </c>
      <c r="AS70" s="23">
        <f t="shared" ref="AS70:AS72" si="133">(M70+Q70)/2</f>
        <v>116000</v>
      </c>
      <c r="AT70" s="99">
        <v>5</v>
      </c>
      <c r="AU70" s="101">
        <f t="shared" si="49"/>
        <v>580000</v>
      </c>
    </row>
    <row r="71" spans="1:47" ht="18.75" customHeight="1" x14ac:dyDescent="0.2">
      <c r="A71" s="11">
        <v>3</v>
      </c>
      <c r="B71" s="25">
        <v>53141600</v>
      </c>
      <c r="C71" s="34" t="s">
        <v>66</v>
      </c>
      <c r="D71" s="25" t="s">
        <v>85</v>
      </c>
      <c r="E71" s="47">
        <f t="shared" si="0"/>
        <v>5</v>
      </c>
      <c r="F71" s="52"/>
      <c r="G71" s="24">
        <f t="shared" si="61"/>
        <v>0</v>
      </c>
      <c r="H71" s="12">
        <f t="shared" si="62"/>
        <v>0</v>
      </c>
      <c r="I71" s="51">
        <f t="shared" si="11"/>
        <v>0</v>
      </c>
      <c r="J71" s="58">
        <f t="shared" si="50"/>
        <v>106194.69026548673</v>
      </c>
      <c r="K71" s="24">
        <f t="shared" si="12"/>
        <v>13805.309734513276</v>
      </c>
      <c r="L71" s="12">
        <f t="shared" si="13"/>
        <v>120000</v>
      </c>
      <c r="M71" s="51">
        <v>120000</v>
      </c>
      <c r="N71" s="58">
        <f t="shared" si="51"/>
        <v>97345.132743362847</v>
      </c>
      <c r="O71" s="24">
        <f t="shared" si="15"/>
        <v>12654.86725663717</v>
      </c>
      <c r="P71" s="12">
        <f t="shared" si="16"/>
        <v>110000.00000000001</v>
      </c>
      <c r="Q71" s="51">
        <v>110000</v>
      </c>
      <c r="R71" s="58">
        <f t="shared" si="121"/>
        <v>0</v>
      </c>
      <c r="S71" s="24">
        <f t="shared" si="32"/>
        <v>0</v>
      </c>
      <c r="T71" s="12">
        <f t="shared" si="19"/>
        <v>0</v>
      </c>
      <c r="U71" s="51"/>
      <c r="V71" s="58"/>
      <c r="W71" s="24">
        <f t="shared" si="34"/>
        <v>0</v>
      </c>
      <c r="X71" s="12">
        <f t="shared" si="35"/>
        <v>0</v>
      </c>
      <c r="Y71" s="51">
        <f t="shared" si="36"/>
        <v>0</v>
      </c>
      <c r="Z71" s="58"/>
      <c r="AA71" s="24">
        <f t="shared" si="128"/>
        <v>0</v>
      </c>
      <c r="AB71" s="12">
        <f t="shared" si="123"/>
        <v>0</v>
      </c>
      <c r="AC71" s="13">
        <f t="shared" si="129"/>
        <v>0</v>
      </c>
      <c r="AD71" s="66"/>
      <c r="AE71" s="24">
        <f t="shared" si="124"/>
        <v>0</v>
      </c>
      <c r="AF71" s="12">
        <f t="shared" si="125"/>
        <v>0</v>
      </c>
      <c r="AG71" s="13">
        <f t="shared" si="126"/>
        <v>0</v>
      </c>
      <c r="AH71" s="58">
        <f t="shared" si="130"/>
        <v>0</v>
      </c>
      <c r="AI71" s="24">
        <f t="shared" si="131"/>
        <v>0</v>
      </c>
      <c r="AJ71" s="29"/>
      <c r="AK71" s="38"/>
      <c r="AL71" s="43"/>
      <c r="AM71" s="58">
        <f t="shared" si="31"/>
        <v>0</v>
      </c>
      <c r="AN71" s="24">
        <f t="shared" si="7"/>
        <v>0</v>
      </c>
      <c r="AO71" s="23">
        <f t="shared" si="8"/>
        <v>0</v>
      </c>
      <c r="AP71" s="43"/>
      <c r="AQ71" s="43"/>
      <c r="AR71" s="23">
        <f t="shared" si="132"/>
        <v>101769.91150442479</v>
      </c>
      <c r="AS71" s="23">
        <f t="shared" si="133"/>
        <v>115000</v>
      </c>
      <c r="AT71" s="99">
        <v>5</v>
      </c>
      <c r="AU71" s="101">
        <f t="shared" si="49"/>
        <v>575000</v>
      </c>
    </row>
    <row r="72" spans="1:47" ht="18.75" customHeight="1" x14ac:dyDescent="0.2">
      <c r="A72" s="11">
        <v>4</v>
      </c>
      <c r="B72" s="87">
        <v>27111500</v>
      </c>
      <c r="C72" s="34" t="s">
        <v>67</v>
      </c>
      <c r="D72" s="25" t="s">
        <v>85</v>
      </c>
      <c r="E72" s="47">
        <f t="shared" si="0"/>
        <v>5</v>
      </c>
      <c r="F72" s="52"/>
      <c r="G72" s="24">
        <f t="shared" si="61"/>
        <v>0</v>
      </c>
      <c r="H72" s="12">
        <f t="shared" si="62"/>
        <v>0</v>
      </c>
      <c r="I72" s="51">
        <f t="shared" si="11"/>
        <v>0</v>
      </c>
      <c r="J72" s="58">
        <f t="shared" si="50"/>
        <v>71681.415929203547</v>
      </c>
      <c r="K72" s="24">
        <f t="shared" si="12"/>
        <v>9318.5840707964617</v>
      </c>
      <c r="L72" s="12">
        <f t="shared" si="13"/>
        <v>81000.000000000015</v>
      </c>
      <c r="M72" s="51">
        <v>81000</v>
      </c>
      <c r="N72" s="58">
        <f t="shared" si="51"/>
        <v>65929.203539823022</v>
      </c>
      <c r="O72" s="24">
        <f t="shared" si="15"/>
        <v>8570.7964601769927</v>
      </c>
      <c r="P72" s="12">
        <f t="shared" si="16"/>
        <v>74500.000000000015</v>
      </c>
      <c r="Q72" s="51">
        <v>74500</v>
      </c>
      <c r="R72" s="58">
        <f t="shared" si="121"/>
        <v>0</v>
      </c>
      <c r="S72" s="24">
        <f t="shared" si="32"/>
        <v>0</v>
      </c>
      <c r="T72" s="12">
        <f t="shared" si="19"/>
        <v>0</v>
      </c>
      <c r="U72" s="51"/>
      <c r="V72" s="58"/>
      <c r="W72" s="24">
        <f t="shared" si="34"/>
        <v>0</v>
      </c>
      <c r="X72" s="12">
        <f t="shared" si="35"/>
        <v>0</v>
      </c>
      <c r="Y72" s="51">
        <f t="shared" si="36"/>
        <v>0</v>
      </c>
      <c r="Z72" s="58"/>
      <c r="AA72" s="24">
        <f t="shared" si="128"/>
        <v>0</v>
      </c>
      <c r="AB72" s="12">
        <f t="shared" si="123"/>
        <v>0</v>
      </c>
      <c r="AC72" s="13">
        <f t="shared" si="129"/>
        <v>0</v>
      </c>
      <c r="AD72" s="66"/>
      <c r="AE72" s="24">
        <f t="shared" si="124"/>
        <v>0</v>
      </c>
      <c r="AF72" s="12">
        <f t="shared" si="125"/>
        <v>0</v>
      </c>
      <c r="AG72" s="13"/>
      <c r="AH72" s="58">
        <f t="shared" si="130"/>
        <v>0</v>
      </c>
      <c r="AI72" s="24">
        <f t="shared" si="131"/>
        <v>0</v>
      </c>
      <c r="AJ72" s="29"/>
      <c r="AK72" s="38"/>
      <c r="AL72" s="43"/>
      <c r="AM72" s="58">
        <f t="shared" si="31"/>
        <v>0</v>
      </c>
      <c r="AN72" s="24">
        <f t="shared" si="7"/>
        <v>0</v>
      </c>
      <c r="AO72" s="23">
        <f t="shared" si="8"/>
        <v>0</v>
      </c>
      <c r="AP72" s="43"/>
      <c r="AQ72" s="43"/>
      <c r="AR72" s="23">
        <f t="shared" si="132"/>
        <v>68805.309734513285</v>
      </c>
      <c r="AS72" s="23">
        <f t="shared" si="133"/>
        <v>77750</v>
      </c>
      <c r="AT72" s="99">
        <v>5</v>
      </c>
      <c r="AU72" s="101">
        <f t="shared" si="49"/>
        <v>388750</v>
      </c>
    </row>
    <row r="73" spans="1:47" ht="18.75" customHeight="1" x14ac:dyDescent="0.2">
      <c r="A73" s="11">
        <v>5</v>
      </c>
      <c r="B73" s="25">
        <v>27112700</v>
      </c>
      <c r="C73" s="34" t="s">
        <v>68</v>
      </c>
      <c r="D73" s="25" t="s">
        <v>83</v>
      </c>
      <c r="E73" s="47">
        <f t="shared" si="0"/>
        <v>1</v>
      </c>
      <c r="F73" s="52"/>
      <c r="G73" s="24">
        <f t="shared" ref="G73:G81" si="134">F73*13%</f>
        <v>0</v>
      </c>
      <c r="H73" s="12">
        <f t="shared" si="62"/>
        <v>0</v>
      </c>
      <c r="I73" s="51">
        <f t="shared" ref="I73:I82" si="135">+H73</f>
        <v>0</v>
      </c>
      <c r="J73" s="58">
        <f t="shared" si="50"/>
        <v>0</v>
      </c>
      <c r="K73" s="24">
        <f t="shared" ref="K73:K74" si="136">J73*13%</f>
        <v>0</v>
      </c>
      <c r="L73" s="12">
        <f t="shared" ref="L73:L74" si="137">+J73+K73</f>
        <v>0</v>
      </c>
      <c r="M73" s="51"/>
      <c r="N73" s="58">
        <f t="shared" si="51"/>
        <v>0</v>
      </c>
      <c r="O73" s="24">
        <f t="shared" ref="O73:O74" si="138">N73*13%</f>
        <v>0</v>
      </c>
      <c r="P73" s="12">
        <f t="shared" ref="P73:P74" si="139">+N73+O73</f>
        <v>0</v>
      </c>
      <c r="Q73" s="51"/>
      <c r="R73" s="58">
        <f t="shared" si="121"/>
        <v>106573.45132743364</v>
      </c>
      <c r="S73" s="24">
        <f t="shared" si="32"/>
        <v>13854.548672566372</v>
      </c>
      <c r="T73" s="12">
        <f t="shared" ref="T73:T74" si="140">+R73+S73</f>
        <v>120428</v>
      </c>
      <c r="U73" s="51">
        <v>120428</v>
      </c>
      <c r="V73" s="58"/>
      <c r="W73" s="24">
        <f t="shared" ref="W73:W74" si="141">V73*13%</f>
        <v>0</v>
      </c>
      <c r="X73" s="12">
        <f t="shared" ref="X73:X82" si="142">+V73+W73</f>
        <v>0</v>
      </c>
      <c r="Y73" s="51">
        <f>+X73</f>
        <v>0</v>
      </c>
      <c r="Z73" s="58"/>
      <c r="AA73" s="24">
        <f t="shared" si="128"/>
        <v>0</v>
      </c>
      <c r="AB73" s="12">
        <f t="shared" si="123"/>
        <v>0</v>
      </c>
      <c r="AC73" s="13">
        <f t="shared" si="129"/>
        <v>0</v>
      </c>
      <c r="AD73" s="66"/>
      <c r="AE73" s="24">
        <f t="shared" si="124"/>
        <v>0</v>
      </c>
      <c r="AF73" s="12">
        <f t="shared" si="125"/>
        <v>0</v>
      </c>
      <c r="AG73" s="13">
        <f t="shared" si="126"/>
        <v>0</v>
      </c>
      <c r="AH73" s="58">
        <f>+AK73/1.13</f>
        <v>103778.76106194692</v>
      </c>
      <c r="AI73" s="24">
        <f t="shared" si="131"/>
        <v>13491.2389380531</v>
      </c>
      <c r="AJ73" s="29">
        <v>117270</v>
      </c>
      <c r="AK73" s="38">
        <f>AJ73</f>
        <v>117270</v>
      </c>
      <c r="AL73" s="43"/>
      <c r="AM73" s="58">
        <f t="shared" si="31"/>
        <v>0</v>
      </c>
      <c r="AN73" s="24">
        <f t="shared" si="7"/>
        <v>0</v>
      </c>
      <c r="AO73" s="23">
        <f t="shared" si="8"/>
        <v>0</v>
      </c>
      <c r="AP73" s="43"/>
      <c r="AQ73" s="43"/>
      <c r="AR73" s="23">
        <f>(R73+AH73)/2</f>
        <v>105176.10619469028</v>
      </c>
      <c r="AS73" s="23">
        <f>(U73+AK73)/2</f>
        <v>118849</v>
      </c>
      <c r="AT73" s="99">
        <v>1</v>
      </c>
      <c r="AU73" s="101">
        <f t="shared" si="49"/>
        <v>118849</v>
      </c>
    </row>
    <row r="74" spans="1:47" ht="18.75" customHeight="1" x14ac:dyDescent="0.2">
      <c r="A74" s="11">
        <v>6</v>
      </c>
      <c r="B74" s="25">
        <v>60122000</v>
      </c>
      <c r="C74" s="34" t="s">
        <v>69</v>
      </c>
      <c r="D74" s="25" t="s">
        <v>84</v>
      </c>
      <c r="E74" s="47">
        <f t="shared" si="0"/>
        <v>6</v>
      </c>
      <c r="F74" s="52"/>
      <c r="G74" s="24">
        <f t="shared" si="134"/>
        <v>0</v>
      </c>
      <c r="H74" s="12">
        <f t="shared" ref="H74:H81" si="143">+F74+G74</f>
        <v>0</v>
      </c>
      <c r="I74" s="51">
        <f t="shared" si="135"/>
        <v>0</v>
      </c>
      <c r="J74" s="58">
        <f t="shared" si="50"/>
        <v>0</v>
      </c>
      <c r="K74" s="24">
        <f t="shared" si="136"/>
        <v>0</v>
      </c>
      <c r="L74" s="12">
        <f t="shared" si="137"/>
        <v>0</v>
      </c>
      <c r="M74" s="51"/>
      <c r="N74" s="58">
        <f t="shared" si="51"/>
        <v>194690.26548672569</v>
      </c>
      <c r="O74" s="24">
        <f t="shared" si="138"/>
        <v>25309.734513274339</v>
      </c>
      <c r="P74" s="12">
        <f t="shared" si="139"/>
        <v>220000.00000000003</v>
      </c>
      <c r="Q74" s="51">
        <v>220000</v>
      </c>
      <c r="R74" s="58">
        <f t="shared" si="121"/>
        <v>0</v>
      </c>
      <c r="S74" s="24">
        <f t="shared" si="32"/>
        <v>0</v>
      </c>
      <c r="T74" s="12">
        <f t="shared" si="140"/>
        <v>0</v>
      </c>
      <c r="U74" s="51"/>
      <c r="V74" s="58"/>
      <c r="W74" s="24">
        <f t="shared" si="141"/>
        <v>0</v>
      </c>
      <c r="X74" s="12">
        <f t="shared" si="142"/>
        <v>0</v>
      </c>
      <c r="Y74" s="51">
        <f>+X74</f>
        <v>0</v>
      </c>
      <c r="Z74" s="58"/>
      <c r="AA74" s="24">
        <f t="shared" si="128"/>
        <v>0</v>
      </c>
      <c r="AB74" s="12">
        <f t="shared" si="123"/>
        <v>0</v>
      </c>
      <c r="AC74" s="13">
        <f t="shared" si="129"/>
        <v>0</v>
      </c>
      <c r="AD74" s="66">
        <v>153500</v>
      </c>
      <c r="AE74" s="24">
        <f t="shared" si="124"/>
        <v>29165</v>
      </c>
      <c r="AF74" s="12">
        <f t="shared" si="125"/>
        <v>182665</v>
      </c>
      <c r="AG74" s="13">
        <f t="shared" si="126"/>
        <v>182665</v>
      </c>
      <c r="AH74" s="58">
        <f t="shared" si="130"/>
        <v>0</v>
      </c>
      <c r="AI74" s="24">
        <f t="shared" si="131"/>
        <v>0</v>
      </c>
      <c r="AJ74" s="29"/>
      <c r="AK74" s="38"/>
      <c r="AL74" s="43"/>
      <c r="AM74" s="58">
        <f t="shared" si="31"/>
        <v>0</v>
      </c>
      <c r="AN74" s="24">
        <f t="shared" si="7"/>
        <v>0</v>
      </c>
      <c r="AO74" s="23">
        <f t="shared" si="8"/>
        <v>0</v>
      </c>
      <c r="AP74" s="43"/>
      <c r="AQ74" s="43"/>
      <c r="AR74" s="23">
        <f>(N74+AD74)/2</f>
        <v>174095.13274336286</v>
      </c>
      <c r="AS74" s="23">
        <f>(Q74+AG74)/2</f>
        <v>201332.5</v>
      </c>
      <c r="AT74" s="99">
        <v>6</v>
      </c>
      <c r="AU74" s="101">
        <f t="shared" si="49"/>
        <v>1207995</v>
      </c>
    </row>
    <row r="75" spans="1:47" ht="18.75" customHeight="1" x14ac:dyDescent="0.2">
      <c r="A75" s="11">
        <v>7</v>
      </c>
      <c r="B75" s="87">
        <v>60124300</v>
      </c>
      <c r="C75" s="34" t="s">
        <v>70</v>
      </c>
      <c r="D75" s="25" t="s">
        <v>84</v>
      </c>
      <c r="E75" s="47">
        <f t="shared" ref="E75:E81" si="144">AT75</f>
        <v>4</v>
      </c>
      <c r="F75" s="52"/>
      <c r="G75" s="24">
        <f t="shared" si="134"/>
        <v>0</v>
      </c>
      <c r="H75" s="12">
        <f t="shared" si="143"/>
        <v>0</v>
      </c>
      <c r="I75" s="51">
        <f t="shared" si="135"/>
        <v>0</v>
      </c>
      <c r="J75" s="58">
        <f>+M75/1.19</f>
        <v>327731.09243697481</v>
      </c>
      <c r="K75" s="24">
        <f>J75*19%</f>
        <v>62268.907563025212</v>
      </c>
      <c r="L75" s="12">
        <f>+J75+K75</f>
        <v>390000</v>
      </c>
      <c r="M75" s="51">
        <v>390000</v>
      </c>
      <c r="N75" s="58">
        <f>+Q75/1.19</f>
        <v>312605.04201680672</v>
      </c>
      <c r="O75" s="24">
        <f>N75*19%</f>
        <v>59394.957983193279</v>
      </c>
      <c r="P75" s="12">
        <f>+N75+O75</f>
        <v>372000</v>
      </c>
      <c r="Q75" s="51">
        <v>372000</v>
      </c>
      <c r="R75" s="58">
        <f>+U75/1.19</f>
        <v>0</v>
      </c>
      <c r="S75" s="24">
        <f>R75*19%</f>
        <v>0</v>
      </c>
      <c r="T75" s="12">
        <f>+R75+S75</f>
        <v>0</v>
      </c>
      <c r="U75" s="51"/>
      <c r="V75" s="58"/>
      <c r="W75" s="24">
        <f>V75*19%</f>
        <v>0</v>
      </c>
      <c r="X75" s="12">
        <f>+V75+W75</f>
        <v>0</v>
      </c>
      <c r="Y75" s="51">
        <f t="shared" ref="Y75:Y82" si="145">+X75</f>
        <v>0</v>
      </c>
      <c r="Z75" s="58"/>
      <c r="AA75" s="24">
        <f t="shared" si="128"/>
        <v>0</v>
      </c>
      <c r="AB75" s="12">
        <f t="shared" si="123"/>
        <v>0</v>
      </c>
      <c r="AC75" s="13">
        <f t="shared" si="129"/>
        <v>0</v>
      </c>
      <c r="AD75" s="66"/>
      <c r="AE75" s="24">
        <f t="shared" si="124"/>
        <v>0</v>
      </c>
      <c r="AF75" s="12">
        <f t="shared" si="125"/>
        <v>0</v>
      </c>
      <c r="AG75" s="13">
        <f t="shared" si="126"/>
        <v>0</v>
      </c>
      <c r="AH75" s="58">
        <f t="shared" si="130"/>
        <v>0</v>
      </c>
      <c r="AI75" s="24">
        <f t="shared" si="131"/>
        <v>0</v>
      </c>
      <c r="AJ75" s="13"/>
      <c r="AK75" s="38"/>
      <c r="AL75" s="43"/>
      <c r="AM75" s="58">
        <f t="shared" si="31"/>
        <v>0</v>
      </c>
      <c r="AN75" s="24">
        <f t="shared" si="7"/>
        <v>0</v>
      </c>
      <c r="AO75" s="23">
        <f t="shared" si="8"/>
        <v>0</v>
      </c>
      <c r="AP75" s="43"/>
      <c r="AQ75" s="43"/>
      <c r="AR75" s="23">
        <f t="shared" ref="AR75:AR79" si="146">(J75+N75)/2</f>
        <v>320168.06722689077</v>
      </c>
      <c r="AS75" s="23">
        <f t="shared" ref="AS75:AS79" si="147">(M75+Q75)/2</f>
        <v>381000</v>
      </c>
      <c r="AT75" s="99">
        <v>4</v>
      </c>
      <c r="AU75" s="101">
        <f t="shared" si="49"/>
        <v>1524000</v>
      </c>
    </row>
    <row r="76" spans="1:47" ht="18.75" customHeight="1" x14ac:dyDescent="0.2">
      <c r="A76" s="11">
        <v>8</v>
      </c>
      <c r="B76" s="87">
        <v>23141700</v>
      </c>
      <c r="C76" s="34" t="s">
        <v>71</v>
      </c>
      <c r="D76" s="25" t="s">
        <v>84</v>
      </c>
      <c r="E76" s="47">
        <f t="shared" si="144"/>
        <v>6</v>
      </c>
      <c r="F76" s="52"/>
      <c r="G76" s="24">
        <f t="shared" si="134"/>
        <v>0</v>
      </c>
      <c r="H76" s="12">
        <f t="shared" si="143"/>
        <v>0</v>
      </c>
      <c r="I76" s="51">
        <f t="shared" si="135"/>
        <v>0</v>
      </c>
      <c r="J76" s="58">
        <f>+M76/1.19</f>
        <v>126050.42016806723</v>
      </c>
      <c r="K76" s="24">
        <f t="shared" ref="K76:K81" si="148">J76*19%</f>
        <v>23949.579831932773</v>
      </c>
      <c r="L76" s="12">
        <f t="shared" ref="L76:L82" si="149">+J76+K76</f>
        <v>150000</v>
      </c>
      <c r="M76" s="51">
        <v>150000</v>
      </c>
      <c r="N76" s="58">
        <f>+Q76/1.19</f>
        <v>119327.73109243698</v>
      </c>
      <c r="O76" s="24">
        <f t="shared" ref="O76:O81" si="150">N76*19%</f>
        <v>22672.268907563026</v>
      </c>
      <c r="P76" s="12">
        <f t="shared" ref="P76:P82" si="151">+N76+O76</f>
        <v>142000</v>
      </c>
      <c r="Q76" s="51">
        <v>142000</v>
      </c>
      <c r="R76" s="58">
        <f>+U76/1.19</f>
        <v>0</v>
      </c>
      <c r="S76" s="24">
        <f t="shared" ref="S76:S81" si="152">R76*19%</f>
        <v>0</v>
      </c>
      <c r="T76" s="12">
        <f t="shared" ref="T76:T82" si="153">+R76+S76</f>
        <v>0</v>
      </c>
      <c r="U76" s="51"/>
      <c r="V76" s="58"/>
      <c r="W76" s="24">
        <f t="shared" ref="W76:W81" si="154">V76*19%</f>
        <v>0</v>
      </c>
      <c r="X76" s="12">
        <f t="shared" si="142"/>
        <v>0</v>
      </c>
      <c r="Y76" s="51">
        <f t="shared" si="145"/>
        <v>0</v>
      </c>
      <c r="Z76" s="58"/>
      <c r="AA76" s="24">
        <f t="shared" si="128"/>
        <v>0</v>
      </c>
      <c r="AB76" s="12">
        <f t="shared" si="123"/>
        <v>0</v>
      </c>
      <c r="AC76" s="13">
        <f t="shared" si="129"/>
        <v>0</v>
      </c>
      <c r="AD76" s="66"/>
      <c r="AE76" s="24">
        <f t="shared" si="124"/>
        <v>0</v>
      </c>
      <c r="AF76" s="12">
        <f t="shared" si="125"/>
        <v>0</v>
      </c>
      <c r="AG76" s="13"/>
      <c r="AH76" s="58">
        <f t="shared" si="130"/>
        <v>0</v>
      </c>
      <c r="AI76" s="24">
        <f t="shared" si="131"/>
        <v>0</v>
      </c>
      <c r="AJ76" s="13"/>
      <c r="AK76" s="38"/>
      <c r="AL76" s="43"/>
      <c r="AM76" s="58">
        <f t="shared" si="31"/>
        <v>0</v>
      </c>
      <c r="AN76" s="24">
        <f t="shared" ref="AN76:AN82" si="155">AM76*13%</f>
        <v>0</v>
      </c>
      <c r="AO76" s="23">
        <f t="shared" si="8"/>
        <v>0</v>
      </c>
      <c r="AP76" s="43"/>
      <c r="AQ76" s="43"/>
      <c r="AR76" s="23">
        <f t="shared" si="146"/>
        <v>122689.0756302521</v>
      </c>
      <c r="AS76" s="23">
        <f t="shared" si="147"/>
        <v>146000</v>
      </c>
      <c r="AT76" s="99">
        <v>6</v>
      </c>
      <c r="AU76" s="101">
        <f t="shared" si="49"/>
        <v>876000</v>
      </c>
    </row>
    <row r="77" spans="1:47" ht="18.75" customHeight="1" x14ac:dyDescent="0.2">
      <c r="A77" s="11">
        <v>9</v>
      </c>
      <c r="B77" s="25">
        <v>23271800</v>
      </c>
      <c r="C77" s="34" t="s">
        <v>72</v>
      </c>
      <c r="D77" s="25" t="s">
        <v>83</v>
      </c>
      <c r="E77" s="47">
        <f t="shared" si="144"/>
        <v>6</v>
      </c>
      <c r="F77" s="52"/>
      <c r="G77" s="24">
        <f t="shared" si="134"/>
        <v>0</v>
      </c>
      <c r="H77" s="12">
        <f t="shared" si="143"/>
        <v>0</v>
      </c>
      <c r="I77" s="51">
        <f t="shared" si="135"/>
        <v>0</v>
      </c>
      <c r="J77" s="58">
        <f t="shared" ref="J77:J81" si="156">+M77/1.19</f>
        <v>159663.8655462185</v>
      </c>
      <c r="K77" s="24">
        <f t="shared" si="148"/>
        <v>30336.134453781517</v>
      </c>
      <c r="L77" s="12">
        <f t="shared" si="149"/>
        <v>190000</v>
      </c>
      <c r="M77" s="51">
        <v>190000</v>
      </c>
      <c r="N77" s="58">
        <f t="shared" ref="N77:N81" si="157">+Q77/1.19</f>
        <v>163865.5462184874</v>
      </c>
      <c r="O77" s="24">
        <f t="shared" si="150"/>
        <v>31134.453781512606</v>
      </c>
      <c r="P77" s="12">
        <f t="shared" si="151"/>
        <v>195000</v>
      </c>
      <c r="Q77" s="51">
        <v>195000</v>
      </c>
      <c r="R77" s="58">
        <f t="shared" ref="R77:R81" si="158">+U77/1.19</f>
        <v>0</v>
      </c>
      <c r="S77" s="24">
        <f t="shared" si="152"/>
        <v>0</v>
      </c>
      <c r="T77" s="12">
        <f t="shared" si="153"/>
        <v>0</v>
      </c>
      <c r="U77" s="51"/>
      <c r="V77" s="58"/>
      <c r="W77" s="24">
        <f t="shared" si="154"/>
        <v>0</v>
      </c>
      <c r="X77" s="12">
        <f t="shared" si="142"/>
        <v>0</v>
      </c>
      <c r="Y77" s="51">
        <f t="shared" si="145"/>
        <v>0</v>
      </c>
      <c r="Z77" s="58"/>
      <c r="AA77" s="24">
        <f t="shared" si="128"/>
        <v>0</v>
      </c>
      <c r="AB77" s="12">
        <f t="shared" si="123"/>
        <v>0</v>
      </c>
      <c r="AC77" s="13">
        <f t="shared" si="129"/>
        <v>0</v>
      </c>
      <c r="AD77" s="66"/>
      <c r="AE77" s="24">
        <f t="shared" si="124"/>
        <v>0</v>
      </c>
      <c r="AF77" s="12">
        <f t="shared" si="125"/>
        <v>0</v>
      </c>
      <c r="AG77" s="13">
        <f t="shared" si="126"/>
        <v>0</v>
      </c>
      <c r="AH77" s="58">
        <f t="shared" si="130"/>
        <v>0</v>
      </c>
      <c r="AI77" s="24">
        <f t="shared" si="131"/>
        <v>0</v>
      </c>
      <c r="AJ77" s="13"/>
      <c r="AK77" s="38"/>
      <c r="AL77" s="43"/>
      <c r="AM77" s="58">
        <f t="shared" si="31"/>
        <v>0</v>
      </c>
      <c r="AN77" s="24">
        <f t="shared" si="155"/>
        <v>0</v>
      </c>
      <c r="AO77" s="23">
        <f t="shared" ref="AO77:AO82" si="159">AP77</f>
        <v>0</v>
      </c>
      <c r="AP77" s="43"/>
      <c r="AQ77" s="43"/>
      <c r="AR77" s="23">
        <f t="shared" si="146"/>
        <v>161764.70588235295</v>
      </c>
      <c r="AS77" s="23">
        <f t="shared" si="147"/>
        <v>192500</v>
      </c>
      <c r="AT77" s="99">
        <v>6</v>
      </c>
      <c r="AU77" s="101">
        <f t="shared" si="49"/>
        <v>1155000</v>
      </c>
    </row>
    <row r="78" spans="1:47" ht="18.75" customHeight="1" x14ac:dyDescent="0.2">
      <c r="A78" s="11">
        <v>10</v>
      </c>
      <c r="B78" s="25">
        <v>53141600</v>
      </c>
      <c r="C78" s="34" t="s">
        <v>73</v>
      </c>
      <c r="D78" s="25" t="s">
        <v>84</v>
      </c>
      <c r="E78" s="47">
        <f t="shared" si="144"/>
        <v>6</v>
      </c>
      <c r="F78" s="52"/>
      <c r="G78" s="24">
        <f t="shared" si="134"/>
        <v>0</v>
      </c>
      <c r="H78" s="12">
        <f t="shared" si="143"/>
        <v>0</v>
      </c>
      <c r="I78" s="51">
        <f t="shared" si="135"/>
        <v>0</v>
      </c>
      <c r="J78" s="58">
        <f t="shared" si="156"/>
        <v>99159.663865546216</v>
      </c>
      <c r="K78" s="24">
        <f t="shared" si="148"/>
        <v>18840.336134453781</v>
      </c>
      <c r="L78" s="12">
        <f t="shared" si="149"/>
        <v>118000</v>
      </c>
      <c r="M78" s="51">
        <v>118000</v>
      </c>
      <c r="N78" s="58">
        <f t="shared" si="157"/>
        <v>94117.647058823539</v>
      </c>
      <c r="O78" s="24">
        <f t="shared" si="150"/>
        <v>17882.352941176472</v>
      </c>
      <c r="P78" s="12">
        <f t="shared" si="151"/>
        <v>112000.00000000001</v>
      </c>
      <c r="Q78" s="51">
        <v>112000</v>
      </c>
      <c r="R78" s="58">
        <f t="shared" si="158"/>
        <v>78000</v>
      </c>
      <c r="S78" s="24">
        <f t="shared" si="152"/>
        <v>14820</v>
      </c>
      <c r="T78" s="12">
        <f t="shared" si="153"/>
        <v>92820</v>
      </c>
      <c r="U78" s="51">
        <v>92820</v>
      </c>
      <c r="V78" s="58"/>
      <c r="W78" s="24">
        <f t="shared" si="154"/>
        <v>0</v>
      </c>
      <c r="X78" s="12">
        <f t="shared" si="142"/>
        <v>0</v>
      </c>
      <c r="Y78" s="51">
        <f t="shared" si="145"/>
        <v>0</v>
      </c>
      <c r="Z78" s="58"/>
      <c r="AA78" s="24">
        <f t="shared" si="128"/>
        <v>0</v>
      </c>
      <c r="AB78" s="12">
        <f t="shared" si="123"/>
        <v>0</v>
      </c>
      <c r="AC78" s="13">
        <f t="shared" si="129"/>
        <v>0</v>
      </c>
      <c r="AD78" s="66"/>
      <c r="AE78" s="24">
        <f t="shared" si="124"/>
        <v>0</v>
      </c>
      <c r="AF78" s="12">
        <f t="shared" si="125"/>
        <v>0</v>
      </c>
      <c r="AG78" s="13">
        <f t="shared" si="126"/>
        <v>0</v>
      </c>
      <c r="AH78" s="58">
        <f t="shared" si="130"/>
        <v>0</v>
      </c>
      <c r="AI78" s="24">
        <f t="shared" si="131"/>
        <v>0</v>
      </c>
      <c r="AJ78" s="13"/>
      <c r="AK78" s="38"/>
      <c r="AL78" s="43"/>
      <c r="AM78" s="58">
        <f t="shared" si="31"/>
        <v>0</v>
      </c>
      <c r="AN78" s="24">
        <f t="shared" si="155"/>
        <v>0</v>
      </c>
      <c r="AO78" s="23">
        <f t="shared" si="159"/>
        <v>0</v>
      </c>
      <c r="AP78" s="43"/>
      <c r="AQ78" s="43"/>
      <c r="AR78" s="23">
        <f>(J78+N78+R78)/2</f>
        <v>135638.65546218486</v>
      </c>
      <c r="AS78" s="23">
        <f>(M78+Q78+U78)/2</f>
        <v>161410</v>
      </c>
      <c r="AT78" s="99">
        <v>6</v>
      </c>
      <c r="AU78" s="101">
        <f t="shared" si="49"/>
        <v>968460</v>
      </c>
    </row>
    <row r="79" spans="1:47" ht="18.75" customHeight="1" x14ac:dyDescent="0.2">
      <c r="A79" s="11">
        <v>11</v>
      </c>
      <c r="B79" s="87">
        <v>23271800</v>
      </c>
      <c r="C79" s="34" t="s">
        <v>74</v>
      </c>
      <c r="D79" s="25" t="s">
        <v>84</v>
      </c>
      <c r="E79" s="47">
        <f t="shared" si="144"/>
        <v>5</v>
      </c>
      <c r="F79" s="52"/>
      <c r="G79" s="24">
        <f t="shared" si="134"/>
        <v>0</v>
      </c>
      <c r="H79" s="12">
        <f t="shared" si="143"/>
        <v>0</v>
      </c>
      <c r="I79" s="51">
        <f t="shared" si="135"/>
        <v>0</v>
      </c>
      <c r="J79" s="58">
        <f t="shared" si="156"/>
        <v>159663.8655462185</v>
      </c>
      <c r="K79" s="24">
        <f t="shared" si="148"/>
        <v>30336.134453781517</v>
      </c>
      <c r="L79" s="12">
        <f t="shared" si="149"/>
        <v>190000</v>
      </c>
      <c r="M79" s="51">
        <v>190000</v>
      </c>
      <c r="N79" s="58">
        <f t="shared" si="157"/>
        <v>152941.17647058825</v>
      </c>
      <c r="O79" s="24">
        <f t="shared" si="150"/>
        <v>29058.823529411769</v>
      </c>
      <c r="P79" s="12">
        <f t="shared" si="151"/>
        <v>182000.00000000003</v>
      </c>
      <c r="Q79" s="51">
        <v>182000</v>
      </c>
      <c r="R79" s="58">
        <f t="shared" si="158"/>
        <v>0</v>
      </c>
      <c r="S79" s="24">
        <f t="shared" si="152"/>
        <v>0</v>
      </c>
      <c r="T79" s="12">
        <f t="shared" si="153"/>
        <v>0</v>
      </c>
      <c r="U79" s="51"/>
      <c r="V79" s="58"/>
      <c r="W79" s="24">
        <f t="shared" si="154"/>
        <v>0</v>
      </c>
      <c r="X79" s="12">
        <f t="shared" si="142"/>
        <v>0</v>
      </c>
      <c r="Y79" s="51">
        <f t="shared" si="145"/>
        <v>0</v>
      </c>
      <c r="Z79" s="58"/>
      <c r="AA79" s="24">
        <f t="shared" si="128"/>
        <v>0</v>
      </c>
      <c r="AB79" s="12">
        <f t="shared" si="123"/>
        <v>0</v>
      </c>
      <c r="AC79" s="13">
        <f t="shared" si="129"/>
        <v>0</v>
      </c>
      <c r="AD79" s="66"/>
      <c r="AE79" s="24">
        <f t="shared" si="124"/>
        <v>0</v>
      </c>
      <c r="AF79" s="12">
        <f t="shared" si="125"/>
        <v>0</v>
      </c>
      <c r="AG79" s="13">
        <f t="shared" si="126"/>
        <v>0</v>
      </c>
      <c r="AH79" s="58">
        <f t="shared" si="130"/>
        <v>0</v>
      </c>
      <c r="AI79" s="24">
        <f t="shared" si="131"/>
        <v>0</v>
      </c>
      <c r="AJ79" s="13"/>
      <c r="AK79" s="38"/>
      <c r="AL79" s="43"/>
      <c r="AM79" s="58">
        <f t="shared" si="31"/>
        <v>0</v>
      </c>
      <c r="AN79" s="24">
        <f t="shared" si="155"/>
        <v>0</v>
      </c>
      <c r="AO79" s="23">
        <f t="shared" si="159"/>
        <v>0</v>
      </c>
      <c r="AP79" s="43"/>
      <c r="AQ79" s="43"/>
      <c r="AR79" s="23">
        <f t="shared" si="146"/>
        <v>156302.52100840339</v>
      </c>
      <c r="AS79" s="23">
        <f t="shared" si="147"/>
        <v>186000</v>
      </c>
      <c r="AT79" s="99">
        <v>5</v>
      </c>
      <c r="AU79" s="101">
        <f t="shared" si="49"/>
        <v>930000</v>
      </c>
    </row>
    <row r="80" spans="1:47" ht="18.75" customHeight="1" x14ac:dyDescent="0.25">
      <c r="A80" s="11">
        <v>12</v>
      </c>
      <c r="B80" s="27">
        <v>23101500</v>
      </c>
      <c r="C80" s="34" t="s">
        <v>75</v>
      </c>
      <c r="D80" s="25" t="s">
        <v>83</v>
      </c>
      <c r="E80" s="47">
        <f t="shared" si="144"/>
        <v>4</v>
      </c>
      <c r="F80" s="52"/>
      <c r="G80" s="24">
        <f t="shared" si="134"/>
        <v>0</v>
      </c>
      <c r="H80" s="12">
        <f t="shared" si="143"/>
        <v>0</v>
      </c>
      <c r="I80" s="51">
        <f t="shared" si="135"/>
        <v>0</v>
      </c>
      <c r="J80" s="58">
        <f t="shared" si="156"/>
        <v>0</v>
      </c>
      <c r="K80" s="24">
        <f t="shared" si="148"/>
        <v>0</v>
      </c>
      <c r="L80" s="12">
        <f t="shared" si="149"/>
        <v>0</v>
      </c>
      <c r="M80" s="51"/>
      <c r="N80" s="58">
        <f t="shared" si="157"/>
        <v>0</v>
      </c>
      <c r="O80" s="24">
        <f t="shared" si="150"/>
        <v>0</v>
      </c>
      <c r="P80" s="12">
        <f t="shared" si="151"/>
        <v>0</v>
      </c>
      <c r="Q80" s="51"/>
      <c r="R80" s="58">
        <f t="shared" si="158"/>
        <v>120000</v>
      </c>
      <c r="S80" s="24">
        <f t="shared" si="152"/>
        <v>22800</v>
      </c>
      <c r="T80" s="12">
        <f t="shared" si="153"/>
        <v>142800</v>
      </c>
      <c r="U80" s="51">
        <v>142800</v>
      </c>
      <c r="V80" s="58"/>
      <c r="W80" s="24">
        <f t="shared" si="154"/>
        <v>0</v>
      </c>
      <c r="X80" s="12">
        <f t="shared" si="142"/>
        <v>0</v>
      </c>
      <c r="Y80" s="51">
        <f t="shared" si="145"/>
        <v>0</v>
      </c>
      <c r="Z80" s="58"/>
      <c r="AA80" s="24">
        <f>Z80*19%</f>
        <v>0</v>
      </c>
      <c r="AB80" s="12">
        <f t="shared" si="123"/>
        <v>0</v>
      </c>
      <c r="AC80" s="13">
        <f t="shared" si="129"/>
        <v>0</v>
      </c>
      <c r="AD80" s="66"/>
      <c r="AE80" s="24">
        <f t="shared" si="124"/>
        <v>0</v>
      </c>
      <c r="AF80" s="12">
        <f t="shared" si="125"/>
        <v>0</v>
      </c>
      <c r="AG80" s="13">
        <f t="shared" si="126"/>
        <v>0</v>
      </c>
      <c r="AH80" s="58">
        <f t="shared" si="130"/>
        <v>158568.06722689077</v>
      </c>
      <c r="AI80" s="24">
        <f>AH80*19%</f>
        <v>30127.932773109245</v>
      </c>
      <c r="AJ80" s="13">
        <v>188696</v>
      </c>
      <c r="AK80" s="38">
        <f>AJ80</f>
        <v>188696</v>
      </c>
      <c r="AL80" s="96" t="s">
        <v>126</v>
      </c>
      <c r="AM80" s="58">
        <f t="shared" si="31"/>
        <v>0</v>
      </c>
      <c r="AN80" s="24">
        <f t="shared" si="155"/>
        <v>0</v>
      </c>
      <c r="AO80" s="23">
        <f t="shared" si="159"/>
        <v>0</v>
      </c>
      <c r="AP80" s="43"/>
      <c r="AQ80" s="43"/>
      <c r="AR80" s="23">
        <f>(R80+AH80)/2</f>
        <v>139284.03361344538</v>
      </c>
      <c r="AS80" s="23">
        <f>(U80+AK80)/2</f>
        <v>165748</v>
      </c>
      <c r="AT80" s="99">
        <v>4</v>
      </c>
      <c r="AU80" s="101">
        <f t="shared" si="49"/>
        <v>662992</v>
      </c>
    </row>
    <row r="81" spans="1:47" ht="18.75" customHeight="1" thickBot="1" x14ac:dyDescent="0.25">
      <c r="A81" s="11">
        <v>13</v>
      </c>
      <c r="B81" s="28">
        <v>53141600</v>
      </c>
      <c r="C81" s="34" t="s">
        <v>76</v>
      </c>
      <c r="D81" s="28" t="s">
        <v>84</v>
      </c>
      <c r="E81" s="47">
        <f t="shared" si="144"/>
        <v>4</v>
      </c>
      <c r="F81" s="54"/>
      <c r="G81" s="55">
        <f t="shared" si="134"/>
        <v>0</v>
      </c>
      <c r="H81" s="56">
        <f t="shared" si="143"/>
        <v>0</v>
      </c>
      <c r="I81" s="57">
        <f t="shared" si="135"/>
        <v>0</v>
      </c>
      <c r="J81" s="58">
        <f t="shared" si="156"/>
        <v>0</v>
      </c>
      <c r="K81" s="55">
        <f t="shared" si="148"/>
        <v>0</v>
      </c>
      <c r="L81" s="56">
        <f t="shared" si="149"/>
        <v>0</v>
      </c>
      <c r="M81" s="57"/>
      <c r="N81" s="58">
        <f t="shared" si="157"/>
        <v>0</v>
      </c>
      <c r="O81" s="55">
        <f t="shared" si="150"/>
        <v>0</v>
      </c>
      <c r="P81" s="56">
        <f t="shared" si="151"/>
        <v>0</v>
      </c>
      <c r="Q81" s="57"/>
      <c r="R81" s="58">
        <f t="shared" si="158"/>
        <v>138000</v>
      </c>
      <c r="S81" s="55">
        <f t="shared" si="152"/>
        <v>26220</v>
      </c>
      <c r="T81" s="56">
        <f t="shared" si="153"/>
        <v>164220</v>
      </c>
      <c r="U81" s="57">
        <v>164220</v>
      </c>
      <c r="V81" s="59"/>
      <c r="W81" s="55">
        <f t="shared" si="154"/>
        <v>0</v>
      </c>
      <c r="X81" s="56">
        <f t="shared" si="142"/>
        <v>0</v>
      </c>
      <c r="Y81" s="57">
        <f t="shared" si="145"/>
        <v>0</v>
      </c>
      <c r="Z81" s="58"/>
      <c r="AA81" s="24">
        <f t="shared" si="128"/>
        <v>0</v>
      </c>
      <c r="AB81" s="12">
        <f t="shared" si="123"/>
        <v>0</v>
      </c>
      <c r="AC81" s="13">
        <f t="shared" si="129"/>
        <v>0</v>
      </c>
      <c r="AD81" s="66">
        <v>134600</v>
      </c>
      <c r="AE81" s="24">
        <f t="shared" si="124"/>
        <v>25574</v>
      </c>
      <c r="AF81" s="12">
        <f t="shared" si="125"/>
        <v>160174</v>
      </c>
      <c r="AG81" s="13">
        <f t="shared" si="126"/>
        <v>160174</v>
      </c>
      <c r="AH81" s="58">
        <f t="shared" si="130"/>
        <v>0</v>
      </c>
      <c r="AI81" s="24">
        <f t="shared" si="131"/>
        <v>0</v>
      </c>
      <c r="AJ81" s="13"/>
      <c r="AK81" s="38"/>
      <c r="AL81" s="43"/>
      <c r="AM81" s="58">
        <f t="shared" ref="AM81:AM82" si="160">+AP81/1.19</f>
        <v>0</v>
      </c>
      <c r="AN81" s="24">
        <f t="shared" si="155"/>
        <v>0</v>
      </c>
      <c r="AO81" s="23">
        <f t="shared" si="159"/>
        <v>0</v>
      </c>
      <c r="AP81" s="43"/>
      <c r="AQ81" s="43"/>
      <c r="AR81" s="23">
        <f>(R81+AD81)/2</f>
        <v>136300</v>
      </c>
      <c r="AS81" s="23">
        <f>(U81+AG81)/2</f>
        <v>162197</v>
      </c>
      <c r="AT81" s="99">
        <v>4</v>
      </c>
      <c r="AU81" s="101">
        <f t="shared" si="49"/>
        <v>648788</v>
      </c>
    </row>
    <row r="82" spans="1:47" ht="18.75" customHeight="1" thickTop="1" x14ac:dyDescent="0.2">
      <c r="A82" s="11">
        <v>14</v>
      </c>
      <c r="B82" s="25">
        <v>53121600</v>
      </c>
      <c r="C82" s="34" t="s">
        <v>25</v>
      </c>
      <c r="D82" s="25" t="s">
        <v>82</v>
      </c>
      <c r="E82" s="47">
        <f t="shared" ref="E82" si="161">AT82</f>
        <v>1</v>
      </c>
      <c r="F82" s="52"/>
      <c r="G82" s="24">
        <f>F82*19%</f>
        <v>0</v>
      </c>
      <c r="H82" s="12">
        <f>F82+G82</f>
        <v>0</v>
      </c>
      <c r="I82" s="51">
        <f t="shared" si="135"/>
        <v>0</v>
      </c>
      <c r="J82" s="58">
        <f>+M82/1.13</f>
        <v>209734.51327433629</v>
      </c>
      <c r="K82" s="24">
        <f t="shared" ref="K82" si="162">J82*13%</f>
        <v>27265.486725663719</v>
      </c>
      <c r="L82" s="12">
        <f t="shared" si="149"/>
        <v>237000</v>
      </c>
      <c r="M82" s="51">
        <v>237000</v>
      </c>
      <c r="N82" s="58">
        <f>+Q82/1.13</f>
        <v>186725.66371681419</v>
      </c>
      <c r="O82" s="24">
        <f t="shared" ref="O82" si="163">N82*13%</f>
        <v>24274.336283185847</v>
      </c>
      <c r="P82" s="12">
        <f t="shared" si="151"/>
        <v>211000.00000000003</v>
      </c>
      <c r="Q82" s="51">
        <v>211000</v>
      </c>
      <c r="R82" s="58"/>
      <c r="S82" s="24">
        <f t="shared" ref="S82" si="164">R82*13%</f>
        <v>0</v>
      </c>
      <c r="T82" s="12">
        <f t="shared" si="153"/>
        <v>0</v>
      </c>
      <c r="U82" s="51"/>
      <c r="V82" s="58"/>
      <c r="W82" s="24">
        <f t="shared" ref="W82" si="165">V82*13%</f>
        <v>0</v>
      </c>
      <c r="X82" s="12">
        <f t="shared" si="142"/>
        <v>0</v>
      </c>
      <c r="Y82" s="51">
        <f t="shared" si="145"/>
        <v>0</v>
      </c>
      <c r="Z82" s="58">
        <f t="shared" ref="Z82" si="166">+AC82/1.13</f>
        <v>0</v>
      </c>
      <c r="AA82" s="24">
        <f t="shared" ref="AA82" si="167">Z82*13%</f>
        <v>0</v>
      </c>
      <c r="AB82" s="12"/>
      <c r="AC82" s="13">
        <f t="shared" si="129"/>
        <v>0</v>
      </c>
      <c r="AD82" s="13"/>
      <c r="AE82" s="24">
        <f t="shared" si="124"/>
        <v>0</v>
      </c>
      <c r="AF82" s="12">
        <f t="shared" si="125"/>
        <v>0</v>
      </c>
      <c r="AG82" s="13">
        <f t="shared" si="126"/>
        <v>0</v>
      </c>
      <c r="AH82" s="58">
        <f t="shared" ref="AH82" si="168">+AK82/1.13</f>
        <v>0</v>
      </c>
      <c r="AI82" s="24">
        <f t="shared" si="131"/>
        <v>0</v>
      </c>
      <c r="AJ82" s="38"/>
      <c r="AK82" s="38">
        <f t="shared" ref="AK82" si="169">+AJ82</f>
        <v>0</v>
      </c>
      <c r="AL82" s="43"/>
      <c r="AM82" s="58">
        <f t="shared" si="160"/>
        <v>0</v>
      </c>
      <c r="AN82" s="24">
        <f t="shared" si="155"/>
        <v>0</v>
      </c>
      <c r="AO82" s="23">
        <f t="shared" si="159"/>
        <v>0</v>
      </c>
      <c r="AP82" s="43"/>
      <c r="AQ82" s="43"/>
      <c r="AR82" s="23">
        <f>(J82+N82)/2</f>
        <v>198230.08849557524</v>
      </c>
      <c r="AS82" s="23">
        <f>(Q82+M82)/2</f>
        <v>224000</v>
      </c>
      <c r="AT82" s="99">
        <v>1</v>
      </c>
      <c r="AU82" s="101">
        <f t="shared" si="49"/>
        <v>224000</v>
      </c>
    </row>
    <row r="83" spans="1:47" ht="15" x14ac:dyDescent="0.2">
      <c r="A83" s="114" t="s">
        <v>7</v>
      </c>
      <c r="B83" s="115"/>
      <c r="C83" s="115"/>
      <c r="D83" s="115"/>
      <c r="E83" s="115"/>
      <c r="F83" s="115"/>
      <c r="G83" s="115"/>
      <c r="H83" s="115"/>
      <c r="I83" s="115"/>
      <c r="J83" s="115"/>
      <c r="K83" s="115"/>
      <c r="L83" s="115"/>
      <c r="M83" s="115"/>
      <c r="N83" s="115"/>
      <c r="O83" s="115"/>
      <c r="P83" s="115"/>
      <c r="Q83" s="115"/>
      <c r="R83" s="115"/>
      <c r="S83" s="115"/>
      <c r="T83" s="115"/>
      <c r="U83" s="115"/>
      <c r="V83" s="115"/>
      <c r="W83" s="115"/>
      <c r="X83" s="115"/>
      <c r="Y83" s="115"/>
      <c r="Z83" s="115"/>
      <c r="AA83" s="115"/>
      <c r="AB83" s="115"/>
      <c r="AC83" s="115"/>
      <c r="AD83" s="115"/>
      <c r="AE83" s="115"/>
      <c r="AF83" s="115"/>
      <c r="AG83" s="115"/>
      <c r="AH83" s="115"/>
      <c r="AI83" s="115"/>
      <c r="AJ83" s="115"/>
      <c r="AK83" s="115"/>
      <c r="AL83" s="115"/>
      <c r="AM83" s="115"/>
      <c r="AN83" s="115"/>
      <c r="AO83" s="115"/>
      <c r="AP83" s="115"/>
      <c r="AQ83" s="115"/>
      <c r="AR83" s="116"/>
      <c r="AS83" s="67">
        <f>SUM(AS11:AS81)</f>
        <v>29243553.75</v>
      </c>
      <c r="AU83" s="102">
        <f>SUM(AU69:AU82)</f>
        <v>9999380</v>
      </c>
    </row>
    <row r="84" spans="1:47" x14ac:dyDescent="0.2">
      <c r="J84" s="14">
        <f>SUM(J75:J83)</f>
        <v>1082003.4208373616</v>
      </c>
      <c r="N84" s="14">
        <f>SUM(N75:N83)</f>
        <v>1029582.8065739572</v>
      </c>
      <c r="R84" s="14">
        <f>SUM(R75:R83)</f>
        <v>336000</v>
      </c>
      <c r="V84" s="14">
        <f>SUM(V75:V83)</f>
        <v>0</v>
      </c>
    </row>
    <row r="85" spans="1:47" ht="12.75" x14ac:dyDescent="0.2">
      <c r="AT85" s="105" t="s">
        <v>127</v>
      </c>
      <c r="AU85" s="106">
        <f>AU83+AU68+AU52+AU42+AU17+AU25</f>
        <v>89976897.25</v>
      </c>
    </row>
    <row r="86" spans="1:47" x14ac:dyDescent="0.2">
      <c r="AS86" s="14"/>
    </row>
    <row r="88" spans="1:47" ht="86.25" customHeight="1" x14ac:dyDescent="0.2">
      <c r="A88" s="126" t="s">
        <v>13</v>
      </c>
      <c r="B88" s="127"/>
      <c r="C88" s="127"/>
      <c r="D88" s="127"/>
      <c r="E88" s="127"/>
      <c r="F88" s="127"/>
      <c r="G88" s="127"/>
      <c r="H88" s="127"/>
      <c r="I88" s="127"/>
      <c r="J88" s="127"/>
      <c r="K88" s="127"/>
      <c r="L88" s="127"/>
      <c r="M88" s="127"/>
      <c r="N88" s="127"/>
      <c r="O88" s="127"/>
      <c r="P88" s="127"/>
      <c r="Q88" s="127"/>
      <c r="R88" s="127"/>
      <c r="S88" s="127"/>
      <c r="T88" s="127"/>
      <c r="U88" s="127"/>
      <c r="V88" s="127"/>
      <c r="W88" s="127"/>
      <c r="X88" s="127"/>
      <c r="Y88" s="127"/>
      <c r="Z88" s="127"/>
      <c r="AA88" s="127"/>
      <c r="AB88" s="127"/>
      <c r="AC88" s="127"/>
      <c r="AD88" s="127"/>
      <c r="AE88" s="127"/>
      <c r="AF88" s="127"/>
      <c r="AG88" s="127"/>
      <c r="AH88" s="127"/>
      <c r="AI88" s="127"/>
      <c r="AJ88" s="127"/>
      <c r="AK88" s="127"/>
      <c r="AL88" s="127"/>
      <c r="AM88" s="127"/>
      <c r="AN88" s="127"/>
      <c r="AO88" s="127"/>
      <c r="AP88" s="127"/>
      <c r="AQ88" s="127"/>
      <c r="AR88" s="127"/>
      <c r="AS88" s="127"/>
    </row>
    <row r="89" spans="1:47" ht="27" customHeight="1" x14ac:dyDescent="0.2">
      <c r="A89" s="128" t="s">
        <v>9</v>
      </c>
      <c r="B89" s="128"/>
      <c r="C89" s="128"/>
      <c r="D89" s="128"/>
      <c r="E89" s="128"/>
      <c r="F89" s="128"/>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c r="AJ89" s="128"/>
      <c r="AK89" s="128"/>
      <c r="AL89" s="128"/>
      <c r="AM89" s="128"/>
      <c r="AN89" s="128"/>
      <c r="AO89" s="128"/>
      <c r="AP89" s="128"/>
      <c r="AQ89" s="128"/>
      <c r="AR89" s="128"/>
      <c r="AS89" s="128"/>
    </row>
    <row r="90" spans="1:47" ht="11.25" x14ac:dyDescent="0.2">
      <c r="A90" s="107"/>
      <c r="B90" s="107"/>
      <c r="C90" s="107"/>
      <c r="D90" s="107"/>
      <c r="E90" s="107"/>
      <c r="F90" s="107"/>
      <c r="G90" s="107"/>
      <c r="H90" s="107"/>
      <c r="I90" s="107"/>
      <c r="J90" s="107"/>
      <c r="K90" s="107"/>
      <c r="L90" s="107"/>
      <c r="M90" s="107"/>
      <c r="N90" s="107"/>
      <c r="O90" s="107"/>
      <c r="P90" s="107"/>
      <c r="Q90" s="107"/>
      <c r="R90" s="107"/>
      <c r="S90" s="107"/>
      <c r="T90" s="107"/>
      <c r="U90" s="107"/>
      <c r="V90" s="107"/>
    </row>
    <row r="91" spans="1:47" x14ac:dyDescent="0.2">
      <c r="A91" s="8"/>
      <c r="B91" s="8"/>
      <c r="C91" s="35"/>
      <c r="D91" s="15"/>
      <c r="E91" s="15"/>
      <c r="F91" s="10"/>
      <c r="G91" s="16"/>
      <c r="H91" s="17"/>
      <c r="I91" s="10"/>
      <c r="J91" s="10"/>
      <c r="N91" s="10"/>
      <c r="R91" s="10"/>
      <c r="V91" s="10"/>
    </row>
    <row r="92" spans="1:47" x14ac:dyDescent="0.2">
      <c r="A92" s="15"/>
      <c r="B92" s="15"/>
      <c r="C92" s="35"/>
      <c r="D92" s="15"/>
      <c r="E92" s="15"/>
      <c r="F92" s="10"/>
      <c r="G92" s="16"/>
      <c r="H92" s="17"/>
      <c r="I92" s="10"/>
      <c r="J92" s="10"/>
      <c r="N92" s="10"/>
      <c r="R92" s="10"/>
      <c r="V92" s="10"/>
    </row>
    <row r="93" spans="1:47" x14ac:dyDescent="0.2">
      <c r="A93" s="15"/>
      <c r="B93" s="15"/>
      <c r="C93" s="35"/>
      <c r="D93" s="15"/>
      <c r="E93" s="15"/>
      <c r="F93" s="10"/>
      <c r="G93" s="16"/>
      <c r="H93" s="17"/>
      <c r="I93" s="10"/>
      <c r="J93" s="10"/>
      <c r="N93" s="10"/>
      <c r="R93" s="10"/>
      <c r="V93" s="10"/>
    </row>
    <row r="94" spans="1:47" x14ac:dyDescent="0.2">
      <c r="A94" s="8"/>
      <c r="B94" s="8"/>
      <c r="C94" s="36"/>
      <c r="D94" s="9"/>
      <c r="E94" s="9"/>
      <c r="F94" s="10"/>
      <c r="G94" s="18"/>
      <c r="H94" s="19"/>
      <c r="I94" s="20"/>
      <c r="J94" s="10"/>
      <c r="N94" s="10"/>
      <c r="R94" s="10"/>
      <c r="V94" s="10"/>
    </row>
    <row r="95" spans="1:47" ht="48" x14ac:dyDescent="0.2">
      <c r="A95" s="8"/>
      <c r="B95" s="8"/>
      <c r="C95" s="37" t="s">
        <v>131</v>
      </c>
      <c r="D95" s="21"/>
      <c r="E95" s="22"/>
      <c r="F95" s="10"/>
      <c r="G95" s="108"/>
      <c r="H95" s="109"/>
      <c r="I95" s="109"/>
      <c r="J95" s="10"/>
      <c r="N95" s="10"/>
      <c r="R95" s="10"/>
      <c r="V95" s="10"/>
    </row>
  </sheetData>
  <mergeCells count="23">
    <mergeCell ref="A3:AS3"/>
    <mergeCell ref="AR8:AS8"/>
    <mergeCell ref="A88:AS88"/>
    <mergeCell ref="A89:AS89"/>
    <mergeCell ref="A8:A9"/>
    <mergeCell ref="C8:C9"/>
    <mergeCell ref="D8:D9"/>
    <mergeCell ref="E8:E9"/>
    <mergeCell ref="F8:I8"/>
    <mergeCell ref="J8:M8"/>
    <mergeCell ref="B8:B9"/>
    <mergeCell ref="AM8:AQ8"/>
    <mergeCell ref="A90:V90"/>
    <mergeCell ref="G95:I95"/>
    <mergeCell ref="A6:AS6"/>
    <mergeCell ref="A5:AS5"/>
    <mergeCell ref="A83:AR83"/>
    <mergeCell ref="AD8:AG8"/>
    <mergeCell ref="Z8:AC8"/>
    <mergeCell ref="N8:Q8"/>
    <mergeCell ref="R8:U8"/>
    <mergeCell ref="V8:Y8"/>
    <mergeCell ref="AH8:AL8"/>
  </mergeCells>
  <hyperlinks>
    <hyperlink ref="AL14" r:id="rId1" xr:uid="{3D414DAE-13E9-485F-B7C5-396446C76FED}"/>
    <hyperlink ref="AL16" r:id="rId2" display="https://articulo.mercadolibre.com.co/MCO-996391114-gafas-realidad-virtual-vr-shinecon-con-auriculares-y-control-_JM?matt_tool=47620768&amp;matt_word=&amp;matt_source=google&amp;matt_campaign_id=14634237776&amp;matt_ad_group_id=142467807982&amp;matt_match_type=&amp;matt_network=g&amp;matt_device=c&amp;matt_creative=644826552134&amp;matt_keyword=&amp;matt_ad_position=&amp;matt_ad_type=pla&amp;matt_merchant_id=396201493&amp;matt_product_id=MCO996391114&amp;matt_product_partition_id=1941898895400&amp;matt_target_id=pla-1941898895400&amp;gclid=EAIaIQobChMI7P2YjMehgQMV3aZaBR3t9w5iEAQYASABEgInbvD_BwE" xr:uid="{0DCAF3CE-F8A1-4E9E-8836-313E2397D97C}"/>
    <hyperlink ref="AL18" r:id="rId3" display="https://articulo.mercadolibre.com.co/MCO-809944361-medidor-de-humedad-granos-y-cereales-cafe-maiz-arroz-cacao-_JM?matt_tool=13515679&amp;matt_word=&amp;matt_source=google&amp;matt_campaign_id=14633851803&amp;matt_ad_group_id=149535348617&amp;matt_match_type=&amp;matt_network=g&amp;matt_device=c&amp;matt_creative=667003837364&amp;matt_keyword=&amp;matt_ad_position=&amp;matt_ad_type=pla&amp;matt_merchant_id=142584434&amp;matt_product_id=MCO809944361&amp;matt_product_partition_id=2226204861767&amp;matt_target_id=pla-2226204861767&amp;gclid=EAIaIQobChMIwf-8kMihgQMVNaZaBR1vlgCkEAYYAiABEgJwhfD_BwE" xr:uid="{F16340D2-9369-495C-A651-65B1DAFD9C19}"/>
    <hyperlink ref="AL19" r:id="rId4" xr:uid="{3C59B57C-9E21-4259-9BDB-DBC7D66AF412}"/>
    <hyperlink ref="AL20" r:id="rId5" display="https://articulo.mercadolibre.com.co/MCO-601680708-phmetro-ph-metro-4-en-1-tds-ec-temperatura-conductimetro-_JM?matt_tool=70147493&amp;matt_word=&amp;matt_source=google&amp;matt_campaign_id=14633851809&amp;matt_ad_group_id=140203048250&amp;matt_match_type=&amp;matt_network=g&amp;matt_device=c&amp;matt_creative=644018830015&amp;matt_keyword=&amp;matt_ad_position=&amp;matt_ad_type=pla&amp;matt_merchant_id=118042979&amp;matt_product_id=MCO601680708&amp;matt_product_partition_id=2163484154818&amp;matt_target_id=pla-2163484154818&amp;gclid=EAIaIQobChMI0JnG7s2hgQMVQ6BaBR2iSActEAQYBiABEgJWJfD_BwE" xr:uid="{5B9CC5B6-BF25-4AD1-A02D-9C79E45E9638}"/>
    <hyperlink ref="AL21" r:id="rId6" location="position=18&amp;search_layout=stack&amp;type=item&amp;tracking_id=0ffe2168-9f33-40e0-85e1-21dc93e7ba0b" xr:uid="{90F3984A-42CA-412C-B79E-76C2ED968E48}"/>
    <hyperlink ref="AQ21" r:id="rId7" xr:uid="{7C67B2E7-3914-4262-BE26-15F9410CE79F}"/>
    <hyperlink ref="AL22" r:id="rId8" location="is_advertising=true&amp;position=1&amp;search_layout=stack&amp;type=pad&amp;tracking_id=326a8db9-f034-4f48-9a3d-00a5db7f8c93&amp;is_advertising=true&amp;ad_domain=VQCATCORE_LST&amp;ad_position=1&amp;ad_click_id=ZDU4NzQ2MTktNjNiZi00YTkxLTkzM2QtODQ2YzczNDdmZmE2" display="https://articulo.mercadolibre.com.co/MCO-855937382-kit-herramientas-de-jardineria-x10-piezas-estuche-_JM#is_advertising=true&amp;position=1&amp;search_layout=stack&amp;type=pad&amp;tracking_id=326a8db9-f034-4f48-9a3d-00a5db7f8c93&amp;is_advertising=true&amp;ad_domain=VQCATCORE_LST&amp;ad_position=1&amp;ad_click_id=ZDU4NzQ2MTktNjNiZi00YTkxLTkzM2QtODQ2YzczNDdmZmE2" xr:uid="{7F31C0F4-B857-4A96-BF52-C2F1FF009C92}"/>
    <hyperlink ref="AQ22" r:id="rId9" location="position=24&amp;search_layout=stack&amp;type=item&amp;tracking_id=471a8556-e8c6-42c0-a512-22aea81edc74" xr:uid="{31B07179-0683-4329-B6C7-CA105822DD31}"/>
    <hyperlink ref="AL29" r:id="rId10" location="position=17&amp;search_layout=stack&amp;type=item&amp;tracking_id=2d93912c-08f4-4653-be94-329249d9cac1" xr:uid="{842871E6-E624-418C-83A4-8EE822BCEC29}"/>
    <hyperlink ref="AQ29" r:id="rId11" location="is_advertising=true&amp;position=19&amp;search_layout=stack&amp;type=pad&amp;tracking_id=2d93912c-08f4-4653-be94-329249d9cac1&amp;is_advertising=true&amp;ad_domain=VQCATCORE_LST&amp;ad_position=19&amp;ad_click_id=MzE5Mzk0NzItODE2Zi00NmU2LWIyMTItOGRkOWMzZGI0MWQ2" display="https://articulo.mercadolibre.com.co/MCO-515189295-termometro-digital-de-cocina-punzon-sonda-temperatura-comida-_JM#is_advertising=true&amp;position=19&amp;search_layout=stack&amp;type=pad&amp;tracking_id=2d93912c-08f4-4653-be94-329249d9cac1&amp;is_advertising=true&amp;ad_domain=VQCATCORE_LST&amp;ad_position=19&amp;ad_click_id=MzE5Mzk0NzItODE2Zi00NmU2LWIyMTItOGRkOWMzZGI0MWQ2" xr:uid="{0F708EB4-0DF2-4387-B088-88C459DD8D76}"/>
    <hyperlink ref="AL33" r:id="rId12" location="is_advertising=true&amp;position=10&amp;search_layout=stack&amp;type=pad&amp;tracking_id=7a3b44c1-b76b-4bb3-8c77-3f2d1eb85ec6&amp;is_advertising=true&amp;ad_domain=VQCATCORE_LST&amp;ad_position=10&amp;ad_click_id=N2JkNmY5YjYtZmM2Zi00OGFhLTlmMzctNzUyNmZhODM1OWUx" display="https://articulo.mercadolibre.com.co/MCO-1650997500-empacadora-selladora-al-vacio-semi-industrial-2-rollos-_JM#is_advertising=true&amp;position=10&amp;search_layout=stack&amp;type=pad&amp;tracking_id=7a3b44c1-b76b-4bb3-8c77-3f2d1eb85ec6&amp;is_advertising=true&amp;ad_domain=VQCATCORE_LST&amp;ad_position=10&amp;ad_click_id=N2JkNmY5YjYtZmM2Zi00OGFhLTlmMzctNzUyNmZhODM1OWUx" xr:uid="{DF929F17-E73D-49F2-92E6-CCE2333F213B}"/>
    <hyperlink ref="AQ33" r:id="rId13" location="position=14&amp;search_layout=stack&amp;type=item&amp;tracking_id=041ad519-3cd6-44e3-9fc4-f0f775856336" xr:uid="{73424640-C5A9-4D76-AA15-A4E6A8DED25B}"/>
    <hyperlink ref="AL49" r:id="rId14" display="https://articulo.mercadolibre.com.co/MCO-569550582-sonometro-medidor-ruido-decibeles-digital-uni-t-ut353-_JM?matt_tool=70147493&amp;matt_word=&amp;matt_source=google&amp;matt_campaign_id=14633851809&amp;matt_ad_group_id=122277564930&amp;matt_match_type=&amp;matt_network=g&amp;matt_device=c&amp;matt_creative=545410559217&amp;matt_keyword=&amp;matt_ad_position=&amp;matt_ad_type=pla&amp;matt_merchant_id=241315707&amp;matt_product_id=MCO569550582&amp;matt_product_partition_id=2163484155058&amp;matt_target_id=aud-2001329863355:pla-2163484155058&amp;gclid=EAIaIQobChMIzdTL8uWhgQMVSIKGCh1fEw_GEAQYAyABEgIgZvD_BwE" xr:uid="{2B6CF096-8762-4489-AAF0-11F010A2B21A}"/>
    <hyperlink ref="AL50" r:id="rId15" location="position=15&amp;search_layout=stack&amp;type=item&amp;tracking_id=8331fc93-bcd8-4f1a-89c7-a147751b4f63" xr:uid="{C20CB502-C4CF-46C7-8C87-A8554BC1B2B2}"/>
    <hyperlink ref="AL53" r:id="rId16" location="position=22&amp;search_layout=stack&amp;type=item&amp;tracking_id=90c1b85b-4a0c-4add-b88b-130cdcc062ca" xr:uid="{435B9434-18CE-40F1-A70A-925D19ED4814}"/>
    <hyperlink ref="AL54" r:id="rId17" location="position=5&amp;search_layout=stack&amp;type=item&amp;tracking_id=d74b8061-83d1-4b74-bfc5-376f708b4206" xr:uid="{FF8FF289-B8F6-480A-932A-3A5EF2C77B83}"/>
    <hyperlink ref="AL55" r:id="rId18" location="position=39&amp;search_layout=stack&amp;type=item&amp;tracking_id=acdfb7bd-8310-464b-bf0f-50af65817924" xr:uid="{3897E784-AF5B-4B43-8626-742808246A0F}"/>
    <hyperlink ref="AL58" r:id="rId19" location="position=37&amp;search_layout=stack&amp;type=item&amp;tracking_id=dc54c47a-cf77-451e-b769-4a497bc56d2c" xr:uid="{BFBF09B8-05D4-4CE7-8C84-D0FC5A243208}"/>
    <hyperlink ref="AL59" r:id="rId20" location="position=4&amp;search_layout=stack&amp;type=item&amp;tracking_id=380b8e48-6251-4adf-82d4-40d924a73862" xr:uid="{C58EE05B-AF04-4E00-B412-9763FF112B3C}"/>
    <hyperlink ref="AL61" r:id="rId21" location="position=5&amp;search_layout=stack&amp;type=item&amp;tracking_id=9181a5de-bb0f-45b5-a915-896e59f7c92e" xr:uid="{573A9157-3590-4F0E-95AE-2CD515A2992E}"/>
    <hyperlink ref="AL69" r:id="rId22" location="position=24&amp;search_layout=stack&amp;type=item&amp;tracking_id=ba39683c-e0df-4801-8f36-1a457eb148a5" xr:uid="{64CBD206-0E85-4022-8247-93E3236BC556}"/>
    <hyperlink ref="AL65" r:id="rId23" location="position=4&amp;search_layout=stack&amp;type=item&amp;tracking_id=8a9734e3-ec75-420f-9a25-7c5c421ba04b" xr:uid="{57505F6E-9FA1-4E85-B61C-99917CE3CA06}"/>
    <hyperlink ref="AL80" r:id="rId24" location="position=14&amp;search_layout=stack&amp;type=item&amp;tracking_id=c6e93566-18fe-49b4-bfa5-5b6098cb07ec" xr:uid="{E1A54795-4A47-4271-A633-667FF0BC98F9}"/>
  </hyperlinks>
  <pageMargins left="0.7" right="0.7" top="0.75" bottom="0.75" header="0.3" footer="0.3"/>
  <pageSetup paperSize="9" scale="47" orientation="portrait" r:id="rId25"/>
  <ignoredErrors>
    <ignoredError sqref="G23 G55 G58 G49 AR12:AS12"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EA9F7-D4A4-8F4F-9897-8B3311805ED4}">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EJEMPLO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2023-09-26T17:56:47Z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2023-03-09T17:07:40Z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2d416402-40ba-4a5e-83fb-17b73abf6109</vt:lpwstr>
  </property>
  <property fmtid="{D5CDD505-2E9C-101B-9397-08002B2CF9AE}" pid="8" name="MSIP_Label_1299739c-ad3d-4908-806e-4d91151a6e13_ContentBits">
    <vt:lpwstr>0</vt:lpwstr>
  </property>
</Properties>
</file>