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AUXJURIDICA21\Desktop\SA 042 ALTDO CIRCASIA\subsanacion\"/>
    </mc:Choice>
  </mc:AlternateContent>
  <xr:revisionPtr revIDLastSave="0" documentId="13_ncr:1_{010F8E41-07B2-4920-94DB-974CD7A34462}" xr6:coauthVersionLast="47" xr6:coauthVersionMax="47" xr10:uidLastSave="{00000000-0000-0000-0000-000000000000}"/>
  <bookViews>
    <workbookView xWindow="-120" yWindow="-120" windowWidth="29040" windowHeight="15840" activeTab="2" xr2:uid="{00000000-000D-0000-FFFF-FFFF00000000}"/>
  </bookViews>
  <sheets>
    <sheet name="Info_General " sheetId="9" r:id="rId1"/>
    <sheet name="Capacidad Financiera " sheetId="17" r:id="rId2"/>
    <sheet name="K - residual" sheetId="18" r:id="rId3"/>
  </sheets>
  <calcPr calcId="191029"/>
</workbook>
</file>

<file path=xl/calcChain.xml><?xml version="1.0" encoding="utf-8"?>
<calcChain xmlns="http://schemas.openxmlformats.org/spreadsheetml/2006/main">
  <c r="E20" i="18" l="1"/>
  <c r="K18" i="18" l="1"/>
  <c r="L18" i="18" s="1"/>
  <c r="N6" i="17"/>
  <c r="M6" i="17"/>
  <c r="L6" i="17"/>
  <c r="K6" i="17"/>
  <c r="J6" i="17"/>
  <c r="J5" i="17"/>
  <c r="J3" i="17" l="1"/>
  <c r="N3" i="17"/>
  <c r="M3" i="17"/>
  <c r="L3" i="17"/>
  <c r="K3" i="17"/>
  <c r="N4" i="17" l="1"/>
  <c r="M4" i="17"/>
  <c r="L4" i="17"/>
  <c r="K4" i="17"/>
  <c r="J4" i="17"/>
  <c r="K17" i="18"/>
  <c r="L17" i="18" s="1"/>
  <c r="K19" i="18" l="1"/>
  <c r="L19" i="18" s="1"/>
  <c r="K16" i="18"/>
  <c r="L16" i="18" s="1"/>
  <c r="K21" i="18"/>
  <c r="L21" i="18" s="1"/>
  <c r="N8" i="17"/>
  <c r="M8" i="17"/>
  <c r="L8" i="17"/>
  <c r="K8" i="17"/>
  <c r="J8" i="17"/>
  <c r="K20" i="18" l="1"/>
  <c r="L20" i="18" s="1"/>
  <c r="N7" i="17"/>
  <c r="M7" i="17"/>
  <c r="L7" i="17"/>
  <c r="K7" i="17"/>
  <c r="J7" i="17"/>
  <c r="N5" i="17" l="1"/>
  <c r="M5" i="17"/>
  <c r="L5" i="17"/>
  <c r="K5" i="17"/>
  <c r="C18" i="9" l="1"/>
  <c r="E10" i="18" l="1"/>
  <c r="E17" i="18" l="1"/>
  <c r="E19" i="18"/>
  <c r="E18" i="18"/>
  <c r="E16" i="18"/>
  <c r="E21" i="18"/>
  <c r="E12" i="18"/>
  <c r="M17" i="18" l="1"/>
  <c r="M18" i="18"/>
  <c r="M16" i="18"/>
  <c r="M19" i="18"/>
  <c r="M21" i="18"/>
  <c r="M20"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LucasGV</author>
  </authors>
  <commentList>
    <comment ref="A18" authorId="0" shapeId="0" xr:uid="{00000000-0006-0000-0000-000001000000}">
      <text>
        <r>
          <rPr>
            <b/>
            <sz val="9"/>
            <color indexed="81"/>
            <rFont val="Tahoma"/>
            <family val="2"/>
          </rPr>
          <t>LucasGV:</t>
        </r>
        <r>
          <rPr>
            <sz val="9"/>
            <color indexed="81"/>
            <rFont val="Tahoma"/>
            <family val="2"/>
          </rPr>
          <t xml:space="preserve">
https://www.salariominimocolombia.net/</t>
        </r>
      </text>
    </comment>
  </commentList>
</comments>
</file>

<file path=xl/sharedStrings.xml><?xml version="1.0" encoding="utf-8"?>
<sst xmlns="http://schemas.openxmlformats.org/spreadsheetml/2006/main" count="107" uniqueCount="79">
  <si>
    <t>Proponente</t>
  </si>
  <si>
    <t>No.</t>
  </si>
  <si>
    <t>INFORMACIÓN GENERAL</t>
  </si>
  <si>
    <t>Objeto</t>
  </si>
  <si>
    <t>Apertura del proceso</t>
  </si>
  <si>
    <t>Cierre del Proceso</t>
  </si>
  <si>
    <t>REQUISITOS ORGANIZACIONALES HABILITANTES</t>
  </si>
  <si>
    <t>Informacion Financiera</t>
  </si>
  <si>
    <t>CAPACIDAD FINANCIERA</t>
  </si>
  <si>
    <t>CAPACIDAD ORGANIZACIONAL</t>
  </si>
  <si>
    <t>Observaciones</t>
  </si>
  <si>
    <t>Activo Corriente</t>
  </si>
  <si>
    <t>Activo Total</t>
  </si>
  <si>
    <t>Pasivo Corriente</t>
  </si>
  <si>
    <t>Pasivo Total</t>
  </si>
  <si>
    <t>Utilidad operacional</t>
  </si>
  <si>
    <t>Gastos de intereses</t>
  </si>
  <si>
    <t xml:space="preserve">Presupuesto oficial </t>
  </si>
  <si>
    <t xml:space="preserve">Plazo </t>
  </si>
  <si>
    <t>Patrimonio</t>
  </si>
  <si>
    <t xml:space="preserve">Presupuesto Oficial SMMLV </t>
  </si>
  <si>
    <t>HABILITADO</t>
  </si>
  <si>
    <t>Presupuesto Oficial</t>
  </si>
  <si>
    <t xml:space="preserve">Anticipo </t>
  </si>
  <si>
    <t xml:space="preserve">K Residual Proceso </t>
  </si>
  <si>
    <t>FACTORES</t>
  </si>
  <si>
    <t>Número</t>
  </si>
  <si>
    <t>Nombre Proponente</t>
  </si>
  <si>
    <t>Identificación /Integrantes</t>
  </si>
  <si>
    <t>Valor Total RUP Contratos Segmento 72 (Anexo 6)/ Presupuesto Oficial * % Participación</t>
  </si>
  <si>
    <t>Experiencia ( E )</t>
  </si>
  <si>
    <t>Capacidad Financiera (CF)</t>
  </si>
  <si>
    <t>Capacidad Técnica (CT)</t>
  </si>
  <si>
    <t>Capacidad de Organización (CO)</t>
  </si>
  <si>
    <t>Saldos de los Contratos en Ejecución (SCE)</t>
  </si>
  <si>
    <t>CAPACIDAD RESIDUAL DE CONTRATACIÓN - Kr Entidad</t>
  </si>
  <si>
    <t>Total Kr Individuales y Consorcios</t>
  </si>
  <si>
    <t xml:space="preserve">Diferencia Kr Entidad - Kr Oferente </t>
  </si>
  <si>
    <t>CUMPLE? (SI/NO)</t>
  </si>
  <si>
    <t xml:space="preserve">INDICADORES </t>
  </si>
  <si>
    <r>
      <t xml:space="preserve">RENTABILIDAD SOBRE PATRIMONIO
</t>
    </r>
    <r>
      <rPr>
        <b/>
        <u/>
        <sz val="10"/>
        <color theme="0"/>
        <rFont val="Calibri"/>
        <family val="2"/>
      </rPr>
      <t xml:space="preserve">&gt; </t>
    </r>
    <r>
      <rPr>
        <b/>
        <sz val="10"/>
        <color theme="0"/>
        <rFont val="Calibri"/>
        <family val="2"/>
      </rPr>
      <t>0,05</t>
    </r>
  </si>
  <si>
    <t>NO</t>
  </si>
  <si>
    <t>Rentabilidad del patrimonio (ROE) (Utilidad operacional/Patrimonio ≥ 0,05)</t>
  </si>
  <si>
    <t xml:space="preserve">Proceso </t>
  </si>
  <si>
    <t>30 DÌAS</t>
  </si>
  <si>
    <t>Liquidez  (Activo corriente/Pasivo Corriente ≥ 2,00)</t>
  </si>
  <si>
    <t>Nivel de endeudamiento  (Pasivo Total/Activo Total ≤ 0,63)</t>
  </si>
  <si>
    <t>Razón cobertura de intereses  (Utilidad operacional/gastos de intereses ≥ 3,00)</t>
  </si>
  <si>
    <t>Rentabilidad del activo (ROA) (Utilidad operacional/Activo total ≥ 0,03)</t>
  </si>
  <si>
    <r>
      <t xml:space="preserve">LIQUIDEZ
</t>
    </r>
    <r>
      <rPr>
        <b/>
        <u/>
        <sz val="10"/>
        <color theme="0"/>
        <rFont val="Calibri"/>
        <family val="2"/>
      </rPr>
      <t>&gt;</t>
    </r>
    <r>
      <rPr>
        <b/>
        <sz val="10"/>
        <color theme="0"/>
        <rFont val="Calibri"/>
        <family val="2"/>
      </rPr>
      <t>2,00</t>
    </r>
  </si>
  <si>
    <t>NIVEL DE ENDEUDAMIE
NTO
&lt;0,63</t>
  </si>
  <si>
    <r>
      <t xml:space="preserve">RAZON DE COBERTURA DE INTERESES
</t>
    </r>
    <r>
      <rPr>
        <b/>
        <u/>
        <sz val="10"/>
        <color theme="0"/>
        <rFont val="Calibri"/>
        <family val="2"/>
      </rPr>
      <t>&gt;3,00</t>
    </r>
  </si>
  <si>
    <r>
      <t xml:space="preserve">RENTABILIDAD SOBRE ACTIVOS
</t>
    </r>
    <r>
      <rPr>
        <b/>
        <u/>
        <sz val="10"/>
        <color theme="0"/>
        <rFont val="Calibri"/>
        <family val="2"/>
      </rPr>
      <t>&gt;</t>
    </r>
    <r>
      <rPr>
        <b/>
        <sz val="10"/>
        <color theme="0"/>
        <rFont val="Calibri"/>
        <family val="2"/>
      </rPr>
      <t>0,03</t>
    </r>
  </si>
  <si>
    <t xml:space="preserve">ALVARO ANTONIO HURTADO </t>
  </si>
  <si>
    <t xml:space="preserve">JHON JAIRO SANDOVAL GALINDO
</t>
  </si>
  <si>
    <t xml:space="preserve">JAIRO LONDOÑO GUATIVA
</t>
  </si>
  <si>
    <t>BEATIRZ HENAO CARMONA</t>
  </si>
  <si>
    <t xml:space="preserve">Fecha expedicion RUP 26/09/2023, Folios 12 y 13, Total Folios 192, el presente proceso se evaluó con los estados financieros del año 2022, de conformidad con lo establecido en el decreto 579 de 2021.
</t>
  </si>
  <si>
    <t xml:space="preserve">“OPTIMIZACION DE REDES DE ALCANTARILLADO EN DIFERENTES 
SECTORES DEL MUNICIPIO DE CIRCASIA, DEPARTAMENTO DEL QUINDÍO”.
</t>
  </si>
  <si>
    <t>SAMC - 042- 2023</t>
  </si>
  <si>
    <t>SELECCIÓN ABREVIADA DE MENOR CUANTÍA No. 042-2023 
OBJETO: “OPTIMIZACION DE REDES DE ALCANTARILLADO EN DIFERENTES  SECTORES DEL MUNICIPIO DE CIRCASIA, DEPARTAMENTO DEL QUINDÍO”</t>
  </si>
  <si>
    <t>Fecha expedicion RUP 9/10/2023, Folios 8, 9 y 10 Total Folios 177, el presente proceso se evaluó con los estados financieros del año 2021, de conformidad con lo establecido en el decreto 579 de 2021.</t>
  </si>
  <si>
    <t>Fecha expedicion RUP 10/10/2023, Folios 12 y 13 Total Folios 340, el presente proceso se evaluó con los estados financieros del año 2022, de conformidad con lo establecido en el decreto 579 de 2021.</t>
  </si>
  <si>
    <t xml:space="preserve">JOSE ORLANDO SUAREZ
</t>
  </si>
  <si>
    <t>Fecha expedicion RUP 28/09/2023, Folios 11, 12 y 13 Total Folios 411, el presente proceso se evaluó con los estados financieros del año 2022, de conformidad con lo establecido en el decreto 579 de 2021.</t>
  </si>
  <si>
    <t xml:space="preserve">JHON FREDDY GUERRERO CERÒN
</t>
  </si>
  <si>
    <t>Fecha expedicion RUP 26/09/2023, Folios 11 y 12 Total Folios 1423, el presente proceso se evaluó con los estados financieros del año 2022, de conformidad con lo establecido en el decreto 579 de 2021.</t>
  </si>
  <si>
    <t>Fecha expedicion RUP 10/10/2023, Folios 12 y 13 Total Folios 342, el presente proceso se evaluó con los estados financieros del año 2022, de conformidad con lo establecido en el decreto 579 de 2021.</t>
  </si>
  <si>
    <t xml:space="preserve">BEATRIZ HEANO CARMONA
</t>
  </si>
  <si>
    <t xml:space="preserve">JOSE ORLANDO SUAREZ LONDOÑO
</t>
  </si>
  <si>
    <t>SI</t>
  </si>
  <si>
    <r>
      <t xml:space="preserve">El Oferente </t>
    </r>
    <r>
      <rPr>
        <b/>
        <sz val="11"/>
        <color theme="1"/>
        <rFont val="Arial"/>
        <family val="2"/>
      </rPr>
      <t>CUMPLE</t>
    </r>
    <r>
      <rPr>
        <sz val="11"/>
        <color theme="1"/>
        <rFont val="Arial"/>
        <family val="2"/>
      </rPr>
      <t xml:space="preserve"> con todos los requisitos habilitantes financieros exigidos en el proceso de selección.</t>
    </r>
  </si>
  <si>
    <t>NOTA 2:  La Entidad hace claridad que, en el Pliego de Condiciones,  numeral 3.3.1.  DOCUMENTOS DEL PROPONENTE, literal 21 se establece:</t>
  </si>
  <si>
    <t>NOTA 1:  La Entidad hace claridad que, en el Pliego de Condiciones,  numeral 5.5 CAPACIDAD RESIDUAL, se establece que el mejor ingreso operacional debe estar auditado, por lo tanto, los proponentes que no allegaron el Dictamen, deben SUBASANAR.</t>
  </si>
  <si>
    <r>
      <t xml:space="preserve">La Contadora </t>
    </r>
    <r>
      <rPr>
        <b/>
        <sz val="11"/>
        <color theme="1"/>
        <rFont val="Arial"/>
        <family val="2"/>
      </rPr>
      <t>ANA ELIZABETH CAMACHO VARÒN</t>
    </r>
    <r>
      <rPr>
        <sz val="11"/>
        <color theme="1"/>
        <rFont val="Arial"/>
        <family val="2"/>
      </rPr>
      <t xml:space="preserve">, quien avala los Estados Financieros y formatos del proponente,  presentò el Certificado de Antecedentes expedido por la Junta Central de Contadores con fecha del </t>
    </r>
    <r>
      <rPr>
        <b/>
        <sz val="11"/>
        <color theme="1"/>
        <rFont val="Arial"/>
        <family val="2"/>
      </rPr>
      <t>11/10/2023</t>
    </r>
    <r>
      <rPr>
        <sz val="11"/>
        <color theme="1"/>
        <rFont val="Arial"/>
        <family val="2"/>
      </rPr>
      <t xml:space="preserve">, </t>
    </r>
    <r>
      <rPr>
        <b/>
        <sz val="11"/>
        <color theme="1"/>
        <rFont val="Arial"/>
        <family val="2"/>
      </rPr>
      <t>SUBSANA CORRECTAMENTE.</t>
    </r>
  </si>
  <si>
    <r>
      <t xml:space="preserve">El proponente, no aportò el Dictamen que acompaña el mejor ingreso operacional de los ùltimos 5 años.  </t>
    </r>
    <r>
      <rPr>
        <b/>
        <sz val="11"/>
        <color theme="1"/>
        <rFont val="Arial"/>
        <family val="2"/>
      </rPr>
      <t xml:space="preserve">NO SUBSANÒ.
</t>
    </r>
    <r>
      <rPr>
        <sz val="11"/>
        <color theme="1"/>
        <rFont val="Arial"/>
        <family val="2"/>
      </rPr>
      <t xml:space="preserve">
El Contador </t>
    </r>
    <r>
      <rPr>
        <b/>
        <sz val="11"/>
        <color theme="1"/>
        <rFont val="Arial"/>
        <family val="2"/>
      </rPr>
      <t>RAMIRO ORTIZ BEJARO</t>
    </r>
    <r>
      <rPr>
        <sz val="11"/>
        <color theme="1"/>
        <rFont val="Arial"/>
        <family val="2"/>
      </rPr>
      <t xml:space="preserve">, quien avala los Estados Financieros y formatos del proponente,  presentò el Certificado de Antecedentes expedido por la Junta Central de Contadores con fecha del </t>
    </r>
    <r>
      <rPr>
        <b/>
        <sz val="11"/>
        <color theme="1"/>
        <rFont val="Arial"/>
        <family val="2"/>
      </rPr>
      <t>28/06/2023</t>
    </r>
    <r>
      <rPr>
        <sz val="11"/>
        <color theme="1"/>
        <rFont val="Arial"/>
        <family val="2"/>
      </rPr>
      <t xml:space="preserve">, teniendo en cuenta que tiene una vigencia de 3 meses, se encuentra vencido al cierre del proceso.  NO SUBSANÒ. </t>
    </r>
  </si>
  <si>
    <r>
      <t xml:space="preserve">El proponente, no aportò el </t>
    </r>
    <r>
      <rPr>
        <b/>
        <sz val="11"/>
        <color theme="1"/>
        <rFont val="Arial"/>
        <family val="2"/>
      </rPr>
      <t>Dictamen</t>
    </r>
    <r>
      <rPr>
        <sz val="11"/>
        <color theme="1"/>
        <rFont val="Arial"/>
        <family val="2"/>
      </rPr>
      <t xml:space="preserve"> que acompaña el mejor ingreso operacional.  </t>
    </r>
    <r>
      <rPr>
        <b/>
        <sz val="11"/>
        <color theme="1"/>
        <rFont val="Arial"/>
        <family val="2"/>
      </rPr>
      <t>NO SUBSANÒ.</t>
    </r>
  </si>
  <si>
    <r>
      <t xml:space="preserve">La Contadora </t>
    </r>
    <r>
      <rPr>
        <b/>
        <sz val="11"/>
        <color theme="1"/>
        <rFont val="Arial"/>
        <family val="2"/>
      </rPr>
      <t>MARIA GABRIOLA OCAMPO SANCHEZ</t>
    </r>
    <r>
      <rPr>
        <sz val="11"/>
        <color theme="1"/>
        <rFont val="Arial"/>
        <family val="2"/>
      </rPr>
      <t xml:space="preserve">, quien avala los Estados Financieros y formatos del proponente,  presentò el Certificado de Antecedentes expedido por la Junta Central de Contadores con el mensaje </t>
    </r>
    <r>
      <rPr>
        <b/>
        <sz val="11"/>
        <color theme="1"/>
        <rFont val="Arial"/>
        <family val="2"/>
      </rPr>
      <t xml:space="preserve">“El Contador público no ha cumplido con la obligación de actualizar el registro”, </t>
    </r>
    <r>
      <rPr>
        <sz val="11"/>
        <color theme="1"/>
        <rFont val="Arial"/>
        <family val="2"/>
      </rPr>
      <t xml:space="preserve">de acuerdo a lo establecido en el Pliego de Condiciones, numeral 3.3.1. Documentos del Proponente, literal 21, </t>
    </r>
    <r>
      <rPr>
        <b/>
        <sz val="11"/>
        <color theme="1"/>
        <rFont val="Arial"/>
        <family val="2"/>
      </rPr>
      <t>NO SUBSANÒ</t>
    </r>
    <r>
      <rPr>
        <sz val="11"/>
        <color theme="1"/>
        <rFont val="Arial"/>
        <family val="2"/>
      </rPr>
      <t>.</t>
    </r>
  </si>
  <si>
    <r>
      <t xml:space="preserve">El Contador </t>
    </r>
    <r>
      <rPr>
        <b/>
        <sz val="11"/>
        <color theme="1"/>
        <rFont val="Arial"/>
        <family val="2"/>
      </rPr>
      <t>HECTOR IVAN MUÑOZ OSPINA</t>
    </r>
    <r>
      <rPr>
        <sz val="11"/>
        <color theme="1"/>
        <rFont val="Arial"/>
        <family val="2"/>
      </rPr>
      <t xml:space="preserve"> quien dictamina los Estados Financieros, aportò el Certificado de Antecedentes expedido por la Junta Central de Contadores.  </t>
    </r>
    <r>
      <rPr>
        <b/>
        <sz val="11"/>
        <color theme="1"/>
        <rFont val="Arial"/>
        <family val="2"/>
      </rPr>
      <t xml:space="preserve">SUBSANA CORRECTAMENTE.
</t>
    </r>
    <r>
      <rPr>
        <sz val="11"/>
        <color theme="1"/>
        <rFont val="Arial"/>
        <family val="2"/>
      </rPr>
      <t xml:space="preserve">El Contador </t>
    </r>
    <r>
      <rPr>
        <b/>
        <sz val="11"/>
        <color theme="1"/>
        <rFont val="Arial"/>
        <family val="2"/>
      </rPr>
      <t>RAMIRO ORTIZ BEJARANO</t>
    </r>
    <r>
      <rPr>
        <sz val="11"/>
        <color theme="1"/>
        <rFont val="Arial"/>
        <family val="2"/>
      </rPr>
      <t xml:space="preserve"> quien avala los Estados Financieros y formatos del proponente, aportò los documentos solicitados.  </t>
    </r>
    <r>
      <rPr>
        <b/>
        <sz val="11"/>
        <color theme="1"/>
        <rFont val="Arial"/>
        <family val="2"/>
      </rPr>
      <t>SUBSANA CORRECTAMENTE.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</si>
</sst>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numFmt numFmtId="165" formatCode="#,###\ &quot;SMMLV&quot;"/>
    <numFmt numFmtId="166" formatCode="&quot;$&quot;\ #,##0.00"/>
    <numFmt numFmtId="167" formatCode="_-* #,##0.00_-;\-* #,##0.00_-;_-* &quot;-&quot;_-;_-@_-"/>
    <numFmt numFmtId="168" formatCode="_-&quot;$&quot;\ * #,##0.00_-;\-&quot;$&quot;\ * #,##0.00_-;_-&quot;$&quot;\ * &quot;-&quot;_-;_-@_-"/>
    <numFmt numFmtId="169" formatCode="_-&quot;$&quot;* #,##0_-;\-&quot;$&quot;* #,##0_-;_-&quot;$&quot;* &quot;-&quot;_-;_-@_-"/>
    <numFmt numFmtId="170" formatCode="_(&quot;$&quot;\ * #,##0_);_(&quot;$&quot;\ * \(#,##0\);_(&quot;$&quot;\ * &quot;-&quot;??_);_(@_)"/>
    <numFmt numFmtId="171" formatCode="_(&quot;$&quot;\ * #,##0.00_);_(&quot;$&quot;\ * \(#,##0.00\);_(&quot;$&quot;\ * &quot;-&quot;??_);_(@_)"/>
    <numFmt numFmtId="172" formatCode="0.0"/>
  </numFmts>
  <fonts count="31" x14ac:knownFonts="1">
    <font>
      <sz val="10"/>
      <color rgb="FF000000"/>
      <name val="Arial"/>
    </font>
    <font>
      <sz val="11"/>
      <color theme="1"/>
      <name val="Arial"/>
      <family val="2"/>
      <scheme val="minor"/>
    </font>
    <font>
      <sz val="10"/>
      <color rgb="FF000000"/>
      <name val="Calibri"/>
      <family val="2"/>
    </font>
    <font>
      <sz val="10"/>
      <color rgb="FF000000"/>
      <name val="Arial"/>
      <family val="2"/>
    </font>
    <font>
      <sz val="10"/>
      <color rgb="FF000000"/>
      <name val="Arial"/>
      <family val="2"/>
    </font>
    <font>
      <sz val="11"/>
      <color theme="1"/>
      <name val="Arial"/>
      <family val="2"/>
      <scheme val="minor"/>
    </font>
    <font>
      <b/>
      <sz val="10"/>
      <color theme="0"/>
      <name val="Calibri"/>
      <family val="2"/>
    </font>
    <font>
      <sz val="8"/>
      <color theme="1"/>
      <name val="Calibri"/>
      <family val="2"/>
    </font>
    <font>
      <sz val="9"/>
      <color indexed="81"/>
      <name val="Tahoma"/>
      <family val="2"/>
    </font>
    <font>
      <b/>
      <sz val="9"/>
      <color indexed="81"/>
      <name val="Tahoma"/>
      <family val="2"/>
    </font>
    <font>
      <b/>
      <sz val="14"/>
      <color theme="0"/>
      <name val="Calibri"/>
      <family val="2"/>
    </font>
    <font>
      <sz val="14"/>
      <color rgb="FF000000"/>
      <name val="Calibri"/>
      <family val="2"/>
    </font>
    <font>
      <b/>
      <sz val="14"/>
      <color theme="1"/>
      <name val="Calibri"/>
      <family val="2"/>
    </font>
    <font>
      <sz val="10"/>
      <name val="Calibri"/>
      <family val="2"/>
    </font>
    <font>
      <sz val="12"/>
      <name val="Calibri"/>
      <family val="2"/>
    </font>
    <font>
      <b/>
      <sz val="10"/>
      <color rgb="FF000000"/>
      <name val="Calibri"/>
      <family val="2"/>
    </font>
    <font>
      <b/>
      <u/>
      <sz val="10"/>
      <color theme="0"/>
      <name val="Calibri"/>
      <family val="2"/>
    </font>
    <font>
      <sz val="10"/>
      <name val="Arial"/>
      <family val="2"/>
    </font>
    <font>
      <b/>
      <sz val="14"/>
      <color rgb="FF000000"/>
      <name val="Calibri"/>
      <family val="2"/>
    </font>
    <font>
      <b/>
      <sz val="11"/>
      <color theme="1"/>
      <name val="Arial"/>
      <family val="2"/>
      <scheme val="minor"/>
    </font>
    <font>
      <b/>
      <sz val="22"/>
      <color theme="1"/>
      <name val="Arial"/>
      <family val="2"/>
      <scheme val="minor"/>
    </font>
    <font>
      <sz val="11"/>
      <color theme="1"/>
      <name val="Arial"/>
      <family val="2"/>
    </font>
    <font>
      <sz val="9"/>
      <color theme="1"/>
      <name val="Arial"/>
      <family val="2"/>
      <scheme val="minor"/>
    </font>
    <font>
      <b/>
      <sz val="10"/>
      <color theme="1"/>
      <name val="Arial"/>
      <family val="2"/>
      <scheme val="minor"/>
    </font>
    <font>
      <b/>
      <sz val="11"/>
      <color theme="1"/>
      <name val="Arial"/>
      <family val="2"/>
    </font>
    <font>
      <sz val="9"/>
      <color theme="1"/>
      <name val="Calibri"/>
      <family val="2"/>
    </font>
    <font>
      <b/>
      <sz val="9"/>
      <color rgb="FF000000"/>
      <name val="Arial"/>
      <family val="2"/>
    </font>
    <font>
      <b/>
      <sz val="12"/>
      <color theme="1"/>
      <name val="Arial"/>
      <family val="2"/>
      <scheme val="minor"/>
    </font>
    <font>
      <sz val="11"/>
      <name val="Arial"/>
      <family val="2"/>
    </font>
    <font>
      <b/>
      <sz val="18"/>
      <color theme="1"/>
      <name val="Calibri"/>
      <family val="2"/>
    </font>
    <font>
      <b/>
      <sz val="11"/>
      <color rgb="FFFF0000"/>
      <name val="Arial"/>
      <family val="2"/>
    </font>
  </fonts>
  <fills count="6">
    <fill>
      <patternFill patternType="none"/>
    </fill>
    <fill>
      <patternFill patternType="gray125"/>
    </fill>
    <fill>
      <patternFill patternType="solid">
        <fgColor rgb="FF009999"/>
        <bgColor indexed="64"/>
      </patternFill>
    </fill>
    <fill>
      <patternFill patternType="solid">
        <fgColor theme="0"/>
        <bgColor indexed="64"/>
      </patternFill>
    </fill>
    <fill>
      <patternFill patternType="solid">
        <fgColor rgb="FFFFFF00"/>
        <bgColor indexed="64"/>
      </patternFill>
    </fill>
    <fill>
      <patternFill patternType="solid">
        <fgColor theme="2" tint="-0.249977111117893"/>
        <bgColor indexed="64"/>
      </patternFill>
    </fill>
  </fills>
  <borders count="24">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s>
  <cellStyleXfs count="8">
    <xf numFmtId="0" fontId="0" fillId="0" borderId="0"/>
    <xf numFmtId="43"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9" fontId="4" fillId="0" borderId="0" applyFont="0" applyFill="0" applyBorder="0" applyAlignment="0" applyProtection="0"/>
    <xf numFmtId="0" fontId="5" fillId="0" borderId="1"/>
    <xf numFmtId="169" fontId="1" fillId="0" borderId="1" applyFont="0" applyFill="0" applyBorder="0" applyAlignment="0" applyProtection="0"/>
  </cellStyleXfs>
  <cellXfs count="120">
    <xf numFmtId="0" fontId="0" fillId="0" borderId="0" xfId="0"/>
    <xf numFmtId="0" fontId="6" fillId="2" borderId="10" xfId="0" applyFont="1" applyFill="1" applyBorder="1" applyAlignment="1">
      <alignment horizontal="center" vertical="center" wrapText="1"/>
    </xf>
    <xf numFmtId="164" fontId="6" fillId="2" borderId="9" xfId="5" applyNumberFormat="1" applyFont="1" applyFill="1" applyBorder="1" applyAlignment="1">
      <alignment horizontal="center" vertical="center" wrapText="1"/>
    </xf>
    <xf numFmtId="0" fontId="11" fillId="0" borderId="0" xfId="0" applyFont="1" applyAlignment="1">
      <alignment vertical="center"/>
    </xf>
    <xf numFmtId="0" fontId="12" fillId="0" borderId="2" xfId="0" applyFont="1" applyBorder="1" applyAlignment="1">
      <alignment horizontal="left" vertical="center" wrapText="1"/>
    </xf>
    <xf numFmtId="0" fontId="11" fillId="0" borderId="0" xfId="0" applyFont="1" applyAlignment="1">
      <alignment horizontal="center" vertical="center" wrapText="1"/>
    </xf>
    <xf numFmtId="1" fontId="11" fillId="0" borderId="2" xfId="2" applyNumberFormat="1" applyFont="1" applyBorder="1" applyAlignment="1">
      <alignment horizontal="right" vertical="center" wrapText="1"/>
    </xf>
    <xf numFmtId="165" fontId="11" fillId="0" borderId="2" xfId="1" applyNumberFormat="1" applyFont="1" applyBorder="1" applyAlignment="1">
      <alignment vertical="center"/>
    </xf>
    <xf numFmtId="0" fontId="11" fillId="0" borderId="2" xfId="5" applyNumberFormat="1" applyFont="1" applyBorder="1" applyAlignment="1">
      <alignment vertical="center"/>
    </xf>
    <xf numFmtId="164" fontId="6" fillId="2" borderId="12" xfId="5"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9" xfId="0" applyFont="1" applyFill="1" applyBorder="1" applyAlignment="1">
      <alignment horizontal="center" vertical="center" wrapText="1"/>
    </xf>
    <xf numFmtId="167" fontId="7" fillId="0" borderId="2" xfId="2" applyNumberFormat="1" applyFont="1" applyFill="1" applyBorder="1" applyAlignment="1">
      <alignment horizontal="left" vertical="center"/>
    </xf>
    <xf numFmtId="166" fontId="11" fillId="0" borderId="2" xfId="4" applyNumberFormat="1" applyFont="1" applyBorder="1" applyAlignment="1">
      <alignment horizontal="right" vertical="center" wrapText="1"/>
    </xf>
    <xf numFmtId="0" fontId="17" fillId="0" borderId="0" xfId="0" applyFont="1"/>
    <xf numFmtId="2" fontId="13" fillId="0" borderId="2" xfId="3" applyNumberFormat="1" applyFont="1" applyFill="1" applyBorder="1" applyAlignment="1">
      <alignment horizontal="center" vertical="center"/>
    </xf>
    <xf numFmtId="2" fontId="2" fillId="0" borderId="2" xfId="3" applyNumberFormat="1" applyFont="1" applyFill="1" applyBorder="1" applyAlignment="1">
      <alignment horizontal="center" vertical="center"/>
    </xf>
    <xf numFmtId="2" fontId="11" fillId="0" borderId="2" xfId="0" applyNumberFormat="1" applyFont="1" applyBorder="1" applyAlignment="1">
      <alignment vertical="center"/>
    </xf>
    <xf numFmtId="10" fontId="11" fillId="0" borderId="2" xfId="5" applyNumberFormat="1" applyFont="1" applyBorder="1" applyAlignment="1">
      <alignment vertical="center"/>
    </xf>
    <xf numFmtId="0" fontId="0" fillId="3" borderId="0" xfId="0" applyFill="1" applyAlignment="1">
      <alignment horizontal="center" vertical="center"/>
    </xf>
    <xf numFmtId="0" fontId="0" fillId="3" borderId="0" xfId="0" applyFill="1" applyAlignment="1">
      <alignment vertical="center"/>
    </xf>
    <xf numFmtId="0" fontId="0" fillId="0" borderId="0" xfId="0" applyAlignment="1">
      <alignment vertical="center"/>
    </xf>
    <xf numFmtId="0" fontId="21" fillId="0" borderId="0" xfId="0" applyFont="1" applyAlignment="1">
      <alignment vertical="center" wrapText="1"/>
    </xf>
    <xf numFmtId="0" fontId="0" fillId="0" borderId="0" xfId="0" applyAlignment="1">
      <alignment horizontal="center" vertical="center"/>
    </xf>
    <xf numFmtId="0" fontId="19" fillId="0" borderId="0" xfId="0" applyFont="1" applyAlignment="1">
      <alignment vertical="center"/>
    </xf>
    <xf numFmtId="0" fontId="22" fillId="0" borderId="0" xfId="0" applyFont="1" applyAlignment="1">
      <alignment horizontal="center" vertical="center"/>
    </xf>
    <xf numFmtId="0" fontId="19" fillId="4" borderId="3" xfId="0" applyFont="1" applyFill="1" applyBorder="1" applyAlignment="1">
      <alignment vertical="center" wrapText="1"/>
    </xf>
    <xf numFmtId="0" fontId="23" fillId="0" borderId="0" xfId="0" applyFont="1" applyAlignment="1">
      <alignment horizontal="center" vertical="center" wrapText="1"/>
    </xf>
    <xf numFmtId="4" fontId="0" fillId="0" borderId="0" xfId="0" applyNumberFormat="1"/>
    <xf numFmtId="43" fontId="21" fillId="0" borderId="0" xfId="1" applyFont="1" applyAlignment="1">
      <alignment vertical="center" wrapText="1"/>
    </xf>
    <xf numFmtId="0" fontId="19" fillId="4" borderId="9" xfId="0" applyFont="1" applyFill="1" applyBorder="1" applyAlignment="1">
      <alignment vertical="center" wrapText="1"/>
    </xf>
    <xf numFmtId="170" fontId="23" fillId="0" borderId="1" xfId="7" applyNumberFormat="1" applyFont="1" applyFill="1" applyBorder="1" applyAlignment="1">
      <alignment vertical="center" wrapText="1"/>
    </xf>
    <xf numFmtId="0" fontId="19" fillId="4" borderId="19" xfId="0" applyFont="1" applyFill="1" applyBorder="1" applyAlignment="1">
      <alignment vertical="center" wrapText="1"/>
    </xf>
    <xf numFmtId="42" fontId="23" fillId="0" borderId="1" xfId="4" applyFont="1" applyFill="1" applyBorder="1" applyAlignment="1">
      <alignment vertical="center" wrapText="1"/>
    </xf>
    <xf numFmtId="41" fontId="23" fillId="0" borderId="1" xfId="2" applyFont="1" applyFill="1" applyBorder="1" applyAlignment="1">
      <alignment vertical="center" wrapText="1"/>
    </xf>
    <xf numFmtId="0" fontId="0" fillId="0" borderId="0" xfId="0" applyAlignment="1">
      <alignment horizontal="center"/>
    </xf>
    <xf numFmtId="0" fontId="0" fillId="3" borderId="0" xfId="0" applyFill="1"/>
    <xf numFmtId="0" fontId="19" fillId="3" borderId="0" xfId="0" applyFont="1" applyFill="1" applyAlignment="1">
      <alignment horizontal="center" vertical="center" wrapText="1"/>
    </xf>
    <xf numFmtId="171" fontId="21" fillId="0" borderId="1" xfId="7" applyNumberFormat="1" applyFont="1" applyFill="1" applyBorder="1" applyAlignment="1">
      <alignment vertical="center" wrapText="1"/>
    </xf>
    <xf numFmtId="0" fontId="24" fillId="3" borderId="2" xfId="0" applyFont="1" applyFill="1" applyBorder="1" applyAlignment="1">
      <alignment horizontal="center" vertical="center" wrapText="1"/>
    </xf>
    <xf numFmtId="0" fontId="24" fillId="5" borderId="2" xfId="0" applyFont="1" applyFill="1" applyBorder="1" applyAlignment="1">
      <alignment horizontal="center" vertical="center" wrapText="1"/>
    </xf>
    <xf numFmtId="42" fontId="21" fillId="0" borderId="2" xfId="4" applyFont="1" applyFill="1" applyBorder="1" applyAlignment="1">
      <alignment vertical="center"/>
    </xf>
    <xf numFmtId="168" fontId="21" fillId="0" borderId="2" xfId="4" applyNumberFormat="1" applyFont="1" applyFill="1" applyBorder="1" applyAlignment="1">
      <alignment vertical="center"/>
    </xf>
    <xf numFmtId="0" fontId="21" fillId="3" borderId="0" xfId="0" applyFont="1" applyFill="1" applyAlignment="1">
      <alignment vertical="center"/>
    </xf>
    <xf numFmtId="0" fontId="25" fillId="0" borderId="0" xfId="0" applyFont="1" applyAlignment="1">
      <alignment horizontal="center" vertical="center"/>
    </xf>
    <xf numFmtId="0" fontId="25" fillId="0" borderId="0" xfId="0" applyFont="1" applyAlignment="1">
      <alignment vertical="center"/>
    </xf>
    <xf numFmtId="0" fontId="24" fillId="3" borderId="0" xfId="0" applyFont="1" applyFill="1" applyAlignment="1">
      <alignment vertical="center" wrapText="1"/>
    </xf>
    <xf numFmtId="172" fontId="21" fillId="3" borderId="1" xfId="7" applyNumberFormat="1" applyFont="1" applyFill="1" applyBorder="1" applyAlignment="1">
      <alignment horizontal="center" vertical="center" wrapText="1"/>
    </xf>
    <xf numFmtId="42" fontId="21" fillId="3" borderId="1" xfId="4" applyFont="1" applyFill="1" applyBorder="1" applyAlignment="1">
      <alignment vertical="center"/>
    </xf>
    <xf numFmtId="42" fontId="21" fillId="3" borderId="1" xfId="4" applyFont="1" applyFill="1" applyBorder="1" applyAlignment="1">
      <alignment horizontal="center" vertical="center"/>
    </xf>
    <xf numFmtId="0" fontId="24" fillId="3" borderId="0" xfId="0" applyFont="1" applyFill="1" applyAlignment="1">
      <alignment horizontal="center" vertical="center"/>
    </xf>
    <xf numFmtId="0" fontId="21" fillId="3" borderId="0" xfId="0" applyFont="1" applyFill="1" applyAlignment="1">
      <alignment horizontal="left" vertical="center" wrapText="1"/>
    </xf>
    <xf numFmtId="8" fontId="26" fillId="0" borderId="0" xfId="0" applyNumberFormat="1" applyFont="1"/>
    <xf numFmtId="168" fontId="27" fillId="4" borderId="5" xfId="4" applyNumberFormat="1" applyFont="1" applyFill="1" applyBorder="1" applyAlignment="1">
      <alignment vertical="center" wrapText="1"/>
    </xf>
    <xf numFmtId="42" fontId="27" fillId="4" borderId="5" xfId="4" applyFont="1" applyFill="1" applyBorder="1" applyAlignment="1">
      <alignment vertical="center" wrapText="1"/>
    </xf>
    <xf numFmtId="0" fontId="15" fillId="0" borderId="2" xfId="0" applyFont="1" applyBorder="1" applyAlignment="1">
      <alignment horizontal="center" vertical="center"/>
    </xf>
    <xf numFmtId="0" fontId="2" fillId="0" borderId="2" xfId="0" applyFont="1" applyBorder="1" applyAlignment="1">
      <alignment horizontal="left" vertical="center" wrapText="1"/>
    </xf>
    <xf numFmtId="0" fontId="0" fillId="0" borderId="2" xfId="0" applyBorder="1" applyAlignment="1">
      <alignment horizontal="center" vertical="center"/>
    </xf>
    <xf numFmtId="0" fontId="21" fillId="3" borderId="18" xfId="0" applyFont="1" applyFill="1" applyBorder="1" applyAlignment="1">
      <alignment horizontal="left" vertical="center" wrapText="1"/>
    </xf>
    <xf numFmtId="0" fontId="25" fillId="3" borderId="18" xfId="6" applyFont="1" applyFill="1" applyBorder="1" applyAlignment="1">
      <alignment horizontal="center" vertical="center" wrapText="1"/>
    </xf>
    <xf numFmtId="42" fontId="21" fillId="3" borderId="2" xfId="4" applyFont="1" applyFill="1" applyBorder="1" applyAlignment="1">
      <alignment horizontal="center" vertical="center"/>
    </xf>
    <xf numFmtId="0" fontId="24" fillId="3" borderId="18" xfId="0" applyFont="1" applyFill="1" applyBorder="1" applyAlignment="1">
      <alignment horizontal="center" vertical="center"/>
    </xf>
    <xf numFmtId="14" fontId="11" fillId="0" borderId="2" xfId="0" applyNumberFormat="1" applyFont="1" applyBorder="1" applyAlignment="1">
      <alignment vertical="center"/>
    </xf>
    <xf numFmtId="2" fontId="21" fillId="0" borderId="2" xfId="7" applyNumberFormat="1" applyFont="1" applyFill="1" applyBorder="1" applyAlignment="1">
      <alignment horizontal="center" vertical="center" wrapText="1"/>
    </xf>
    <xf numFmtId="0" fontId="3" fillId="0" borderId="2" xfId="0" applyFont="1" applyBorder="1" applyAlignment="1">
      <alignment horizontal="left" vertical="center" wrapText="1"/>
    </xf>
    <xf numFmtId="0" fontId="25" fillId="0" borderId="2" xfId="6" applyFont="1" applyBorder="1" applyAlignment="1">
      <alignment horizontal="center" vertical="center" wrapText="1"/>
    </xf>
    <xf numFmtId="0" fontId="21" fillId="0" borderId="0" xfId="0" applyFont="1" applyAlignment="1">
      <alignment vertical="center"/>
    </xf>
    <xf numFmtId="0" fontId="21" fillId="4" borderId="2" xfId="0" applyFont="1" applyFill="1" applyBorder="1" applyAlignment="1">
      <alignment vertical="center"/>
    </xf>
    <xf numFmtId="0" fontId="14" fillId="0" borderId="2" xfId="6" applyFont="1" applyBorder="1" applyAlignment="1">
      <alignment horizontal="left" vertical="center" wrapText="1"/>
    </xf>
    <xf numFmtId="42" fontId="21" fillId="4" borderId="2" xfId="4" applyFont="1" applyFill="1" applyBorder="1" applyAlignment="1">
      <alignment vertical="center"/>
    </xf>
    <xf numFmtId="168" fontId="21" fillId="4" borderId="2" xfId="4" applyNumberFormat="1" applyFont="1" applyFill="1" applyBorder="1" applyAlignment="1">
      <alignment vertical="center"/>
    </xf>
    <xf numFmtId="0" fontId="24" fillId="3" borderId="2" xfId="0" applyFont="1" applyFill="1" applyBorder="1" applyAlignment="1">
      <alignment horizontal="center" vertical="center"/>
    </xf>
    <xf numFmtId="0" fontId="3" fillId="0" borderId="23" xfId="0" applyFont="1" applyBorder="1" applyAlignment="1">
      <alignment horizontal="left" vertical="center" wrapText="1"/>
    </xf>
    <xf numFmtId="0" fontId="21" fillId="0" borderId="2" xfId="0" applyFont="1" applyBorder="1" applyAlignment="1">
      <alignment vertical="center"/>
    </xf>
    <xf numFmtId="0" fontId="28" fillId="0" borderId="2" xfId="0" applyFont="1" applyBorder="1" applyAlignment="1">
      <alignment vertical="center"/>
    </xf>
    <xf numFmtId="168" fontId="28" fillId="0" borderId="2" xfId="4" applyNumberFormat="1" applyFont="1" applyFill="1" applyBorder="1" applyAlignment="1">
      <alignment vertical="center"/>
    </xf>
    <xf numFmtId="0" fontId="0" fillId="0" borderId="23" xfId="0" applyBorder="1" applyAlignment="1">
      <alignment horizontal="center" vertical="center"/>
    </xf>
    <xf numFmtId="0" fontId="25" fillId="0" borderId="18" xfId="6" applyFont="1" applyBorder="1" applyAlignment="1">
      <alignment horizontal="center" vertical="center" wrapText="1"/>
    </xf>
    <xf numFmtId="42" fontId="28" fillId="0" borderId="2" xfId="4" applyFont="1" applyFill="1" applyBorder="1" applyAlignment="1">
      <alignment vertical="center"/>
    </xf>
    <xf numFmtId="42" fontId="21" fillId="0" borderId="2" xfId="4" applyFont="1" applyFill="1" applyBorder="1" applyAlignment="1">
      <alignment horizontal="center" vertical="center"/>
    </xf>
    <xf numFmtId="0" fontId="24" fillId="0" borderId="18" xfId="0" applyFont="1" applyBorder="1" applyAlignment="1">
      <alignment horizontal="center" vertical="center"/>
    </xf>
    <xf numFmtId="0" fontId="21" fillId="0" borderId="18" xfId="0" applyFont="1" applyBorder="1" applyAlignment="1">
      <alignment horizontal="left" vertical="center" wrapText="1"/>
    </xf>
    <xf numFmtId="0" fontId="24" fillId="0" borderId="2" xfId="0" applyFont="1" applyBorder="1" applyAlignment="1">
      <alignment horizontal="center" vertical="center"/>
    </xf>
    <xf numFmtId="0" fontId="21" fillId="0" borderId="2" xfId="0" applyFont="1" applyBorder="1" applyAlignment="1">
      <alignment horizontal="left" vertical="center" wrapText="1"/>
    </xf>
    <xf numFmtId="0" fontId="25" fillId="3" borderId="0" xfId="0" applyFont="1" applyFill="1" applyAlignment="1">
      <alignment horizontal="center" vertical="center"/>
    </xf>
    <xf numFmtId="0" fontId="25" fillId="3" borderId="0" xfId="0" applyFont="1" applyFill="1" applyAlignment="1">
      <alignment vertical="center"/>
    </xf>
    <xf numFmtId="0" fontId="21" fillId="3" borderId="0" xfId="0" applyFont="1" applyFill="1" applyAlignment="1">
      <alignment vertical="center" wrapText="1"/>
    </xf>
    <xf numFmtId="0" fontId="19" fillId="3" borderId="0" xfId="0" applyFont="1" applyFill="1" applyAlignment="1">
      <alignment vertical="center"/>
    </xf>
    <xf numFmtId="0" fontId="22" fillId="3" borderId="0" xfId="0" applyFont="1" applyFill="1" applyAlignment="1">
      <alignment horizontal="center" vertical="center"/>
    </xf>
    <xf numFmtId="0" fontId="12" fillId="0" borderId="12" xfId="0" applyFont="1" applyBorder="1" applyAlignment="1">
      <alignment horizontal="left" vertical="center" wrapText="1"/>
    </xf>
    <xf numFmtId="0" fontId="12" fillId="0" borderId="11" xfId="0" applyFont="1" applyBorder="1" applyAlignment="1">
      <alignment horizontal="left" vertical="center" wrapText="1"/>
    </xf>
    <xf numFmtId="0" fontId="10" fillId="2" borderId="2" xfId="0" applyFont="1" applyFill="1" applyBorder="1" applyAlignment="1">
      <alignment horizontal="center" vertical="center"/>
    </xf>
    <xf numFmtId="0" fontId="11" fillId="0" borderId="12" xfId="0" applyFont="1" applyBorder="1" applyAlignment="1">
      <alignment horizontal="left" vertical="center" wrapText="1"/>
    </xf>
    <xf numFmtId="0" fontId="18" fillId="0" borderId="11" xfId="0" applyFont="1" applyBorder="1" applyAlignment="1">
      <alignment horizontal="left" vertical="center" wrapText="1"/>
    </xf>
    <xf numFmtId="0" fontId="11" fillId="0" borderId="11" xfId="0" applyFont="1" applyBorder="1" applyAlignment="1">
      <alignment horizontal="left"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9" xfId="0" applyFont="1" applyBorder="1" applyAlignment="1">
      <alignment horizontal="center" vertical="center" wrapText="1"/>
    </xf>
    <xf numFmtId="0" fontId="6" fillId="2" borderId="3"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13"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29" fillId="3" borderId="0" xfId="0" applyFont="1" applyFill="1" applyAlignment="1">
      <alignment horizontal="left" vertical="center" wrapText="1"/>
    </xf>
    <xf numFmtId="0" fontId="20" fillId="4" borderId="0" xfId="0" applyFont="1" applyFill="1" applyAlignment="1">
      <alignment horizontal="center" vertical="center" wrapText="1"/>
    </xf>
    <xf numFmtId="0" fontId="20" fillId="4" borderId="20" xfId="0" applyFont="1" applyFill="1" applyBorder="1" applyAlignment="1">
      <alignment horizontal="center" vertical="center"/>
    </xf>
    <xf numFmtId="0" fontId="20" fillId="4" borderId="21" xfId="0" applyFont="1" applyFill="1" applyBorder="1" applyAlignment="1">
      <alignment horizontal="center" vertical="center"/>
    </xf>
    <xf numFmtId="0" fontId="20" fillId="4" borderId="22" xfId="0" applyFont="1" applyFill="1" applyBorder="1" applyAlignment="1">
      <alignment horizontal="center" vertical="center"/>
    </xf>
    <xf numFmtId="0" fontId="30" fillId="3" borderId="18" xfId="0" applyFont="1" applyFill="1" applyBorder="1" applyAlignment="1">
      <alignment horizontal="center" vertical="center"/>
    </xf>
    <xf numFmtId="0" fontId="28" fillId="0" borderId="2" xfId="0" applyFont="1" applyFill="1" applyBorder="1" applyAlignment="1">
      <alignment vertical="center"/>
    </xf>
    <xf numFmtId="0" fontId="21" fillId="0" borderId="2" xfId="0" applyFont="1" applyFill="1" applyBorder="1" applyAlignment="1">
      <alignment vertical="center"/>
    </xf>
  </cellXfs>
  <cellStyles count="8">
    <cellStyle name="Millares" xfId="1" builtinId="3"/>
    <cellStyle name="Millares [0]" xfId="2" builtinId="6"/>
    <cellStyle name="Moneda" xfId="3" builtinId="4"/>
    <cellStyle name="Moneda [0]" xfId="4" builtinId="7"/>
    <cellStyle name="Moneda [0] 2" xfId="7" xr:uid="{00000000-0005-0000-0000-000004000000}"/>
    <cellStyle name="Normal" xfId="0" builtinId="0"/>
    <cellStyle name="Normal 3" xfId="6" xr:uid="{00000000-0005-0000-0000-000006000000}"/>
    <cellStyle name="Porcentaje" xfId="5" builtinId="5"/>
  </cellStyles>
  <dxfs count="4">
    <dxf>
      <fill>
        <patternFill>
          <bgColor rgb="FFFFFF0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Light16"/>
  <colors>
    <mruColors>
      <color rgb="FF009999"/>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1893093</xdr:colOff>
      <xdr:row>24</xdr:row>
      <xdr:rowOff>154781</xdr:rowOff>
    </xdr:from>
    <xdr:to>
      <xdr:col>10</xdr:col>
      <xdr:colOff>500062</xdr:colOff>
      <xdr:row>35</xdr:row>
      <xdr:rowOff>157495</xdr:rowOff>
    </xdr:to>
    <xdr:pic>
      <xdr:nvPicPr>
        <xdr:cNvPr id="3" name="Imagen 2">
          <a:extLst>
            <a:ext uri="{FF2B5EF4-FFF2-40B4-BE49-F238E27FC236}">
              <a16:creationId xmlns:a16="http://schemas.microsoft.com/office/drawing/2014/main" id="{37BBED06-007A-82AC-ED39-902589B063EB}"/>
            </a:ext>
          </a:extLst>
        </xdr:cNvPr>
        <xdr:cNvPicPr>
          <a:picLocks noChangeAspect="1"/>
        </xdr:cNvPicPr>
      </xdr:nvPicPr>
      <xdr:blipFill rotWithShape="1">
        <a:blip xmlns:r="http://schemas.openxmlformats.org/officeDocument/2006/relationships" r:embed="rId1"/>
        <a:srcRect l="44081" t="61350" r="22777" b="23602"/>
        <a:stretch/>
      </xdr:blipFill>
      <xdr:spPr>
        <a:xfrm>
          <a:off x="6310312" y="16954500"/>
          <a:ext cx="8215313" cy="2098214"/>
        </a:xfrm>
        <a:prstGeom prst="rect">
          <a:avLst/>
        </a:prstGeom>
        <a:ln w="12700" cap="sq">
          <a:solidFill>
            <a:srgbClr val="000000"/>
          </a:solidFill>
          <a:miter lim="800000"/>
        </a:ln>
        <a:effectLst>
          <a:outerShdw blurRad="57150" dist="50800" dir="2700000" algn="tl" rotWithShape="0">
            <a:srgbClr val="000000">
              <a:alpha val="40000"/>
            </a:srgbClr>
          </a:outerShdw>
        </a:effectLst>
      </xdr:spPr>
    </xdr:pic>
    <xdr:clientData/>
  </xdr:twoCellAnchor>
  <xdr:twoCellAnchor editAs="oneCell">
    <xdr:from>
      <xdr:col>3</xdr:col>
      <xdr:colOff>1881187</xdr:colOff>
      <xdr:row>40</xdr:row>
      <xdr:rowOff>0</xdr:rowOff>
    </xdr:from>
    <xdr:to>
      <xdr:col>10</xdr:col>
      <xdr:colOff>535781</xdr:colOff>
      <xdr:row>49</xdr:row>
      <xdr:rowOff>23812</xdr:rowOff>
    </xdr:to>
    <xdr:pic>
      <xdr:nvPicPr>
        <xdr:cNvPr id="2" name="Imagen 1">
          <a:extLst>
            <a:ext uri="{FF2B5EF4-FFF2-40B4-BE49-F238E27FC236}">
              <a16:creationId xmlns:a16="http://schemas.microsoft.com/office/drawing/2014/main" id="{C1FB2B44-7041-C6F5-F1F4-2614219303F6}"/>
            </a:ext>
          </a:extLst>
        </xdr:cNvPr>
        <xdr:cNvPicPr>
          <a:picLocks noChangeAspect="1"/>
        </xdr:cNvPicPr>
      </xdr:nvPicPr>
      <xdr:blipFill rotWithShape="1">
        <a:blip xmlns:r="http://schemas.openxmlformats.org/officeDocument/2006/relationships" r:embed="rId2"/>
        <a:srcRect l="26957" t="63434" r="27856" b="19666"/>
        <a:stretch/>
      </xdr:blipFill>
      <xdr:spPr>
        <a:xfrm>
          <a:off x="6298406" y="21847969"/>
          <a:ext cx="8262938" cy="1738312"/>
        </a:xfrm>
        <a:prstGeom prst="rect">
          <a:avLst/>
        </a:prstGeom>
        <a:ln w="19050" cap="sq">
          <a:solidFill>
            <a:srgbClr val="000000"/>
          </a:solidFill>
          <a:miter lim="800000"/>
        </a:ln>
        <a:effectLst>
          <a:outerShdw blurRad="57150" dist="50800" dir="2700000" algn="tl" rotWithShape="0">
            <a:srgbClr val="000000">
              <a:alpha val="40000"/>
            </a:srgbClr>
          </a:outerShdw>
        </a:effec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9999"/>
  </sheetPr>
  <dimension ref="A1:E18"/>
  <sheetViews>
    <sheetView workbookViewId="0">
      <pane ySplit="3" topLeftCell="A4" activePane="bottomLeft" state="frozen"/>
      <selection activeCell="C8" sqref="C8"/>
      <selection pane="bottomLeft" activeCell="B3" sqref="B3:C3"/>
    </sheetView>
  </sheetViews>
  <sheetFormatPr baseColWidth="10" defaultColWidth="11.42578125" defaultRowHeight="18.75" x14ac:dyDescent="0.2"/>
  <cols>
    <col min="1" max="1" width="23.5703125" style="3" customWidth="1"/>
    <col min="2" max="2" width="70.5703125" style="3" customWidth="1"/>
    <col min="3" max="3" width="48.7109375" style="3" customWidth="1"/>
    <col min="4" max="4" width="11.42578125" style="3"/>
    <col min="5" max="5" width="17.140625" style="3" bestFit="1" customWidth="1"/>
    <col min="6" max="6" width="17.5703125" style="3" customWidth="1"/>
    <col min="7" max="16384" width="11.42578125" style="3"/>
  </cols>
  <sheetData>
    <row r="1" spans="1:5" x14ac:dyDescent="0.2">
      <c r="A1" s="91" t="s">
        <v>2</v>
      </c>
      <c r="B1" s="91"/>
      <c r="C1" s="91"/>
    </row>
    <row r="2" spans="1:5" s="5" customFormat="1" x14ac:dyDescent="0.2">
      <c r="A2" s="4" t="s">
        <v>43</v>
      </c>
      <c r="B2" s="92" t="s">
        <v>59</v>
      </c>
      <c r="C2" s="94"/>
    </row>
    <row r="3" spans="1:5" ht="79.5" customHeight="1" x14ac:dyDescent="0.2">
      <c r="A3" s="4" t="s">
        <v>3</v>
      </c>
      <c r="B3" s="92" t="s">
        <v>58</v>
      </c>
      <c r="C3" s="93"/>
    </row>
    <row r="4" spans="1:5" ht="16.5" customHeight="1" x14ac:dyDescent="0.2">
      <c r="A4" s="89" t="s">
        <v>17</v>
      </c>
      <c r="B4" s="90"/>
      <c r="C4" s="13">
        <v>190559514.31999999</v>
      </c>
      <c r="E4" s="52"/>
    </row>
    <row r="5" spans="1:5" ht="16.5" customHeight="1" x14ac:dyDescent="0.2">
      <c r="A5" s="89" t="s">
        <v>18</v>
      </c>
      <c r="B5" s="90"/>
      <c r="C5" s="6" t="s">
        <v>44</v>
      </c>
    </row>
    <row r="6" spans="1:5" ht="16.5" customHeight="1" x14ac:dyDescent="0.2">
      <c r="A6" s="89" t="s">
        <v>4</v>
      </c>
      <c r="B6" s="90"/>
      <c r="C6" s="62">
        <v>45201</v>
      </c>
    </row>
    <row r="7" spans="1:5" x14ac:dyDescent="0.2">
      <c r="A7" s="89" t="s">
        <v>5</v>
      </c>
      <c r="B7" s="90"/>
      <c r="C7" s="62">
        <v>45209</v>
      </c>
    </row>
    <row r="8" spans="1:5" x14ac:dyDescent="0.2">
      <c r="A8" s="5"/>
      <c r="B8" s="5"/>
    </row>
    <row r="9" spans="1:5" x14ac:dyDescent="0.2">
      <c r="A9" s="91" t="s">
        <v>39</v>
      </c>
      <c r="B9" s="91"/>
      <c r="C9" s="91"/>
    </row>
    <row r="10" spans="1:5" ht="16.5" customHeight="1" x14ac:dyDescent="0.2">
      <c r="A10" s="89" t="s">
        <v>45</v>
      </c>
      <c r="B10" s="90"/>
      <c r="C10" s="17">
        <v>2</v>
      </c>
    </row>
    <row r="11" spans="1:5" ht="16.5" customHeight="1" x14ac:dyDescent="0.2">
      <c r="A11" s="89" t="s">
        <v>46</v>
      </c>
      <c r="B11" s="90"/>
      <c r="C11" s="18">
        <v>0.63</v>
      </c>
    </row>
    <row r="12" spans="1:5" ht="16.5" customHeight="1" x14ac:dyDescent="0.2">
      <c r="A12" s="89" t="s">
        <v>47</v>
      </c>
      <c r="B12" s="90"/>
      <c r="C12" s="17">
        <v>3</v>
      </c>
    </row>
    <row r="13" spans="1:5" ht="5.25" customHeight="1" x14ac:dyDescent="0.2">
      <c r="A13" s="5"/>
      <c r="B13" s="5"/>
    </row>
    <row r="14" spans="1:5" x14ac:dyDescent="0.2">
      <c r="A14" s="91" t="s">
        <v>6</v>
      </c>
      <c r="B14" s="91"/>
      <c r="C14" s="91"/>
    </row>
    <row r="15" spans="1:5" ht="16.5" customHeight="1" x14ac:dyDescent="0.2">
      <c r="A15" s="89" t="s">
        <v>42</v>
      </c>
      <c r="B15" s="90"/>
      <c r="C15" s="8">
        <v>0.05</v>
      </c>
    </row>
    <row r="16" spans="1:5" ht="16.5" customHeight="1" x14ac:dyDescent="0.2">
      <c r="A16" s="89" t="s">
        <v>48</v>
      </c>
      <c r="B16" s="90"/>
      <c r="C16" s="8">
        <v>0.03</v>
      </c>
    </row>
    <row r="17" spans="1:3" ht="3" customHeight="1" x14ac:dyDescent="0.2"/>
    <row r="18" spans="1:3" ht="16.5" customHeight="1" x14ac:dyDescent="0.2">
      <c r="A18" s="89" t="s">
        <v>20</v>
      </c>
      <c r="B18" s="90"/>
      <c r="C18" s="7">
        <f>C4/1160000</f>
        <v>164.27544337931033</v>
      </c>
    </row>
  </sheetData>
  <mergeCells count="15">
    <mergeCell ref="A18:B18"/>
    <mergeCell ref="A16:B16"/>
    <mergeCell ref="A15:B15"/>
    <mergeCell ref="A1:C1"/>
    <mergeCell ref="A9:C9"/>
    <mergeCell ref="A14:C14"/>
    <mergeCell ref="B3:C3"/>
    <mergeCell ref="B2:C2"/>
    <mergeCell ref="A7:B7"/>
    <mergeCell ref="A6:B6"/>
    <mergeCell ref="A5:B5"/>
    <mergeCell ref="A4:B4"/>
    <mergeCell ref="A10:B10"/>
    <mergeCell ref="A11:B11"/>
    <mergeCell ref="A12:B12"/>
  </mergeCells>
  <pageMargins left="0.7" right="0.7" top="0.75" bottom="0.75" header="0.3" footer="0.3"/>
  <pageSetup paperSize="41"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
  <sheetViews>
    <sheetView topLeftCell="A2" workbookViewId="0">
      <pane ySplit="1" topLeftCell="A3" activePane="bottomLeft" state="frozen"/>
      <selection activeCell="A2" sqref="A2"/>
      <selection pane="bottomLeft" activeCell="B7" sqref="B7"/>
    </sheetView>
  </sheetViews>
  <sheetFormatPr baseColWidth="10" defaultRowHeight="12.75" x14ac:dyDescent="0.2"/>
  <cols>
    <col min="2" max="2" width="53" bestFit="1" customWidth="1"/>
    <col min="3" max="4" width="15.5703125" customWidth="1"/>
    <col min="5" max="5" width="14.7109375" customWidth="1"/>
    <col min="6" max="7" width="15.5703125" customWidth="1"/>
    <col min="8" max="9" width="14.7109375" customWidth="1"/>
    <col min="10" max="10" width="11.42578125" style="14" customWidth="1"/>
    <col min="11" max="11" width="11.42578125" customWidth="1"/>
    <col min="12" max="12" width="11.28515625" customWidth="1"/>
    <col min="13" max="14" width="11.42578125" customWidth="1"/>
    <col min="15" max="15" width="12.7109375" customWidth="1"/>
    <col min="16" max="16" width="15.7109375" customWidth="1"/>
    <col min="17" max="17" width="64.42578125" customWidth="1"/>
  </cols>
  <sheetData>
    <row r="1" spans="1:17" ht="12.75" customHeight="1" x14ac:dyDescent="0.2">
      <c r="A1" s="99" t="s">
        <v>1</v>
      </c>
      <c r="B1" s="101" t="s">
        <v>0</v>
      </c>
      <c r="C1" s="103" t="s">
        <v>7</v>
      </c>
      <c r="D1" s="104"/>
      <c r="E1" s="104"/>
      <c r="F1" s="104"/>
      <c r="G1" s="104"/>
      <c r="H1" s="104"/>
      <c r="I1" s="105"/>
      <c r="J1" s="106" t="s">
        <v>8</v>
      </c>
      <c r="K1" s="107"/>
      <c r="L1" s="108"/>
      <c r="M1" s="99" t="s">
        <v>9</v>
      </c>
      <c r="N1" s="109"/>
      <c r="O1" s="110" t="s">
        <v>8</v>
      </c>
      <c r="P1" s="95" t="s">
        <v>9</v>
      </c>
      <c r="Q1" s="97" t="s">
        <v>10</v>
      </c>
    </row>
    <row r="2" spans="1:17" ht="51" x14ac:dyDescent="0.2">
      <c r="A2" s="100"/>
      <c r="B2" s="102"/>
      <c r="C2" s="11" t="s">
        <v>11</v>
      </c>
      <c r="D2" s="10" t="s">
        <v>12</v>
      </c>
      <c r="E2" s="10" t="s">
        <v>13</v>
      </c>
      <c r="F2" s="10" t="s">
        <v>14</v>
      </c>
      <c r="G2" s="10" t="s">
        <v>19</v>
      </c>
      <c r="H2" s="10" t="s">
        <v>15</v>
      </c>
      <c r="I2" s="1" t="s">
        <v>16</v>
      </c>
      <c r="J2" s="1" t="s">
        <v>49</v>
      </c>
      <c r="K2" s="10" t="s">
        <v>50</v>
      </c>
      <c r="L2" s="10" t="s">
        <v>51</v>
      </c>
      <c r="M2" s="2" t="s">
        <v>40</v>
      </c>
      <c r="N2" s="9" t="s">
        <v>52</v>
      </c>
      <c r="O2" s="111"/>
      <c r="P2" s="96"/>
      <c r="Q2" s="98"/>
    </row>
    <row r="3" spans="1:17" ht="58.5" customHeight="1" x14ac:dyDescent="0.2">
      <c r="A3" s="57">
        <v>1</v>
      </c>
      <c r="B3" s="64" t="s">
        <v>56</v>
      </c>
      <c r="C3" s="12">
        <v>767813815</v>
      </c>
      <c r="D3" s="12">
        <v>833185815</v>
      </c>
      <c r="E3" s="12">
        <v>179989134</v>
      </c>
      <c r="F3" s="12">
        <v>224561362</v>
      </c>
      <c r="G3" s="12">
        <v>608624453</v>
      </c>
      <c r="H3" s="12">
        <v>177769501</v>
      </c>
      <c r="I3" s="12">
        <v>254902</v>
      </c>
      <c r="J3" s="15">
        <f>+C3/E3</f>
        <v>4.2658898231045432</v>
      </c>
      <c r="K3" s="16">
        <f t="shared" ref="K3" si="0">+F3/D3</f>
        <v>0.26952134560764218</v>
      </c>
      <c r="L3" s="16">
        <f t="shared" ref="L3" si="1">+H3/I3</f>
        <v>697.40331970718159</v>
      </c>
      <c r="M3" s="16">
        <f t="shared" ref="M3" si="2">+H3/G3</f>
        <v>0.29208405959331379</v>
      </c>
      <c r="N3" s="16">
        <f t="shared" ref="N3" si="3">+H3/D3</f>
        <v>0.21336117082118111</v>
      </c>
      <c r="O3" s="55" t="s">
        <v>21</v>
      </c>
      <c r="P3" s="55" t="s">
        <v>21</v>
      </c>
      <c r="Q3" s="56" t="s">
        <v>57</v>
      </c>
    </row>
    <row r="4" spans="1:17" ht="73.5" customHeight="1" x14ac:dyDescent="0.2">
      <c r="A4" s="76">
        <v>2</v>
      </c>
      <c r="B4" s="72" t="s">
        <v>53</v>
      </c>
      <c r="C4" s="12">
        <v>2949603860</v>
      </c>
      <c r="D4" s="12">
        <v>3267662268</v>
      </c>
      <c r="E4" s="12">
        <v>15649210</v>
      </c>
      <c r="F4" s="12">
        <v>1167649210</v>
      </c>
      <c r="G4" s="12">
        <v>2100013058</v>
      </c>
      <c r="H4" s="12">
        <v>137816058</v>
      </c>
      <c r="I4" s="12">
        <v>0</v>
      </c>
      <c r="J4" s="15">
        <f t="shared" ref="J4" si="4">+C4/E4</f>
        <v>188.4826045532011</v>
      </c>
      <c r="K4" s="16">
        <f t="shared" ref="K4" si="5">+F4/D4</f>
        <v>0.35733472869418342</v>
      </c>
      <c r="L4" s="16" t="e">
        <f t="shared" ref="L4" si="6">+H4/I4</f>
        <v>#DIV/0!</v>
      </c>
      <c r="M4" s="16">
        <f t="shared" ref="M4" si="7">+H4/G4</f>
        <v>6.5626286215216476E-2</v>
      </c>
      <c r="N4" s="16">
        <f t="shared" ref="N4" si="8">+H4/D4</f>
        <v>4.2175735035295273E-2</v>
      </c>
      <c r="O4" s="55" t="s">
        <v>21</v>
      </c>
      <c r="P4" s="55" t="s">
        <v>21</v>
      </c>
      <c r="Q4" s="56" t="s">
        <v>61</v>
      </c>
    </row>
    <row r="5" spans="1:17" ht="73.5" customHeight="1" x14ac:dyDescent="0.2">
      <c r="A5" s="57">
        <v>3</v>
      </c>
      <c r="B5" s="64" t="s">
        <v>54</v>
      </c>
      <c r="C5" s="12">
        <v>983486044</v>
      </c>
      <c r="D5" s="12">
        <v>1296086044</v>
      </c>
      <c r="E5" s="12">
        <v>286720179</v>
      </c>
      <c r="F5" s="12">
        <v>286720179</v>
      </c>
      <c r="G5" s="12">
        <v>1009365865</v>
      </c>
      <c r="H5" s="12">
        <v>502482990</v>
      </c>
      <c r="I5" s="12">
        <v>29557823</v>
      </c>
      <c r="J5" s="15">
        <f>+C5/E5</f>
        <v>3.4301249651493837</v>
      </c>
      <c r="K5" s="16">
        <f t="shared" ref="K5" si="9">+F5/D5</f>
        <v>0.2212200187844936</v>
      </c>
      <c r="L5" s="16">
        <f t="shared" ref="L5" si="10">+H5/I5</f>
        <v>16.999999966168009</v>
      </c>
      <c r="M5" s="16">
        <f t="shared" ref="M5" si="11">+H5/G5</f>
        <v>0.49782047067739904</v>
      </c>
      <c r="N5" s="16">
        <f t="shared" ref="N5" si="12">+H5/D5</f>
        <v>0.38769261680283934</v>
      </c>
      <c r="O5" s="55" t="s">
        <v>21</v>
      </c>
      <c r="P5" s="55" t="s">
        <v>21</v>
      </c>
      <c r="Q5" s="56" t="s">
        <v>62</v>
      </c>
    </row>
    <row r="6" spans="1:17" ht="73.5" customHeight="1" x14ac:dyDescent="0.2">
      <c r="A6" s="57">
        <v>4</v>
      </c>
      <c r="B6" s="64" t="s">
        <v>63</v>
      </c>
      <c r="C6" s="12">
        <v>1454961591</v>
      </c>
      <c r="D6" s="12">
        <v>1641451591</v>
      </c>
      <c r="E6" s="12">
        <v>58430000</v>
      </c>
      <c r="F6" s="12">
        <v>81130000</v>
      </c>
      <c r="G6" s="12">
        <v>1560321591</v>
      </c>
      <c r="H6" s="12">
        <v>185659316</v>
      </c>
      <c r="I6" s="12">
        <v>2500000</v>
      </c>
      <c r="J6" s="15">
        <f>+C6/E6</f>
        <v>24.90093429744994</v>
      </c>
      <c r="K6" s="16">
        <f t="shared" ref="K6" si="13">+F6/D6</f>
        <v>4.9425764637124774E-2</v>
      </c>
      <c r="L6" s="16">
        <f t="shared" ref="L6" si="14">+H6/I6</f>
        <v>74.263726399999996</v>
      </c>
      <c r="M6" s="16">
        <f t="shared" ref="M6" si="15">+H6/G6</f>
        <v>0.11898785293422245</v>
      </c>
      <c r="N6" s="16">
        <f t="shared" ref="N6" si="16">+H6/D6</f>
        <v>0.11310678732041876</v>
      </c>
      <c r="O6" s="55" t="s">
        <v>21</v>
      </c>
      <c r="P6" s="55" t="s">
        <v>21</v>
      </c>
      <c r="Q6" s="56" t="s">
        <v>64</v>
      </c>
    </row>
    <row r="7" spans="1:17" ht="73.5" customHeight="1" x14ac:dyDescent="0.2">
      <c r="A7" s="57">
        <v>5</v>
      </c>
      <c r="B7" s="64" t="s">
        <v>65</v>
      </c>
      <c r="C7" s="12">
        <v>871650000</v>
      </c>
      <c r="D7" s="12">
        <v>976650000</v>
      </c>
      <c r="E7" s="12">
        <v>1553000</v>
      </c>
      <c r="F7" s="12">
        <v>270553000</v>
      </c>
      <c r="G7" s="12">
        <v>706097000</v>
      </c>
      <c r="H7" s="12">
        <v>100464000</v>
      </c>
      <c r="I7" s="12">
        <v>1025000</v>
      </c>
      <c r="J7" s="15">
        <f t="shared" ref="J7" si="17">+C7/E7</f>
        <v>561.26851255634256</v>
      </c>
      <c r="K7" s="16">
        <f t="shared" ref="K7" si="18">+F7/D7</f>
        <v>0.27702145087800134</v>
      </c>
      <c r="L7" s="16">
        <f t="shared" ref="L7" si="19">+H7/I7</f>
        <v>98.013658536585368</v>
      </c>
      <c r="M7" s="16">
        <f t="shared" ref="M7" si="20">+H7/G7</f>
        <v>0.14228073479989292</v>
      </c>
      <c r="N7" s="16">
        <f t="shared" ref="N7" si="21">+H7/D7</f>
        <v>0.10286591921363845</v>
      </c>
      <c r="O7" s="55" t="s">
        <v>21</v>
      </c>
      <c r="P7" s="55" t="s">
        <v>21</v>
      </c>
      <c r="Q7" s="56" t="s">
        <v>66</v>
      </c>
    </row>
    <row r="8" spans="1:17" ht="73.5" customHeight="1" x14ac:dyDescent="0.2">
      <c r="A8" s="57">
        <v>6</v>
      </c>
      <c r="B8" s="64" t="s">
        <v>55</v>
      </c>
      <c r="C8" s="12">
        <v>1408973686.01</v>
      </c>
      <c r="D8" s="12">
        <v>1633628686.01</v>
      </c>
      <c r="E8" s="12">
        <v>183164437.53999999</v>
      </c>
      <c r="F8" s="12">
        <v>183164437.53999999</v>
      </c>
      <c r="G8" s="12">
        <v>1450464248.47</v>
      </c>
      <c r="H8" s="12">
        <v>226388056.40000001</v>
      </c>
      <c r="I8" s="12">
        <v>342318</v>
      </c>
      <c r="J8" s="15">
        <f t="shared" ref="J8" si="22">+C8/E8</f>
        <v>7.6923976342422042</v>
      </c>
      <c r="K8" s="16">
        <f t="shared" ref="K8" si="23">+F8/D8</f>
        <v>0.11212121769688291</v>
      </c>
      <c r="L8" s="16">
        <f t="shared" ref="L8" si="24">+H8/I8</f>
        <v>661.33845254996822</v>
      </c>
      <c r="M8" s="16">
        <f t="shared" ref="M8" si="25">+H8/G8</f>
        <v>0.1560797218123797</v>
      </c>
      <c r="N8" s="16">
        <f t="shared" ref="N8" si="26">+H8/D8</f>
        <v>0.13857987334498495</v>
      </c>
      <c r="O8" s="55" t="s">
        <v>21</v>
      </c>
      <c r="P8" s="55" t="s">
        <v>21</v>
      </c>
      <c r="Q8" s="56" t="s">
        <v>67</v>
      </c>
    </row>
  </sheetData>
  <mergeCells count="8">
    <mergeCell ref="P1:P2"/>
    <mergeCell ref="Q1:Q2"/>
    <mergeCell ref="A1:A2"/>
    <mergeCell ref="B1:B2"/>
    <mergeCell ref="C1:I1"/>
    <mergeCell ref="J1:L1"/>
    <mergeCell ref="M1:N1"/>
    <mergeCell ref="O1:O2"/>
  </mergeCells>
  <conditionalFormatting sqref="O3:P8">
    <cfRule type="cellIs" dxfId="3" priority="1" operator="equal">
      <formula>"NO HÁBIL"</formula>
    </cfRule>
    <cfRule type="cellIs" dxfId="2" priority="2" operator="equal">
      <formula>"SUBSANAR"</formula>
    </cfRule>
  </conditionalFormatting>
  <conditionalFormatting sqref="Q3">
    <cfRule type="cellIs" dxfId="1" priority="3" operator="equal">
      <formula>"NO HÁBIL"</formula>
    </cfRule>
    <cfRule type="cellIs" dxfId="0" priority="4" operator="equal">
      <formula>"SUBSANAR"</formula>
    </cfRule>
  </conditionalFormatting>
  <pageMargins left="0.7" right="0.7" top="0.75" bottom="0.75" header="0.3" footer="0.3"/>
  <pageSetup paperSize="41" scale="4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8:AO51"/>
  <sheetViews>
    <sheetView tabSelected="1" zoomScale="80" zoomScaleNormal="80" workbookViewId="0">
      <selection activeCell="M22" sqref="M22"/>
    </sheetView>
  </sheetViews>
  <sheetFormatPr baseColWidth="10" defaultRowHeight="15" x14ac:dyDescent="0.2"/>
  <cols>
    <col min="1" max="1" width="11.42578125" style="21"/>
    <col min="2" max="2" width="13" style="19" customWidth="1"/>
    <col min="3" max="3" width="41.85546875" style="22" customWidth="1"/>
    <col min="4" max="4" width="34.140625" style="24" customWidth="1"/>
    <col min="5" max="5" width="25" style="25" customWidth="1"/>
    <col min="6" max="6" width="10.5703125" style="25" customWidth="1"/>
    <col min="7" max="7" width="10.85546875" style="23" customWidth="1"/>
    <col min="8" max="8" width="14" style="21" customWidth="1"/>
    <col min="9" max="9" width="25.7109375" style="21" customWidth="1"/>
    <col min="10" max="10" width="24" style="21" customWidth="1"/>
    <col min="11" max="11" width="25.42578125" style="21" customWidth="1"/>
    <col min="12" max="12" width="27.42578125" style="21" customWidth="1"/>
    <col min="13" max="13" width="28" style="21" customWidth="1"/>
    <col min="14" max="14" width="16" style="20" customWidth="1"/>
    <col min="15" max="15" width="79.5703125" style="21" customWidth="1"/>
    <col min="16" max="41" width="11.42578125" style="20"/>
    <col min="42" max="16384" width="11.42578125" style="21"/>
  </cols>
  <sheetData>
    <row r="8" spans="2:41" ht="125.25" customHeight="1" x14ac:dyDescent="0.2">
      <c r="C8" s="113" t="s">
        <v>60</v>
      </c>
      <c r="D8" s="113"/>
      <c r="E8" s="113"/>
      <c r="F8" s="113"/>
      <c r="G8" s="113"/>
      <c r="H8" s="113"/>
      <c r="I8" s="113"/>
      <c r="J8" s="113"/>
      <c r="K8" s="113"/>
      <c r="L8" s="113"/>
      <c r="M8" s="113"/>
      <c r="N8" s="113"/>
      <c r="O8" s="113"/>
    </row>
    <row r="9" spans="2:41" ht="15.75" thickBot="1" x14ac:dyDescent="0.25"/>
    <row r="10" spans="2:41" ht="30.75" customHeight="1" thickBot="1" x14ac:dyDescent="0.25">
      <c r="D10" s="26" t="s">
        <v>22</v>
      </c>
      <c r="E10" s="53">
        <f>+'Info_General '!C4</f>
        <v>190559514.31999999</v>
      </c>
      <c r="F10"/>
      <c r="G10" s="27"/>
      <c r="H10"/>
      <c r="I10" s="28"/>
      <c r="J10"/>
      <c r="K10"/>
      <c r="L10"/>
      <c r="M10"/>
    </row>
    <row r="11" spans="2:41" ht="16.5" thickBot="1" x14ac:dyDescent="0.25">
      <c r="C11" s="29"/>
      <c r="D11" s="30" t="s">
        <v>23</v>
      </c>
      <c r="E11" s="54">
        <v>0</v>
      </c>
      <c r="F11" s="31"/>
      <c r="G11" s="31"/>
      <c r="H11"/>
      <c r="I11"/>
      <c r="J11"/>
      <c r="K11"/>
      <c r="L11"/>
      <c r="M11"/>
    </row>
    <row r="12" spans="2:41" ht="31.5" customHeight="1" thickBot="1" x14ac:dyDescent="0.25">
      <c r="C12" s="29"/>
      <c r="D12" s="32" t="s">
        <v>24</v>
      </c>
      <c r="E12" s="53">
        <f>E10-E11</f>
        <v>190559514.31999999</v>
      </c>
      <c r="F12" s="33"/>
      <c r="G12" s="33"/>
      <c r="H12"/>
      <c r="I12"/>
      <c r="J12"/>
      <c r="K12"/>
      <c r="L12"/>
      <c r="M12"/>
    </row>
    <row r="13" spans="2:41" ht="28.5" customHeight="1" thickBot="1" x14ac:dyDescent="0.25">
      <c r="C13" s="29"/>
      <c r="F13" s="34"/>
      <c r="G13" s="34"/>
      <c r="H13" s="25"/>
      <c r="I13" s="25"/>
      <c r="J13" s="25"/>
      <c r="K13" s="35"/>
      <c r="L13"/>
      <c r="M13"/>
      <c r="N13" s="36"/>
      <c r="O13"/>
    </row>
    <row r="14" spans="2:41" ht="28.5" customHeight="1" x14ac:dyDescent="0.2">
      <c r="B14" s="37"/>
      <c r="C14" s="38"/>
      <c r="F14" s="114" t="s">
        <v>25</v>
      </c>
      <c r="G14" s="115"/>
      <c r="H14" s="115"/>
      <c r="I14" s="115"/>
      <c r="J14" s="115"/>
      <c r="K14" s="116"/>
      <c r="L14"/>
      <c r="M14"/>
      <c r="N14" s="36"/>
      <c r="O14"/>
    </row>
    <row r="15" spans="2:41" s="23" customFormat="1" ht="75" x14ac:dyDescent="0.2">
      <c r="B15" s="39" t="s">
        <v>26</v>
      </c>
      <c r="C15" s="40" t="s">
        <v>27</v>
      </c>
      <c r="D15" s="40" t="s">
        <v>28</v>
      </c>
      <c r="E15" s="40" t="s">
        <v>29</v>
      </c>
      <c r="F15" s="40" t="s">
        <v>30</v>
      </c>
      <c r="G15" s="40" t="s">
        <v>31</v>
      </c>
      <c r="H15" s="40" t="s">
        <v>32</v>
      </c>
      <c r="I15" s="40" t="s">
        <v>33</v>
      </c>
      <c r="J15" s="40" t="s">
        <v>34</v>
      </c>
      <c r="K15" s="40" t="s">
        <v>35</v>
      </c>
      <c r="L15" s="40" t="s">
        <v>36</v>
      </c>
      <c r="M15" s="40" t="s">
        <v>37</v>
      </c>
      <c r="N15" s="39" t="s">
        <v>38</v>
      </c>
      <c r="O15" s="40" t="s">
        <v>10</v>
      </c>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row>
    <row r="16" spans="2:41" s="43" customFormat="1" ht="132.75" customHeight="1" x14ac:dyDescent="0.2">
      <c r="B16" s="59">
        <v>1</v>
      </c>
      <c r="C16" s="68" t="s">
        <v>68</v>
      </c>
      <c r="D16" s="68" t="s">
        <v>68</v>
      </c>
      <c r="E16" s="63">
        <f>12859870780/($E$10*1)</f>
        <v>67.484800356936603</v>
      </c>
      <c r="F16" s="119">
        <v>120</v>
      </c>
      <c r="G16" s="119">
        <v>40</v>
      </c>
      <c r="H16" s="119">
        <v>20</v>
      </c>
      <c r="I16" s="41">
        <v>1269460187</v>
      </c>
      <c r="J16" s="42">
        <v>232184979.30000001</v>
      </c>
      <c r="K16" s="41">
        <f t="shared" ref="K16:K18" si="0">I16*((F16+H16+G16)/100)-J16</f>
        <v>2052843357.3</v>
      </c>
      <c r="L16" s="60">
        <f t="shared" ref="L16:L21" si="1">K16</f>
        <v>2052843357.3</v>
      </c>
      <c r="M16" s="60">
        <f t="shared" ref="M16:M21" si="2">L16-$E$12</f>
        <v>1862283842.98</v>
      </c>
      <c r="N16" s="117" t="s">
        <v>70</v>
      </c>
      <c r="O16" s="58" t="s">
        <v>74</v>
      </c>
    </row>
    <row r="17" spans="2:15" s="66" customFormat="1" ht="86.25" customHeight="1" x14ac:dyDescent="0.2">
      <c r="B17" s="77">
        <v>2</v>
      </c>
      <c r="C17" s="72" t="s">
        <v>53</v>
      </c>
      <c r="D17" s="72" t="s">
        <v>53</v>
      </c>
      <c r="E17" s="63">
        <f>132513168025.32/($E$10*1)</f>
        <v>695.38993368127103</v>
      </c>
      <c r="F17" s="74">
        <v>120</v>
      </c>
      <c r="G17" s="74">
        <v>40</v>
      </c>
      <c r="H17" s="74">
        <v>20</v>
      </c>
      <c r="I17" s="78">
        <v>2673063931</v>
      </c>
      <c r="J17" s="75">
        <v>491446338.07999998</v>
      </c>
      <c r="K17" s="41">
        <f t="shared" si="0"/>
        <v>4320068737.7200003</v>
      </c>
      <c r="L17" s="79">
        <f t="shared" si="1"/>
        <v>4320068737.7200003</v>
      </c>
      <c r="M17" s="79">
        <f t="shared" si="2"/>
        <v>4129509223.4000001</v>
      </c>
      <c r="N17" s="80" t="s">
        <v>70</v>
      </c>
      <c r="O17" s="81" t="s">
        <v>71</v>
      </c>
    </row>
    <row r="18" spans="2:15" s="43" customFormat="1" ht="186" customHeight="1" x14ac:dyDescent="0.2">
      <c r="B18" s="59">
        <v>3</v>
      </c>
      <c r="C18" s="64" t="s">
        <v>54</v>
      </c>
      <c r="D18" s="64" t="s">
        <v>54</v>
      </c>
      <c r="E18" s="63">
        <f>44867069891.32/($E$10*1)</f>
        <v>235.44911966964969</v>
      </c>
      <c r="F18" s="67">
        <v>120</v>
      </c>
      <c r="G18" s="73">
        <v>40</v>
      </c>
      <c r="H18" s="67">
        <v>20</v>
      </c>
      <c r="I18" s="69">
        <v>5911564597</v>
      </c>
      <c r="J18" s="70">
        <v>157017422.97</v>
      </c>
      <c r="K18" s="41">
        <f t="shared" si="0"/>
        <v>10483798851.630001</v>
      </c>
      <c r="L18" s="60">
        <f t="shared" si="1"/>
        <v>10483798851.630001</v>
      </c>
      <c r="M18" s="60">
        <f t="shared" si="2"/>
        <v>10293239337.310001</v>
      </c>
      <c r="N18" s="61" t="s">
        <v>41</v>
      </c>
      <c r="O18" s="58" t="s">
        <v>75</v>
      </c>
    </row>
    <row r="19" spans="2:15" s="43" customFormat="1" ht="188.25" customHeight="1" x14ac:dyDescent="0.2">
      <c r="B19" s="59">
        <v>4</v>
      </c>
      <c r="C19" s="72" t="s">
        <v>69</v>
      </c>
      <c r="D19" s="72" t="s">
        <v>69</v>
      </c>
      <c r="E19" s="63">
        <f>30980431460/($E$10*1)</f>
        <v>162.57614620058087</v>
      </c>
      <c r="F19" s="118">
        <v>120</v>
      </c>
      <c r="G19" s="118">
        <v>40</v>
      </c>
      <c r="H19" s="118">
        <v>20</v>
      </c>
      <c r="I19" s="78">
        <v>2083015060</v>
      </c>
      <c r="J19" s="75">
        <v>918549178.76999998</v>
      </c>
      <c r="K19" s="41">
        <f t="shared" ref="K19" si="3">I19*((F19+H19+G19)/100)-J19</f>
        <v>2830877929.23</v>
      </c>
      <c r="L19" s="60">
        <f t="shared" si="1"/>
        <v>2830877929.23</v>
      </c>
      <c r="M19" s="60">
        <f t="shared" si="2"/>
        <v>2640318414.9099998</v>
      </c>
      <c r="N19" s="117" t="s">
        <v>70</v>
      </c>
      <c r="O19" s="58" t="s">
        <v>78</v>
      </c>
    </row>
    <row r="20" spans="2:15" s="66" customFormat="1" ht="128.25" customHeight="1" x14ac:dyDescent="0.2">
      <c r="B20" s="65">
        <v>5</v>
      </c>
      <c r="C20" s="64" t="s">
        <v>65</v>
      </c>
      <c r="D20" s="64" t="s">
        <v>65</v>
      </c>
      <c r="E20" s="63">
        <f>53948721070/($E$10*1)</f>
        <v>283.10694043544726</v>
      </c>
      <c r="F20" s="73">
        <v>120</v>
      </c>
      <c r="G20" s="73">
        <v>40</v>
      </c>
      <c r="H20" s="73">
        <v>20</v>
      </c>
      <c r="I20" s="69">
        <v>457297264</v>
      </c>
      <c r="J20" s="42">
        <v>336977088.5</v>
      </c>
      <c r="K20" s="41">
        <f t="shared" ref="K20" si="4">I20*((F20+H20+G20)/100)-J20</f>
        <v>486157986.70000005</v>
      </c>
      <c r="L20" s="60">
        <f t="shared" si="1"/>
        <v>486157986.70000005</v>
      </c>
      <c r="M20" s="60">
        <f t="shared" si="2"/>
        <v>295598472.38000005</v>
      </c>
      <c r="N20" s="71" t="s">
        <v>41</v>
      </c>
      <c r="O20" s="58" t="s">
        <v>76</v>
      </c>
    </row>
    <row r="21" spans="2:15" s="66" customFormat="1" ht="168" customHeight="1" x14ac:dyDescent="0.2">
      <c r="B21" s="65">
        <v>6</v>
      </c>
      <c r="C21" s="64" t="s">
        <v>55</v>
      </c>
      <c r="D21" s="64" t="s">
        <v>55</v>
      </c>
      <c r="E21" s="63">
        <f>36264812040/($E$10*1)</f>
        <v>190.30701337274485</v>
      </c>
      <c r="F21" s="73">
        <v>120</v>
      </c>
      <c r="G21" s="73">
        <v>40</v>
      </c>
      <c r="H21" s="73">
        <v>20</v>
      </c>
      <c r="I21" s="42">
        <v>4260598883.8299999</v>
      </c>
      <c r="J21" s="42">
        <v>2344515076.6100001</v>
      </c>
      <c r="K21" s="41">
        <f t="shared" ref="K21" si="5">I21*((F21+H21+G21)/100)-J21</f>
        <v>5324562914.2840004</v>
      </c>
      <c r="L21" s="79">
        <f t="shared" si="1"/>
        <v>5324562914.2840004</v>
      </c>
      <c r="M21" s="79">
        <f t="shared" si="2"/>
        <v>5134003399.9640007</v>
      </c>
      <c r="N21" s="82" t="s">
        <v>41</v>
      </c>
      <c r="O21" s="83" t="s">
        <v>77</v>
      </c>
    </row>
    <row r="22" spans="2:15" s="43" customFormat="1" x14ac:dyDescent="0.2">
      <c r="B22" s="44"/>
      <c r="C22" s="45"/>
      <c r="D22" s="46"/>
      <c r="E22" s="47"/>
      <c r="I22" s="48"/>
      <c r="J22" s="48"/>
      <c r="K22" s="48"/>
      <c r="L22" s="49"/>
      <c r="M22" s="49"/>
      <c r="N22" s="50"/>
      <c r="O22" s="51"/>
    </row>
    <row r="23" spans="2:15" s="43" customFormat="1" x14ac:dyDescent="0.2">
      <c r="B23" s="44"/>
      <c r="C23" s="45"/>
      <c r="D23" s="46"/>
      <c r="E23" s="47"/>
      <c r="I23" s="48"/>
      <c r="J23" s="48"/>
      <c r="K23" s="48"/>
      <c r="L23" s="49"/>
      <c r="M23" s="49"/>
      <c r="N23" s="50"/>
      <c r="O23" s="51"/>
    </row>
    <row r="24" spans="2:15" s="43" customFormat="1" ht="51" customHeight="1" x14ac:dyDescent="0.2">
      <c r="B24" s="112" t="s">
        <v>73</v>
      </c>
      <c r="C24" s="112"/>
      <c r="D24" s="112"/>
      <c r="E24" s="112"/>
      <c r="F24" s="112"/>
      <c r="G24" s="112"/>
      <c r="H24" s="112"/>
      <c r="I24" s="112"/>
      <c r="J24" s="112"/>
      <c r="K24" s="112"/>
      <c r="L24" s="112"/>
      <c r="M24" s="112"/>
      <c r="N24" s="112"/>
      <c r="O24" s="51"/>
    </row>
    <row r="25" spans="2:15" s="43" customFormat="1" x14ac:dyDescent="0.2">
      <c r="B25" s="84"/>
      <c r="C25" s="85"/>
      <c r="D25" s="46"/>
      <c r="E25" s="47"/>
      <c r="I25" s="48"/>
      <c r="J25" s="48"/>
      <c r="K25" s="48"/>
      <c r="L25" s="49"/>
      <c r="M25" s="49"/>
      <c r="N25" s="50"/>
      <c r="O25" s="51"/>
    </row>
    <row r="26" spans="2:15" s="43" customFormat="1" x14ac:dyDescent="0.2">
      <c r="B26" s="84"/>
      <c r="C26" s="85"/>
      <c r="D26" s="46"/>
      <c r="E26" s="47"/>
      <c r="I26" s="48"/>
      <c r="J26" s="48"/>
      <c r="K26" s="48"/>
      <c r="L26" s="49"/>
      <c r="M26" s="49"/>
      <c r="N26" s="50"/>
      <c r="O26" s="51"/>
    </row>
    <row r="27" spans="2:15" s="43" customFormat="1" x14ac:dyDescent="0.2">
      <c r="B27" s="84"/>
      <c r="C27" s="85"/>
      <c r="D27" s="46"/>
      <c r="E27" s="47"/>
      <c r="I27" s="48"/>
      <c r="J27" s="48"/>
      <c r="K27" s="48"/>
      <c r="L27" s="49"/>
      <c r="M27" s="49"/>
      <c r="N27" s="50"/>
      <c r="O27" s="51"/>
    </row>
    <row r="28" spans="2:15" s="43" customFormat="1" x14ac:dyDescent="0.2">
      <c r="B28" s="84"/>
      <c r="C28" s="85"/>
      <c r="D28" s="46"/>
      <c r="E28" s="47"/>
      <c r="I28" s="48"/>
      <c r="J28" s="48"/>
      <c r="K28" s="48"/>
      <c r="L28" s="49"/>
      <c r="M28" s="49"/>
      <c r="N28" s="50"/>
      <c r="O28" s="51"/>
    </row>
    <row r="29" spans="2:15" s="43" customFormat="1" x14ac:dyDescent="0.2">
      <c r="B29" s="84"/>
      <c r="C29" s="85"/>
      <c r="D29" s="46"/>
      <c r="E29" s="47"/>
      <c r="I29" s="48"/>
      <c r="J29" s="48"/>
      <c r="K29" s="48"/>
      <c r="L29" s="49"/>
      <c r="M29" s="49"/>
      <c r="N29" s="50"/>
      <c r="O29" s="51"/>
    </row>
    <row r="30" spans="2:15" s="43" customFormat="1" x14ac:dyDescent="0.2">
      <c r="B30" s="84"/>
      <c r="C30" s="85"/>
      <c r="D30" s="46"/>
      <c r="E30" s="47"/>
      <c r="I30" s="48"/>
      <c r="J30" s="48"/>
      <c r="K30" s="48"/>
      <c r="L30" s="49"/>
      <c r="M30" s="49"/>
      <c r="N30" s="50"/>
      <c r="O30" s="51"/>
    </row>
    <row r="31" spans="2:15" s="43" customFormat="1" x14ac:dyDescent="0.2">
      <c r="B31" s="84"/>
      <c r="C31" s="85"/>
      <c r="D31" s="46"/>
      <c r="E31" s="47"/>
      <c r="I31" s="48"/>
      <c r="J31" s="48"/>
      <c r="K31" s="48"/>
      <c r="L31" s="49"/>
      <c r="M31" s="49"/>
      <c r="N31" s="50"/>
      <c r="O31" s="51"/>
    </row>
    <row r="32" spans="2:15" s="43" customFormat="1" x14ac:dyDescent="0.2">
      <c r="B32" s="84"/>
      <c r="C32" s="85"/>
      <c r="D32" s="46"/>
      <c r="E32" s="47"/>
      <c r="I32" s="48"/>
      <c r="J32" s="48"/>
      <c r="K32" s="48"/>
      <c r="L32" s="49"/>
      <c r="M32" s="49"/>
      <c r="N32" s="50"/>
      <c r="O32" s="51"/>
    </row>
    <row r="33" spans="2:15" s="43" customFormat="1" x14ac:dyDescent="0.2">
      <c r="B33" s="84"/>
      <c r="C33" s="85"/>
      <c r="D33" s="46"/>
      <c r="E33" s="47"/>
      <c r="I33" s="48"/>
      <c r="J33" s="48"/>
      <c r="K33" s="48"/>
      <c r="L33" s="49"/>
      <c r="M33" s="49"/>
      <c r="N33" s="50"/>
      <c r="O33" s="51"/>
    </row>
    <row r="34" spans="2:15" s="43" customFormat="1" x14ac:dyDescent="0.2">
      <c r="B34" s="84"/>
      <c r="C34" s="85"/>
      <c r="D34" s="46"/>
      <c r="E34" s="47"/>
      <c r="I34" s="48"/>
      <c r="J34" s="48"/>
      <c r="K34" s="48"/>
      <c r="L34" s="49"/>
      <c r="M34" s="49"/>
      <c r="N34" s="50"/>
      <c r="O34" s="51"/>
    </row>
    <row r="35" spans="2:15" s="43" customFormat="1" x14ac:dyDescent="0.2">
      <c r="B35" s="84"/>
      <c r="C35" s="85"/>
      <c r="D35" s="46"/>
      <c r="E35" s="47"/>
      <c r="I35" s="48"/>
      <c r="J35" s="48"/>
      <c r="K35" s="48"/>
      <c r="L35" s="49"/>
      <c r="M35" s="49"/>
      <c r="N35" s="50"/>
      <c r="O35" s="51"/>
    </row>
    <row r="36" spans="2:15" s="43" customFormat="1" x14ac:dyDescent="0.2">
      <c r="B36" s="84"/>
      <c r="C36" s="85"/>
      <c r="D36" s="46"/>
      <c r="E36" s="47"/>
      <c r="I36" s="48"/>
      <c r="J36" s="48"/>
      <c r="K36" s="48"/>
      <c r="L36" s="49"/>
      <c r="M36" s="49"/>
      <c r="N36" s="50"/>
      <c r="O36" s="51"/>
    </row>
    <row r="37" spans="2:15" x14ac:dyDescent="0.2">
      <c r="C37" s="86"/>
      <c r="D37" s="87"/>
      <c r="E37" s="88"/>
      <c r="F37" s="88"/>
      <c r="G37" s="19"/>
      <c r="H37" s="20"/>
      <c r="I37" s="20"/>
      <c r="J37" s="20"/>
      <c r="K37" s="20"/>
      <c r="L37" s="20"/>
      <c r="M37" s="20"/>
    </row>
    <row r="38" spans="2:15" x14ac:dyDescent="0.2">
      <c r="C38" s="86"/>
      <c r="D38" s="87"/>
      <c r="E38" s="88"/>
      <c r="F38" s="88"/>
      <c r="G38" s="19"/>
      <c r="H38" s="20"/>
      <c r="I38" s="20"/>
      <c r="J38" s="20"/>
      <c r="K38" s="20"/>
      <c r="L38" s="20"/>
      <c r="M38" s="20"/>
    </row>
    <row r="39" spans="2:15" ht="67.5" customHeight="1" x14ac:dyDescent="0.2">
      <c r="B39" s="112" t="s">
        <v>72</v>
      </c>
      <c r="C39" s="112"/>
      <c r="D39" s="112"/>
      <c r="E39" s="112"/>
      <c r="F39" s="112"/>
      <c r="G39" s="112"/>
      <c r="H39" s="112"/>
      <c r="I39" s="112"/>
      <c r="J39" s="112"/>
      <c r="K39" s="112"/>
      <c r="L39" s="112"/>
      <c r="M39" s="112"/>
      <c r="N39" s="112"/>
    </row>
    <row r="40" spans="2:15" x14ac:dyDescent="0.2">
      <c r="C40" s="86"/>
      <c r="D40" s="87"/>
      <c r="E40" s="88"/>
      <c r="F40" s="88"/>
      <c r="G40" s="19"/>
      <c r="H40" s="20"/>
      <c r="I40" s="20"/>
      <c r="J40" s="20"/>
      <c r="K40" s="20"/>
      <c r="L40" s="20"/>
      <c r="M40" s="20"/>
    </row>
    <row r="41" spans="2:15" x14ac:dyDescent="0.2">
      <c r="C41" s="86"/>
      <c r="D41" s="87"/>
      <c r="E41" s="88"/>
      <c r="F41" s="88"/>
      <c r="G41" s="19"/>
      <c r="H41" s="20"/>
      <c r="I41" s="20"/>
      <c r="J41" s="20"/>
      <c r="K41" s="20"/>
      <c r="L41" s="20"/>
      <c r="M41" s="20"/>
    </row>
    <row r="42" spans="2:15" x14ac:dyDescent="0.2">
      <c r="C42" s="86"/>
      <c r="D42" s="87"/>
      <c r="E42" s="88"/>
      <c r="F42" s="88"/>
      <c r="G42" s="19"/>
      <c r="H42" s="20"/>
      <c r="I42" s="20"/>
      <c r="J42" s="20"/>
      <c r="K42" s="20"/>
      <c r="L42" s="20"/>
      <c r="M42" s="20"/>
    </row>
    <row r="43" spans="2:15" x14ac:dyDescent="0.2">
      <c r="C43" s="86"/>
      <c r="D43" s="87"/>
      <c r="E43" s="88"/>
      <c r="F43" s="88"/>
      <c r="G43" s="19"/>
      <c r="H43" s="20"/>
      <c r="I43" s="20"/>
      <c r="J43" s="20"/>
      <c r="K43" s="20"/>
      <c r="L43" s="20"/>
      <c r="M43" s="20"/>
    </row>
    <row r="44" spans="2:15" x14ac:dyDescent="0.2">
      <c r="C44" s="86"/>
      <c r="D44" s="87"/>
      <c r="E44" s="88"/>
      <c r="F44" s="88"/>
      <c r="G44" s="19"/>
      <c r="H44" s="20"/>
      <c r="I44" s="20"/>
      <c r="J44" s="20"/>
      <c r="K44" s="20"/>
      <c r="L44" s="20"/>
      <c r="M44" s="20"/>
    </row>
    <row r="45" spans="2:15" x14ac:dyDescent="0.2">
      <c r="C45" s="86"/>
      <c r="D45" s="87"/>
      <c r="E45" s="88"/>
      <c r="F45" s="88"/>
      <c r="G45" s="19"/>
      <c r="H45" s="20"/>
      <c r="I45" s="20"/>
      <c r="J45" s="20"/>
      <c r="K45" s="20"/>
      <c r="L45" s="20"/>
      <c r="M45" s="20"/>
    </row>
    <row r="46" spans="2:15" x14ac:dyDescent="0.2">
      <c r="C46" s="86"/>
      <c r="D46" s="87"/>
      <c r="E46" s="88"/>
      <c r="F46" s="88"/>
      <c r="G46" s="19"/>
      <c r="H46" s="20"/>
      <c r="I46" s="20"/>
      <c r="J46" s="20"/>
      <c r="K46" s="20"/>
      <c r="L46" s="20"/>
      <c r="M46" s="20"/>
    </row>
    <row r="47" spans="2:15" x14ac:dyDescent="0.2">
      <c r="C47" s="86"/>
      <c r="D47" s="87"/>
      <c r="E47" s="88"/>
      <c r="F47" s="88"/>
      <c r="G47" s="19"/>
      <c r="H47" s="20"/>
      <c r="I47" s="20"/>
      <c r="J47" s="20"/>
      <c r="K47" s="20"/>
      <c r="L47" s="20"/>
      <c r="M47" s="20"/>
    </row>
    <row r="48" spans="2:15" x14ac:dyDescent="0.2">
      <c r="C48" s="86"/>
      <c r="D48" s="87"/>
      <c r="E48" s="88"/>
      <c r="F48" s="88"/>
      <c r="G48" s="19"/>
      <c r="H48" s="20"/>
      <c r="I48" s="20"/>
      <c r="J48" s="20"/>
      <c r="K48" s="20"/>
      <c r="L48" s="20"/>
      <c r="M48" s="20"/>
    </row>
    <row r="49" spans="3:13" x14ac:dyDescent="0.2">
      <c r="C49" s="86"/>
      <c r="D49" s="87"/>
      <c r="E49" s="88"/>
      <c r="F49" s="88"/>
      <c r="G49" s="19"/>
      <c r="H49" s="20"/>
      <c r="I49" s="20"/>
      <c r="J49" s="20"/>
      <c r="K49" s="20"/>
      <c r="L49" s="20"/>
      <c r="M49" s="20"/>
    </row>
    <row r="50" spans="3:13" x14ac:dyDescent="0.2">
      <c r="C50" s="86"/>
      <c r="D50" s="87"/>
      <c r="E50" s="88"/>
      <c r="F50" s="88"/>
      <c r="G50" s="19"/>
      <c r="H50" s="20"/>
      <c r="I50" s="20"/>
      <c r="J50" s="20"/>
      <c r="K50" s="20"/>
      <c r="L50" s="20"/>
      <c r="M50" s="20"/>
    </row>
    <row r="51" spans="3:13" x14ac:dyDescent="0.2">
      <c r="C51" s="86"/>
      <c r="D51" s="87"/>
      <c r="E51" s="88"/>
      <c r="F51" s="88"/>
      <c r="G51" s="19"/>
      <c r="H51" s="20"/>
      <c r="I51" s="20"/>
      <c r="J51" s="20"/>
      <c r="K51" s="20"/>
      <c r="L51" s="20"/>
      <c r="M51" s="20"/>
    </row>
  </sheetData>
  <mergeCells count="4">
    <mergeCell ref="B39:N39"/>
    <mergeCell ref="B24:N24"/>
    <mergeCell ref="C8:O8"/>
    <mergeCell ref="F14:K14"/>
  </mergeCells>
  <pageMargins left="0.7" right="0.7" top="0.75" bottom="0.75" header="0.3" footer="0.3"/>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Info_General </vt:lpstr>
      <vt:lpstr>Capacidad Financiera </vt:lpstr>
      <vt:lpstr>K - residual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Felipe Botero Manrique</dc:creator>
  <cp:lastModifiedBy>AUXJURIDICA21</cp:lastModifiedBy>
  <cp:lastPrinted>2022-10-28T13:28:51Z</cp:lastPrinted>
  <dcterms:created xsi:type="dcterms:W3CDTF">2020-03-11T14:08:26Z</dcterms:created>
  <dcterms:modified xsi:type="dcterms:W3CDTF">2023-10-24T21:32:58Z</dcterms:modified>
</cp:coreProperties>
</file>