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defaultThemeVersion="124226"/>
  <mc:AlternateContent xmlns:mc="http://schemas.openxmlformats.org/markup-compatibility/2006">
    <mc:Choice Requires="x15">
      <x15ac:absPath xmlns:x15ac="http://schemas.microsoft.com/office/spreadsheetml/2010/11/ac" url="C:\Users\7368660\Documents\ANM\SELECCIÓN ABREVIADA MENOR CUANTIA\SA-MC-037-19. TRASLADO AMAGÁ\Definitivos\EVALUACIÓN\Técnica\"/>
    </mc:Choice>
  </mc:AlternateContent>
  <bookViews>
    <workbookView xWindow="0" yWindow="60" windowWidth="19440" windowHeight="11970" tabRatio="868" firstSheet="1" activeTab="5"/>
  </bookViews>
  <sheets>
    <sheet name="PROPONENTES" sheetId="5" r:id="rId1"/>
    <sheet name="EXPERIENCIA HABILITANTE" sheetId="3" r:id="rId2"/>
    <sheet name="REQUIS. TECNICOS HABILITANTES" sheetId="6" r:id="rId3"/>
    <sheet name="CALIFICACIÓN TÉCNICA" sheetId="7" r:id="rId4"/>
    <sheet name="APOYO IND. NACIONAL" sheetId="8" r:id="rId5"/>
    <sheet name="TOTAL CALIFICACIÓN TÉCNICA" sheetId="9" r:id="rId6"/>
  </sheets>
  <definedNames>
    <definedName name="_xlnm._FilterDatabase" localSheetId="3" hidden="1">'CALIFICACIÓN TÉCNICA'!$A$11:$G$17</definedName>
    <definedName name="_xlnm._FilterDatabase" localSheetId="0" hidden="1">PROPONENTES!$A$7:$F$12</definedName>
    <definedName name="_xlnm._FilterDatabase" localSheetId="5" hidden="1">'TOTAL CALIFICACIÓN TÉCNICA'!$A$9:$J$14</definedName>
    <definedName name="_xlnm.Print_Area" localSheetId="4">'APOYO IND. NACIONAL'!$A$1:$F$18</definedName>
    <definedName name="_xlnm.Print_Area" localSheetId="3">'CALIFICACIÓN TÉCNICA'!$A$1:$E$23</definedName>
    <definedName name="_xlnm.Print_Area" localSheetId="1">'EXPERIENCIA HABILITANTE'!$A$1:$I$51</definedName>
    <definedName name="_xlnm.Print_Area" localSheetId="0">PROPONENTES!$A$1:$D$18</definedName>
    <definedName name="_xlnm.Print_Area" localSheetId="2">'REQUIS. TECNICOS HABILITANTES'!$A$1:$E$17</definedName>
    <definedName name="_xlnm.Print_Area" localSheetId="5">'TOTAL CALIFICACIÓN TÉCNICA'!$A$1:$G$18</definedName>
    <definedName name="grupodos">'EXPERIENCIA HABILITANTE'!$A$34</definedName>
    <definedName name="grupouno">'EXPERIENCIA HABILITANTE'!$A$16</definedName>
    <definedName name="_xlnm.Print_Titles" localSheetId="4">'APOYO IND. NACIONAL'!$1:$6</definedName>
    <definedName name="_xlnm.Print_Titles" localSheetId="3">'CALIFICACIÓN TÉCNICA'!$1:$11</definedName>
    <definedName name="_xlnm.Print_Titles" localSheetId="1">'EXPERIENCIA HABILITANTE'!$1:$9</definedName>
    <definedName name="_xlnm.Print_Titles" localSheetId="0">PROPONENTES!$1:$6</definedName>
    <definedName name="_xlnm.Print_Titles" localSheetId="2">'REQUIS. TECNICOS HABILITANTES'!$1:$8</definedName>
    <definedName name="_xlnm.Print_Titles" localSheetId="5">'TOTAL CALIFICACIÓN TÉCNICA'!$1:$5</definedName>
  </definedName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A4" i="9" l="1"/>
  <c r="F12" i="9" l="1"/>
  <c r="G12" i="9" s="1"/>
  <c r="E12" i="9"/>
  <c r="D12" i="8"/>
  <c r="E32" i="3" l="1"/>
  <c r="E31" i="3"/>
  <c r="B11" i="9" l="1"/>
  <c r="D16" i="3" l="1"/>
  <c r="L3" i="3"/>
  <c r="H7" i="3"/>
  <c r="E16" i="3" s="1"/>
  <c r="G7" i="3"/>
  <c r="A25" i="3" l="1"/>
  <c r="A34" i="3" s="1"/>
  <c r="A43" i="3" s="1"/>
  <c r="D25" i="3" l="1"/>
  <c r="D34" i="3" s="1"/>
  <c r="D43" i="3" s="1"/>
  <c r="E25" i="3"/>
  <c r="E34" i="3" s="1"/>
  <c r="E43" i="3" s="1"/>
  <c r="E8" i="6" l="1"/>
  <c r="D14" i="7" l="1"/>
  <c r="D15" i="7" s="1"/>
  <c r="A38" i="3"/>
  <c r="C12" i="6" s="1"/>
  <c r="D11" i="8"/>
  <c r="A29" i="3"/>
  <c r="A20" i="3"/>
  <c r="D8" i="6" s="1"/>
  <c r="A11" i="3"/>
  <c r="C8" i="6" s="1"/>
  <c r="B13" i="7" l="1"/>
  <c r="B10" i="8" s="1"/>
  <c r="B10" i="9" s="1"/>
  <c r="A7" i="8" l="1"/>
  <c r="A6" i="9" s="1"/>
  <c r="B12" i="7" l="1"/>
  <c r="B9" i="8" s="1"/>
  <c r="B9" i="9" s="1"/>
  <c r="E42" i="3" l="1"/>
  <c r="D42" i="3"/>
  <c r="E33" i="3"/>
  <c r="D33" i="3"/>
  <c r="E24" i="3"/>
  <c r="D24" i="3"/>
  <c r="A3" i="8" l="1"/>
  <c r="D9" i="8" l="1"/>
  <c r="I20" i="3"/>
  <c r="I29" i="3" s="1"/>
  <c r="I38" i="3" s="1"/>
  <c r="D15" i="3"/>
  <c r="B8" i="9"/>
  <c r="B8" i="8"/>
  <c r="A8" i="8"/>
  <c r="B11" i="7"/>
  <c r="A11" i="7"/>
  <c r="A4" i="6"/>
  <c r="A10" i="9"/>
  <c r="A11" i="9" s="1"/>
  <c r="A12" i="9" s="1"/>
  <c r="A3" i="9"/>
  <c r="B11" i="8"/>
  <c r="A10" i="8"/>
  <c r="A11" i="8" s="1"/>
  <c r="A12" i="8" s="1"/>
  <c r="A4" i="8"/>
  <c r="A4" i="7"/>
  <c r="A3" i="7"/>
  <c r="B14" i="7"/>
  <c r="B15" i="7"/>
  <c r="B12" i="8" s="1"/>
  <c r="B12" i="9" s="1"/>
  <c r="A13" i="7"/>
  <c r="A14" i="7" s="1"/>
  <c r="A15" i="7" s="1"/>
  <c r="A3" i="6"/>
  <c r="A4" i="3"/>
  <c r="A3" i="3"/>
  <c r="A8" i="5"/>
  <c r="A9" i="5" s="1"/>
  <c r="A10" i="5" s="1"/>
  <c r="E15" i="3"/>
  <c r="A8" i="9" l="1"/>
  <c r="F43" i="3"/>
  <c r="F25" i="3"/>
  <c r="F16" i="3"/>
</calcChain>
</file>

<file path=xl/sharedStrings.xml><?xml version="1.0" encoding="utf-8"?>
<sst xmlns="http://schemas.openxmlformats.org/spreadsheetml/2006/main" count="162" uniqueCount="90">
  <si>
    <t>AGENCIA NACIONAL DE MINERIA</t>
  </si>
  <si>
    <t>VICEPRESIDENCIA ADMINISTRATIVA Y FINANCIERA</t>
  </si>
  <si>
    <t>PROPONENTE No.</t>
  </si>
  <si>
    <t>NOMBRE DEL PROPONENTE</t>
  </si>
  <si>
    <t>NIT</t>
  </si>
  <si>
    <t>Cuantía Mínima Individual de cada contrato certificado (SMMLV)</t>
  </si>
  <si>
    <t>CONTRATO</t>
  </si>
  <si>
    <t>VALOR ($)</t>
  </si>
  <si>
    <t>VALOR EN SMMLV</t>
  </si>
  <si>
    <t>% DE PARTICIPACIÓN</t>
  </si>
  <si>
    <t>CÓDIGOS DE BIENES Y SERVICIOS (RUP)</t>
  </si>
  <si>
    <t>OBSERVACIONES</t>
  </si>
  <si>
    <t>SUMATORIA</t>
  </si>
  <si>
    <t>TOTAL</t>
  </si>
  <si>
    <t>AGENCIA NACIONAL DE MINERÍA</t>
  </si>
  <si>
    <t>OFERTA TÉCNICA Y REQUISITOS TECNICOS HABILITANTES</t>
  </si>
  <si>
    <t>REQUISITOS EXIGIDOS</t>
  </si>
  <si>
    <t>DECRIPCIÓN DEL REQUISITO</t>
  </si>
  <si>
    <t>FACTOR</t>
  </si>
  <si>
    <t>PUNTAJE</t>
  </si>
  <si>
    <t>PUNTAJE MÁXIMO</t>
  </si>
  <si>
    <t>HABILITADO / NO HABILITADO</t>
  </si>
  <si>
    <t>PORCENTAJE</t>
  </si>
  <si>
    <t>PUNTAJE OBTENIDO</t>
  </si>
  <si>
    <t>APOYO INDUSTRIA NACIONAL</t>
  </si>
  <si>
    <t>Código del Clasificador de Bienes y Servicios (Aplica para los dos grupos)</t>
  </si>
  <si>
    <t>Cuantía Mínima total (Sumatoria Certificaciones) en SMMLV</t>
  </si>
  <si>
    <t>NOMBRE CONTRATANTE</t>
  </si>
  <si>
    <t># consecutivo en RUP</t>
  </si>
  <si>
    <t>TOTAL OFRECIDO</t>
  </si>
  <si>
    <t>OFRECE</t>
  </si>
  <si>
    <t>GRUPO 1</t>
  </si>
  <si>
    <t xml:space="preserve">NOTAS: </t>
  </si>
  <si>
    <t>HABILITADO</t>
  </si>
  <si>
    <t>CUMPLE</t>
  </si>
  <si>
    <t>4.2.1.1 CALIFICACIÓN TECNICA (Máximo 30 PUNTOS)</t>
  </si>
  <si>
    <t>15 Puntos</t>
  </si>
  <si>
    <t>30 PUNTOS</t>
  </si>
  <si>
    <t>4.2.2 APOYO A LA INDUSTRIA NACIONAL (10 PUNTOS)</t>
  </si>
  <si>
    <t xml:space="preserve"> GRUPO 1 IBAGUE</t>
  </si>
  <si>
    <t>CALIFICACION TECNICA</t>
  </si>
  <si>
    <t>Personal Minimo Requerido</t>
  </si>
  <si>
    <t>72101500 - 72102900</t>
  </si>
  <si>
    <t>ROLANDO DAVID ACUÑA PAEZ</t>
  </si>
  <si>
    <t>Evaluador Tecnico</t>
  </si>
  <si>
    <t>Grupo de Servicios Administrativos</t>
  </si>
  <si>
    <t xml:space="preserve">4.1.3 CONDICIONES DE EXPERIENCIA </t>
  </si>
  <si>
    <t>EXPERIENCIA MINIMA REQUERIDA</t>
  </si>
  <si>
    <r>
      <rPr>
        <b/>
        <sz val="12"/>
        <color theme="1"/>
        <rFont val="Arial Narrow"/>
        <family val="2"/>
      </rPr>
      <t>72102900</t>
    </r>
    <r>
      <rPr>
        <sz val="12"/>
        <color theme="1"/>
        <rFont val="Arial Narrow"/>
        <family val="2"/>
      </rPr>
      <t>, Servicios de mantenimiento y reparación de instalaciones</t>
    </r>
  </si>
  <si>
    <r>
      <rPr>
        <b/>
        <sz val="12"/>
        <color theme="1"/>
        <rFont val="Arial Narrow"/>
        <family val="2"/>
      </rPr>
      <t>72103300</t>
    </r>
    <r>
      <rPr>
        <sz val="12"/>
        <color theme="1"/>
        <rFont val="Arial Narrow"/>
        <family val="2"/>
      </rPr>
      <t xml:space="preserve"> - Servicios de mantenimiento y reparación de infraestructura</t>
    </r>
  </si>
  <si>
    <t>Los Oferentes deben acreditar experiencia con dos (2) contratos terminados dentro de los últimos tres años anteriores al presente proceso, dentro de los cuales un contrato contenga como mínimo dos de los códigos relacionados en el cuadro titulado “Experiencia requerida”; cuyo objeto sea construcción y/o ampliación y/o adecuación y/o mejoramiento de edificaciones, suscritos con entidades públicas y/o privadas debidamente inscritos en el RUP, cuya sumatoria sea igual o superior a dos (2) veces el presupuesto oficial, expresado en SMMLV.</t>
  </si>
  <si>
    <t>PROPONENTE 1</t>
  </si>
  <si>
    <t>PROPONENTE 2</t>
  </si>
  <si>
    <t>PROPONENTE 3</t>
  </si>
  <si>
    <t>PROPONENTE 4</t>
  </si>
  <si>
    <t>El proponente que ofrezca señalizar las rutas de evacuación incluyendo el plano con las mismas, con los respectivos avisos según las normas vigentes obtendrá 15 puntos. Si no ofrece dicha señalización obtendrá 0 puntos.</t>
  </si>
  <si>
    <t xml:space="preserve">7.3 FACTOR APOYO A LA INDUSTRIA NACIONAL (100 PUNTOS) </t>
  </si>
  <si>
    <r>
      <rPr>
        <b/>
        <sz val="12"/>
        <color theme="1"/>
        <rFont val="Arial Narrow"/>
        <family val="2"/>
      </rPr>
      <t>72121100</t>
    </r>
    <r>
      <rPr>
        <sz val="12"/>
        <color theme="1"/>
        <rFont val="Arial Narrow"/>
        <family val="2"/>
      </rPr>
      <t>, Servicios de renovación y reparación de edificios comerciales y de oficinas</t>
    </r>
  </si>
  <si>
    <t xml:space="preserve">El oferente que ofrezca el traslado equipo de aire acondicionado piso 9 obtendrá 15 puntos. Si no ofrece nada obtendrá 0 puntos. (anexos a la propuesta técnica) </t>
  </si>
  <si>
    <t>INGENIERIA Y PROYECTOS JLE S.A.S.</t>
  </si>
  <si>
    <t>901.061.214-9</t>
  </si>
  <si>
    <t>SELECCIÓN ABREVIADA DE MENOR CUANTÍA N° SA-MC-037 DE 2019</t>
  </si>
  <si>
    <t>Realizar el traslado montaje y adecuación de la  sede temporal de AMAGA.</t>
  </si>
  <si>
    <t>Cuantía Mínima Individual de cada contrato certificado (148,564 SMMLV)
   $ 246'042.366</t>
  </si>
  <si>
    <t>CONSTRUCCIONES Y SERVICIOS SAS</t>
  </si>
  <si>
    <t>72102900 - 72103300 - 72121100</t>
  </si>
  <si>
    <t>LUIS ENRIQUE OYOLA QUINTERO</t>
  </si>
  <si>
    <t>73.077.245</t>
  </si>
  <si>
    <t>INSTITUTO NACIONAL DE VIGILANCIA DE MEDICAMENTOS Y ALIMENTOS INVIMA</t>
  </si>
  <si>
    <t xml:space="preserve">72102900 - 72103300 </t>
  </si>
  <si>
    <t>ESCUELA NAVAL DE SUB OFICIALES ARC "BARRANQUILLA"</t>
  </si>
  <si>
    <t>PUNTAJE OBTENIDO CALIFICACIÓN TÉCNICA</t>
  </si>
  <si>
    <t>Solicitar hoja de vida de Oficial de construccion</t>
  </si>
  <si>
    <t>CONSTRUSION SAS</t>
  </si>
  <si>
    <t>900.263-309-3</t>
  </si>
  <si>
    <t>4.1.3.2 ACEPTACIÓN DE LAS ESPECIFICACIONES Y REQUERIMIENTOS TÉCNICOS MINIMOS</t>
  </si>
  <si>
    <t>Serán habilitadas técnicamente los proponentes que atiendan el objeto, el alcance del objeto y la totalidad de las especificaciones técnicas, condiciones, cantidades y demás requerimientos establecidos en el Anexo denominado “ESPECIFICACIONES REQUISITOS Y TÉCNICOS MÍNIMOS”, para lo cual el proponente deberá manifestar que conoce, acepta y se compromete con la suscripción del mismo, a cumplir con todos los requerimientos mínimos obligatorios establecidos en este documento.</t>
  </si>
  <si>
    <t>Solicitar la presentacion de los ayudantes para oficios varios</t>
  </si>
  <si>
    <t>SAFRID INGENIERIA SAS</t>
  </si>
  <si>
    <t>900.520.848-4</t>
  </si>
  <si>
    <t>U.A.E. DIRECCION DE IMPUESTOS Y ADUANAS NACIONALES</t>
  </si>
  <si>
    <t>SUPERINTENDENCIA DE NOTARIADO Y REGISTRO</t>
  </si>
  <si>
    <t>72103300 - 72121100</t>
  </si>
  <si>
    <t>DIRECCION SECCIONAL DE IMPUESTOS Y ADUANAS SANTA MARTA</t>
  </si>
  <si>
    <t>Solo cumple con uno de los codigos solicitados</t>
  </si>
  <si>
    <t>ARMADA NACIONAL BASE NAVAL ARC "BOLIVAR"</t>
  </si>
  <si>
    <t>No cumple con la cuantia minima solicitada</t>
  </si>
  <si>
    <t xml:space="preserve">NOTAS: El contrato realcionado con la Dian no cuple con el requisito minimo dos de los codigos solicitados. El contratao relacionado Con la Superintendencia de notariado y registro fue realizado en consorcio y no cumple con la cuantia individual minima exigida </t>
  </si>
  <si>
    <t>NO CUMPLE</t>
  </si>
  <si>
    <t>NO HABILITADO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</si>
</sst>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240A]\ #,##0"/>
  </numFmts>
  <fonts count="30" x14ac:knownFonts="1">
    <font>
      <sz val="11"/>
      <color theme="1"/>
      <name val="Calibri"/>
      <family val="2"/>
      <scheme val="minor"/>
    </font>
    <font>
      <sz val="11"/>
      <color theme="1"/>
      <name val="Calibri"/>
      <family val="2"/>
      <scheme val="minor"/>
    </font>
    <font>
      <sz val="10"/>
      <name val="Arial"/>
      <family val="2"/>
    </font>
    <font>
      <sz val="12"/>
      <color theme="1"/>
      <name val="Arial Narrow"/>
      <family val="2"/>
    </font>
    <font>
      <b/>
      <sz val="11"/>
      <color theme="1"/>
      <name val="Arial Narrow"/>
      <family val="2"/>
    </font>
    <font>
      <sz val="11"/>
      <color theme="1"/>
      <name val="Arial Narrow"/>
      <family val="2"/>
    </font>
    <font>
      <u/>
      <sz val="11"/>
      <color theme="10"/>
      <name val="Calibri"/>
      <family val="2"/>
      <scheme val="minor"/>
    </font>
    <font>
      <u/>
      <sz val="11"/>
      <color theme="11"/>
      <name val="Calibri"/>
      <family val="2"/>
      <scheme val="minor"/>
    </font>
    <font>
      <sz val="10"/>
      <color theme="1"/>
      <name val="Arial Narrow"/>
      <family val="2"/>
    </font>
    <font>
      <b/>
      <sz val="18"/>
      <name val="Arial Narrow"/>
      <family val="2"/>
    </font>
    <font>
      <b/>
      <sz val="12"/>
      <name val="Arial Narrow"/>
      <family val="2"/>
    </font>
    <font>
      <sz val="11"/>
      <name val="Arial Narrow"/>
      <family val="2"/>
    </font>
    <font>
      <b/>
      <sz val="11"/>
      <name val="Arial Narrow"/>
      <family val="2"/>
    </font>
    <font>
      <sz val="11"/>
      <color theme="0"/>
      <name val="Arial Narrow"/>
      <family val="2"/>
    </font>
    <font>
      <sz val="12"/>
      <name val="Arial Narrow"/>
      <family val="2"/>
    </font>
    <font>
      <sz val="9"/>
      <name val="Arial Narrow"/>
      <family val="2"/>
    </font>
    <font>
      <b/>
      <sz val="11"/>
      <color theme="0"/>
      <name val="Arial Narrow"/>
      <family val="2"/>
    </font>
    <font>
      <b/>
      <sz val="12"/>
      <color theme="0"/>
      <name val="Arial Narrow"/>
      <family val="2"/>
    </font>
    <font>
      <sz val="10"/>
      <name val="Arial Narrow"/>
      <family val="2"/>
    </font>
    <font>
      <b/>
      <sz val="16"/>
      <name val="Arial Narrow"/>
      <family val="2"/>
    </font>
    <font>
      <b/>
      <sz val="14"/>
      <name val="Arial Narrow"/>
      <family val="2"/>
    </font>
    <font>
      <b/>
      <sz val="9"/>
      <name val="Arial Narrow"/>
      <family val="2"/>
    </font>
    <font>
      <sz val="9"/>
      <color rgb="FFFF0000"/>
      <name val="Arial Narrow"/>
      <family val="2"/>
    </font>
    <font>
      <b/>
      <sz val="9"/>
      <color rgb="FFFF0000"/>
      <name val="Arial Narrow"/>
      <family val="2"/>
    </font>
    <font>
      <sz val="11"/>
      <color rgb="FFFF0000"/>
      <name val="Arial Narrow"/>
      <family val="2"/>
    </font>
    <font>
      <sz val="9"/>
      <color theme="0"/>
      <name val="Arial Narrow"/>
      <family val="2"/>
    </font>
    <font>
      <b/>
      <sz val="10"/>
      <name val="Arial Narrow"/>
      <family val="2"/>
    </font>
    <font>
      <b/>
      <sz val="10"/>
      <color theme="0"/>
      <name val="Arial Narrow"/>
      <family val="2"/>
    </font>
    <font>
      <b/>
      <sz val="12"/>
      <color theme="1"/>
      <name val="Arial Narrow"/>
      <family val="2"/>
    </font>
    <font>
      <sz val="12"/>
      <color theme="0"/>
      <name val="Arial Narrow"/>
      <family val="2"/>
    </font>
  </fonts>
  <fills count="19">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theme="0"/>
        <bgColor indexed="64"/>
      </patternFill>
    </fill>
    <fill>
      <patternFill patternType="solid">
        <fgColor indexed="13"/>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rgb="FFB4C6E7"/>
        <bgColor indexed="64"/>
      </patternFill>
    </fill>
    <fill>
      <patternFill patternType="solid">
        <fgColor theme="0" tint="-0.249977111117893"/>
        <bgColor indexed="64"/>
      </patternFill>
    </fill>
    <fill>
      <patternFill patternType="solid">
        <fgColor rgb="FFBDD6EE"/>
        <bgColor indexed="64"/>
      </patternFill>
    </fill>
    <fill>
      <patternFill patternType="solid">
        <fgColor rgb="FFE5DFEC"/>
        <bgColor indexed="64"/>
      </patternFill>
    </fill>
    <fill>
      <patternFill patternType="solid">
        <fgColor rgb="FFFFFF00"/>
        <bgColor indexed="64"/>
      </patternFill>
    </fill>
    <fill>
      <patternFill patternType="solid">
        <fgColor theme="3" tint="0.79998168889431442"/>
        <bgColor indexed="64"/>
      </patternFill>
    </fill>
    <fill>
      <patternFill patternType="solid">
        <fgColor rgb="FF92D050"/>
        <bgColor indexed="64"/>
      </patternFill>
    </fill>
    <fill>
      <patternFill patternType="solid">
        <fgColor theme="5" tint="0.59999389629810485"/>
        <bgColor indexed="64"/>
      </patternFill>
    </fill>
    <fill>
      <patternFill patternType="solid">
        <fgColor theme="0" tint="-4.9989318521683403E-2"/>
        <bgColor indexed="64"/>
      </patternFill>
    </fill>
  </fills>
  <borders count="55">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top style="thin">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top/>
      <bottom style="thin">
        <color auto="1"/>
      </bottom>
      <diagonal/>
    </border>
    <border>
      <left/>
      <right/>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thin">
        <color auto="1"/>
      </left>
      <right/>
      <top/>
      <bottom style="thin">
        <color auto="1"/>
      </bottom>
      <diagonal/>
    </border>
    <border>
      <left/>
      <right/>
      <top style="medium">
        <color auto="1"/>
      </top>
      <bottom style="thin">
        <color auto="1"/>
      </bottom>
      <diagonal/>
    </border>
    <border>
      <left style="thin">
        <color auto="1"/>
      </left>
      <right style="medium">
        <color auto="1"/>
      </right>
      <top style="medium">
        <color auto="1"/>
      </top>
      <bottom/>
      <diagonal/>
    </border>
    <border>
      <left style="thin">
        <color auto="1"/>
      </left>
      <right/>
      <top style="medium">
        <color auto="1"/>
      </top>
      <bottom/>
      <diagonal/>
    </border>
    <border>
      <left/>
      <right style="thin">
        <color auto="1"/>
      </right>
      <top style="medium">
        <color auto="1"/>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medium">
        <color auto="1"/>
      </left>
      <right style="medium">
        <color auto="1"/>
      </right>
      <top style="medium">
        <color auto="1"/>
      </top>
      <bottom/>
      <diagonal/>
    </border>
    <border>
      <left style="medium">
        <color auto="1"/>
      </left>
      <right style="medium">
        <color auto="1"/>
      </right>
      <top/>
      <bottom style="thin">
        <color auto="1"/>
      </bottom>
      <diagonal/>
    </border>
    <border>
      <left/>
      <right style="medium">
        <color auto="1"/>
      </right>
      <top style="medium">
        <color auto="1"/>
      </top>
      <bottom style="thin">
        <color auto="1"/>
      </bottom>
      <diagonal/>
    </border>
    <border>
      <left/>
      <right/>
      <top style="medium">
        <color auto="1"/>
      </top>
      <bottom style="medium">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medium">
        <color indexed="64"/>
      </bottom>
      <diagonal/>
    </border>
    <border>
      <left style="medium">
        <color auto="1"/>
      </left>
      <right style="medium">
        <color auto="1"/>
      </right>
      <top style="thin">
        <color auto="1"/>
      </top>
      <bottom style="medium">
        <color indexed="64"/>
      </bottom>
      <diagonal/>
    </border>
    <border>
      <left/>
      <right style="thin">
        <color auto="1"/>
      </right>
      <top style="thin">
        <color auto="1"/>
      </top>
      <bottom style="medium">
        <color indexed="64"/>
      </bottom>
      <diagonal/>
    </border>
    <border>
      <left/>
      <right/>
      <top style="thin">
        <color auto="1"/>
      </top>
      <bottom style="medium">
        <color indexed="64"/>
      </bottom>
      <diagonal/>
    </border>
    <border>
      <left style="medium">
        <color auto="1"/>
      </left>
      <right style="medium">
        <color auto="1"/>
      </right>
      <top/>
      <bottom style="medium">
        <color auto="1"/>
      </bottom>
      <diagonal/>
    </border>
    <border>
      <left style="thin">
        <color auto="1"/>
      </left>
      <right/>
      <top/>
      <bottom/>
      <diagonal/>
    </border>
    <border>
      <left style="thin">
        <color auto="1"/>
      </left>
      <right/>
      <top/>
      <bottom style="medium">
        <color auto="1"/>
      </bottom>
      <diagonal/>
    </border>
    <border>
      <left style="medium">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medium">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medium">
        <color auto="1"/>
      </bottom>
      <diagonal/>
    </border>
    <border>
      <left style="thin">
        <color auto="1"/>
      </left>
      <right/>
      <top style="thin">
        <color auto="1"/>
      </top>
      <bottom/>
      <diagonal/>
    </border>
  </borders>
  <cellStyleXfs count="29">
    <xf numFmtId="0" fontId="0" fillId="0" borderId="0"/>
    <xf numFmtId="9" fontId="1"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cellStyleXfs>
  <cellXfs count="291">
    <xf numFmtId="0" fontId="0" fillId="0" borderId="0" xfId="0"/>
    <xf numFmtId="0" fontId="0" fillId="0" borderId="0" xfId="0" applyAlignment="1">
      <alignment vertical="center"/>
    </xf>
    <xf numFmtId="0" fontId="0" fillId="4" borderId="0" xfId="0" applyFill="1" applyAlignment="1">
      <alignment vertical="center"/>
    </xf>
    <xf numFmtId="0" fontId="0" fillId="0" borderId="0" xfId="0" applyFill="1" applyAlignment="1">
      <alignment vertical="center"/>
    </xf>
    <xf numFmtId="0" fontId="12" fillId="4" borderId="0" xfId="0" applyFont="1" applyFill="1" applyAlignment="1">
      <alignment vertical="center"/>
    </xf>
    <xf numFmtId="0" fontId="13" fillId="4" borderId="0" xfId="0" applyFont="1" applyFill="1" applyBorder="1" applyAlignment="1">
      <alignment horizontal="center" vertical="center"/>
    </xf>
    <xf numFmtId="0" fontId="11" fillId="4" borderId="0" xfId="0" applyFont="1" applyFill="1" applyBorder="1" applyAlignment="1">
      <alignment horizontal="center" vertical="center" wrapText="1"/>
    </xf>
    <xf numFmtId="0" fontId="5" fillId="0" borderId="0" xfId="0" applyFont="1" applyAlignment="1">
      <alignment vertical="center"/>
    </xf>
    <xf numFmtId="0" fontId="5" fillId="0" borderId="0" xfId="0" applyFont="1" applyFill="1" applyAlignment="1">
      <alignment vertical="center"/>
    </xf>
    <xf numFmtId="0" fontId="5" fillId="0" borderId="0" xfId="0" applyFont="1" applyAlignment="1">
      <alignment horizontal="center" vertical="center"/>
    </xf>
    <xf numFmtId="0" fontId="11" fillId="0" borderId="0" xfId="0" applyFont="1" applyFill="1" applyAlignment="1">
      <alignment vertical="center"/>
    </xf>
    <xf numFmtId="2" fontId="17" fillId="2" borderId="19" xfId="0" applyNumberFormat="1" applyFont="1" applyFill="1" applyBorder="1" applyAlignment="1">
      <alignment horizontal="center" vertical="center" wrapText="1"/>
    </xf>
    <xf numFmtId="0" fontId="12"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5" fillId="0" borderId="0" xfId="0" applyFont="1"/>
    <xf numFmtId="0" fontId="5" fillId="4" borderId="0" xfId="0" applyFont="1" applyFill="1" applyAlignment="1">
      <alignment vertical="center"/>
    </xf>
    <xf numFmtId="0" fontId="10" fillId="0" borderId="0" xfId="0" applyFont="1" applyFill="1" applyBorder="1" applyAlignment="1">
      <alignment horizontal="left" vertical="center" wrapText="1"/>
    </xf>
    <xf numFmtId="0" fontId="5" fillId="0" borderId="4" xfId="0" applyFont="1" applyFill="1" applyBorder="1" applyAlignment="1">
      <alignment horizontal="center" vertical="center"/>
    </xf>
    <xf numFmtId="0" fontId="11" fillId="0" borderId="0" xfId="0" applyFont="1" applyAlignment="1">
      <alignment vertical="center"/>
    </xf>
    <xf numFmtId="0" fontId="4" fillId="0" borderId="0" xfId="0" applyFont="1" applyAlignment="1">
      <alignment vertical="center"/>
    </xf>
    <xf numFmtId="0" fontId="4" fillId="7" borderId="17" xfId="0" applyFont="1" applyFill="1" applyBorder="1" applyAlignment="1">
      <alignment horizontal="center" vertical="center" wrapText="1"/>
    </xf>
    <xf numFmtId="0" fontId="4" fillId="8" borderId="31" xfId="0" applyFont="1" applyFill="1" applyBorder="1" applyAlignment="1">
      <alignment horizontal="center" vertical="center" wrapText="1"/>
    </xf>
    <xf numFmtId="0" fontId="5" fillId="0" borderId="0" xfId="0" applyFont="1" applyAlignment="1">
      <alignment horizontal="left" vertical="center"/>
    </xf>
    <xf numFmtId="0" fontId="5" fillId="0" borderId="1" xfId="0" applyFont="1" applyFill="1" applyBorder="1" applyAlignment="1">
      <alignment horizontal="center" vertical="center"/>
    </xf>
    <xf numFmtId="0" fontId="5" fillId="0" borderId="1" xfId="0" applyFont="1" applyFill="1" applyBorder="1" applyAlignment="1">
      <alignment horizontal="left" vertical="center"/>
    </xf>
    <xf numFmtId="0" fontId="5" fillId="18" borderId="1" xfId="0" applyFont="1" applyFill="1" applyBorder="1" applyAlignment="1">
      <alignment horizontal="left" vertical="center"/>
    </xf>
    <xf numFmtId="0" fontId="5" fillId="18" borderId="1" xfId="0" applyFont="1" applyFill="1" applyBorder="1" applyAlignment="1">
      <alignment horizontal="center" vertical="center" wrapText="1"/>
    </xf>
    <xf numFmtId="0" fontId="5" fillId="18" borderId="4" xfId="0" applyFont="1" applyFill="1" applyBorder="1" applyAlignment="1">
      <alignment horizontal="center" vertical="center"/>
    </xf>
    <xf numFmtId="0" fontId="5" fillId="3" borderId="9" xfId="0" applyFont="1" applyFill="1" applyBorder="1" applyAlignment="1">
      <alignment vertical="center"/>
    </xf>
    <xf numFmtId="0" fontId="5" fillId="3" borderId="11" xfId="0" applyFont="1" applyFill="1" applyBorder="1" applyAlignment="1">
      <alignment vertical="center"/>
    </xf>
    <xf numFmtId="0" fontId="5" fillId="3" borderId="14" xfId="0" applyFont="1" applyFill="1" applyBorder="1" applyAlignment="1">
      <alignment vertical="center"/>
    </xf>
    <xf numFmtId="0" fontId="5" fillId="0" borderId="1" xfId="0" applyFont="1" applyBorder="1" applyAlignment="1">
      <alignment horizontal="center" vertical="center"/>
    </xf>
    <xf numFmtId="0" fontId="18" fillId="0" borderId="1" xfId="0" applyFont="1" applyBorder="1" applyAlignment="1">
      <alignment vertical="center" wrapText="1"/>
    </xf>
    <xf numFmtId="0" fontId="15" fillId="0" borderId="0" xfId="0" applyFont="1" applyAlignment="1">
      <alignment vertical="center"/>
    </xf>
    <xf numFmtId="0" fontId="21" fillId="0" borderId="0" xfId="0" applyFont="1" applyBorder="1" applyAlignment="1">
      <alignment horizontal="center" vertical="center"/>
    </xf>
    <xf numFmtId="0" fontId="15" fillId="0" borderId="0" xfId="0" applyFont="1" applyFill="1" applyAlignment="1">
      <alignment horizontal="left" vertical="center" wrapText="1"/>
    </xf>
    <xf numFmtId="0" fontId="21" fillId="0" borderId="0" xfId="0" applyFont="1" applyFill="1" applyAlignment="1">
      <alignment vertical="center" wrapText="1"/>
    </xf>
    <xf numFmtId="0" fontId="15" fillId="0" borderId="0" xfId="0" applyFont="1" applyFill="1" applyAlignment="1">
      <alignment vertical="center" wrapText="1"/>
    </xf>
    <xf numFmtId="0" fontId="22" fillId="0" borderId="0" xfId="0" applyFont="1" applyAlignment="1">
      <alignment vertical="center"/>
    </xf>
    <xf numFmtId="0" fontId="23" fillId="0" borderId="0" xfId="0" applyFont="1" applyBorder="1" applyAlignment="1">
      <alignment horizontal="center" vertical="center"/>
    </xf>
    <xf numFmtId="0" fontId="24" fillId="0" borderId="0" xfId="0" applyFont="1" applyAlignment="1">
      <alignment vertical="center"/>
    </xf>
    <xf numFmtId="0" fontId="25" fillId="0" borderId="0" xfId="0" applyFont="1" applyAlignment="1">
      <alignment vertical="center" wrapText="1"/>
    </xf>
    <xf numFmtId="0" fontId="17" fillId="2" borderId="2" xfId="0" applyFont="1" applyFill="1" applyBorder="1" applyAlignment="1">
      <alignment horizontal="center" vertical="center" wrapText="1"/>
    </xf>
    <xf numFmtId="0" fontId="17" fillId="2" borderId="3" xfId="0" applyFont="1" applyFill="1" applyBorder="1" applyAlignment="1">
      <alignment horizontal="center" vertical="center"/>
    </xf>
    <xf numFmtId="0" fontId="18" fillId="0" borderId="1" xfId="0" applyFont="1" applyBorder="1" applyAlignment="1">
      <alignment horizontal="center" vertical="center"/>
    </xf>
    <xf numFmtId="0" fontId="16" fillId="2" borderId="29" xfId="0" applyFont="1" applyFill="1" applyBorder="1" applyAlignment="1">
      <alignment horizontal="center" vertical="center" textRotation="90" wrapText="1"/>
    </xf>
    <xf numFmtId="0" fontId="4" fillId="17" borderId="9" xfId="0" applyFont="1" applyFill="1" applyBorder="1" applyAlignment="1">
      <alignment horizontal="center" vertical="center" wrapText="1"/>
    </xf>
    <xf numFmtId="3" fontId="5" fillId="0" borderId="1" xfId="0" applyNumberFormat="1" applyFont="1" applyFill="1" applyBorder="1" applyAlignment="1">
      <alignment horizontal="center" vertical="center" wrapText="1"/>
    </xf>
    <xf numFmtId="0" fontId="17" fillId="2" borderId="35"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18" borderId="1" xfId="0" applyFont="1" applyFill="1" applyBorder="1" applyAlignment="1">
      <alignment horizontal="left" vertical="center" wrapText="1"/>
    </xf>
    <xf numFmtId="0" fontId="21" fillId="0" borderId="24" xfId="0" applyFont="1" applyFill="1" applyBorder="1" applyAlignment="1">
      <alignment horizontal="left" vertical="center" wrapText="1"/>
    </xf>
    <xf numFmtId="0" fontId="21" fillId="0" borderId="19" xfId="0" applyFont="1" applyFill="1" applyBorder="1" applyAlignment="1">
      <alignment horizontal="left" vertical="center" wrapText="1"/>
    </xf>
    <xf numFmtId="0" fontId="15" fillId="0" borderId="19" xfId="0" applyFont="1" applyFill="1" applyBorder="1" applyAlignment="1">
      <alignment horizontal="left" vertical="center" wrapText="1"/>
    </xf>
    <xf numFmtId="0" fontId="26" fillId="0" borderId="1" xfId="0" applyFont="1" applyBorder="1" applyAlignment="1">
      <alignment vertical="center"/>
    </xf>
    <xf numFmtId="0" fontId="26" fillId="0" borderId="1" xfId="0" applyFont="1" applyBorder="1" applyAlignment="1">
      <alignment horizontal="center" vertical="center" wrapText="1"/>
    </xf>
    <xf numFmtId="0" fontId="18" fillId="3" borderId="1" xfId="0" applyFont="1" applyFill="1" applyBorder="1" applyAlignment="1">
      <alignment horizontal="center" vertical="center" wrapText="1"/>
    </xf>
    <xf numFmtId="4" fontId="18" fillId="0" borderId="1" xfId="0" applyNumberFormat="1" applyFont="1" applyBorder="1" applyAlignment="1">
      <alignment horizontal="center" vertical="center" wrapText="1"/>
    </xf>
    <xf numFmtId="9" fontId="18" fillId="0" borderId="1" xfId="1" applyFont="1" applyBorder="1" applyAlignment="1">
      <alignment horizontal="center" vertical="center" wrapText="1"/>
    </xf>
    <xf numFmtId="0" fontId="18" fillId="0" borderId="1" xfId="0" applyFont="1" applyBorder="1" applyAlignment="1">
      <alignment horizontal="center" vertical="center" wrapText="1"/>
    </xf>
    <xf numFmtId="0" fontId="26" fillId="0" borderId="6" xfId="0" applyFont="1" applyFill="1" applyBorder="1" applyAlignment="1">
      <alignment horizontal="right" vertical="center"/>
    </xf>
    <xf numFmtId="4" fontId="26" fillId="9" borderId="1" xfId="0" applyNumberFormat="1" applyFont="1" applyFill="1" applyBorder="1" applyAlignment="1">
      <alignment horizontal="center" vertical="center" wrapText="1"/>
    </xf>
    <xf numFmtId="2" fontId="18" fillId="0" borderId="0" xfId="0" applyNumberFormat="1" applyFont="1" applyFill="1" applyBorder="1" applyAlignment="1">
      <alignment horizontal="center" vertical="center" wrapText="1"/>
    </xf>
    <xf numFmtId="164" fontId="26" fillId="14" borderId="16" xfId="0" applyNumberFormat="1" applyFont="1" applyFill="1" applyBorder="1" applyAlignment="1">
      <alignment horizontal="right" vertical="center" wrapText="1"/>
    </xf>
    <xf numFmtId="4" fontId="26" fillId="5" borderId="1" xfId="0" applyNumberFormat="1" applyFont="1" applyFill="1" applyBorder="1" applyAlignment="1">
      <alignment horizontal="center" vertical="center"/>
    </xf>
    <xf numFmtId="3" fontId="8" fillId="0" borderId="1" xfId="0" applyNumberFormat="1" applyFont="1" applyBorder="1" applyAlignment="1">
      <alignment horizontal="center" vertical="center" wrapText="1"/>
    </xf>
    <xf numFmtId="0" fontId="18" fillId="0" borderId="1" xfId="0" applyFont="1" applyFill="1" applyBorder="1" applyAlignment="1">
      <alignment horizontal="center" vertical="center" wrapText="1"/>
    </xf>
    <xf numFmtId="164" fontId="26" fillId="14" borderId="16" xfId="0" applyNumberFormat="1" applyFont="1" applyFill="1" applyBorder="1" applyAlignment="1">
      <alignment horizontal="center" vertical="center" wrapText="1"/>
    </xf>
    <xf numFmtId="164" fontId="8" fillId="0" borderId="1" xfId="0" applyNumberFormat="1" applyFont="1" applyBorder="1" applyAlignment="1">
      <alignment horizontal="center" vertical="center" wrapText="1"/>
    </xf>
    <xf numFmtId="9" fontId="18" fillId="0" borderId="1" xfId="1" applyNumberFormat="1" applyFont="1" applyBorder="1" applyAlignment="1">
      <alignment horizontal="center" vertical="center" wrapText="1"/>
    </xf>
    <xf numFmtId="0" fontId="18" fillId="0" borderId="1" xfId="0" applyFont="1" applyBorder="1" applyAlignment="1">
      <alignment horizontal="left" vertical="center" wrapText="1"/>
    </xf>
    <xf numFmtId="164" fontId="26" fillId="9" borderId="1" xfId="0" applyNumberFormat="1" applyFont="1" applyFill="1" applyBorder="1" applyAlignment="1">
      <alignment horizontal="center" vertical="center" wrapText="1"/>
    </xf>
    <xf numFmtId="9" fontId="18" fillId="0" borderId="1" xfId="1" applyFont="1" applyFill="1" applyBorder="1" applyAlignment="1">
      <alignment horizontal="center" vertical="center" wrapText="1"/>
    </xf>
    <xf numFmtId="4" fontId="18" fillId="0" borderId="1" xfId="0" applyNumberFormat="1" applyFont="1" applyFill="1" applyBorder="1" applyAlignment="1">
      <alignment horizontal="center" vertical="center" wrapText="1"/>
    </xf>
    <xf numFmtId="164" fontId="5" fillId="0" borderId="0" xfId="0" applyNumberFormat="1" applyFont="1" applyAlignment="1">
      <alignment vertical="center"/>
    </xf>
    <xf numFmtId="0" fontId="12" fillId="15" borderId="1" xfId="0" applyFont="1" applyFill="1" applyBorder="1" applyAlignment="1">
      <alignment horizontal="center" vertical="center" wrapText="1"/>
    </xf>
    <xf numFmtId="0" fontId="0" fillId="0" borderId="0" xfId="0" applyFill="1"/>
    <xf numFmtId="0" fontId="12" fillId="0" borderId="23" xfId="0" applyFont="1" applyFill="1" applyBorder="1" applyAlignment="1">
      <alignment horizontal="center" vertical="center" wrapText="1"/>
    </xf>
    <xf numFmtId="0" fontId="4" fillId="10" borderId="3" xfId="0" applyFont="1" applyFill="1" applyBorder="1" applyAlignment="1">
      <alignment horizontal="center" vertical="center" wrapText="1"/>
    </xf>
    <xf numFmtId="0" fontId="12" fillId="0" borderId="0" xfId="0" applyFont="1" applyFill="1" applyBorder="1" applyAlignment="1">
      <alignment horizontal="left" vertical="center" wrapText="1"/>
    </xf>
    <xf numFmtId="0" fontId="16" fillId="2" borderId="8" xfId="0" applyFont="1" applyFill="1" applyBorder="1" applyAlignment="1">
      <alignment horizontal="center" vertical="center" wrapText="1"/>
    </xf>
    <xf numFmtId="0" fontId="5" fillId="0" borderId="2" xfId="0" applyFont="1" applyFill="1" applyBorder="1" applyAlignment="1">
      <alignment horizontal="center" vertical="center"/>
    </xf>
    <xf numFmtId="0" fontId="5" fillId="0" borderId="36" xfId="0" applyFont="1" applyFill="1" applyBorder="1" applyAlignment="1">
      <alignment horizontal="center" vertical="center"/>
    </xf>
    <xf numFmtId="0" fontId="3" fillId="0" borderId="0" xfId="0" applyFont="1" applyBorder="1" applyAlignment="1">
      <alignment horizontal="left" vertical="center" wrapText="1"/>
    </xf>
    <xf numFmtId="0" fontId="3" fillId="0" borderId="0" xfId="0" applyFont="1"/>
    <xf numFmtId="0" fontId="3" fillId="0" borderId="0" xfId="0" applyFont="1" applyAlignment="1">
      <alignment vertical="center"/>
    </xf>
    <xf numFmtId="0" fontId="3" fillId="0" borderId="0" xfId="0" applyFont="1" applyAlignment="1">
      <alignment horizontal="center" vertical="center"/>
    </xf>
    <xf numFmtId="2" fontId="17" fillId="2" borderId="18" xfId="0" applyNumberFormat="1" applyFont="1" applyFill="1" applyBorder="1" applyAlignment="1">
      <alignment horizontal="center" vertical="center" wrapText="1"/>
    </xf>
    <xf numFmtId="2" fontId="10" fillId="0" borderId="1" xfId="0" applyNumberFormat="1" applyFont="1" applyFill="1" applyBorder="1" applyAlignment="1">
      <alignment horizontal="center" vertical="center" wrapText="1"/>
    </xf>
    <xf numFmtId="0" fontId="3" fillId="0" borderId="0" xfId="0" applyFont="1" applyFill="1" applyAlignment="1">
      <alignment vertical="center"/>
    </xf>
    <xf numFmtId="0" fontId="14" fillId="0" borderId="0" xfId="0" applyFont="1" applyFill="1" applyAlignment="1">
      <alignment vertical="center"/>
    </xf>
    <xf numFmtId="0" fontId="28" fillId="0" borderId="0" xfId="0" applyFont="1" applyBorder="1" applyAlignment="1">
      <alignment horizontal="left" vertical="center" wrapText="1"/>
    </xf>
    <xf numFmtId="0" fontId="3" fillId="0" borderId="0" xfId="0" applyFont="1" applyFill="1" applyBorder="1" applyAlignment="1">
      <alignment horizontal="center" vertical="center" wrapText="1"/>
    </xf>
    <xf numFmtId="0" fontId="3" fillId="0" borderId="0" xfId="0" applyNumberFormat="1" applyFont="1" applyFill="1" applyBorder="1" applyAlignment="1">
      <alignment horizontal="center" vertical="center" wrapText="1"/>
    </xf>
    <xf numFmtId="49" fontId="3" fillId="0" borderId="0" xfId="0" applyNumberFormat="1" applyFont="1" applyFill="1" applyBorder="1" applyAlignment="1">
      <alignment horizontal="center" vertical="center" wrapText="1"/>
    </xf>
    <xf numFmtId="2" fontId="10" fillId="3" borderId="1" xfId="0" applyNumberFormat="1" applyFont="1" applyFill="1" applyBorder="1" applyAlignment="1">
      <alignment horizontal="center" vertical="center" wrapText="1"/>
    </xf>
    <xf numFmtId="2" fontId="17" fillId="2" borderId="1" xfId="0" applyNumberFormat="1" applyFont="1" applyFill="1" applyBorder="1" applyAlignment="1">
      <alignment horizontal="center" vertical="center" wrapText="1"/>
    </xf>
    <xf numFmtId="0" fontId="4" fillId="0" borderId="34" xfId="0" applyFont="1" applyBorder="1" applyAlignment="1">
      <alignment vertical="center" wrapText="1"/>
    </xf>
    <xf numFmtId="0" fontId="14" fillId="0" borderId="0" xfId="0" applyFont="1" applyFill="1" applyBorder="1" applyAlignment="1">
      <alignment horizontal="center" vertical="center" wrapText="1"/>
    </xf>
    <xf numFmtId="0" fontId="17" fillId="2" borderId="29" xfId="0" applyFont="1" applyFill="1" applyBorder="1" applyAlignment="1">
      <alignment horizontal="center" vertical="center" wrapText="1"/>
    </xf>
    <xf numFmtId="0" fontId="17" fillId="2" borderId="8" xfId="0" applyFont="1" applyFill="1" applyBorder="1" applyAlignment="1">
      <alignment horizontal="center" vertical="center" wrapText="1"/>
    </xf>
    <xf numFmtId="0" fontId="17" fillId="2" borderId="26" xfId="0" applyFont="1" applyFill="1" applyBorder="1" applyAlignment="1">
      <alignment horizontal="center" vertical="center" wrapText="1"/>
    </xf>
    <xf numFmtId="0" fontId="5" fillId="0" borderId="4" xfId="0" applyFont="1" applyBorder="1" applyAlignment="1">
      <alignment horizontal="center" vertical="center"/>
    </xf>
    <xf numFmtId="0" fontId="3" fillId="0" borderId="2" xfId="0" applyFont="1" applyBorder="1" applyAlignment="1">
      <alignment horizontal="center" vertical="center"/>
    </xf>
    <xf numFmtId="0" fontId="10" fillId="15" borderId="22" xfId="0" applyFont="1" applyFill="1" applyBorder="1" applyAlignment="1">
      <alignment horizontal="center" vertical="center" wrapText="1"/>
    </xf>
    <xf numFmtId="9" fontId="3" fillId="0" borderId="21" xfId="0" applyNumberFormat="1" applyFont="1" applyBorder="1" applyAlignment="1">
      <alignment horizontal="center" vertical="center"/>
    </xf>
    <xf numFmtId="0" fontId="10" fillId="15" borderId="22" xfId="0" applyFont="1" applyFill="1" applyBorder="1" applyAlignment="1">
      <alignment horizontal="center" vertical="center"/>
    </xf>
    <xf numFmtId="0" fontId="3" fillId="0" borderId="4" xfId="0" applyFont="1" applyBorder="1" applyAlignment="1">
      <alignment horizontal="center" vertical="center"/>
    </xf>
    <xf numFmtId="0" fontId="10" fillId="15" borderId="32" xfId="0" applyFont="1" applyFill="1" applyBorder="1" applyAlignment="1">
      <alignment horizontal="center" vertical="center" wrapText="1"/>
    </xf>
    <xf numFmtId="9" fontId="3" fillId="0" borderId="16" xfId="0" applyNumberFormat="1" applyFont="1" applyBorder="1" applyAlignment="1">
      <alignment horizontal="center" vertical="center" wrapText="1"/>
    </xf>
    <xf numFmtId="0" fontId="10" fillId="15" borderId="32" xfId="0" applyFont="1" applyFill="1" applyBorder="1" applyAlignment="1">
      <alignment horizontal="center" vertical="center"/>
    </xf>
    <xf numFmtId="0" fontId="3" fillId="0" borderId="4" xfId="0" applyFont="1" applyFill="1" applyBorder="1" applyAlignment="1">
      <alignment horizontal="center" vertical="center"/>
    </xf>
    <xf numFmtId="0" fontId="10" fillId="15" borderId="23" xfId="0" applyFont="1" applyFill="1" applyBorder="1" applyAlignment="1">
      <alignment horizontal="center" vertical="center" wrapText="1"/>
    </xf>
    <xf numFmtId="9" fontId="3" fillId="0" borderId="16" xfId="0" applyNumberFormat="1" applyFont="1" applyBorder="1" applyAlignment="1">
      <alignment horizontal="center" vertical="center"/>
    </xf>
    <xf numFmtId="0" fontId="10" fillId="15" borderId="23" xfId="0" applyFont="1" applyFill="1" applyBorder="1" applyAlignment="1">
      <alignment horizontal="center" vertical="center"/>
    </xf>
    <xf numFmtId="0" fontId="3" fillId="0" borderId="36" xfId="0" applyFont="1" applyFill="1" applyBorder="1" applyAlignment="1">
      <alignment horizontal="center" vertical="center"/>
    </xf>
    <xf numFmtId="0" fontId="10" fillId="15" borderId="40" xfId="0" applyFont="1" applyFill="1" applyBorder="1" applyAlignment="1">
      <alignment horizontal="center" vertical="center" wrapText="1"/>
    </xf>
    <xf numFmtId="9" fontId="3" fillId="0" borderId="41" xfId="0" applyNumberFormat="1" applyFont="1" applyBorder="1" applyAlignment="1">
      <alignment horizontal="center" vertical="center"/>
    </xf>
    <xf numFmtId="0" fontId="10" fillId="15" borderId="40" xfId="0" applyFont="1" applyFill="1" applyBorder="1" applyAlignment="1">
      <alignment horizontal="center" vertical="center"/>
    </xf>
    <xf numFmtId="0" fontId="4" fillId="0" borderId="5" xfId="0" applyFont="1" applyFill="1" applyBorder="1" applyAlignment="1">
      <alignment horizontal="center" vertical="center"/>
    </xf>
    <xf numFmtId="0" fontId="4" fillId="18" borderId="5" xfId="0" applyFont="1" applyFill="1" applyBorder="1" applyAlignment="1">
      <alignment horizontal="center" vertical="center"/>
    </xf>
    <xf numFmtId="0" fontId="5" fillId="18" borderId="36" xfId="0" applyFont="1" applyFill="1" applyBorder="1" applyAlignment="1">
      <alignment horizontal="center" vertical="center"/>
    </xf>
    <xf numFmtId="0" fontId="5" fillId="18" borderId="37" xfId="0" applyFont="1" applyFill="1" applyBorder="1" applyAlignment="1">
      <alignment horizontal="left" vertical="center"/>
    </xf>
    <xf numFmtId="0" fontId="5" fillId="18" borderId="37" xfId="0" applyFont="1" applyFill="1" applyBorder="1" applyAlignment="1">
      <alignment horizontal="center" vertical="center" wrapText="1"/>
    </xf>
    <xf numFmtId="0" fontId="4" fillId="18" borderId="38" xfId="0" applyFont="1" applyFill="1" applyBorder="1" applyAlignment="1">
      <alignment horizontal="center" vertical="center"/>
    </xf>
    <xf numFmtId="0" fontId="12" fillId="15" borderId="37" xfId="0" applyFont="1" applyFill="1" applyBorder="1" applyAlignment="1">
      <alignment horizontal="center" vertical="center" wrapText="1"/>
    </xf>
    <xf numFmtId="0" fontId="0" fillId="0" borderId="0" xfId="0" applyFont="1"/>
    <xf numFmtId="0" fontId="12" fillId="0" borderId="0" xfId="0" applyFont="1" applyFill="1" applyBorder="1" applyAlignment="1">
      <alignment vertical="center" wrapText="1"/>
    </xf>
    <xf numFmtId="0" fontId="12" fillId="0" borderId="0" xfId="0" applyFont="1" applyFill="1" applyBorder="1" applyAlignment="1">
      <alignment horizontal="left" vertical="center"/>
    </xf>
    <xf numFmtId="0" fontId="12" fillId="6" borderId="2" xfId="0" applyFont="1" applyFill="1" applyBorder="1" applyAlignment="1">
      <alignment horizontal="center" vertical="center" wrapText="1"/>
    </xf>
    <xf numFmtId="0" fontId="12" fillId="6" borderId="3" xfId="0" applyFont="1" applyFill="1" applyBorder="1" applyAlignment="1">
      <alignment horizontal="center" vertical="center" wrapText="1"/>
    </xf>
    <xf numFmtId="0" fontId="12" fillId="6" borderId="35" xfId="0" applyFont="1" applyFill="1" applyBorder="1" applyAlignment="1">
      <alignment horizontal="center" vertical="center" wrapText="1"/>
    </xf>
    <xf numFmtId="0" fontId="14" fillId="0" borderId="1" xfId="0" applyFont="1" applyFill="1" applyBorder="1" applyAlignment="1">
      <alignment horizontal="justify" vertical="center" wrapText="1"/>
    </xf>
    <xf numFmtId="0" fontId="18" fillId="0" borderId="1" xfId="0" applyFont="1" applyFill="1" applyBorder="1" applyAlignment="1">
      <alignment horizontal="center" vertical="center"/>
    </xf>
    <xf numFmtId="0" fontId="18" fillId="0" borderId="1" xfId="0" applyFont="1" applyFill="1" applyBorder="1" applyAlignment="1">
      <alignment vertical="center" wrapText="1"/>
    </xf>
    <xf numFmtId="3" fontId="8" fillId="0" borderId="1" xfId="0" applyNumberFormat="1" applyFont="1" applyFill="1" applyBorder="1" applyAlignment="1">
      <alignment vertical="center" wrapText="1"/>
    </xf>
    <xf numFmtId="0" fontId="4" fillId="12" borderId="3" xfId="0" applyFont="1" applyFill="1" applyBorder="1" applyAlignment="1">
      <alignment horizontal="center" vertical="center"/>
    </xf>
    <xf numFmtId="0" fontId="4" fillId="13" borderId="37" xfId="0" applyFont="1" applyFill="1" applyBorder="1" applyAlignment="1">
      <alignment vertical="center"/>
    </xf>
    <xf numFmtId="164" fontId="11" fillId="0" borderId="0" xfId="0" applyNumberFormat="1" applyFont="1" applyFill="1" applyAlignment="1">
      <alignment vertical="center"/>
    </xf>
    <xf numFmtId="0" fontId="13" fillId="0" borderId="0" xfId="0" applyFont="1" applyAlignment="1">
      <alignment vertical="center"/>
    </xf>
    <xf numFmtId="164" fontId="13" fillId="0" borderId="0" xfId="0" applyNumberFormat="1" applyFont="1" applyFill="1" applyAlignment="1">
      <alignment vertical="center"/>
    </xf>
    <xf numFmtId="0" fontId="29" fillId="0" borderId="0" xfId="0" applyFont="1" applyBorder="1" applyAlignment="1">
      <alignment horizontal="left" vertical="center" wrapText="1"/>
    </xf>
    <xf numFmtId="3" fontId="13" fillId="0" borderId="0" xfId="0" applyNumberFormat="1" applyFont="1" applyBorder="1" applyAlignment="1">
      <alignment vertical="center"/>
    </xf>
    <xf numFmtId="0" fontId="13" fillId="0" borderId="0" xfId="0" applyFont="1" applyBorder="1" applyAlignment="1">
      <alignment vertical="center"/>
    </xf>
    <xf numFmtId="4" fontId="13" fillId="0" borderId="0" xfId="0" applyNumberFormat="1" applyFont="1" applyBorder="1" applyAlignment="1">
      <alignment vertical="center"/>
    </xf>
    <xf numFmtId="0" fontId="13" fillId="0" borderId="0" xfId="0" applyFont="1" applyBorder="1" applyAlignment="1">
      <alignment horizontal="center" vertical="center" wrapText="1"/>
    </xf>
    <xf numFmtId="164" fontId="13" fillId="0" borderId="0" xfId="0" applyNumberFormat="1" applyFont="1" applyBorder="1" applyAlignment="1">
      <alignment horizontal="center" vertical="center" wrapText="1"/>
    </xf>
    <xf numFmtId="0" fontId="28" fillId="0" borderId="0" xfId="0" applyFont="1" applyAlignment="1">
      <alignment vertical="center"/>
    </xf>
    <xf numFmtId="3" fontId="13" fillId="0" borderId="6" xfId="0" applyNumberFormat="1" applyFont="1" applyFill="1" applyBorder="1" applyAlignment="1">
      <alignment horizontal="center" vertical="center" wrapText="1"/>
    </xf>
    <xf numFmtId="0" fontId="13" fillId="0" borderId="23" xfId="0" applyFont="1" applyFill="1" applyBorder="1" applyAlignment="1">
      <alignment horizontal="center" vertical="center"/>
    </xf>
    <xf numFmtId="3" fontId="13" fillId="0" borderId="32" xfId="0" applyNumberFormat="1" applyFont="1" applyFill="1" applyBorder="1" applyAlignment="1">
      <alignment horizontal="center" vertical="center" wrapText="1"/>
    </xf>
    <xf numFmtId="0" fontId="11" fillId="0" borderId="0" xfId="0" applyFont="1"/>
    <xf numFmtId="0" fontId="12" fillId="0" borderId="0" xfId="0" applyFont="1" applyAlignment="1">
      <alignment vertical="center"/>
    </xf>
    <xf numFmtId="0" fontId="11" fillId="0" borderId="0" xfId="0" applyFont="1" applyAlignment="1">
      <alignment horizontal="left" vertical="center"/>
    </xf>
    <xf numFmtId="0" fontId="11" fillId="0" borderId="0" xfId="0" applyFont="1" applyFill="1"/>
    <xf numFmtId="164" fontId="11" fillId="0" borderId="0" xfId="0" applyNumberFormat="1" applyFont="1" applyAlignment="1">
      <alignment vertical="center"/>
    </xf>
    <xf numFmtId="3" fontId="11" fillId="0" borderId="25" xfId="0" applyNumberFormat="1" applyFont="1" applyFill="1" applyBorder="1" applyAlignment="1">
      <alignment horizontal="center" vertical="center" wrapText="1"/>
    </xf>
    <xf numFmtId="0" fontId="11" fillId="0" borderId="22" xfId="0" applyFont="1" applyFill="1" applyBorder="1" applyAlignment="1">
      <alignment horizontal="center" vertical="center"/>
    </xf>
    <xf numFmtId="3" fontId="11" fillId="0" borderId="22" xfId="0" applyNumberFormat="1" applyFont="1" applyFill="1" applyBorder="1" applyAlignment="1">
      <alignment horizontal="center" vertical="center" wrapText="1"/>
    </xf>
    <xf numFmtId="3" fontId="11" fillId="0" borderId="42" xfId="0" applyNumberFormat="1" applyFont="1" applyFill="1" applyBorder="1" applyAlignment="1">
      <alignment horizontal="center" vertical="center" wrapText="1"/>
    </xf>
    <xf numFmtId="0" fontId="11" fillId="0" borderId="40" xfId="0" applyFont="1" applyFill="1" applyBorder="1" applyAlignment="1">
      <alignment horizontal="center" vertical="center"/>
    </xf>
    <xf numFmtId="3" fontId="11" fillId="0" borderId="43" xfId="0" applyNumberFormat="1" applyFont="1" applyFill="1" applyBorder="1" applyAlignment="1">
      <alignment horizontal="center" vertical="center" wrapText="1"/>
    </xf>
    <xf numFmtId="3" fontId="11" fillId="0" borderId="6" xfId="0" applyNumberFormat="1" applyFont="1" applyFill="1" applyBorder="1" applyAlignment="1">
      <alignment horizontal="center" vertical="center" wrapText="1"/>
    </xf>
    <xf numFmtId="0" fontId="11" fillId="0" borderId="23" xfId="0" applyFont="1" applyFill="1" applyBorder="1" applyAlignment="1">
      <alignment horizontal="center" vertical="center"/>
    </xf>
    <xf numFmtId="3" fontId="11" fillId="0" borderId="32" xfId="0" applyNumberFormat="1" applyFont="1" applyFill="1" applyBorder="1" applyAlignment="1">
      <alignment horizontal="center" vertical="center" wrapText="1"/>
    </xf>
    <xf numFmtId="0" fontId="12" fillId="0" borderId="40" xfId="0" applyFont="1" applyFill="1" applyBorder="1" applyAlignment="1">
      <alignment horizontal="center" vertical="center" wrapText="1"/>
    </xf>
    <xf numFmtId="4" fontId="5" fillId="0" borderId="11" xfId="0" applyNumberFormat="1" applyFont="1" applyBorder="1" applyAlignment="1">
      <alignment vertical="center" wrapText="1"/>
    </xf>
    <xf numFmtId="4" fontId="5" fillId="0" borderId="14" xfId="0" applyNumberFormat="1" applyFont="1" applyBorder="1" applyAlignment="1">
      <alignment vertical="center" wrapText="1"/>
    </xf>
    <xf numFmtId="0" fontId="5" fillId="0" borderId="5" xfId="0" applyFont="1" applyBorder="1" applyAlignment="1">
      <alignment vertical="center"/>
    </xf>
    <xf numFmtId="3" fontId="11" fillId="0" borderId="1" xfId="0" applyNumberFormat="1" applyFont="1" applyFill="1" applyBorder="1" applyAlignment="1">
      <alignment horizontal="center" vertical="center" wrapText="1"/>
    </xf>
    <xf numFmtId="3" fontId="13" fillId="0" borderId="1" xfId="0" applyNumberFormat="1" applyFont="1" applyFill="1" applyBorder="1" applyAlignment="1">
      <alignment horizontal="center" vertical="center" wrapText="1"/>
    </xf>
    <xf numFmtId="3" fontId="5" fillId="0" borderId="37" xfId="0" applyNumberFormat="1" applyFont="1" applyFill="1" applyBorder="1" applyAlignment="1">
      <alignment horizontal="center" vertical="center" wrapText="1"/>
    </xf>
    <xf numFmtId="0" fontId="5" fillId="0" borderId="38" xfId="0" applyFont="1" applyBorder="1" applyAlignment="1">
      <alignment vertical="center"/>
    </xf>
    <xf numFmtId="0" fontId="5" fillId="0" borderId="5" xfId="0" applyFont="1" applyBorder="1" applyAlignment="1">
      <alignment vertical="center" wrapText="1"/>
    </xf>
    <xf numFmtId="0" fontId="11" fillId="0" borderId="5" xfId="0" applyFont="1" applyBorder="1" applyAlignment="1">
      <alignment vertical="center"/>
    </xf>
    <xf numFmtId="164" fontId="13" fillId="0" borderId="0" xfId="0" applyNumberFormat="1" applyFont="1" applyAlignment="1">
      <alignment vertical="center"/>
    </xf>
    <xf numFmtId="0" fontId="11" fillId="4" borderId="4" xfId="0" applyFont="1" applyFill="1" applyBorder="1" applyAlignment="1">
      <alignment horizontal="center" vertical="center"/>
    </xf>
    <xf numFmtId="3" fontId="11" fillId="4" borderId="1" xfId="0" applyNumberFormat="1" applyFont="1" applyFill="1" applyBorder="1" applyAlignment="1">
      <alignment horizontal="center" vertical="center" wrapText="1"/>
    </xf>
    <xf numFmtId="0" fontId="11" fillId="4" borderId="5" xfId="0" applyFont="1" applyFill="1" applyBorder="1" applyAlignment="1">
      <alignment vertical="center"/>
    </xf>
    <xf numFmtId="0" fontId="9" fillId="3" borderId="7" xfId="0" applyFont="1" applyFill="1" applyBorder="1" applyAlignment="1">
      <alignment horizontal="center" vertical="center"/>
    </xf>
    <xf numFmtId="0" fontId="9" fillId="3" borderId="8" xfId="0" applyFont="1" applyFill="1" applyBorder="1" applyAlignment="1">
      <alignment horizontal="center" vertical="center"/>
    </xf>
    <xf numFmtId="0" fontId="9" fillId="3" borderId="9" xfId="0" applyFont="1" applyFill="1" applyBorder="1" applyAlignment="1">
      <alignment horizontal="center" vertical="center"/>
    </xf>
    <xf numFmtId="0" fontId="10" fillId="3" borderId="10" xfId="0" applyFont="1" applyFill="1" applyBorder="1" applyAlignment="1">
      <alignment horizontal="center" vertical="center"/>
    </xf>
    <xf numFmtId="0" fontId="10" fillId="3" borderId="0" xfId="0" applyFont="1" applyFill="1" applyBorder="1" applyAlignment="1">
      <alignment horizontal="center" vertical="center"/>
    </xf>
    <xf numFmtId="0" fontId="10" fillId="3" borderId="11" xfId="0" applyFont="1" applyFill="1" applyBorder="1" applyAlignment="1">
      <alignment horizontal="center" vertical="center"/>
    </xf>
    <xf numFmtId="0" fontId="12" fillId="3" borderId="10" xfId="0" applyFont="1" applyFill="1" applyBorder="1" applyAlignment="1">
      <alignment horizontal="center" vertical="center" wrapText="1"/>
    </xf>
    <xf numFmtId="0" fontId="12" fillId="3" borderId="0" xfId="0" applyFont="1" applyFill="1" applyBorder="1" applyAlignment="1">
      <alignment horizontal="center" vertical="center"/>
    </xf>
    <xf numFmtId="0" fontId="12" fillId="3" borderId="11" xfId="0" applyFont="1" applyFill="1" applyBorder="1" applyAlignment="1">
      <alignment horizontal="center" vertical="center"/>
    </xf>
    <xf numFmtId="0" fontId="11" fillId="3" borderId="12" xfId="0" applyFont="1" applyFill="1" applyBorder="1" applyAlignment="1">
      <alignment horizontal="center" vertical="center" wrapText="1"/>
    </xf>
    <xf numFmtId="0" fontId="11" fillId="3" borderId="13"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4" fillId="3" borderId="12" xfId="0" applyFont="1" applyFill="1" applyBorder="1" applyAlignment="1">
      <alignment horizontal="center" vertical="center" wrapText="1"/>
    </xf>
    <xf numFmtId="0" fontId="14" fillId="3" borderId="13" xfId="0" applyFont="1" applyFill="1" applyBorder="1" applyAlignment="1">
      <alignment horizontal="center" vertical="center" wrapText="1"/>
    </xf>
    <xf numFmtId="0" fontId="26" fillId="0" borderId="15" xfId="0" applyFont="1" applyFill="1" applyBorder="1" applyAlignment="1">
      <alignment horizontal="right" vertical="center"/>
    </xf>
    <xf numFmtId="0" fontId="26" fillId="0" borderId="6" xfId="0" applyFont="1" applyFill="1" applyBorder="1" applyAlignment="1">
      <alignment horizontal="right" vertical="center"/>
    </xf>
    <xf numFmtId="9" fontId="26" fillId="9" borderId="1" xfId="1" applyFont="1" applyFill="1" applyBorder="1" applyAlignment="1">
      <alignment horizontal="center" vertical="center" wrapText="1"/>
    </xf>
    <xf numFmtId="0" fontId="4" fillId="10" borderId="3" xfId="0" applyFont="1" applyFill="1" applyBorder="1" applyAlignment="1">
      <alignment horizontal="center" vertical="center" wrapText="1"/>
    </xf>
    <xf numFmtId="0" fontId="27" fillId="2" borderId="24" xfId="0" applyFont="1" applyFill="1" applyBorder="1" applyAlignment="1">
      <alignment horizontal="center" vertical="center"/>
    </xf>
    <xf numFmtId="0" fontId="27" fillId="2" borderId="19" xfId="0" applyFont="1" applyFill="1" applyBorder="1" applyAlignment="1">
      <alignment horizontal="center" vertical="center"/>
    </xf>
    <xf numFmtId="0" fontId="21" fillId="0" borderId="1" xfId="0" applyFont="1" applyFill="1" applyBorder="1" applyAlignment="1">
      <alignment horizontal="left" vertical="center" wrapText="1"/>
    </xf>
    <xf numFmtId="0" fontId="15" fillId="0" borderId="1" xfId="0" applyFont="1" applyFill="1" applyBorder="1" applyAlignment="1">
      <alignment horizontal="left" vertical="center" wrapText="1"/>
    </xf>
    <xf numFmtId="0" fontId="26" fillId="11" borderId="15" xfId="0" applyFont="1" applyFill="1" applyBorder="1" applyAlignment="1">
      <alignment horizontal="center" vertical="center" wrapText="1"/>
    </xf>
    <xf numFmtId="0" fontId="26" fillId="11" borderId="6" xfId="0" applyFont="1" applyFill="1" applyBorder="1" applyAlignment="1">
      <alignment horizontal="center" vertical="center" wrapText="1"/>
    </xf>
    <xf numFmtId="0" fontId="26" fillId="11" borderId="16" xfId="0" applyFont="1" applyFill="1" applyBorder="1" applyAlignment="1">
      <alignment horizontal="center" vertical="center" wrapText="1"/>
    </xf>
    <xf numFmtId="0" fontId="5" fillId="0" borderId="0" xfId="0" applyFont="1" applyAlignment="1">
      <alignment horizontal="left" vertical="center"/>
    </xf>
    <xf numFmtId="0" fontId="26" fillId="11" borderId="15" xfId="0" applyFont="1" applyFill="1" applyBorder="1" applyAlignment="1">
      <alignment horizontal="left" vertical="center" wrapText="1"/>
    </xf>
    <xf numFmtId="0" fontId="26" fillId="11" borderId="6" xfId="0" applyFont="1" applyFill="1" applyBorder="1" applyAlignment="1">
      <alignment horizontal="left" vertical="center" wrapText="1"/>
    </xf>
    <xf numFmtId="0" fontId="26" fillId="11" borderId="16" xfId="0" applyFont="1" applyFill="1" applyBorder="1" applyAlignment="1">
      <alignment horizontal="left" vertical="center" wrapText="1"/>
    </xf>
    <xf numFmtId="2" fontId="5" fillId="0" borderId="51" xfId="0" applyNumberFormat="1" applyFont="1" applyBorder="1" applyAlignment="1">
      <alignment horizontal="center" vertical="center" wrapText="1"/>
    </xf>
    <xf numFmtId="2" fontId="5" fillId="0" borderId="52" xfId="0" applyNumberFormat="1" applyFont="1" applyBorder="1" applyAlignment="1">
      <alignment horizontal="center" vertical="center" wrapText="1"/>
    </xf>
    <xf numFmtId="2" fontId="5" fillId="0" borderId="53" xfId="0" applyNumberFormat="1" applyFont="1" applyBorder="1" applyAlignment="1">
      <alignment horizontal="center" vertical="center" wrapText="1"/>
    </xf>
    <xf numFmtId="4" fontId="5" fillId="0" borderId="54" xfId="0" applyNumberFormat="1" applyFont="1" applyBorder="1" applyAlignment="1">
      <alignment horizontal="center" vertical="center" wrapText="1"/>
    </xf>
    <xf numFmtId="4" fontId="5" fillId="0" borderId="44" xfId="0" applyNumberFormat="1" applyFont="1" applyBorder="1" applyAlignment="1">
      <alignment horizontal="center" vertical="center" wrapText="1"/>
    </xf>
    <xf numFmtId="4" fontId="5" fillId="0" borderId="45" xfId="0" applyNumberFormat="1" applyFont="1" applyBorder="1" applyAlignment="1">
      <alignment horizontal="center" vertical="center" wrapText="1"/>
    </xf>
    <xf numFmtId="0" fontId="4" fillId="10" borderId="2" xfId="0" applyFont="1" applyFill="1" applyBorder="1" applyAlignment="1">
      <alignment horizontal="center" vertical="center" wrapText="1"/>
    </xf>
    <xf numFmtId="0" fontId="4" fillId="0" borderId="0" xfId="0" applyFont="1" applyAlignment="1">
      <alignment horizontal="left" vertical="center"/>
    </xf>
    <xf numFmtId="0" fontId="4" fillId="10" borderId="20" xfId="0" applyFont="1" applyFill="1" applyBorder="1" applyAlignment="1">
      <alignment horizontal="center" vertical="center" wrapText="1"/>
    </xf>
    <xf numFmtId="0" fontId="4" fillId="10" borderId="33" xfId="0" applyFont="1" applyFill="1" applyBorder="1" applyAlignment="1">
      <alignment horizontal="center" vertical="center" wrapText="1"/>
    </xf>
    <xf numFmtId="0" fontId="3" fillId="0" borderId="1" xfId="0" applyFont="1" applyBorder="1" applyAlignment="1">
      <alignment horizontal="left" vertical="center" wrapText="1"/>
    </xf>
    <xf numFmtId="0" fontId="3" fillId="0" borderId="37" xfId="0" applyFont="1" applyBorder="1" applyAlignment="1">
      <alignment horizontal="left" vertical="center" wrapText="1"/>
    </xf>
    <xf numFmtId="0" fontId="5" fillId="0" borderId="46" xfId="0" applyFont="1" applyBorder="1" applyAlignment="1">
      <alignment horizontal="justify" vertical="center" wrapText="1"/>
    </xf>
    <xf numFmtId="0" fontId="5" fillId="0" borderId="47" xfId="0" applyFont="1" applyBorder="1" applyAlignment="1">
      <alignment horizontal="justify" vertical="center" wrapText="1"/>
    </xf>
    <xf numFmtId="0" fontId="5" fillId="0" borderId="48" xfId="0" applyFont="1" applyBorder="1" applyAlignment="1">
      <alignment horizontal="justify" vertical="center" wrapText="1"/>
    </xf>
    <xf numFmtId="0" fontId="5" fillId="0" borderId="10" xfId="0" applyFont="1" applyBorder="1" applyAlignment="1">
      <alignment horizontal="justify" vertical="center" wrapText="1"/>
    </xf>
    <xf numFmtId="0" fontId="5" fillId="0" borderId="0" xfId="0" applyFont="1" applyBorder="1" applyAlignment="1">
      <alignment horizontal="justify" vertical="center" wrapText="1"/>
    </xf>
    <xf numFmtId="0" fontId="5" fillId="0" borderId="49" xfId="0" applyFont="1" applyBorder="1" applyAlignment="1">
      <alignment horizontal="justify" vertical="center" wrapText="1"/>
    </xf>
    <xf numFmtId="0" fontId="5" fillId="0" borderId="12" xfId="0" applyFont="1" applyBorder="1" applyAlignment="1">
      <alignment horizontal="justify" vertical="center" wrapText="1"/>
    </xf>
    <xf numFmtId="0" fontId="5" fillId="0" borderId="13" xfId="0" applyFont="1" applyBorder="1" applyAlignment="1">
      <alignment horizontal="justify" vertical="center" wrapText="1"/>
    </xf>
    <xf numFmtId="0" fontId="5" fillId="0" borderId="50" xfId="0" applyFont="1" applyBorder="1" applyAlignment="1">
      <alignment horizontal="justify" vertical="center" wrapText="1"/>
    </xf>
    <xf numFmtId="2" fontId="17" fillId="2" borderId="1" xfId="0" applyNumberFormat="1" applyFont="1" applyFill="1" applyBorder="1" applyAlignment="1">
      <alignment horizontal="center" vertical="center" wrapText="1"/>
    </xf>
    <xf numFmtId="0" fontId="28" fillId="0" borderId="0" xfId="0" applyFont="1" applyAlignment="1">
      <alignment horizontal="center" vertical="center"/>
    </xf>
    <xf numFmtId="0" fontId="10" fillId="3" borderId="7" xfId="0" applyFont="1" applyFill="1" applyBorder="1" applyAlignment="1">
      <alignment horizontal="center" vertical="center"/>
    </xf>
    <xf numFmtId="0" fontId="10" fillId="3" borderId="8" xfId="0" applyFont="1" applyFill="1" applyBorder="1" applyAlignment="1">
      <alignment horizontal="center" vertical="center"/>
    </xf>
    <xf numFmtId="0" fontId="10" fillId="3" borderId="9" xfId="0" applyFont="1" applyFill="1" applyBorder="1" applyAlignment="1">
      <alignment horizontal="center" vertical="center"/>
    </xf>
    <xf numFmtId="0" fontId="14" fillId="3" borderId="14" xfId="0" applyFont="1" applyFill="1" applyBorder="1" applyAlignment="1">
      <alignment horizontal="center" vertical="center" wrapText="1"/>
    </xf>
    <xf numFmtId="0" fontId="5" fillId="0" borderId="37" xfId="0" applyFont="1" applyBorder="1" applyAlignment="1">
      <alignment horizontal="left" vertical="center" wrapText="1"/>
    </xf>
    <xf numFmtId="0" fontId="11"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12" fillId="0" borderId="0" xfId="0" applyFont="1" applyFill="1" applyBorder="1" applyAlignment="1">
      <alignment horizontal="left" vertical="center" wrapText="1"/>
    </xf>
    <xf numFmtId="2" fontId="5" fillId="0" borderId="1" xfId="0" applyNumberFormat="1" applyFont="1" applyBorder="1" applyAlignment="1">
      <alignment horizontal="left" vertical="center" wrapText="1"/>
    </xf>
    <xf numFmtId="0" fontId="5" fillId="0" borderId="4" xfId="0" applyFont="1" applyBorder="1" applyAlignment="1">
      <alignment horizontal="justify" vertical="center" wrapText="1"/>
    </xf>
    <xf numFmtId="0" fontId="5" fillId="0" borderId="1" xfId="0" applyFont="1" applyBorder="1" applyAlignment="1">
      <alignment horizontal="justify" vertical="center" wrapText="1"/>
    </xf>
    <xf numFmtId="0" fontId="12" fillId="6" borderId="3" xfId="0" applyFont="1" applyFill="1" applyBorder="1" applyAlignment="1">
      <alignment horizontal="center" vertical="center"/>
    </xf>
    <xf numFmtId="0" fontId="4" fillId="13" borderId="36" xfId="0" applyFont="1" applyFill="1" applyBorder="1" applyAlignment="1">
      <alignment horizontal="center" vertical="center"/>
    </xf>
    <xf numFmtId="0" fontId="4" fillId="13" borderId="37" xfId="0" applyFont="1" applyFill="1" applyBorder="1" applyAlignment="1">
      <alignment horizontal="center" vertical="center"/>
    </xf>
    <xf numFmtId="0" fontId="5" fillId="0" borderId="1" xfId="0" applyFont="1" applyBorder="1" applyAlignment="1">
      <alignment horizontal="center" vertical="center" wrapText="1"/>
    </xf>
    <xf numFmtId="0" fontId="5" fillId="0" borderId="5" xfId="0" applyFont="1" applyBorder="1" applyAlignment="1">
      <alignment horizontal="center" vertical="center" wrapText="1"/>
    </xf>
    <xf numFmtId="0" fontId="4" fillId="13" borderId="37" xfId="0" applyFont="1" applyFill="1" applyBorder="1" applyAlignment="1">
      <alignment horizontal="center" vertical="center" wrapText="1"/>
    </xf>
    <xf numFmtId="0" fontId="4" fillId="13" borderId="38" xfId="0" applyFont="1" applyFill="1" applyBorder="1" applyAlignment="1">
      <alignment horizontal="center" vertical="center" wrapText="1"/>
    </xf>
    <xf numFmtId="0" fontId="12" fillId="3" borderId="10" xfId="0" applyFont="1" applyFill="1" applyBorder="1" applyAlignment="1">
      <alignment horizontal="center" vertical="center"/>
    </xf>
    <xf numFmtId="0" fontId="4" fillId="12" borderId="2" xfId="0" applyFont="1" applyFill="1" applyBorder="1" applyAlignment="1">
      <alignment horizontal="center" vertical="center"/>
    </xf>
    <xf numFmtId="0" fontId="4" fillId="12" borderId="3" xfId="0" applyFont="1" applyFill="1" applyBorder="1" applyAlignment="1">
      <alignment horizontal="center" vertical="center"/>
    </xf>
    <xf numFmtId="0" fontId="4" fillId="12" borderId="3" xfId="0" applyFont="1" applyFill="1" applyBorder="1" applyAlignment="1">
      <alignment horizontal="center" vertical="center" wrapText="1"/>
    </xf>
    <xf numFmtId="0" fontId="4" fillId="12" borderId="35" xfId="0" applyFont="1" applyFill="1" applyBorder="1" applyAlignment="1">
      <alignment horizontal="center" vertical="center" wrapText="1"/>
    </xf>
    <xf numFmtId="0" fontId="3" fillId="0" borderId="15" xfId="0" applyFont="1" applyBorder="1" applyAlignment="1">
      <alignment horizontal="left" vertical="center" wrapText="1"/>
    </xf>
    <xf numFmtId="0" fontId="3" fillId="0" borderId="39" xfId="0" applyFont="1" applyBorder="1" applyAlignment="1">
      <alignment horizontal="left" vertical="center" wrapText="1"/>
    </xf>
    <xf numFmtId="0" fontId="20" fillId="3" borderId="7" xfId="0" applyFont="1" applyFill="1" applyBorder="1" applyAlignment="1">
      <alignment horizontal="center" vertical="center"/>
    </xf>
    <xf numFmtId="0" fontId="20" fillId="3" borderId="8" xfId="0" applyFont="1" applyFill="1" applyBorder="1" applyAlignment="1">
      <alignment horizontal="center" vertical="center"/>
    </xf>
    <xf numFmtId="0" fontId="20" fillId="3" borderId="9" xfId="0" applyFont="1" applyFill="1" applyBorder="1" applyAlignment="1">
      <alignment horizontal="center" vertical="center"/>
    </xf>
    <xf numFmtId="0" fontId="3" fillId="0" borderId="1" xfId="0" applyFont="1" applyFill="1" applyBorder="1" applyAlignment="1">
      <alignment horizontal="left" vertical="center" wrapText="1"/>
    </xf>
    <xf numFmtId="0" fontId="3" fillId="0" borderId="15"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7" fillId="2" borderId="27" xfId="0" applyFont="1" applyFill="1" applyBorder="1" applyAlignment="1">
      <alignment horizontal="center" vertical="center"/>
    </xf>
    <xf numFmtId="0" fontId="17" fillId="2" borderId="28" xfId="0" applyFont="1" applyFill="1" applyBorder="1" applyAlignment="1">
      <alignment horizontal="center" vertical="center"/>
    </xf>
    <xf numFmtId="2" fontId="3" fillId="0" borderId="3" xfId="0" applyNumberFormat="1" applyFont="1" applyBorder="1" applyAlignment="1">
      <alignment horizontal="left" vertical="center" wrapText="1"/>
    </xf>
    <xf numFmtId="0" fontId="3" fillId="0" borderId="20" xfId="0" applyFont="1" applyBorder="1" applyAlignment="1">
      <alignment horizontal="left" vertical="center" wrapText="1"/>
    </xf>
    <xf numFmtId="2" fontId="3" fillId="0" borderId="1" xfId="0" applyNumberFormat="1" applyFont="1" applyBorder="1" applyAlignment="1">
      <alignment horizontal="left" vertical="center" wrapText="1"/>
    </xf>
    <xf numFmtId="0" fontId="5" fillId="0" borderId="10" xfId="0" applyFont="1" applyBorder="1" applyAlignment="1">
      <alignment horizontal="center"/>
    </xf>
    <xf numFmtId="0" fontId="5" fillId="0" borderId="0" xfId="0" applyFont="1" applyBorder="1" applyAlignment="1">
      <alignment horizontal="center"/>
    </xf>
    <xf numFmtId="0" fontId="19" fillId="3" borderId="7" xfId="0" applyFont="1" applyFill="1" applyBorder="1" applyAlignment="1">
      <alignment horizontal="center" vertical="center"/>
    </xf>
    <xf numFmtId="0" fontId="19" fillId="3" borderId="8" xfId="0" applyFont="1" applyFill="1" applyBorder="1" applyAlignment="1">
      <alignment horizontal="center" vertical="center"/>
    </xf>
    <xf numFmtId="0" fontId="19" fillId="3" borderId="9" xfId="0" applyFont="1" applyFill="1" applyBorder="1" applyAlignment="1">
      <alignment horizontal="center" vertical="center"/>
    </xf>
    <xf numFmtId="0" fontId="20" fillId="3" borderId="10" xfId="0" applyFont="1" applyFill="1" applyBorder="1" applyAlignment="1">
      <alignment horizontal="center" vertical="center"/>
    </xf>
    <xf numFmtId="0" fontId="20" fillId="3" borderId="0" xfId="0" applyFont="1" applyFill="1" applyBorder="1" applyAlignment="1">
      <alignment horizontal="center" vertical="center"/>
    </xf>
    <xf numFmtId="0" fontId="20" fillId="3" borderId="11" xfId="0" applyFont="1" applyFill="1" applyBorder="1" applyAlignment="1">
      <alignment horizontal="center" vertical="center"/>
    </xf>
    <xf numFmtId="2" fontId="5" fillId="0" borderId="20" xfId="0" applyNumberFormat="1" applyFont="1" applyFill="1" applyBorder="1" applyAlignment="1">
      <alignment horizontal="left" vertical="center" wrapText="1"/>
    </xf>
    <xf numFmtId="0" fontId="5" fillId="0" borderId="25" xfId="0" applyFont="1" applyFill="1" applyBorder="1" applyAlignment="1">
      <alignment horizontal="left" vertical="center" wrapText="1"/>
    </xf>
    <xf numFmtId="0" fontId="16" fillId="2" borderId="7" xfId="0" applyFont="1" applyFill="1" applyBorder="1" applyAlignment="1">
      <alignment horizontal="center" vertical="center" wrapText="1"/>
    </xf>
    <xf numFmtId="0" fontId="16" fillId="2" borderId="8" xfId="0" applyFont="1" applyFill="1" applyBorder="1" applyAlignment="1">
      <alignment horizontal="center" vertical="center" wrapText="1"/>
    </xf>
    <xf numFmtId="0" fontId="16" fillId="2" borderId="9" xfId="0" applyFont="1" applyFill="1" applyBorder="1" applyAlignment="1">
      <alignment horizontal="center" vertical="center" wrapText="1"/>
    </xf>
    <xf numFmtId="0" fontId="16" fillId="2" borderId="30" xfId="0" applyFont="1" applyFill="1" applyBorder="1" applyAlignment="1">
      <alignment horizontal="center" vertical="center"/>
    </xf>
    <xf numFmtId="0" fontId="16" fillId="2" borderId="27" xfId="0" applyFont="1" applyFill="1" applyBorder="1" applyAlignment="1">
      <alignment horizontal="center" vertical="center"/>
    </xf>
    <xf numFmtId="0" fontId="4" fillId="16" borderId="7" xfId="0" applyFont="1" applyFill="1" applyBorder="1" applyAlignment="1">
      <alignment horizontal="center" vertical="center" wrapText="1"/>
    </xf>
    <xf numFmtId="0" fontId="4" fillId="16" borderId="8" xfId="0" applyFont="1" applyFill="1" applyBorder="1" applyAlignment="1">
      <alignment horizontal="center" vertical="center" wrapText="1"/>
    </xf>
    <xf numFmtId="0" fontId="4" fillId="16" borderId="9" xfId="0" applyFont="1" applyFill="1" applyBorder="1" applyAlignment="1">
      <alignment horizontal="center" vertical="center" wrapText="1"/>
    </xf>
    <xf numFmtId="0" fontId="12" fillId="0" borderId="13" xfId="0" applyFont="1" applyFill="1" applyBorder="1" applyAlignment="1">
      <alignment horizontal="left" vertical="center" wrapText="1"/>
    </xf>
    <xf numFmtId="2" fontId="5" fillId="0" borderId="15" xfId="0" applyNumberFormat="1" applyFont="1" applyFill="1" applyBorder="1" applyAlignment="1">
      <alignment horizontal="left" vertical="center" wrapText="1"/>
    </xf>
    <xf numFmtId="0" fontId="5" fillId="0" borderId="6" xfId="0" applyFont="1" applyFill="1" applyBorder="1" applyAlignment="1">
      <alignment horizontal="left" vertical="center" wrapText="1"/>
    </xf>
    <xf numFmtId="0" fontId="5" fillId="0" borderId="15" xfId="0" applyFont="1" applyFill="1" applyBorder="1" applyAlignment="1">
      <alignment horizontal="left" vertical="center" wrapText="1"/>
    </xf>
    <xf numFmtId="0" fontId="5" fillId="0" borderId="39" xfId="0" applyFont="1" applyFill="1" applyBorder="1" applyAlignment="1">
      <alignment horizontal="left" vertical="center" wrapText="1"/>
    </xf>
    <xf numFmtId="0" fontId="5" fillId="0" borderId="42" xfId="0" applyFont="1" applyFill="1" applyBorder="1" applyAlignment="1">
      <alignment horizontal="left" vertical="center" wrapText="1"/>
    </xf>
  </cellXfs>
  <cellStyles count="29">
    <cellStyle name="Hipervínculo" xfId="25" builtinId="8" hidden="1"/>
    <cellStyle name="Hipervínculo" xfId="27" builtinId="8" hidden="1"/>
    <cellStyle name="Hipervínculo" xfId="23" builtinId="8" hidden="1"/>
    <cellStyle name="Hipervínculo" xfId="11" builtinId="8" hidden="1"/>
    <cellStyle name="Hipervínculo" xfId="13" builtinId="8" hidden="1"/>
    <cellStyle name="Hipervínculo" xfId="17" builtinId="8" hidden="1"/>
    <cellStyle name="Hipervínculo" xfId="19" builtinId="8" hidden="1"/>
    <cellStyle name="Hipervínculo" xfId="21" builtinId="8" hidden="1"/>
    <cellStyle name="Hipervínculo" xfId="15" builtinId="8" hidden="1"/>
    <cellStyle name="Hipervínculo" xfId="7" builtinId="8" hidden="1"/>
    <cellStyle name="Hipervínculo" xfId="9" builtinId="8" hidden="1"/>
    <cellStyle name="Hipervínculo" xfId="5" builtinId="8" hidden="1"/>
    <cellStyle name="Hipervínculo" xfId="3" builtinId="8" hidden="1"/>
    <cellStyle name="Hipervínculo visitado" xfId="16" builtinId="9" hidden="1"/>
    <cellStyle name="Hipervínculo visitado" xfId="18" builtinId="9" hidden="1"/>
    <cellStyle name="Hipervínculo visitado" xfId="20" builtinId="9" hidden="1"/>
    <cellStyle name="Hipervínculo visitado" xfId="24" builtinId="9" hidden="1"/>
    <cellStyle name="Hipervínculo visitado" xfId="26" builtinId="9" hidden="1"/>
    <cellStyle name="Hipervínculo visitado" xfId="28" builtinId="9" hidden="1"/>
    <cellStyle name="Hipervínculo visitado" xfId="22" builtinId="9" hidden="1"/>
    <cellStyle name="Hipervínculo visitado" xfId="10" builtinId="9" hidden="1"/>
    <cellStyle name="Hipervínculo visitado" xfId="12" builtinId="9" hidden="1"/>
    <cellStyle name="Hipervínculo visitado" xfId="14" builtinId="9" hidden="1"/>
    <cellStyle name="Hipervínculo visitado" xfId="6" builtinId="9" hidden="1"/>
    <cellStyle name="Hipervínculo visitado" xfId="8" builtinId="9" hidden="1"/>
    <cellStyle name="Hipervínculo visitado" xfId="4" builtinId="9" hidden="1"/>
    <cellStyle name="Normal" xfId="0" builtinId="0"/>
    <cellStyle name="Normal 2" xfId="2"/>
    <cellStyle name="Porcentaje" xfId="1" builtinId="5"/>
  </cellStyles>
  <dxfs count="0"/>
  <tableStyles count="0" defaultTableStyle="TableStyleMedium2" defaultPivotStyle="PivotStyleLight16"/>
  <colors>
    <mruColors>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100447</xdr:rowOff>
    </xdr:from>
    <xdr:to>
      <xdr:col>1</xdr:col>
      <xdr:colOff>242455</xdr:colOff>
      <xdr:row>2</xdr:row>
      <xdr:rowOff>15799</xdr:rowOff>
    </xdr:to>
    <xdr:pic>
      <xdr:nvPicPr>
        <xdr:cNvPr id="2" name="1 Imagen">
          <a:extLst>
            <a:ext uri="{FF2B5EF4-FFF2-40B4-BE49-F238E27FC236}">
              <a16:creationId xmlns=""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00447"/>
          <a:ext cx="1307523" cy="41757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47625</xdr:colOff>
      <xdr:row>0</xdr:row>
      <xdr:rowOff>28576</xdr:rowOff>
    </xdr:from>
    <xdr:to>
      <xdr:col>2</xdr:col>
      <xdr:colOff>213783</xdr:colOff>
      <xdr:row>2</xdr:row>
      <xdr:rowOff>14268</xdr:rowOff>
    </xdr:to>
    <xdr:pic>
      <xdr:nvPicPr>
        <xdr:cNvPr id="2" name="1 Imagen">
          <a:extLst>
            <a:ext uri="{FF2B5EF4-FFF2-40B4-BE49-F238E27FC236}">
              <a16:creationId xmlns=""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5" y="28576"/>
          <a:ext cx="1800225" cy="52861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243418</xdr:colOff>
      <xdr:row>0</xdr:row>
      <xdr:rowOff>70910</xdr:rowOff>
    </xdr:from>
    <xdr:to>
      <xdr:col>1</xdr:col>
      <xdr:colOff>511029</xdr:colOff>
      <xdr:row>3</xdr:row>
      <xdr:rowOff>58209</xdr:rowOff>
    </xdr:to>
    <xdr:pic>
      <xdr:nvPicPr>
        <xdr:cNvPr id="2" name="1 Imagen">
          <a:extLst>
            <a:ext uri="{FF2B5EF4-FFF2-40B4-BE49-F238E27FC236}">
              <a16:creationId xmlns=""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3418" y="70910"/>
          <a:ext cx="1918611" cy="6222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77932</xdr:colOff>
      <xdr:row>0</xdr:row>
      <xdr:rowOff>141724</xdr:rowOff>
    </xdr:from>
    <xdr:to>
      <xdr:col>1</xdr:col>
      <xdr:colOff>389659</xdr:colOff>
      <xdr:row>2</xdr:row>
      <xdr:rowOff>16909</xdr:rowOff>
    </xdr:to>
    <xdr:pic>
      <xdr:nvPicPr>
        <xdr:cNvPr id="2" name="1 Imagen">
          <a:extLst>
            <a:ext uri="{FF2B5EF4-FFF2-40B4-BE49-F238E27FC236}">
              <a16:creationId xmlns=""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7932" y="141724"/>
          <a:ext cx="1186295" cy="37741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57150</xdr:colOff>
      <xdr:row>0</xdr:row>
      <xdr:rowOff>73317</xdr:rowOff>
    </xdr:from>
    <xdr:to>
      <xdr:col>1</xdr:col>
      <xdr:colOff>495301</xdr:colOff>
      <xdr:row>2</xdr:row>
      <xdr:rowOff>102643</xdr:rowOff>
    </xdr:to>
    <xdr:pic>
      <xdr:nvPicPr>
        <xdr:cNvPr id="2" name="1 Imagen">
          <a:extLst>
            <a:ext uri="{FF2B5EF4-FFF2-40B4-BE49-F238E27FC236}">
              <a16:creationId xmlns=""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150" y="73317"/>
          <a:ext cx="1419226" cy="45795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84667</xdr:colOff>
      <xdr:row>0</xdr:row>
      <xdr:rowOff>66967</xdr:rowOff>
    </xdr:from>
    <xdr:to>
      <xdr:col>1</xdr:col>
      <xdr:colOff>1006912</xdr:colOff>
      <xdr:row>2</xdr:row>
      <xdr:rowOff>63500</xdr:rowOff>
    </xdr:to>
    <xdr:pic>
      <xdr:nvPicPr>
        <xdr:cNvPr id="2" name="1 Imagen">
          <a:extLst>
            <a:ext uri="{FF2B5EF4-FFF2-40B4-BE49-F238E27FC236}">
              <a16:creationId xmlns=""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667" y="66967"/>
          <a:ext cx="1504328" cy="48336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3"/>
  <sheetViews>
    <sheetView zoomScale="110" zoomScaleNormal="110" zoomScalePageLayoutView="110" workbookViewId="0">
      <selection activeCell="C20" sqref="C20"/>
    </sheetView>
  </sheetViews>
  <sheetFormatPr baseColWidth="10" defaultColWidth="10.85546875" defaultRowHeight="16.5" x14ac:dyDescent="0.25"/>
  <cols>
    <col min="1" max="1" width="16" style="7" customWidth="1"/>
    <col min="2" max="2" width="47.5703125" style="7" customWidth="1"/>
    <col min="3" max="3" width="17.28515625" style="7" customWidth="1"/>
    <col min="4" max="4" width="11" style="7" customWidth="1"/>
    <col min="5" max="5" width="10.85546875" style="7" customWidth="1"/>
    <col min="6" max="6" width="13.5703125" style="7" customWidth="1"/>
    <col min="7" max="7" width="15.140625" style="7" customWidth="1"/>
    <col min="8" max="8" width="13" style="7" bestFit="1" customWidth="1"/>
    <col min="9" max="9" width="14" style="7" bestFit="1" customWidth="1"/>
    <col min="10" max="16384" width="10.85546875" style="7"/>
  </cols>
  <sheetData>
    <row r="1" spans="1:21" s="15" customFormat="1" ht="23.25" x14ac:dyDescent="0.25">
      <c r="A1" s="179" t="s">
        <v>0</v>
      </c>
      <c r="B1" s="180"/>
      <c r="C1" s="180"/>
      <c r="D1" s="181"/>
      <c r="E1"/>
      <c r="F1"/>
      <c r="G1" s="7"/>
      <c r="H1" s="7"/>
      <c r="I1" s="7"/>
      <c r="J1" s="7"/>
      <c r="K1" s="7"/>
      <c r="L1" s="7"/>
      <c r="M1" s="7"/>
      <c r="N1" s="7"/>
      <c r="O1" s="7"/>
      <c r="P1" s="7"/>
      <c r="Q1" s="7"/>
      <c r="R1" s="7"/>
      <c r="S1" s="7"/>
      <c r="T1" s="7"/>
      <c r="U1" s="7"/>
    </row>
    <row r="2" spans="1:21" s="15" customFormat="1" x14ac:dyDescent="0.25">
      <c r="A2" s="182" t="s">
        <v>1</v>
      </c>
      <c r="B2" s="183"/>
      <c r="C2" s="183"/>
      <c r="D2" s="184"/>
      <c r="E2"/>
      <c r="F2"/>
      <c r="G2" s="7"/>
      <c r="H2" s="7"/>
      <c r="I2" s="7"/>
      <c r="J2" s="7"/>
      <c r="K2" s="7"/>
      <c r="L2" s="7"/>
      <c r="M2" s="7"/>
      <c r="N2" s="7"/>
      <c r="O2" s="7"/>
      <c r="P2" s="7"/>
      <c r="Q2" s="7"/>
      <c r="R2" s="7"/>
      <c r="S2" s="7"/>
      <c r="T2" s="7"/>
      <c r="U2" s="7"/>
    </row>
    <row r="3" spans="1:21" x14ac:dyDescent="0.25">
      <c r="A3" s="185" t="s">
        <v>61</v>
      </c>
      <c r="B3" s="186"/>
      <c r="C3" s="186"/>
      <c r="D3" s="187"/>
      <c r="E3"/>
      <c r="F3"/>
    </row>
    <row r="4" spans="1:21" ht="21.75" customHeight="1" thickBot="1" x14ac:dyDescent="0.3">
      <c r="A4" s="188" t="s">
        <v>62</v>
      </c>
      <c r="B4" s="189"/>
      <c r="C4" s="189"/>
      <c r="D4" s="190"/>
      <c r="E4"/>
      <c r="F4"/>
    </row>
    <row r="5" spans="1:21" ht="16.5" customHeight="1" thickBot="1" x14ac:dyDescent="0.3">
      <c r="A5" s="97"/>
      <c r="B5" s="97"/>
      <c r="C5" s="97"/>
      <c r="D5" s="97"/>
      <c r="E5"/>
      <c r="F5"/>
    </row>
    <row r="6" spans="1:21" ht="31.5" x14ac:dyDescent="0.25">
      <c r="A6" s="42" t="s">
        <v>2</v>
      </c>
      <c r="B6" s="43" t="s">
        <v>3</v>
      </c>
      <c r="C6" s="43" t="s">
        <v>4</v>
      </c>
      <c r="D6" s="48"/>
      <c r="E6"/>
      <c r="F6"/>
      <c r="G6" s="19"/>
      <c r="H6" s="19"/>
      <c r="I6" s="19"/>
    </row>
    <row r="7" spans="1:21" x14ac:dyDescent="0.25">
      <c r="A7" s="17">
        <v>1</v>
      </c>
      <c r="B7" s="24" t="s">
        <v>59</v>
      </c>
      <c r="C7" s="23" t="s">
        <v>60</v>
      </c>
      <c r="D7" s="119"/>
      <c r="E7"/>
      <c r="F7"/>
      <c r="G7" s="19"/>
      <c r="H7" s="19"/>
      <c r="I7" s="19"/>
    </row>
    <row r="8" spans="1:21" x14ac:dyDescent="0.25">
      <c r="A8" s="27">
        <f>A7+1</f>
        <v>2</v>
      </c>
      <c r="B8" s="50" t="s">
        <v>66</v>
      </c>
      <c r="C8" s="26" t="s">
        <v>67</v>
      </c>
      <c r="D8" s="120"/>
      <c r="E8"/>
      <c r="F8"/>
      <c r="G8" s="19"/>
      <c r="H8" s="19"/>
      <c r="I8" s="19"/>
    </row>
    <row r="9" spans="1:21" x14ac:dyDescent="0.25">
      <c r="A9" s="17">
        <f t="shared" ref="A9:A10" si="0">A8+1</f>
        <v>3</v>
      </c>
      <c r="B9" s="49" t="s">
        <v>73</v>
      </c>
      <c r="C9" s="47" t="s">
        <v>74</v>
      </c>
      <c r="D9" s="119"/>
      <c r="E9"/>
      <c r="F9"/>
      <c r="G9" s="19"/>
      <c r="H9" s="19"/>
      <c r="I9" s="19"/>
    </row>
    <row r="10" spans="1:21" x14ac:dyDescent="0.25">
      <c r="A10" s="27">
        <f t="shared" si="0"/>
        <v>4</v>
      </c>
      <c r="B10" s="25" t="s">
        <v>78</v>
      </c>
      <c r="C10" s="26" t="s">
        <v>79</v>
      </c>
      <c r="D10" s="120"/>
      <c r="E10"/>
      <c r="F10"/>
      <c r="G10" s="19"/>
      <c r="H10" s="19"/>
      <c r="I10" s="19"/>
    </row>
    <row r="11" spans="1:21" x14ac:dyDescent="0.25">
      <c r="A11" s="17"/>
      <c r="B11" s="24"/>
      <c r="C11" s="13"/>
      <c r="D11" s="119"/>
      <c r="E11"/>
      <c r="F11"/>
      <c r="G11" s="19"/>
      <c r="H11" s="19"/>
      <c r="I11" s="19"/>
    </row>
    <row r="12" spans="1:21" ht="17.25" thickBot="1" x14ac:dyDescent="0.3">
      <c r="A12" s="121"/>
      <c r="B12" s="122"/>
      <c r="C12" s="123"/>
      <c r="D12" s="124"/>
      <c r="E12"/>
      <c r="F12"/>
      <c r="G12" s="19"/>
      <c r="H12" s="19"/>
      <c r="I12" s="19"/>
    </row>
    <row r="13" spans="1:21" x14ac:dyDescent="0.3">
      <c r="A13" s="14"/>
      <c r="B13" s="14"/>
      <c r="C13" s="14"/>
    </row>
    <row r="14" spans="1:21" x14ac:dyDescent="0.3">
      <c r="A14" s="14"/>
      <c r="B14" s="151"/>
      <c r="C14" s="151"/>
      <c r="D14" s="18"/>
      <c r="E14" s="18"/>
      <c r="F14" s="18"/>
      <c r="G14" s="18"/>
    </row>
    <row r="15" spans="1:21" x14ac:dyDescent="0.3">
      <c r="A15" s="19" t="s">
        <v>43</v>
      </c>
      <c r="B15" s="152"/>
      <c r="C15" s="152"/>
      <c r="D15" s="18"/>
      <c r="E15" s="151"/>
      <c r="F15" s="151"/>
      <c r="G15" s="151"/>
    </row>
    <row r="16" spans="1:21" x14ac:dyDescent="0.3">
      <c r="A16" s="7" t="s">
        <v>44</v>
      </c>
      <c r="B16" s="18"/>
      <c r="C16" s="153"/>
      <c r="D16" s="18"/>
      <c r="E16" s="151"/>
      <c r="F16" s="151"/>
      <c r="G16" s="151"/>
    </row>
    <row r="17" spans="1:7" x14ac:dyDescent="0.3">
      <c r="A17" s="7" t="s">
        <v>45</v>
      </c>
      <c r="B17" s="18"/>
      <c r="C17" s="18"/>
      <c r="D17" s="18"/>
      <c r="E17" s="151"/>
      <c r="F17" s="151"/>
      <c r="G17" s="151"/>
    </row>
    <row r="18" spans="1:7" x14ac:dyDescent="0.3">
      <c r="A18" s="22"/>
      <c r="B18" s="18"/>
      <c r="C18" s="18"/>
      <c r="D18" s="18"/>
      <c r="E18" s="151"/>
      <c r="F18" s="151"/>
      <c r="G18" s="151"/>
    </row>
    <row r="19" spans="1:7" x14ac:dyDescent="0.3">
      <c r="A19" s="14"/>
      <c r="B19" s="151"/>
      <c r="C19" s="154"/>
      <c r="D19" s="138"/>
      <c r="E19" s="151"/>
      <c r="F19" s="151"/>
      <c r="G19" s="151"/>
    </row>
    <row r="20" spans="1:7" x14ac:dyDescent="0.3">
      <c r="A20" s="14"/>
      <c r="B20" s="151"/>
      <c r="C20" s="154"/>
      <c r="D20" s="138"/>
      <c r="E20" s="18"/>
      <c r="F20" s="18"/>
      <c r="G20" s="18"/>
    </row>
    <row r="21" spans="1:7" x14ac:dyDescent="0.3">
      <c r="A21" s="14"/>
      <c r="B21" s="151"/>
      <c r="C21" s="154"/>
      <c r="D21" s="138"/>
      <c r="E21" s="18"/>
      <c r="F21" s="18"/>
      <c r="G21" s="18"/>
    </row>
    <row r="22" spans="1:7" x14ac:dyDescent="0.3">
      <c r="A22" s="14"/>
      <c r="B22" s="151"/>
      <c r="C22" s="154"/>
      <c r="D22" s="138"/>
      <c r="E22" s="18"/>
      <c r="F22" s="18"/>
      <c r="G22" s="18"/>
    </row>
    <row r="23" spans="1:7" x14ac:dyDescent="0.3">
      <c r="A23" s="14"/>
      <c r="B23" s="151"/>
      <c r="C23" s="154"/>
      <c r="D23" s="138"/>
      <c r="E23" s="18"/>
      <c r="F23" s="18"/>
      <c r="G23" s="18"/>
    </row>
    <row r="24" spans="1:7" x14ac:dyDescent="0.3">
      <c r="A24" s="14"/>
      <c r="B24" s="151"/>
      <c r="C24" s="154"/>
      <c r="D24" s="138"/>
      <c r="E24" s="18"/>
      <c r="F24" s="18"/>
      <c r="G24" s="18"/>
    </row>
    <row r="25" spans="1:7" x14ac:dyDescent="0.3">
      <c r="A25" s="14"/>
      <c r="B25" s="151"/>
      <c r="C25" s="154"/>
      <c r="D25" s="138"/>
      <c r="E25" s="18"/>
      <c r="F25" s="18"/>
      <c r="G25" s="18"/>
    </row>
    <row r="26" spans="1:7" x14ac:dyDescent="0.3">
      <c r="A26" s="14"/>
      <c r="B26" s="151"/>
      <c r="C26" s="151"/>
      <c r="D26" s="155"/>
      <c r="E26" s="18"/>
      <c r="F26" s="18"/>
      <c r="G26" s="18"/>
    </row>
    <row r="27" spans="1:7" x14ac:dyDescent="0.3">
      <c r="A27" s="14"/>
      <c r="B27" s="151"/>
      <c r="C27" s="151"/>
      <c r="D27" s="155"/>
      <c r="E27" s="18"/>
      <c r="F27" s="18"/>
      <c r="G27" s="18"/>
    </row>
    <row r="28" spans="1:7" x14ac:dyDescent="0.3">
      <c r="A28" s="14"/>
      <c r="B28" s="14"/>
      <c r="C28" s="14"/>
      <c r="D28" s="74"/>
    </row>
    <row r="29" spans="1:7" x14ac:dyDescent="0.3">
      <c r="A29" s="14"/>
      <c r="B29" s="14"/>
      <c r="C29" s="14"/>
    </row>
    <row r="30" spans="1:7" x14ac:dyDescent="0.3">
      <c r="A30" s="14"/>
      <c r="B30" s="14"/>
      <c r="C30" s="14"/>
    </row>
    <row r="31" spans="1:7" x14ac:dyDescent="0.3">
      <c r="A31" s="14"/>
      <c r="B31" s="14"/>
      <c r="C31" s="14"/>
    </row>
    <row r="32" spans="1:7" x14ac:dyDescent="0.3">
      <c r="A32" s="14"/>
      <c r="B32" s="14"/>
      <c r="C32" s="14"/>
    </row>
    <row r="33" spans="1:3" x14ac:dyDescent="0.3">
      <c r="A33" s="14"/>
      <c r="B33" s="14"/>
      <c r="C33" s="14"/>
    </row>
    <row r="34" spans="1:3" x14ac:dyDescent="0.3">
      <c r="A34" s="14"/>
      <c r="B34" s="14"/>
      <c r="C34" s="14"/>
    </row>
    <row r="35" spans="1:3" x14ac:dyDescent="0.3">
      <c r="A35" s="14"/>
      <c r="B35" s="14"/>
      <c r="C35" s="14"/>
    </row>
    <row r="36" spans="1:3" x14ac:dyDescent="0.3">
      <c r="A36" s="14"/>
      <c r="B36" s="14"/>
      <c r="C36" s="14"/>
    </row>
    <row r="37" spans="1:3" x14ac:dyDescent="0.3">
      <c r="A37" s="14"/>
      <c r="B37" s="14"/>
      <c r="C37" s="14"/>
    </row>
    <row r="38" spans="1:3" x14ac:dyDescent="0.3">
      <c r="A38" s="14"/>
      <c r="B38" s="14"/>
      <c r="C38" s="14"/>
    </row>
    <row r="39" spans="1:3" x14ac:dyDescent="0.3">
      <c r="A39" s="14"/>
      <c r="B39" s="14"/>
      <c r="C39" s="14"/>
    </row>
    <row r="40" spans="1:3" x14ac:dyDescent="0.3">
      <c r="A40" s="14"/>
      <c r="B40" s="14"/>
      <c r="C40" s="14"/>
    </row>
    <row r="41" spans="1:3" x14ac:dyDescent="0.3">
      <c r="A41" s="14"/>
      <c r="B41" s="14"/>
      <c r="C41" s="14"/>
    </row>
    <row r="42" spans="1:3" x14ac:dyDescent="0.3">
      <c r="A42" s="14"/>
      <c r="B42" s="14"/>
      <c r="C42" s="14"/>
    </row>
    <row r="43" spans="1:3" x14ac:dyDescent="0.3">
      <c r="A43" s="14"/>
      <c r="B43" s="14"/>
      <c r="C43" s="14"/>
    </row>
  </sheetData>
  <mergeCells count="4">
    <mergeCell ref="A1:D1"/>
    <mergeCell ref="A2:D2"/>
    <mergeCell ref="A3:D3"/>
    <mergeCell ref="A4:D4"/>
  </mergeCells>
  <printOptions horizontalCentered="1"/>
  <pageMargins left="0" right="0" top="1.3385826771653544" bottom="0.94488188976377963" header="0.31496062992125984" footer="0.51181102362204722"/>
  <pageSetup scale="80" orientation="portrait" r:id="rId1"/>
  <headerFooter>
    <oddFooter>&amp;LEVALUACIÓN TÉCNICA - LP-004-2017&amp;C&amp;A&amp;R&amp;P DE &amp;N</oddFooter>
  </headerFooter>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1"/>
  <sheetViews>
    <sheetView topLeftCell="A22" zoomScaleNormal="100" zoomScaleSheetLayoutView="90" workbookViewId="0">
      <selection activeCell="J31" sqref="J31"/>
    </sheetView>
  </sheetViews>
  <sheetFormatPr baseColWidth="10" defaultColWidth="10.85546875" defaultRowHeight="16.5" x14ac:dyDescent="0.25"/>
  <cols>
    <col min="1" max="1" width="10.28515625" style="7" customWidth="1"/>
    <col min="2" max="2" width="14.28515625" style="7" customWidth="1"/>
    <col min="3" max="3" width="39.5703125" style="7" customWidth="1"/>
    <col min="4" max="4" width="15.7109375" style="7" bestFit="1" customWidth="1"/>
    <col min="5" max="5" width="11.140625" style="7" customWidth="1"/>
    <col min="6" max="6" width="13.85546875" style="7" customWidth="1"/>
    <col min="7" max="7" width="23" style="7" customWidth="1"/>
    <col min="8" max="8" width="25.42578125" style="7" customWidth="1"/>
    <col min="9" max="9" width="5" style="7" bestFit="1" customWidth="1"/>
    <col min="10" max="10" width="16.28515625" style="7" bestFit="1" customWidth="1"/>
    <col min="11" max="11" width="5.5703125" style="7" bestFit="1" customWidth="1"/>
    <col min="12" max="12" width="16.42578125" style="7" customWidth="1"/>
    <col min="13" max="13" width="10.85546875" style="7"/>
    <col min="14" max="14" width="15.42578125" style="7" customWidth="1"/>
    <col min="15" max="15" width="16.140625" style="7" customWidth="1"/>
    <col min="16" max="16384" width="10.85546875" style="7"/>
  </cols>
  <sheetData>
    <row r="1" spans="1:14" ht="26.25" customHeight="1" x14ac:dyDescent="0.25">
      <c r="A1" s="179" t="s">
        <v>0</v>
      </c>
      <c r="B1" s="180"/>
      <c r="C1" s="180"/>
      <c r="D1" s="180"/>
      <c r="E1" s="180"/>
      <c r="F1" s="180"/>
      <c r="G1" s="180"/>
      <c r="H1" s="180"/>
      <c r="I1" s="28"/>
      <c r="J1" s="139"/>
      <c r="K1" s="139"/>
      <c r="L1" s="139"/>
    </row>
    <row r="2" spans="1:14" x14ac:dyDescent="0.25">
      <c r="A2" s="182" t="s">
        <v>1</v>
      </c>
      <c r="B2" s="183"/>
      <c r="C2" s="183"/>
      <c r="D2" s="183"/>
      <c r="E2" s="183"/>
      <c r="F2" s="183"/>
      <c r="G2" s="183"/>
      <c r="H2" s="183"/>
      <c r="I2" s="29"/>
      <c r="J2" s="139"/>
      <c r="K2" s="139"/>
      <c r="L2" s="140">
        <v>123021183</v>
      </c>
      <c r="M2" s="139"/>
    </row>
    <row r="3" spans="1:14" x14ac:dyDescent="0.25">
      <c r="A3" s="182" t="str">
        <f>PROPONENTES!A3</f>
        <v>SELECCIÓN ABREVIADA DE MENOR CUANTÍA N° SA-MC-037 DE 2019</v>
      </c>
      <c r="B3" s="183"/>
      <c r="C3" s="183"/>
      <c r="D3" s="183"/>
      <c r="E3" s="183"/>
      <c r="F3" s="183"/>
      <c r="G3" s="183"/>
      <c r="H3" s="183"/>
      <c r="I3" s="29"/>
      <c r="J3" s="139"/>
      <c r="K3" s="139"/>
      <c r="L3" s="175">
        <f>L2*2</f>
        <v>246042366</v>
      </c>
      <c r="M3" s="139"/>
    </row>
    <row r="4" spans="1:14" ht="24.75" customHeight="1" thickBot="1" x14ac:dyDescent="0.3">
      <c r="A4" s="191" t="str">
        <f>PROPONENTES!A4</f>
        <v>Realizar el traslado montaje y adecuación de la  sede temporal de AMAGA.</v>
      </c>
      <c r="B4" s="192"/>
      <c r="C4" s="192"/>
      <c r="D4" s="192"/>
      <c r="E4" s="192"/>
      <c r="F4" s="192"/>
      <c r="G4" s="192"/>
      <c r="H4" s="192"/>
      <c r="I4" s="30"/>
      <c r="J4" s="140">
        <v>65370250</v>
      </c>
      <c r="K4" s="139"/>
      <c r="L4" s="139"/>
      <c r="M4" s="139"/>
    </row>
    <row r="5" spans="1:14" ht="15" customHeight="1" thickBot="1" x14ac:dyDescent="0.3">
      <c r="A5" s="4" t="s">
        <v>46</v>
      </c>
      <c r="B5" s="4"/>
      <c r="C5" s="5"/>
      <c r="D5" s="5"/>
      <c r="E5" s="6"/>
      <c r="F5" s="6"/>
      <c r="G5" s="6"/>
      <c r="H5" s="6"/>
      <c r="I5" s="15"/>
      <c r="J5" s="140">
        <v>828116</v>
      </c>
      <c r="K5" s="139"/>
      <c r="L5" s="139"/>
      <c r="M5" s="139"/>
    </row>
    <row r="6" spans="1:14" ht="72.75" customHeight="1" x14ac:dyDescent="0.25">
      <c r="A6" s="214" t="s">
        <v>47</v>
      </c>
      <c r="B6" s="196"/>
      <c r="C6" s="196"/>
      <c r="D6" s="196" t="s">
        <v>25</v>
      </c>
      <c r="E6" s="196"/>
      <c r="F6" s="196"/>
      <c r="G6" s="78" t="s">
        <v>5</v>
      </c>
      <c r="H6" s="216" t="s">
        <v>26</v>
      </c>
      <c r="I6" s="217"/>
      <c r="J6" s="139"/>
      <c r="K6" s="139"/>
      <c r="L6" s="139"/>
      <c r="M6" s="139"/>
    </row>
    <row r="7" spans="1:14" ht="45.95" customHeight="1" x14ac:dyDescent="0.25">
      <c r="A7" s="220" t="s">
        <v>50</v>
      </c>
      <c r="B7" s="221"/>
      <c r="C7" s="222"/>
      <c r="D7" s="218" t="s">
        <v>48</v>
      </c>
      <c r="E7" s="218"/>
      <c r="F7" s="218"/>
      <c r="G7" s="208">
        <f>L2/J5</f>
        <v>148.5554958484077</v>
      </c>
      <c r="H7" s="211">
        <f>G7*2</f>
        <v>297.1109916968154</v>
      </c>
      <c r="I7" s="166"/>
      <c r="J7" s="139"/>
      <c r="K7" s="139"/>
      <c r="L7" s="139"/>
      <c r="M7" s="139"/>
    </row>
    <row r="8" spans="1:14" ht="45.95" customHeight="1" x14ac:dyDescent="0.25">
      <c r="A8" s="223"/>
      <c r="B8" s="224"/>
      <c r="C8" s="225"/>
      <c r="D8" s="218" t="s">
        <v>49</v>
      </c>
      <c r="E8" s="218"/>
      <c r="F8" s="218"/>
      <c r="G8" s="209"/>
      <c r="H8" s="212"/>
      <c r="I8" s="166"/>
      <c r="J8" s="139"/>
      <c r="K8" s="139"/>
      <c r="L8" s="139"/>
      <c r="M8" s="139"/>
    </row>
    <row r="9" spans="1:14" ht="45.95" customHeight="1" thickBot="1" x14ac:dyDescent="0.3">
      <c r="A9" s="226"/>
      <c r="B9" s="227"/>
      <c r="C9" s="228"/>
      <c r="D9" s="219" t="s">
        <v>57</v>
      </c>
      <c r="E9" s="219"/>
      <c r="F9" s="219"/>
      <c r="G9" s="210"/>
      <c r="H9" s="213"/>
      <c r="I9" s="167"/>
      <c r="J9" s="139"/>
      <c r="K9" s="139"/>
      <c r="L9" s="141"/>
      <c r="M9" s="141"/>
      <c r="N9" s="83"/>
    </row>
    <row r="10" spans="1:14" x14ac:dyDescent="0.25">
      <c r="J10" s="139"/>
      <c r="K10" s="139"/>
      <c r="L10" s="139"/>
      <c r="M10" s="139"/>
    </row>
    <row r="11" spans="1:14" x14ac:dyDescent="0.25">
      <c r="A11" s="197" t="str">
        <f>PROPONENTES!B7</f>
        <v>INGENIERIA Y PROYECTOS JLE S.A.S.</v>
      </c>
      <c r="B11" s="198"/>
      <c r="C11" s="198"/>
      <c r="D11" s="198"/>
      <c r="E11" s="198"/>
      <c r="F11" s="198"/>
      <c r="G11" s="198"/>
      <c r="H11" s="198"/>
      <c r="I11" s="31">
        <v>1</v>
      </c>
      <c r="J11" s="139"/>
      <c r="K11" s="139"/>
      <c r="L11" s="139"/>
      <c r="M11" s="139"/>
    </row>
    <row r="12" spans="1:14" ht="33" customHeight="1" x14ac:dyDescent="0.25">
      <c r="A12" s="54" t="s">
        <v>6</v>
      </c>
      <c r="B12" s="55" t="s">
        <v>28</v>
      </c>
      <c r="C12" s="55" t="s">
        <v>27</v>
      </c>
      <c r="D12" s="55" t="s">
        <v>7</v>
      </c>
      <c r="E12" s="55" t="s">
        <v>8</v>
      </c>
      <c r="F12" s="55" t="s">
        <v>9</v>
      </c>
      <c r="G12" s="55" t="s">
        <v>10</v>
      </c>
      <c r="H12" s="55" t="s">
        <v>11</v>
      </c>
      <c r="J12" s="139"/>
      <c r="K12" s="139"/>
      <c r="L12" s="139"/>
      <c r="M12" s="139"/>
    </row>
    <row r="13" spans="1:14" ht="25.5" x14ac:dyDescent="0.25">
      <c r="A13" s="44"/>
      <c r="B13" s="44">
        <v>19</v>
      </c>
      <c r="C13" s="32" t="s">
        <v>64</v>
      </c>
      <c r="D13" s="68"/>
      <c r="E13" s="57">
        <v>261.04000000000002</v>
      </c>
      <c r="F13" s="69">
        <v>1</v>
      </c>
      <c r="G13" s="59" t="s">
        <v>65</v>
      </c>
      <c r="H13" s="70"/>
      <c r="J13" s="139"/>
      <c r="K13" s="139"/>
      <c r="L13" s="139"/>
      <c r="M13" s="139"/>
    </row>
    <row r="14" spans="1:14" ht="25.5" x14ac:dyDescent="0.25">
      <c r="A14" s="44"/>
      <c r="B14" s="44">
        <v>16</v>
      </c>
      <c r="C14" s="32" t="s">
        <v>64</v>
      </c>
      <c r="D14" s="68"/>
      <c r="E14" s="57">
        <v>495.92</v>
      </c>
      <c r="F14" s="58">
        <v>1</v>
      </c>
      <c r="G14" s="59" t="s">
        <v>65</v>
      </c>
      <c r="H14" s="70"/>
      <c r="J14" s="139"/>
      <c r="K14" s="139"/>
      <c r="L14" s="139"/>
      <c r="M14" s="139"/>
    </row>
    <row r="15" spans="1:14" x14ac:dyDescent="0.25">
      <c r="A15" s="193" t="s">
        <v>12</v>
      </c>
      <c r="B15" s="194"/>
      <c r="C15" s="60"/>
      <c r="D15" s="71">
        <f>SUM(D13:D14)</f>
        <v>0</v>
      </c>
      <c r="E15" s="61">
        <f>SUM(E13:E14)</f>
        <v>756.96</v>
      </c>
      <c r="F15" s="62"/>
      <c r="G15" s="62"/>
      <c r="H15" s="62"/>
      <c r="J15" s="142"/>
      <c r="K15" s="143"/>
      <c r="L15" s="143"/>
      <c r="M15" s="139"/>
    </row>
    <row r="16" spans="1:14" ht="29.25" customHeight="1" x14ac:dyDescent="0.25">
      <c r="A16" s="201" t="s">
        <v>63</v>
      </c>
      <c r="B16" s="202"/>
      <c r="C16" s="203"/>
      <c r="D16" s="67">
        <f>L2*2</f>
        <v>246042366</v>
      </c>
      <c r="E16" s="64">
        <f>H7</f>
        <v>297.1109916968154</v>
      </c>
      <c r="F16" s="195" t="str">
        <f>IF(E15&gt;=E16,"CUMPLE","NO CUMPLE")</f>
        <v>CUMPLE</v>
      </c>
      <c r="G16" s="195"/>
      <c r="H16" s="195"/>
      <c r="J16" s="144"/>
      <c r="K16" s="145">
        <v>1984</v>
      </c>
      <c r="L16" s="146">
        <v>11298</v>
      </c>
      <c r="M16" s="139"/>
    </row>
    <row r="17" spans="1:13" ht="7.5" customHeight="1" x14ac:dyDescent="0.25">
      <c r="A17" s="33"/>
      <c r="B17" s="33"/>
      <c r="C17" s="33"/>
      <c r="D17" s="33"/>
      <c r="E17" s="34"/>
      <c r="F17" s="34"/>
      <c r="G17" s="18"/>
      <c r="H17" s="18"/>
      <c r="J17" s="144"/>
      <c r="K17" s="145">
        <v>1985</v>
      </c>
      <c r="L17" s="146">
        <v>13558</v>
      </c>
      <c r="M17" s="139"/>
    </row>
    <row r="18" spans="1:13" x14ac:dyDescent="0.25">
      <c r="A18" s="199" t="s">
        <v>32</v>
      </c>
      <c r="B18" s="199"/>
      <c r="C18" s="200"/>
      <c r="D18" s="200"/>
      <c r="E18" s="200"/>
      <c r="F18" s="200"/>
      <c r="G18" s="200"/>
      <c r="H18" s="200"/>
      <c r="J18" s="144"/>
      <c r="K18" s="145">
        <v>1986</v>
      </c>
      <c r="L18" s="146">
        <v>16811</v>
      </c>
      <c r="M18" s="139"/>
    </row>
    <row r="19" spans="1:13" ht="6.75" customHeight="1" x14ac:dyDescent="0.25">
      <c r="A19" s="51"/>
      <c r="B19" s="52"/>
      <c r="C19" s="53"/>
      <c r="D19" s="53"/>
      <c r="E19" s="53"/>
      <c r="F19" s="53"/>
      <c r="G19" s="53"/>
      <c r="H19" s="53"/>
      <c r="J19" s="144"/>
      <c r="K19" s="145">
        <v>1987</v>
      </c>
      <c r="L19" s="146">
        <v>20510</v>
      </c>
      <c r="M19" s="139"/>
    </row>
    <row r="20" spans="1:13" x14ac:dyDescent="0.25">
      <c r="A20" s="197" t="str">
        <f>PROPONENTES!B8</f>
        <v>LUIS ENRIQUE OYOLA QUINTERO</v>
      </c>
      <c r="B20" s="198"/>
      <c r="C20" s="198"/>
      <c r="D20" s="198"/>
      <c r="E20" s="198"/>
      <c r="F20" s="198"/>
      <c r="G20" s="198"/>
      <c r="H20" s="198"/>
      <c r="I20" s="31">
        <f>I11+1</f>
        <v>2</v>
      </c>
      <c r="J20" s="143"/>
      <c r="K20" s="145">
        <v>1989</v>
      </c>
      <c r="L20" s="146">
        <v>32560</v>
      </c>
      <c r="M20" s="139"/>
    </row>
    <row r="21" spans="1:13" ht="25.5" x14ac:dyDescent="0.25">
      <c r="A21" s="54" t="s">
        <v>6</v>
      </c>
      <c r="B21" s="55" t="s">
        <v>28</v>
      </c>
      <c r="C21" s="55" t="s">
        <v>27</v>
      </c>
      <c r="D21" s="55" t="s">
        <v>7</v>
      </c>
      <c r="E21" s="55" t="s">
        <v>8</v>
      </c>
      <c r="F21" s="55" t="s">
        <v>9</v>
      </c>
      <c r="G21" s="55" t="s">
        <v>10</v>
      </c>
      <c r="H21" s="55" t="s">
        <v>11</v>
      </c>
      <c r="J21" s="143"/>
      <c r="K21" s="145">
        <v>1990</v>
      </c>
      <c r="L21" s="146">
        <v>41025</v>
      </c>
      <c r="M21" s="139"/>
    </row>
    <row r="22" spans="1:13" ht="25.5" x14ac:dyDescent="0.25">
      <c r="A22" s="133"/>
      <c r="B22" s="133">
        <v>55</v>
      </c>
      <c r="C22" s="134" t="s">
        <v>68</v>
      </c>
      <c r="D22" s="135"/>
      <c r="E22" s="73">
        <v>149.88</v>
      </c>
      <c r="F22" s="72">
        <v>1</v>
      </c>
      <c r="G22" s="59" t="s">
        <v>69</v>
      </c>
      <c r="H22" s="56"/>
      <c r="J22" s="143"/>
      <c r="K22" s="145">
        <v>1991</v>
      </c>
      <c r="L22" s="146">
        <v>51716</v>
      </c>
      <c r="M22" s="139"/>
    </row>
    <row r="23" spans="1:13" ht="25.5" x14ac:dyDescent="0.25">
      <c r="A23" s="133"/>
      <c r="B23" s="133">
        <v>58</v>
      </c>
      <c r="C23" s="134" t="s">
        <v>70</v>
      </c>
      <c r="D23" s="135"/>
      <c r="E23" s="73">
        <v>441.17</v>
      </c>
      <c r="F23" s="72">
        <v>1</v>
      </c>
      <c r="G23" s="66"/>
      <c r="H23" s="56"/>
      <c r="J23" s="143"/>
      <c r="K23" s="145">
        <v>1992</v>
      </c>
      <c r="L23" s="146">
        <v>65190</v>
      </c>
      <c r="M23" s="139"/>
    </row>
    <row r="24" spans="1:13" x14ac:dyDescent="0.25">
      <c r="A24" s="193" t="s">
        <v>12</v>
      </c>
      <c r="B24" s="194"/>
      <c r="C24" s="60"/>
      <c r="D24" s="71">
        <f>SUM(D21:D23)</f>
        <v>0</v>
      </c>
      <c r="E24" s="61">
        <f>SUM(E21:E23)</f>
        <v>591.04999999999995</v>
      </c>
      <c r="F24" s="62"/>
      <c r="G24" s="62"/>
      <c r="H24" s="62"/>
      <c r="J24" s="143"/>
      <c r="K24" s="145">
        <v>1993</v>
      </c>
      <c r="L24" s="146">
        <v>81510</v>
      </c>
      <c r="M24" s="139"/>
    </row>
    <row r="25" spans="1:13" ht="23.25" customHeight="1" x14ac:dyDescent="0.25">
      <c r="A25" s="201" t="str">
        <f>grupouno</f>
        <v>Cuantía Mínima Individual de cada contrato certificado (148,564 SMMLV)
   $ 246'042.366</v>
      </c>
      <c r="B25" s="202"/>
      <c r="C25" s="203"/>
      <c r="D25" s="63">
        <f>D16</f>
        <v>246042366</v>
      </c>
      <c r="E25" s="64">
        <f>E16</f>
        <v>297.1109916968154</v>
      </c>
      <c r="F25" s="195" t="str">
        <f>IF(E24&gt;=E25,"CUMPLE","NO CUMPLE")</f>
        <v>CUMPLE</v>
      </c>
      <c r="G25" s="195"/>
      <c r="H25" s="195"/>
      <c r="J25" s="143"/>
      <c r="K25" s="145">
        <v>1994</v>
      </c>
      <c r="L25" s="146">
        <v>98700</v>
      </c>
      <c r="M25" s="139"/>
    </row>
    <row r="26" spans="1:13" ht="7.5" customHeight="1" x14ac:dyDescent="0.25">
      <c r="A26" s="33"/>
      <c r="B26" s="33"/>
      <c r="C26" s="33"/>
      <c r="D26" s="33"/>
      <c r="E26" s="34"/>
      <c r="F26" s="34"/>
      <c r="G26" s="18"/>
      <c r="H26" s="18"/>
      <c r="J26" s="142"/>
      <c r="K26" s="145">
        <v>1995</v>
      </c>
      <c r="L26" s="146">
        <v>118934</v>
      </c>
      <c r="M26" s="139"/>
    </row>
    <row r="27" spans="1:13" x14ac:dyDescent="0.25">
      <c r="A27" s="199" t="s">
        <v>32</v>
      </c>
      <c r="B27" s="199"/>
      <c r="C27" s="200"/>
      <c r="D27" s="200"/>
      <c r="E27" s="200"/>
      <c r="F27" s="200"/>
      <c r="G27" s="200"/>
      <c r="H27" s="200"/>
      <c r="J27" s="144"/>
      <c r="K27" s="145">
        <v>1996</v>
      </c>
      <c r="L27" s="146">
        <v>142125</v>
      </c>
      <c r="M27" s="139"/>
    </row>
    <row r="28" spans="1:13" ht="7.5" customHeight="1" x14ac:dyDescent="0.25">
      <c r="A28" s="36"/>
      <c r="B28" s="36"/>
      <c r="C28" s="37"/>
      <c r="D28" s="37"/>
      <c r="E28" s="37"/>
      <c r="F28" s="37"/>
      <c r="G28" s="37"/>
      <c r="H28" s="37"/>
      <c r="J28" s="144"/>
      <c r="K28" s="145">
        <v>1997</v>
      </c>
      <c r="L28" s="146">
        <v>172005</v>
      </c>
      <c r="M28" s="139"/>
    </row>
    <row r="29" spans="1:13" x14ac:dyDescent="0.25">
      <c r="A29" s="197" t="str">
        <f>PROPONENTES!B9</f>
        <v>CONSTRUSION SAS</v>
      </c>
      <c r="B29" s="198"/>
      <c r="C29" s="198"/>
      <c r="D29" s="198"/>
      <c r="E29" s="198"/>
      <c r="F29" s="198"/>
      <c r="G29" s="198"/>
      <c r="H29" s="198"/>
      <c r="I29" s="31">
        <f>I20+1</f>
        <v>3</v>
      </c>
      <c r="J29" s="143"/>
      <c r="K29" s="145">
        <v>2000</v>
      </c>
      <c r="L29" s="146">
        <v>260100</v>
      </c>
      <c r="M29" s="139"/>
    </row>
    <row r="30" spans="1:13" ht="25.5" x14ac:dyDescent="0.25">
      <c r="A30" s="54" t="s">
        <v>6</v>
      </c>
      <c r="B30" s="55" t="s">
        <v>28</v>
      </c>
      <c r="C30" s="55" t="s">
        <v>27</v>
      </c>
      <c r="D30" s="55" t="s">
        <v>7</v>
      </c>
      <c r="E30" s="55" t="s">
        <v>8</v>
      </c>
      <c r="F30" s="55" t="s">
        <v>9</v>
      </c>
      <c r="G30" s="55" t="s">
        <v>10</v>
      </c>
      <c r="H30" s="55" t="s">
        <v>11</v>
      </c>
      <c r="J30" s="143"/>
      <c r="K30" s="145">
        <v>2001</v>
      </c>
      <c r="L30" s="146">
        <v>286000</v>
      </c>
      <c r="M30" s="139"/>
    </row>
    <row r="31" spans="1:13" ht="25.5" x14ac:dyDescent="0.25">
      <c r="A31" s="59"/>
      <c r="B31" s="44">
        <v>39</v>
      </c>
      <c r="C31" s="32" t="s">
        <v>83</v>
      </c>
      <c r="D31" s="65"/>
      <c r="E31" s="57">
        <f>1166.4*F31</f>
        <v>583.20000000000005</v>
      </c>
      <c r="F31" s="58">
        <v>0.5</v>
      </c>
      <c r="G31" s="59">
        <v>72102900</v>
      </c>
      <c r="H31" s="59" t="s">
        <v>84</v>
      </c>
      <c r="J31" s="143"/>
      <c r="K31" s="145">
        <v>2002</v>
      </c>
      <c r="L31" s="146">
        <v>309000</v>
      </c>
      <c r="M31" s="139"/>
    </row>
    <row r="32" spans="1:13" ht="26.25" customHeight="1" x14ac:dyDescent="0.25">
      <c r="A32" s="44"/>
      <c r="B32" s="44">
        <v>40</v>
      </c>
      <c r="C32" s="32" t="s">
        <v>85</v>
      </c>
      <c r="D32" s="65">
        <v>154337798</v>
      </c>
      <c r="E32" s="57">
        <f>197.55*F32</f>
        <v>98.775000000000006</v>
      </c>
      <c r="F32" s="58">
        <v>0.5</v>
      </c>
      <c r="G32" s="59" t="s">
        <v>42</v>
      </c>
      <c r="H32" s="59" t="s">
        <v>86</v>
      </c>
      <c r="J32" s="143"/>
      <c r="K32" s="145">
        <v>2004</v>
      </c>
      <c r="L32" s="146">
        <v>358000</v>
      </c>
      <c r="M32" s="139"/>
    </row>
    <row r="33" spans="1:13" x14ac:dyDescent="0.25">
      <c r="A33" s="193" t="s">
        <v>12</v>
      </c>
      <c r="B33" s="194"/>
      <c r="C33" s="60"/>
      <c r="D33" s="71">
        <f>SUM(D31:D32)</f>
        <v>154337798</v>
      </c>
      <c r="E33" s="61">
        <f>SUM(E31:E32)</f>
        <v>681.97500000000002</v>
      </c>
      <c r="F33" s="62"/>
      <c r="G33" s="62"/>
      <c r="H33" s="62"/>
      <c r="J33" s="143"/>
      <c r="K33" s="145">
        <v>2005</v>
      </c>
      <c r="L33" s="146">
        <v>381500</v>
      </c>
      <c r="M33" s="139"/>
    </row>
    <row r="34" spans="1:13" ht="30" customHeight="1" x14ac:dyDescent="0.25">
      <c r="A34" s="201" t="str">
        <f>A25</f>
        <v>Cuantía Mínima Individual de cada contrato certificado (148,564 SMMLV)
   $ 246'042.366</v>
      </c>
      <c r="B34" s="202"/>
      <c r="C34" s="203"/>
      <c r="D34" s="63">
        <f>D25</f>
        <v>246042366</v>
      </c>
      <c r="E34" s="64">
        <f>E25</f>
        <v>297.1109916968154</v>
      </c>
      <c r="F34" s="195" t="s">
        <v>88</v>
      </c>
      <c r="G34" s="195"/>
      <c r="H34" s="195"/>
      <c r="J34" s="143"/>
      <c r="K34" s="145">
        <v>2006</v>
      </c>
      <c r="L34" s="146">
        <v>408000</v>
      </c>
      <c r="M34" s="139"/>
    </row>
    <row r="35" spans="1:13" ht="9" customHeight="1" x14ac:dyDescent="0.25">
      <c r="A35" s="33"/>
      <c r="B35" s="33"/>
      <c r="C35" s="38"/>
      <c r="D35" s="38"/>
      <c r="E35" s="39"/>
      <c r="F35" s="39"/>
      <c r="G35" s="40"/>
      <c r="H35" s="40"/>
      <c r="J35" s="143"/>
      <c r="K35" s="145">
        <v>2007</v>
      </c>
      <c r="L35" s="146">
        <v>433700</v>
      </c>
      <c r="M35" s="139"/>
    </row>
    <row r="36" spans="1:13" ht="30.75" customHeight="1" x14ac:dyDescent="0.25">
      <c r="A36" s="199" t="s">
        <v>87</v>
      </c>
      <c r="B36" s="199"/>
      <c r="C36" s="200"/>
      <c r="D36" s="200"/>
      <c r="E36" s="200"/>
      <c r="F36" s="200"/>
      <c r="G36" s="200"/>
      <c r="H36" s="200"/>
      <c r="J36" s="143"/>
      <c r="K36" s="145">
        <v>2008</v>
      </c>
      <c r="L36" s="146">
        <v>461500</v>
      </c>
      <c r="M36" s="139"/>
    </row>
    <row r="37" spans="1:13" ht="6.75" customHeight="1" x14ac:dyDescent="0.25">
      <c r="A37" s="33"/>
      <c r="B37" s="33"/>
      <c r="C37" s="33"/>
      <c r="D37" s="33"/>
      <c r="E37" s="34"/>
      <c r="F37" s="34"/>
      <c r="G37" s="18"/>
      <c r="J37" s="143"/>
      <c r="K37" s="145">
        <v>2009</v>
      </c>
      <c r="L37" s="146">
        <v>496900</v>
      </c>
      <c r="M37" s="139"/>
    </row>
    <row r="38" spans="1:13" x14ac:dyDescent="0.25">
      <c r="A38" s="197" t="str">
        <f>PROPONENTES!B10</f>
        <v>SAFRID INGENIERIA SAS</v>
      </c>
      <c r="B38" s="198"/>
      <c r="C38" s="198"/>
      <c r="D38" s="198"/>
      <c r="E38" s="198"/>
      <c r="F38" s="198"/>
      <c r="G38" s="198"/>
      <c r="H38" s="198"/>
      <c r="I38" s="31">
        <f>I29+1</f>
        <v>4</v>
      </c>
      <c r="J38" s="144"/>
      <c r="K38" s="145">
        <v>2010</v>
      </c>
      <c r="L38" s="146">
        <v>515000</v>
      </c>
      <c r="M38" s="139"/>
    </row>
    <row r="39" spans="1:13" ht="29.25" customHeight="1" x14ac:dyDescent="0.25">
      <c r="A39" s="54" t="s">
        <v>6</v>
      </c>
      <c r="B39" s="55" t="s">
        <v>28</v>
      </c>
      <c r="C39" s="55" t="s">
        <v>27</v>
      </c>
      <c r="D39" s="55" t="s">
        <v>7</v>
      </c>
      <c r="E39" s="55" t="s">
        <v>8</v>
      </c>
      <c r="F39" s="55" t="s">
        <v>9</v>
      </c>
      <c r="G39" s="55" t="s">
        <v>10</v>
      </c>
      <c r="H39" s="55" t="s">
        <v>11</v>
      </c>
      <c r="J39" s="144"/>
      <c r="K39" s="145">
        <v>2011</v>
      </c>
      <c r="L39" s="146">
        <v>535600</v>
      </c>
      <c r="M39" s="139"/>
    </row>
    <row r="40" spans="1:13" ht="25.5" x14ac:dyDescent="0.25">
      <c r="A40" s="44"/>
      <c r="B40" s="44">
        <v>19</v>
      </c>
      <c r="C40" s="32" t="s">
        <v>80</v>
      </c>
      <c r="D40" s="68"/>
      <c r="E40" s="57">
        <v>718.12</v>
      </c>
      <c r="F40" s="58">
        <v>1</v>
      </c>
      <c r="G40" s="59" t="s">
        <v>65</v>
      </c>
      <c r="H40" s="66"/>
      <c r="J40" s="144"/>
      <c r="K40" s="145">
        <v>2012</v>
      </c>
      <c r="L40" s="146">
        <v>566700</v>
      </c>
      <c r="M40" s="139"/>
    </row>
    <row r="41" spans="1:13" x14ac:dyDescent="0.25">
      <c r="A41" s="44"/>
      <c r="B41" s="44">
        <v>42</v>
      </c>
      <c r="C41" s="32" t="s">
        <v>81</v>
      </c>
      <c r="D41" s="68"/>
      <c r="E41" s="57">
        <v>1171.6400000000001</v>
      </c>
      <c r="F41" s="58">
        <v>1</v>
      </c>
      <c r="G41" s="59" t="s">
        <v>82</v>
      </c>
      <c r="H41" s="66"/>
      <c r="J41" s="144"/>
      <c r="K41" s="145">
        <v>2013</v>
      </c>
      <c r="L41" s="146">
        <v>589500</v>
      </c>
      <c r="M41" s="139"/>
    </row>
    <row r="42" spans="1:13" x14ac:dyDescent="0.25">
      <c r="A42" s="193" t="s">
        <v>12</v>
      </c>
      <c r="B42" s="194"/>
      <c r="C42" s="60"/>
      <c r="D42" s="71">
        <f>SUM(D40:D41)</f>
        <v>0</v>
      </c>
      <c r="E42" s="61">
        <f>SUM(E40:E41)</f>
        <v>1889.7600000000002</v>
      </c>
      <c r="F42" s="62"/>
      <c r="G42" s="62"/>
      <c r="H42" s="62"/>
      <c r="J42" s="143"/>
      <c r="K42" s="145">
        <v>2014</v>
      </c>
      <c r="L42" s="146">
        <v>616000</v>
      </c>
      <c r="M42" s="139"/>
    </row>
    <row r="43" spans="1:13" ht="31.5" customHeight="1" x14ac:dyDescent="0.25">
      <c r="A43" s="205" t="str">
        <f>grupodos</f>
        <v>Cuantía Mínima Individual de cada contrato certificado (148,564 SMMLV)
   $ 246'042.366</v>
      </c>
      <c r="B43" s="206"/>
      <c r="C43" s="207"/>
      <c r="D43" s="63">
        <f>D34</f>
        <v>246042366</v>
      </c>
      <c r="E43" s="64">
        <f>E34</f>
        <v>297.1109916968154</v>
      </c>
      <c r="F43" s="195" t="str">
        <f>IF(E42&gt;=E43,"CUMPLE","NO CUMPLE")</f>
        <v>CUMPLE</v>
      </c>
      <c r="G43" s="195"/>
      <c r="H43" s="195"/>
      <c r="J43" s="143"/>
      <c r="K43" s="145">
        <v>2015</v>
      </c>
      <c r="L43" s="146">
        <v>644350</v>
      </c>
      <c r="M43" s="40"/>
    </row>
    <row r="44" spans="1:13" ht="9.75" customHeight="1" x14ac:dyDescent="0.25">
      <c r="A44" s="33"/>
      <c r="B44" s="33"/>
      <c r="C44" s="33"/>
      <c r="D44" s="33"/>
      <c r="E44" s="34"/>
      <c r="F44" s="34"/>
      <c r="G44" s="18"/>
      <c r="H44" s="18"/>
      <c r="J44" s="143"/>
      <c r="K44" s="145">
        <v>2016</v>
      </c>
      <c r="L44" s="146">
        <v>689455</v>
      </c>
      <c r="M44" s="40"/>
    </row>
    <row r="45" spans="1:13" x14ac:dyDescent="0.25">
      <c r="A45" s="199" t="s">
        <v>32</v>
      </c>
      <c r="B45" s="199"/>
      <c r="C45" s="200"/>
      <c r="D45" s="200"/>
      <c r="E45" s="200"/>
      <c r="F45" s="200"/>
      <c r="G45" s="200"/>
      <c r="H45" s="200"/>
      <c r="J45" s="143"/>
      <c r="K45" s="145">
        <v>2017</v>
      </c>
      <c r="L45" s="146">
        <v>737717</v>
      </c>
      <c r="M45" s="40"/>
    </row>
    <row r="46" spans="1:13" ht="8.25" customHeight="1" x14ac:dyDescent="0.25">
      <c r="A46" s="35"/>
      <c r="B46" s="35"/>
      <c r="C46" s="35"/>
      <c r="D46" s="35"/>
      <c r="E46" s="35"/>
      <c r="F46" s="35"/>
      <c r="G46" s="35"/>
      <c r="H46" s="35"/>
      <c r="J46" s="143"/>
      <c r="K46" s="145">
        <v>2018</v>
      </c>
      <c r="L46" s="146">
        <v>781242</v>
      </c>
      <c r="M46" s="40"/>
    </row>
    <row r="47" spans="1:13" ht="6" customHeight="1" x14ac:dyDescent="0.25">
      <c r="A47" s="41"/>
      <c r="B47" s="41"/>
      <c r="C47" s="41"/>
      <c r="D47" s="41"/>
      <c r="E47" s="41"/>
      <c r="F47" s="41"/>
      <c r="J47" s="139"/>
      <c r="K47" s="139"/>
      <c r="L47" s="139"/>
      <c r="M47" s="40"/>
    </row>
    <row r="48" spans="1:13" x14ac:dyDescent="0.25">
      <c r="J48" s="139"/>
      <c r="K48" s="139"/>
      <c r="L48" s="139"/>
      <c r="M48" s="40"/>
    </row>
    <row r="49" spans="1:13" x14ac:dyDescent="0.25">
      <c r="A49" s="215" t="s">
        <v>43</v>
      </c>
      <c r="B49" s="215"/>
      <c r="C49" s="215"/>
      <c r="D49" s="215"/>
      <c r="E49" s="215"/>
      <c r="F49" s="215"/>
      <c r="G49" s="215"/>
      <c r="H49" s="215"/>
      <c r="I49" s="215"/>
      <c r="J49" s="139"/>
      <c r="K49" s="139"/>
      <c r="L49" s="139"/>
      <c r="M49" s="40"/>
    </row>
    <row r="50" spans="1:13" x14ac:dyDescent="0.25">
      <c r="A50" s="204" t="s">
        <v>44</v>
      </c>
      <c r="B50" s="204"/>
      <c r="C50" s="204"/>
      <c r="D50" s="204"/>
      <c r="E50" s="204"/>
      <c r="F50" s="204"/>
      <c r="G50" s="204"/>
      <c r="H50" s="204"/>
      <c r="I50" s="204"/>
      <c r="J50" s="139"/>
      <c r="K50" s="139"/>
      <c r="L50" s="139"/>
      <c r="M50" s="40"/>
    </row>
    <row r="51" spans="1:13" x14ac:dyDescent="0.25">
      <c r="A51" s="204" t="s">
        <v>45</v>
      </c>
      <c r="B51" s="204"/>
      <c r="C51" s="204"/>
      <c r="D51" s="204"/>
      <c r="E51" s="204"/>
      <c r="F51" s="204"/>
      <c r="G51" s="204"/>
      <c r="H51" s="204"/>
      <c r="I51" s="204"/>
      <c r="J51" s="40"/>
      <c r="K51" s="40"/>
      <c r="L51" s="40"/>
      <c r="M51" s="40"/>
    </row>
  </sheetData>
  <mergeCells count="36">
    <mergeCell ref="G7:G9"/>
    <mergeCell ref="H7:H9"/>
    <mergeCell ref="A6:C6"/>
    <mergeCell ref="A49:I49"/>
    <mergeCell ref="A50:I50"/>
    <mergeCell ref="F25:H25"/>
    <mergeCell ref="A27:H27"/>
    <mergeCell ref="F43:H43"/>
    <mergeCell ref="H6:I6"/>
    <mergeCell ref="D7:F7"/>
    <mergeCell ref="D8:F8"/>
    <mergeCell ref="D9:F9"/>
    <mergeCell ref="A7:C9"/>
    <mergeCell ref="A51:I51"/>
    <mergeCell ref="A29:H29"/>
    <mergeCell ref="A34:C34"/>
    <mergeCell ref="A43:C43"/>
    <mergeCell ref="A45:H45"/>
    <mergeCell ref="A33:B33"/>
    <mergeCell ref="A36:H36"/>
    <mergeCell ref="A1:H1"/>
    <mergeCell ref="A2:H2"/>
    <mergeCell ref="A3:H3"/>
    <mergeCell ref="A4:H4"/>
    <mergeCell ref="A42:B42"/>
    <mergeCell ref="F16:H16"/>
    <mergeCell ref="F34:H34"/>
    <mergeCell ref="A24:B24"/>
    <mergeCell ref="D6:F6"/>
    <mergeCell ref="A20:H20"/>
    <mergeCell ref="A15:B15"/>
    <mergeCell ref="A38:H38"/>
    <mergeCell ref="A11:H11"/>
    <mergeCell ref="A18:H18"/>
    <mergeCell ref="A16:C16"/>
    <mergeCell ref="A25:C25"/>
  </mergeCells>
  <printOptions horizontalCentered="1"/>
  <pageMargins left="0" right="0" top="0.35433070866141736" bottom="0.74803149606299213" header="0.31496062992125984" footer="0.51181102362204722"/>
  <pageSetup scale="50" orientation="portrait" horizontalDpi="1200" verticalDpi="1200" r:id="rId1"/>
  <headerFooter>
    <oddFooter>&amp;LEXPERIENCIA HABILITANTE&amp;R&amp;P DE &amp;N</oddFooter>
  </headerFooter>
  <drawing r:id="rId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8"/>
  <sheetViews>
    <sheetView topLeftCell="A13" zoomScale="90" zoomScaleNormal="90" zoomScaleSheetLayoutView="100" zoomScalePageLayoutView="90" workbookViewId="0">
      <selection activeCell="I18" sqref="I18"/>
    </sheetView>
  </sheetViews>
  <sheetFormatPr baseColWidth="10" defaultColWidth="10.85546875" defaultRowHeight="16.5" x14ac:dyDescent="0.25"/>
  <cols>
    <col min="1" max="1" width="24.7109375" style="7" customWidth="1"/>
    <col min="2" max="2" width="39.140625" style="7" customWidth="1"/>
    <col min="3" max="3" width="24.140625" style="9" customWidth="1"/>
    <col min="4" max="4" width="20" style="7" customWidth="1"/>
    <col min="5" max="5" width="27.7109375" style="7" customWidth="1"/>
    <col min="6" max="6" width="8.7109375" style="9" customWidth="1"/>
    <col min="7" max="7" width="20.28515625" style="9" customWidth="1"/>
    <col min="8" max="8" width="11.28515625" style="7" customWidth="1"/>
    <col min="9" max="9" width="20.42578125" style="9" customWidth="1"/>
    <col min="10" max="10" width="9.28515625" style="7" customWidth="1"/>
    <col min="11" max="11" width="23.7109375" style="9" customWidth="1"/>
    <col min="12" max="12" width="8.42578125" style="7" customWidth="1"/>
    <col min="13" max="16384" width="10.85546875" style="7"/>
  </cols>
  <sheetData>
    <row r="1" spans="1:13" x14ac:dyDescent="0.25">
      <c r="A1" s="231" t="s">
        <v>14</v>
      </c>
      <c r="B1" s="232"/>
      <c r="C1" s="232"/>
      <c r="D1" s="232"/>
      <c r="E1" s="233"/>
      <c r="F1" s="84"/>
      <c r="G1" s="84"/>
      <c r="H1" s="84"/>
      <c r="I1" s="84"/>
      <c r="J1" s="84"/>
      <c r="K1" s="84"/>
      <c r="L1" s="84"/>
    </row>
    <row r="2" spans="1:13" x14ac:dyDescent="0.25">
      <c r="A2" s="182" t="s">
        <v>1</v>
      </c>
      <c r="B2" s="183"/>
      <c r="C2" s="183"/>
      <c r="D2" s="183"/>
      <c r="E2" s="184"/>
      <c r="F2" s="84"/>
      <c r="G2" s="84"/>
      <c r="H2" s="84"/>
      <c r="I2" s="84"/>
      <c r="J2" s="84"/>
      <c r="K2" s="84"/>
      <c r="L2" s="84"/>
    </row>
    <row r="3" spans="1:13" x14ac:dyDescent="0.25">
      <c r="A3" s="182" t="str">
        <f>PROPONENTES!A3</f>
        <v>SELECCIÓN ABREVIADA DE MENOR CUANTÍA N° SA-MC-037 DE 2019</v>
      </c>
      <c r="B3" s="183"/>
      <c r="C3" s="183"/>
      <c r="D3" s="183"/>
      <c r="E3" s="184"/>
      <c r="F3" s="84"/>
      <c r="G3" s="84"/>
      <c r="H3" s="84"/>
      <c r="I3" s="84"/>
      <c r="J3" s="84"/>
      <c r="K3" s="84"/>
      <c r="L3" s="84"/>
    </row>
    <row r="4" spans="1:13" ht="30" customHeight="1" thickBot="1" x14ac:dyDescent="0.3">
      <c r="A4" s="191" t="str">
        <f>PROPONENTES!A4</f>
        <v>Realizar el traslado montaje y adecuación de la  sede temporal de AMAGA.</v>
      </c>
      <c r="B4" s="192"/>
      <c r="C4" s="192"/>
      <c r="D4" s="192"/>
      <c r="E4" s="234"/>
      <c r="F4" s="84"/>
      <c r="G4" s="84"/>
      <c r="H4" s="84"/>
      <c r="I4" s="84"/>
      <c r="J4" s="84"/>
      <c r="K4" s="84"/>
      <c r="L4" s="84"/>
    </row>
    <row r="5" spans="1:13" ht="15.75" customHeight="1" x14ac:dyDescent="0.25">
      <c r="A5" s="85"/>
      <c r="B5" s="85"/>
      <c r="C5" s="86"/>
      <c r="D5" s="85"/>
      <c r="E5" s="85"/>
      <c r="F5" s="84"/>
      <c r="G5" s="84"/>
      <c r="H5" s="84"/>
      <c r="I5" s="84"/>
      <c r="J5" s="84"/>
      <c r="K5" s="84"/>
      <c r="L5" s="84"/>
    </row>
    <row r="6" spans="1:13" ht="20.25" customHeight="1" x14ac:dyDescent="0.25">
      <c r="A6" s="229" t="s">
        <v>15</v>
      </c>
      <c r="B6" s="229"/>
      <c r="C6" s="229"/>
      <c r="D6" s="229"/>
      <c r="E6" s="229"/>
      <c r="F6" s="84"/>
      <c r="G6" s="84"/>
      <c r="H6" s="84"/>
      <c r="I6" s="84"/>
      <c r="J6" s="84"/>
      <c r="K6" s="84"/>
      <c r="L6" s="84"/>
    </row>
    <row r="7" spans="1:13" s="10" customFormat="1" x14ac:dyDescent="0.25">
      <c r="A7" s="96"/>
      <c r="B7" s="96"/>
      <c r="C7" s="95" t="s">
        <v>51</v>
      </c>
      <c r="D7" s="88" t="s">
        <v>52</v>
      </c>
      <c r="E7" s="95" t="s">
        <v>53</v>
      </c>
      <c r="F7" s="84"/>
      <c r="G7" s="84"/>
      <c r="H7" s="84"/>
      <c r="I7" s="84"/>
      <c r="J7" s="84"/>
      <c r="K7" s="84"/>
      <c r="L7" s="84"/>
    </row>
    <row r="8" spans="1:13" ht="59.25" customHeight="1" x14ac:dyDescent="0.25">
      <c r="A8" s="96" t="s">
        <v>16</v>
      </c>
      <c r="B8" s="96" t="s">
        <v>17</v>
      </c>
      <c r="C8" s="95" t="str">
        <f>'EXPERIENCIA HABILITANTE'!A11</f>
        <v>INGENIERIA Y PROYECTOS JLE S.A.S.</v>
      </c>
      <c r="D8" s="88" t="str">
        <f>'EXPERIENCIA HABILITANTE'!A20</f>
        <v>LUIS ENRIQUE OYOLA QUINTERO</v>
      </c>
      <c r="E8" s="95" t="str">
        <f>PROPONENTES!B9</f>
        <v>CONSTRUSION SAS</v>
      </c>
      <c r="F8" s="84"/>
      <c r="G8" s="85"/>
      <c r="H8" s="84"/>
      <c r="I8" s="84"/>
      <c r="J8" s="84"/>
      <c r="K8" s="84"/>
      <c r="L8" s="84"/>
    </row>
    <row r="9" spans="1:13" s="8" customFormat="1" ht="178.5" customHeight="1" x14ac:dyDescent="0.25">
      <c r="A9" s="12" t="s">
        <v>75</v>
      </c>
      <c r="B9" s="132" t="s">
        <v>76</v>
      </c>
      <c r="C9" s="95" t="s">
        <v>34</v>
      </c>
      <c r="D9" s="88" t="s">
        <v>34</v>
      </c>
      <c r="E9" s="95" t="s">
        <v>34</v>
      </c>
      <c r="F9" s="84"/>
      <c r="G9" s="89"/>
      <c r="H9" s="84"/>
      <c r="I9" s="84"/>
      <c r="J9" s="84"/>
      <c r="K9" s="84"/>
      <c r="L9" s="84"/>
    </row>
    <row r="10" spans="1:13" x14ac:dyDescent="0.25">
      <c r="A10" s="85"/>
      <c r="B10" s="85"/>
      <c r="C10" s="86"/>
      <c r="D10" s="85"/>
      <c r="E10" s="86"/>
      <c r="F10" s="84"/>
      <c r="G10" s="85"/>
      <c r="H10" s="84"/>
      <c r="I10" s="84"/>
      <c r="J10" s="84"/>
      <c r="K10" s="84"/>
      <c r="L10" s="84"/>
    </row>
    <row r="11" spans="1:13" s="10" customFormat="1" x14ac:dyDescent="0.25">
      <c r="A11" s="87"/>
      <c r="B11" s="96"/>
      <c r="C11" s="88" t="s">
        <v>54</v>
      </c>
      <c r="D11" s="95"/>
      <c r="E11" s="88"/>
      <c r="F11" s="84"/>
      <c r="G11" s="90"/>
      <c r="H11" s="84"/>
      <c r="I11" s="84"/>
      <c r="J11" s="84"/>
      <c r="K11" s="84"/>
      <c r="L11" s="84"/>
    </row>
    <row r="12" spans="1:13" ht="59.25" customHeight="1" x14ac:dyDescent="0.25">
      <c r="A12" s="11" t="s">
        <v>16</v>
      </c>
      <c r="B12" s="96" t="s">
        <v>17</v>
      </c>
      <c r="C12" s="88" t="str">
        <f>'EXPERIENCIA HABILITANTE'!A38</f>
        <v>SAFRID INGENIERIA SAS</v>
      </c>
      <c r="D12" s="95"/>
      <c r="E12" s="88"/>
      <c r="F12" s="84"/>
      <c r="G12" s="85"/>
      <c r="H12" s="84"/>
      <c r="I12" s="84"/>
      <c r="J12" s="84"/>
      <c r="K12" s="84"/>
      <c r="L12" s="84"/>
    </row>
    <row r="13" spans="1:13" s="8" customFormat="1" ht="174.75" customHeight="1" x14ac:dyDescent="0.25">
      <c r="A13" s="12" t="s">
        <v>75</v>
      </c>
      <c r="B13" s="132" t="s">
        <v>76</v>
      </c>
      <c r="C13" s="88"/>
      <c r="D13" s="95"/>
      <c r="E13" s="88"/>
      <c r="F13" s="84"/>
      <c r="G13" s="89"/>
      <c r="H13" s="84"/>
      <c r="I13" s="84"/>
      <c r="J13" s="84"/>
      <c r="K13" s="84"/>
      <c r="L13" s="84"/>
    </row>
    <row r="14" spans="1:13" ht="26.25" customHeight="1" x14ac:dyDescent="0.25">
      <c r="A14" s="91"/>
      <c r="B14" s="83"/>
      <c r="C14" s="92"/>
      <c r="D14" s="93"/>
      <c r="E14" s="92"/>
      <c r="F14" s="93"/>
      <c r="G14" s="92"/>
      <c r="H14" s="93"/>
      <c r="I14" s="92"/>
      <c r="J14" s="94"/>
      <c r="K14" s="92"/>
      <c r="L14" s="94"/>
      <c r="M14" s="8"/>
    </row>
    <row r="15" spans="1:13" x14ac:dyDescent="0.25">
      <c r="A15" s="230" t="s">
        <v>43</v>
      </c>
      <c r="B15" s="230"/>
      <c r="C15" s="147"/>
      <c r="D15" s="147"/>
      <c r="E15" s="147"/>
      <c r="F15" s="147"/>
      <c r="G15" s="147"/>
      <c r="H15" s="147"/>
      <c r="I15" s="147"/>
      <c r="J15" s="147"/>
      <c r="K15" s="147"/>
      <c r="L15" s="147"/>
    </row>
    <row r="16" spans="1:13" x14ac:dyDescent="0.25">
      <c r="A16" s="85" t="s">
        <v>44</v>
      </c>
      <c r="B16" s="85"/>
      <c r="C16" s="85"/>
      <c r="D16" s="85"/>
      <c r="E16" s="85"/>
      <c r="F16" s="85"/>
      <c r="G16" s="85"/>
      <c r="H16" s="85"/>
      <c r="I16" s="85"/>
      <c r="J16" s="85"/>
      <c r="K16" s="85"/>
      <c r="L16" s="85"/>
    </row>
    <row r="17" spans="1:12" x14ac:dyDescent="0.25">
      <c r="A17" s="85" t="s">
        <v>45</v>
      </c>
      <c r="B17" s="85"/>
      <c r="C17" s="85"/>
      <c r="D17" s="85"/>
      <c r="E17" s="85"/>
      <c r="F17" s="85"/>
      <c r="G17" s="85"/>
      <c r="H17" s="85"/>
      <c r="I17" s="85"/>
      <c r="J17" s="85"/>
      <c r="K17" s="85"/>
      <c r="L17" s="85"/>
    </row>
    <row r="18" spans="1:12" x14ac:dyDescent="0.25">
      <c r="A18" s="85"/>
      <c r="B18" s="85"/>
      <c r="C18" s="86"/>
      <c r="D18" s="85"/>
      <c r="E18" s="85"/>
      <c r="F18" s="86"/>
      <c r="G18" s="86"/>
      <c r="H18" s="85"/>
      <c r="I18" s="86"/>
      <c r="J18" s="85"/>
      <c r="K18" s="86"/>
      <c r="L18" s="85"/>
    </row>
  </sheetData>
  <mergeCells count="6">
    <mergeCell ref="A6:E6"/>
    <mergeCell ref="A15:B15"/>
    <mergeCell ref="A1:E1"/>
    <mergeCell ref="A2:E2"/>
    <mergeCell ref="A3:E3"/>
    <mergeCell ref="A4:E4"/>
  </mergeCells>
  <printOptions horizontalCentered="1"/>
  <pageMargins left="0.11811023622047245" right="0.11811023622047245" top="0.94488188976377963" bottom="0.74803149606299213" header="0.31496062992125984" footer="0.31496062992125984"/>
  <pageSetup scale="70" orientation="portrait" horizontalDpi="1200" verticalDpi="1200" r:id="rId1"/>
  <headerFooter>
    <oddFooter>&amp;LREQUISITOS TÉCNICOS HABILITANTES&amp;R&amp;P DE &amp;N</oddFooter>
  </headerFooter>
  <drawing r:id="rId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2"/>
  <sheetViews>
    <sheetView topLeftCell="A11" zoomScale="110" zoomScaleNormal="110" workbookViewId="0">
      <selection activeCell="F12" sqref="F12"/>
    </sheetView>
  </sheetViews>
  <sheetFormatPr baseColWidth="10" defaultColWidth="10.85546875" defaultRowHeight="16.5" x14ac:dyDescent="0.25"/>
  <cols>
    <col min="1" max="1" width="13.140625" style="7" customWidth="1"/>
    <col min="2" max="2" width="23.7109375" style="7" customWidth="1"/>
    <col min="3" max="3" width="20.85546875" style="7" customWidth="1"/>
    <col min="4" max="4" width="16.28515625" style="7" customWidth="1"/>
    <col min="5" max="5" width="18.28515625" style="7" customWidth="1"/>
    <col min="6" max="6" width="19.140625" style="7" customWidth="1"/>
    <col min="7" max="7" width="69.7109375" style="7" customWidth="1"/>
    <col min="8" max="8" width="22.85546875" style="7" customWidth="1"/>
    <col min="9" max="9" width="14.28515625" style="7" customWidth="1"/>
    <col min="10" max="10" width="50.28515625" style="7" customWidth="1"/>
    <col min="11" max="11" width="17.140625" style="7" customWidth="1"/>
    <col min="12" max="12" width="20.7109375" style="7" customWidth="1"/>
    <col min="13" max="13" width="16" style="7" customWidth="1"/>
    <col min="14" max="14" width="14.140625" style="7" customWidth="1"/>
    <col min="15" max="15" width="14.5703125" style="7" customWidth="1"/>
    <col min="16" max="16" width="15.140625" style="7" customWidth="1"/>
    <col min="17" max="16384" width="10.85546875" style="7"/>
  </cols>
  <sheetData>
    <row r="1" spans="1:34" s="15" customFormat="1" ht="23.25" x14ac:dyDescent="0.3">
      <c r="A1" s="179" t="s">
        <v>0</v>
      </c>
      <c r="B1" s="180"/>
      <c r="C1" s="180"/>
      <c r="D1" s="180"/>
      <c r="E1" s="181"/>
      <c r="F1"/>
      <c r="G1" s="14"/>
      <c r="H1" s="14"/>
      <c r="I1" s="14"/>
      <c r="J1" s="14"/>
      <c r="K1" s="14"/>
      <c r="L1" s="14"/>
      <c r="M1" s="14"/>
      <c r="N1" s="14"/>
      <c r="O1" s="14"/>
      <c r="P1" s="14"/>
      <c r="Q1" s="14"/>
      <c r="R1" s="14"/>
      <c r="S1" s="7"/>
      <c r="T1" s="7"/>
      <c r="U1" s="7"/>
      <c r="V1" s="7"/>
      <c r="W1" s="7"/>
      <c r="X1" s="7"/>
      <c r="Y1" s="7"/>
      <c r="Z1" s="7"/>
      <c r="AA1" s="7"/>
      <c r="AB1" s="7"/>
      <c r="AC1" s="7"/>
      <c r="AD1" s="7"/>
      <c r="AE1" s="7"/>
      <c r="AF1" s="7"/>
      <c r="AG1" s="7"/>
      <c r="AH1" s="7"/>
    </row>
    <row r="2" spans="1:34" s="15" customFormat="1" x14ac:dyDescent="0.3">
      <c r="A2" s="249" t="s">
        <v>1</v>
      </c>
      <c r="B2" s="186"/>
      <c r="C2" s="186"/>
      <c r="D2" s="186"/>
      <c r="E2" s="187"/>
      <c r="F2" s="126"/>
      <c r="G2" s="14"/>
      <c r="H2" s="14"/>
      <c r="I2" s="14"/>
      <c r="J2" s="14"/>
      <c r="K2" s="14"/>
      <c r="L2" s="14"/>
      <c r="M2" s="14"/>
      <c r="N2" s="14"/>
      <c r="O2" s="14"/>
      <c r="P2" s="14"/>
      <c r="Q2" s="14"/>
      <c r="R2" s="14"/>
      <c r="S2" s="7"/>
      <c r="T2" s="7"/>
      <c r="U2" s="7"/>
      <c r="V2" s="7"/>
      <c r="W2" s="7"/>
      <c r="X2" s="7"/>
      <c r="Y2" s="7"/>
      <c r="Z2" s="7"/>
      <c r="AA2" s="7"/>
      <c r="AB2" s="7"/>
      <c r="AC2" s="7"/>
      <c r="AD2" s="7"/>
      <c r="AE2" s="7"/>
      <c r="AF2" s="7"/>
      <c r="AG2" s="7"/>
      <c r="AH2" s="7"/>
    </row>
    <row r="3" spans="1:34" x14ac:dyDescent="0.3">
      <c r="A3" s="249" t="str">
        <f>PROPONENTES!A3</f>
        <v>SELECCIÓN ABREVIADA DE MENOR CUANTÍA N° SA-MC-037 DE 2019</v>
      </c>
      <c r="B3" s="186"/>
      <c r="C3" s="186"/>
      <c r="D3" s="186"/>
      <c r="E3" s="187"/>
      <c r="F3" s="126"/>
      <c r="G3" s="14"/>
      <c r="H3" s="14"/>
      <c r="I3" s="14"/>
      <c r="J3" s="14"/>
      <c r="K3" s="14"/>
      <c r="L3" s="14"/>
      <c r="M3" s="14"/>
      <c r="N3" s="14"/>
      <c r="O3" s="14"/>
      <c r="P3" s="14"/>
      <c r="Q3" s="14"/>
      <c r="R3" s="14"/>
    </row>
    <row r="4" spans="1:34" ht="19.5" customHeight="1" thickBot="1" x14ac:dyDescent="0.35">
      <c r="A4" s="188" t="str">
        <f>PROPONENTES!A4</f>
        <v>Realizar el traslado montaje y adecuación de la  sede temporal de AMAGA.</v>
      </c>
      <c r="B4" s="189"/>
      <c r="C4" s="189"/>
      <c r="D4" s="189"/>
      <c r="E4" s="190"/>
      <c r="F4" s="126"/>
      <c r="G4" s="14"/>
      <c r="H4" s="14"/>
      <c r="I4" s="14"/>
      <c r="J4" s="14"/>
      <c r="K4" s="14"/>
      <c r="L4" s="14"/>
      <c r="M4" s="14"/>
      <c r="N4" s="14"/>
      <c r="O4" s="14"/>
      <c r="P4" s="14"/>
      <c r="Q4" s="14"/>
      <c r="R4" s="14"/>
    </row>
    <row r="5" spans="1:34" s="8" customFormat="1" ht="15.75" customHeight="1" x14ac:dyDescent="0.3">
      <c r="A5" s="238" t="s">
        <v>35</v>
      </c>
      <c r="B5" s="238"/>
      <c r="C5" s="238"/>
      <c r="D5" s="127"/>
      <c r="E5" s="127"/>
      <c r="F5" s="126"/>
      <c r="G5" s="14"/>
      <c r="H5" s="14"/>
      <c r="I5" s="14"/>
      <c r="J5" s="14"/>
      <c r="K5" s="14"/>
      <c r="L5" s="14"/>
      <c r="M5" s="14"/>
      <c r="N5" s="14"/>
      <c r="O5" s="14"/>
      <c r="P5" s="14"/>
      <c r="Q5" s="14"/>
      <c r="R5" s="14"/>
    </row>
    <row r="6" spans="1:34" s="8" customFormat="1" ht="17.25" thickBot="1" x14ac:dyDescent="0.35">
      <c r="A6" s="128" t="s">
        <v>39</v>
      </c>
      <c r="B6" s="79"/>
      <c r="C6" s="79"/>
      <c r="D6" s="79"/>
      <c r="E6" s="79"/>
      <c r="F6" s="126"/>
      <c r="G6" s="16"/>
      <c r="H6" s="14"/>
      <c r="I6" s="14"/>
      <c r="J6" s="14"/>
      <c r="K6" s="14"/>
      <c r="L6" s="14"/>
      <c r="M6" s="14"/>
      <c r="N6" s="14"/>
      <c r="O6" s="16"/>
      <c r="P6" s="16"/>
    </row>
    <row r="7" spans="1:34" s="8" customFormat="1" x14ac:dyDescent="0.3">
      <c r="A7" s="250" t="s">
        <v>18</v>
      </c>
      <c r="B7" s="251"/>
      <c r="C7" s="251"/>
      <c r="D7" s="136" t="s">
        <v>29</v>
      </c>
      <c r="E7" s="252" t="s">
        <v>19</v>
      </c>
      <c r="F7" s="253"/>
      <c r="G7" s="16"/>
      <c r="H7" s="14"/>
      <c r="I7" s="14"/>
      <c r="J7" s="14"/>
      <c r="K7" s="14"/>
      <c r="L7" s="14"/>
      <c r="M7" s="14"/>
      <c r="N7" s="14"/>
      <c r="O7" s="16"/>
      <c r="P7" s="16"/>
    </row>
    <row r="8" spans="1:34" s="8" customFormat="1" ht="67.5" customHeight="1" x14ac:dyDescent="0.3">
      <c r="A8" s="240" t="s">
        <v>55</v>
      </c>
      <c r="B8" s="241"/>
      <c r="C8" s="241"/>
      <c r="D8" s="31" t="s">
        <v>30</v>
      </c>
      <c r="E8" s="245" t="s">
        <v>36</v>
      </c>
      <c r="F8" s="246"/>
      <c r="G8" s="16"/>
      <c r="H8" s="14"/>
      <c r="I8" s="14"/>
      <c r="J8" s="14"/>
      <c r="K8" s="14"/>
      <c r="L8" s="14"/>
      <c r="M8" s="14"/>
      <c r="N8" s="14"/>
      <c r="O8" s="16"/>
      <c r="P8" s="16"/>
    </row>
    <row r="9" spans="1:34" s="8" customFormat="1" ht="47.25" customHeight="1" x14ac:dyDescent="0.3">
      <c r="A9" s="240" t="s">
        <v>58</v>
      </c>
      <c r="B9" s="241"/>
      <c r="C9" s="241"/>
      <c r="D9" s="31" t="s">
        <v>30</v>
      </c>
      <c r="E9" s="245" t="s">
        <v>36</v>
      </c>
      <c r="F9" s="246"/>
      <c r="G9"/>
      <c r="H9"/>
      <c r="I9" s="14"/>
      <c r="J9" s="14"/>
      <c r="K9" s="14"/>
      <c r="L9" s="14"/>
      <c r="M9" s="14"/>
      <c r="N9" s="14"/>
      <c r="O9" s="16"/>
      <c r="P9" s="16"/>
    </row>
    <row r="10" spans="1:34" s="8" customFormat="1" ht="17.25" thickBot="1" x14ac:dyDescent="0.35">
      <c r="A10" s="243" t="s">
        <v>20</v>
      </c>
      <c r="B10" s="244"/>
      <c r="C10" s="244"/>
      <c r="D10" s="137"/>
      <c r="E10" s="247" t="s">
        <v>37</v>
      </c>
      <c r="F10" s="248"/>
      <c r="G10"/>
      <c r="H10"/>
      <c r="I10" s="14"/>
      <c r="J10" s="14"/>
      <c r="K10" s="14"/>
      <c r="L10" s="14"/>
      <c r="M10" s="14"/>
      <c r="N10" s="14"/>
      <c r="O10" s="16"/>
      <c r="P10" s="16"/>
    </row>
    <row r="11" spans="1:34" ht="42" customHeight="1" x14ac:dyDescent="0.3">
      <c r="A11" s="129" t="str">
        <f>PROPONENTES!A6</f>
        <v>PROPONENTE No.</v>
      </c>
      <c r="B11" s="242" t="str">
        <f>PROPONENTES!B6</f>
        <v>NOMBRE DEL PROPONENTE</v>
      </c>
      <c r="C11" s="242"/>
      <c r="D11" s="130" t="s">
        <v>41</v>
      </c>
      <c r="E11" s="130" t="s">
        <v>71</v>
      </c>
      <c r="F11" s="131" t="s">
        <v>11</v>
      </c>
      <c r="G11"/>
      <c r="H11" s="14"/>
      <c r="I11" s="14"/>
      <c r="J11" s="14"/>
      <c r="K11" s="14"/>
      <c r="L11" s="14"/>
      <c r="M11" s="14"/>
      <c r="N11" s="14"/>
    </row>
    <row r="12" spans="1:34" ht="42" customHeight="1" x14ac:dyDescent="0.3">
      <c r="A12" s="102">
        <v>1</v>
      </c>
      <c r="B12" s="239" t="str">
        <f>'REQUIS. TECNICOS HABILITANTES'!C8</f>
        <v>INGENIERIA Y PROYECTOS JLE S.A.S.</v>
      </c>
      <c r="C12" s="237"/>
      <c r="D12" s="75" t="s">
        <v>33</v>
      </c>
      <c r="E12" s="47">
        <v>30</v>
      </c>
      <c r="F12" s="173" t="s">
        <v>72</v>
      </c>
      <c r="G12"/>
      <c r="H12" s="14"/>
      <c r="I12" s="14"/>
      <c r="J12" s="14"/>
      <c r="K12" s="14"/>
      <c r="L12" s="14"/>
      <c r="M12" s="14"/>
      <c r="N12" s="14"/>
    </row>
    <row r="13" spans="1:34" ht="54.75" customHeight="1" x14ac:dyDescent="0.3">
      <c r="A13" s="102">
        <f>A12+1</f>
        <v>2</v>
      </c>
      <c r="B13" s="239" t="str">
        <f>'REQUIS. TECNICOS HABILITANTES'!D8</f>
        <v>LUIS ENRIQUE OYOLA QUINTERO</v>
      </c>
      <c r="C13" s="237"/>
      <c r="D13" s="75" t="s">
        <v>33</v>
      </c>
      <c r="E13" s="169">
        <v>30</v>
      </c>
      <c r="F13" s="173" t="s">
        <v>77</v>
      </c>
      <c r="G13"/>
      <c r="H13" s="14"/>
      <c r="I13" s="14"/>
      <c r="J13" s="14"/>
      <c r="K13" s="14"/>
      <c r="L13" s="14"/>
      <c r="M13" s="14"/>
      <c r="N13" s="14"/>
    </row>
    <row r="14" spans="1:34" x14ac:dyDescent="0.3">
      <c r="A14" s="17">
        <f t="shared" ref="A14:A15" si="0">A13+1</f>
        <v>3</v>
      </c>
      <c r="B14" s="237" t="str">
        <f>PROPONENTES!B9</f>
        <v>CONSTRUSION SAS</v>
      </c>
      <c r="C14" s="237"/>
      <c r="D14" s="75" t="str">
        <f>D13</f>
        <v>HABILITADO</v>
      </c>
      <c r="E14" s="169">
        <v>30</v>
      </c>
      <c r="F14" s="174"/>
      <c r="G14"/>
      <c r="H14" s="14"/>
      <c r="I14" s="14"/>
      <c r="J14" s="14"/>
      <c r="K14" s="14"/>
      <c r="L14" s="14"/>
      <c r="M14" s="14"/>
      <c r="N14" s="14"/>
    </row>
    <row r="15" spans="1:34" x14ac:dyDescent="0.3">
      <c r="A15" s="176">
        <f t="shared" si="0"/>
        <v>4</v>
      </c>
      <c r="B15" s="236" t="str">
        <f>PROPONENTES!B10</f>
        <v>SAFRID INGENIERIA SAS</v>
      </c>
      <c r="C15" s="236"/>
      <c r="D15" s="75" t="str">
        <f>D14</f>
        <v>HABILITADO</v>
      </c>
      <c r="E15" s="177">
        <v>30</v>
      </c>
      <c r="F15" s="178"/>
      <c r="G15"/>
      <c r="H15" s="14"/>
      <c r="I15" s="14"/>
      <c r="J15" s="14"/>
      <c r="K15" s="14"/>
      <c r="L15" s="14"/>
      <c r="M15" s="14"/>
      <c r="N15" s="14"/>
    </row>
    <row r="16" spans="1:34" hidden="1" x14ac:dyDescent="0.3">
      <c r="A16" s="17"/>
      <c r="B16" s="237"/>
      <c r="C16" s="237"/>
      <c r="D16" s="75"/>
      <c r="E16" s="170"/>
      <c r="F16" s="168"/>
      <c r="G16"/>
      <c r="H16" s="14"/>
      <c r="I16" s="14"/>
      <c r="J16" s="14"/>
      <c r="K16" s="14"/>
      <c r="L16" s="14"/>
      <c r="M16" s="14"/>
      <c r="N16" s="14"/>
    </row>
    <row r="17" spans="1:14" ht="17.25" thickBot="1" x14ac:dyDescent="0.35">
      <c r="A17" s="82"/>
      <c r="B17" s="235"/>
      <c r="C17" s="235"/>
      <c r="D17" s="125"/>
      <c r="E17" s="171"/>
      <c r="F17" s="172"/>
      <c r="G17"/>
      <c r="H17" s="14"/>
      <c r="I17" s="14"/>
      <c r="J17" s="14"/>
      <c r="K17" s="14"/>
      <c r="L17" s="14"/>
      <c r="M17" s="14"/>
      <c r="N17" s="14"/>
    </row>
    <row r="20" spans="1:14" x14ac:dyDescent="0.25">
      <c r="A20" s="19" t="s">
        <v>43</v>
      </c>
      <c r="B20" s="19"/>
      <c r="C20" s="19"/>
      <c r="D20" s="19"/>
      <c r="E20" s="19"/>
      <c r="F20" s="19"/>
      <c r="G20" s="19"/>
      <c r="H20" s="19"/>
      <c r="I20" s="19"/>
      <c r="J20" s="19"/>
      <c r="K20" s="19"/>
      <c r="L20" s="19"/>
    </row>
    <row r="21" spans="1:14" ht="12.75" customHeight="1" x14ac:dyDescent="0.25">
      <c r="A21" s="7" t="s">
        <v>44</v>
      </c>
    </row>
    <row r="22" spans="1:14" ht="12.75" customHeight="1" x14ac:dyDescent="0.25">
      <c r="A22" s="7" t="s">
        <v>45</v>
      </c>
    </row>
  </sheetData>
  <mergeCells count="20">
    <mergeCell ref="E8:F8"/>
    <mergeCell ref="E9:F9"/>
    <mergeCell ref="E10:F10"/>
    <mergeCell ref="A1:E1"/>
    <mergeCell ref="A2:E2"/>
    <mergeCell ref="A3:E3"/>
    <mergeCell ref="A4:E4"/>
    <mergeCell ref="A7:C7"/>
    <mergeCell ref="E7:F7"/>
    <mergeCell ref="B17:C17"/>
    <mergeCell ref="B15:C15"/>
    <mergeCell ref="B16:C16"/>
    <mergeCell ref="A5:C5"/>
    <mergeCell ref="B12:C12"/>
    <mergeCell ref="B13:C13"/>
    <mergeCell ref="A8:C8"/>
    <mergeCell ref="A9:C9"/>
    <mergeCell ref="B11:C11"/>
    <mergeCell ref="A10:C10"/>
    <mergeCell ref="B14:C14"/>
  </mergeCells>
  <printOptions horizontalCentered="1"/>
  <pageMargins left="0.11811023622047245" right="0.11811023622047245" top="0.94488188976377963" bottom="0.74803149606299213" header="0.31496062992125984" footer="0.31496062992125984"/>
  <pageSetup orientation="portrait" horizontalDpi="1200" verticalDpi="1200" r:id="rId1"/>
  <headerFooter>
    <oddFooter>&amp;LCALIFICACIÓN TÉCNICA - CUBRIMIENTO NACIONAL&amp;R&amp;P DE &amp;N</oddFooter>
  </headerFooter>
  <drawing r:id="rId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46"/>
  <sheetViews>
    <sheetView workbookViewId="0">
      <selection activeCell="I11" sqref="I11"/>
    </sheetView>
  </sheetViews>
  <sheetFormatPr baseColWidth="10" defaultColWidth="10.85546875" defaultRowHeight="15" x14ac:dyDescent="0.25"/>
  <cols>
    <col min="1" max="1" width="14.7109375" style="1" customWidth="1"/>
    <col min="2" max="2" width="20.42578125" style="1" customWidth="1"/>
    <col min="3" max="3" width="25.5703125" style="1" customWidth="1"/>
    <col min="4" max="4" width="19" style="1" customWidth="1"/>
    <col min="5" max="5" width="15.7109375" style="1" customWidth="1"/>
    <col min="6" max="6" width="15.140625" style="1" bestFit="1" customWidth="1"/>
    <col min="7" max="7" width="15.42578125" style="1" customWidth="1"/>
    <col min="8" max="8" width="9.42578125" style="1" customWidth="1"/>
    <col min="9" max="9" width="15.140625" style="1" customWidth="1"/>
    <col min="10" max="10" width="20.42578125" style="1" customWidth="1"/>
    <col min="11" max="11" width="25.5703125" style="1" customWidth="1"/>
    <col min="12" max="12" width="19.7109375" style="1" customWidth="1"/>
    <col min="13" max="13" width="17.140625" style="1" customWidth="1"/>
    <col min="14" max="14" width="15.140625" style="1" bestFit="1" customWidth="1"/>
    <col min="15" max="15" width="15.42578125" style="1" customWidth="1"/>
    <col min="16" max="16384" width="10.85546875" style="1"/>
  </cols>
  <sheetData>
    <row r="1" spans="1:23" s="2" customFormat="1" ht="18" x14ac:dyDescent="0.25">
      <c r="A1" s="256" t="s">
        <v>0</v>
      </c>
      <c r="B1" s="257"/>
      <c r="C1" s="257"/>
      <c r="D1" s="257"/>
      <c r="E1" s="257"/>
      <c r="F1" s="258"/>
      <c r="G1"/>
      <c r="H1"/>
      <c r="I1"/>
      <c r="J1"/>
      <c r="K1"/>
      <c r="L1"/>
      <c r="M1"/>
      <c r="N1"/>
      <c r="O1"/>
      <c r="P1" s="1"/>
      <c r="Q1" s="1"/>
      <c r="R1" s="1"/>
      <c r="S1" s="1"/>
      <c r="T1" s="1"/>
      <c r="U1" s="1"/>
      <c r="V1" s="1"/>
      <c r="W1" s="1"/>
    </row>
    <row r="2" spans="1:23" s="2" customFormat="1" ht="15.75" x14ac:dyDescent="0.25">
      <c r="A2" s="182" t="s">
        <v>1</v>
      </c>
      <c r="B2" s="183"/>
      <c r="C2" s="183"/>
      <c r="D2" s="183"/>
      <c r="E2" s="183"/>
      <c r="F2" s="184"/>
      <c r="G2"/>
      <c r="H2"/>
      <c r="I2"/>
      <c r="J2"/>
      <c r="K2"/>
      <c r="L2"/>
      <c r="M2"/>
      <c r="N2"/>
      <c r="O2"/>
      <c r="P2" s="1"/>
      <c r="Q2" s="1"/>
      <c r="R2" s="1"/>
      <c r="S2" s="1"/>
      <c r="T2" s="1"/>
      <c r="U2" s="1"/>
      <c r="V2" s="1"/>
      <c r="W2" s="1"/>
    </row>
    <row r="3" spans="1:23" ht="15.75" x14ac:dyDescent="0.25">
      <c r="A3" s="182" t="str">
        <f>PROPONENTES!A3</f>
        <v>SELECCIÓN ABREVIADA DE MENOR CUANTÍA N° SA-MC-037 DE 2019</v>
      </c>
      <c r="B3" s="183"/>
      <c r="C3" s="183"/>
      <c r="D3" s="183"/>
      <c r="E3" s="183"/>
      <c r="F3" s="184"/>
      <c r="G3"/>
      <c r="H3"/>
      <c r="I3"/>
      <c r="J3"/>
      <c r="K3"/>
      <c r="L3"/>
      <c r="M3"/>
      <c r="N3"/>
      <c r="O3"/>
    </row>
    <row r="4" spans="1:23" ht="24" customHeight="1" thickBot="1" x14ac:dyDescent="0.3">
      <c r="A4" s="191" t="str">
        <f>PROPONENTES!A4</f>
        <v>Realizar el traslado montaje y adecuación de la  sede temporal de AMAGA.</v>
      </c>
      <c r="B4" s="192"/>
      <c r="C4" s="192"/>
      <c r="D4" s="192"/>
      <c r="E4" s="192"/>
      <c r="F4" s="234"/>
      <c r="G4"/>
      <c r="H4"/>
      <c r="I4"/>
      <c r="J4"/>
      <c r="K4"/>
      <c r="L4"/>
      <c r="M4"/>
      <c r="N4"/>
      <c r="O4"/>
    </row>
    <row r="5" spans="1:23" s="3" customFormat="1" ht="15.75" x14ac:dyDescent="0.25">
      <c r="A5" s="98"/>
      <c r="B5" s="98"/>
      <c r="C5" s="98"/>
      <c r="D5" s="98"/>
      <c r="E5" s="98"/>
      <c r="F5" s="89"/>
      <c r="G5"/>
      <c r="H5"/>
      <c r="I5"/>
      <c r="J5"/>
      <c r="K5"/>
      <c r="L5"/>
      <c r="M5"/>
      <c r="N5"/>
      <c r="O5"/>
    </row>
    <row r="6" spans="1:23" s="3" customFormat="1" ht="15.75" customHeight="1" x14ac:dyDescent="0.25">
      <c r="A6" s="261" t="s">
        <v>56</v>
      </c>
      <c r="B6" s="261"/>
      <c r="C6" s="261"/>
      <c r="D6" s="261"/>
      <c r="E6" s="261"/>
      <c r="F6" s="89"/>
      <c r="G6"/>
      <c r="H6"/>
      <c r="I6" s="76"/>
      <c r="J6"/>
      <c r="K6"/>
      <c r="L6"/>
      <c r="M6"/>
      <c r="N6"/>
      <c r="O6"/>
    </row>
    <row r="7" spans="1:23" s="3" customFormat="1" ht="16.5" thickBot="1" x14ac:dyDescent="0.3">
      <c r="A7" s="261" t="str">
        <f>'CALIFICACIÓN TÉCNICA'!A6</f>
        <v xml:space="preserve"> GRUPO 1 IBAGUE</v>
      </c>
      <c r="B7" s="261"/>
      <c r="C7" s="261"/>
      <c r="D7" s="261"/>
      <c r="E7" s="261"/>
      <c r="F7" s="89"/>
      <c r="G7" s="89"/>
      <c r="I7"/>
      <c r="J7"/>
      <c r="K7"/>
      <c r="L7"/>
      <c r="M7"/>
      <c r="N7"/>
      <c r="O7"/>
    </row>
    <row r="8" spans="1:23" ht="48" customHeight="1" thickBot="1" x14ac:dyDescent="0.3">
      <c r="A8" s="99" t="str">
        <f>PROPONENTES!A6</f>
        <v>PROPONENTE No.</v>
      </c>
      <c r="B8" s="262" t="str">
        <f>PROPONENTES!B6</f>
        <v>NOMBRE DEL PROPONENTE</v>
      </c>
      <c r="C8" s="263"/>
      <c r="D8" s="100" t="s">
        <v>21</v>
      </c>
      <c r="E8" s="101" t="s">
        <v>22</v>
      </c>
      <c r="F8" s="101" t="s">
        <v>23</v>
      </c>
      <c r="I8"/>
      <c r="J8"/>
      <c r="K8"/>
      <c r="L8"/>
      <c r="M8"/>
      <c r="N8"/>
      <c r="O8"/>
    </row>
    <row r="9" spans="1:23" ht="15.75" customHeight="1" x14ac:dyDescent="0.25">
      <c r="A9" s="103">
        <v>1</v>
      </c>
      <c r="B9" s="264" t="str">
        <f>'CALIFICACIÓN TÉCNICA'!B12:C12</f>
        <v>INGENIERIA Y PROYECTOS JLE S.A.S.</v>
      </c>
      <c r="C9" s="265"/>
      <c r="D9" s="104" t="str">
        <f>'CALIFICACIÓN TÉCNICA'!D12</f>
        <v>HABILITADO</v>
      </c>
      <c r="E9" s="105">
        <v>1</v>
      </c>
      <c r="F9" s="106">
        <v>10</v>
      </c>
      <c r="I9"/>
      <c r="J9"/>
      <c r="K9"/>
      <c r="L9"/>
      <c r="M9"/>
      <c r="N9"/>
      <c r="O9"/>
    </row>
    <row r="10" spans="1:23" ht="15.75" x14ac:dyDescent="0.25">
      <c r="A10" s="107">
        <f>A9+1</f>
        <v>2</v>
      </c>
      <c r="B10" s="266" t="str">
        <f>'CALIFICACIÓN TÉCNICA'!B13:C13</f>
        <v>LUIS ENRIQUE OYOLA QUINTERO</v>
      </c>
      <c r="C10" s="254"/>
      <c r="D10" s="108" t="s">
        <v>33</v>
      </c>
      <c r="E10" s="109">
        <v>1</v>
      </c>
      <c r="F10" s="110">
        <v>10</v>
      </c>
      <c r="I10"/>
      <c r="J10"/>
      <c r="K10"/>
      <c r="L10"/>
      <c r="M10"/>
      <c r="N10"/>
      <c r="O10"/>
    </row>
    <row r="11" spans="1:23" ht="15.75" x14ac:dyDescent="0.25">
      <c r="A11" s="111">
        <f t="shared" ref="A11:A12" si="0">A10+1</f>
        <v>3</v>
      </c>
      <c r="B11" s="218" t="str">
        <f>PROPONENTES!B9</f>
        <v>CONSTRUSION SAS</v>
      </c>
      <c r="C11" s="254"/>
      <c r="D11" s="112" t="str">
        <f>D10</f>
        <v>HABILITADO</v>
      </c>
      <c r="E11" s="113">
        <v>1</v>
      </c>
      <c r="F11" s="114">
        <v>10</v>
      </c>
      <c r="I11"/>
      <c r="J11"/>
      <c r="K11"/>
      <c r="L11"/>
      <c r="M11"/>
      <c r="N11"/>
      <c r="O11"/>
    </row>
    <row r="12" spans="1:23" ht="15.75" x14ac:dyDescent="0.25">
      <c r="A12" s="111">
        <f t="shared" si="0"/>
        <v>4</v>
      </c>
      <c r="B12" s="259" t="str">
        <f>'CALIFICACIÓN TÉCNICA'!B15:C15</f>
        <v>SAFRID INGENIERIA SAS</v>
      </c>
      <c r="C12" s="260"/>
      <c r="D12" s="112" t="str">
        <f>D11</f>
        <v>HABILITADO</v>
      </c>
      <c r="E12" s="113">
        <v>1</v>
      </c>
      <c r="F12" s="114">
        <v>10</v>
      </c>
      <c r="I12"/>
      <c r="J12"/>
      <c r="K12"/>
      <c r="L12"/>
      <c r="M12"/>
      <c r="N12"/>
      <c r="O12"/>
    </row>
    <row r="13" spans="1:23" ht="15.75" hidden="1" x14ac:dyDescent="0.25">
      <c r="A13" s="111"/>
      <c r="B13" s="218"/>
      <c r="C13" s="254"/>
      <c r="D13" s="112"/>
      <c r="E13" s="113"/>
      <c r="F13" s="114"/>
      <c r="I13"/>
      <c r="J13"/>
      <c r="K13"/>
      <c r="L13"/>
      <c r="M13"/>
      <c r="N13"/>
      <c r="O13"/>
    </row>
    <row r="14" spans="1:23" ht="16.5" thickBot="1" x14ac:dyDescent="0.3">
      <c r="A14" s="115"/>
      <c r="B14" s="219"/>
      <c r="C14" s="255"/>
      <c r="D14" s="116"/>
      <c r="E14" s="117"/>
      <c r="F14" s="118"/>
      <c r="I14"/>
      <c r="J14"/>
      <c r="K14"/>
      <c r="L14"/>
      <c r="M14"/>
      <c r="N14"/>
      <c r="O14"/>
    </row>
    <row r="15" spans="1:23" ht="15.75" x14ac:dyDescent="0.25">
      <c r="A15" s="85"/>
      <c r="B15" s="85"/>
      <c r="C15" s="85"/>
      <c r="D15" s="85"/>
      <c r="E15" s="85"/>
      <c r="F15" s="85"/>
      <c r="G15" s="85"/>
      <c r="I15"/>
      <c r="J15"/>
      <c r="K15"/>
      <c r="L15"/>
      <c r="M15"/>
      <c r="N15"/>
      <c r="O15"/>
    </row>
    <row r="16" spans="1:23" ht="15.75" x14ac:dyDescent="0.25">
      <c r="A16" s="147" t="s">
        <v>43</v>
      </c>
      <c r="B16" s="147"/>
      <c r="C16" s="147"/>
      <c r="D16" s="147"/>
      <c r="E16" s="147"/>
      <c r="F16" s="147"/>
      <c r="G16" s="147"/>
      <c r="I16"/>
      <c r="J16"/>
      <c r="K16"/>
      <c r="L16"/>
      <c r="M16"/>
      <c r="N16"/>
      <c r="O16"/>
    </row>
    <row r="17" spans="1:15" ht="15.75" x14ac:dyDescent="0.25">
      <c r="A17" s="85" t="s">
        <v>44</v>
      </c>
      <c r="B17" s="85"/>
      <c r="C17" s="85"/>
      <c r="D17" s="85"/>
      <c r="E17" s="85"/>
      <c r="F17" s="85"/>
      <c r="G17" s="85"/>
      <c r="I17"/>
      <c r="J17"/>
      <c r="K17"/>
      <c r="L17"/>
      <c r="M17"/>
      <c r="N17"/>
      <c r="O17"/>
    </row>
    <row r="18" spans="1:15" ht="15.75" x14ac:dyDescent="0.25">
      <c r="A18" s="85" t="s">
        <v>45</v>
      </c>
      <c r="B18" s="85"/>
      <c r="C18" s="85"/>
      <c r="D18" s="85"/>
      <c r="E18" s="85"/>
      <c r="F18" s="85"/>
      <c r="G18" s="85"/>
      <c r="I18"/>
      <c r="J18"/>
      <c r="K18"/>
      <c r="L18"/>
      <c r="M18"/>
      <c r="N18"/>
      <c r="O18"/>
    </row>
    <row r="19" spans="1:15" x14ac:dyDescent="0.25">
      <c r="A19"/>
      <c r="B19"/>
      <c r="C19"/>
      <c r="D19"/>
      <c r="E19"/>
      <c r="F19"/>
      <c r="G19"/>
      <c r="H19"/>
      <c r="I19"/>
      <c r="J19"/>
      <c r="K19"/>
      <c r="L19"/>
      <c r="M19"/>
      <c r="N19"/>
      <c r="O19"/>
    </row>
    <row r="20" spans="1:15" x14ac:dyDescent="0.25">
      <c r="A20"/>
      <c r="B20"/>
      <c r="C20"/>
      <c r="D20"/>
      <c r="E20"/>
      <c r="F20"/>
      <c r="G20"/>
      <c r="H20"/>
      <c r="I20"/>
      <c r="J20"/>
      <c r="K20"/>
      <c r="L20"/>
      <c r="M20"/>
      <c r="N20"/>
      <c r="O20"/>
    </row>
    <row r="21" spans="1:15" x14ac:dyDescent="0.25">
      <c r="A21"/>
      <c r="B21"/>
      <c r="C21"/>
      <c r="D21"/>
      <c r="E21"/>
      <c r="F21"/>
      <c r="G21"/>
      <c r="H21"/>
      <c r="I21"/>
      <c r="J21"/>
      <c r="K21"/>
      <c r="L21"/>
      <c r="M21"/>
      <c r="N21"/>
      <c r="O21"/>
    </row>
    <row r="22" spans="1:15" x14ac:dyDescent="0.25">
      <c r="A22"/>
      <c r="B22"/>
      <c r="C22"/>
      <c r="D22"/>
      <c r="E22"/>
      <c r="F22"/>
      <c r="G22"/>
      <c r="H22"/>
      <c r="I22"/>
      <c r="J22"/>
      <c r="K22"/>
      <c r="L22"/>
      <c r="M22"/>
      <c r="N22"/>
      <c r="O22"/>
    </row>
    <row r="23" spans="1:15" x14ac:dyDescent="0.25">
      <c r="A23"/>
      <c r="B23"/>
      <c r="C23"/>
      <c r="D23"/>
      <c r="E23"/>
      <c r="F23"/>
      <c r="G23"/>
      <c r="H23"/>
      <c r="I23"/>
      <c r="J23"/>
      <c r="K23"/>
      <c r="L23"/>
      <c r="M23"/>
      <c r="N23"/>
      <c r="O23"/>
    </row>
    <row r="24" spans="1:15" x14ac:dyDescent="0.25">
      <c r="A24"/>
      <c r="B24"/>
      <c r="C24"/>
      <c r="D24"/>
      <c r="E24"/>
      <c r="F24"/>
      <c r="G24"/>
      <c r="H24"/>
      <c r="I24"/>
      <c r="J24"/>
      <c r="K24"/>
      <c r="L24"/>
      <c r="M24"/>
      <c r="N24"/>
      <c r="O24"/>
    </row>
    <row r="25" spans="1:15" x14ac:dyDescent="0.25">
      <c r="A25"/>
      <c r="B25"/>
      <c r="C25"/>
      <c r="D25"/>
      <c r="E25"/>
      <c r="F25"/>
      <c r="G25"/>
      <c r="H25"/>
      <c r="I25"/>
      <c r="J25"/>
      <c r="K25"/>
      <c r="L25"/>
      <c r="M25"/>
      <c r="N25"/>
      <c r="O25"/>
    </row>
    <row r="26" spans="1:15" x14ac:dyDescent="0.25">
      <c r="A26"/>
      <c r="B26"/>
      <c r="C26"/>
      <c r="D26"/>
      <c r="E26"/>
      <c r="F26"/>
      <c r="G26"/>
      <c r="H26"/>
      <c r="I26"/>
      <c r="J26"/>
      <c r="K26"/>
      <c r="L26"/>
      <c r="M26"/>
      <c r="N26"/>
      <c r="O26"/>
    </row>
    <row r="27" spans="1:15" x14ac:dyDescent="0.25">
      <c r="A27"/>
      <c r="B27"/>
      <c r="C27"/>
      <c r="D27"/>
      <c r="E27"/>
      <c r="F27"/>
      <c r="G27"/>
      <c r="H27"/>
      <c r="I27"/>
      <c r="J27"/>
      <c r="K27"/>
      <c r="L27"/>
      <c r="M27"/>
      <c r="N27"/>
      <c r="O27"/>
    </row>
    <row r="28" spans="1:15" x14ac:dyDescent="0.25">
      <c r="A28"/>
      <c r="B28"/>
      <c r="C28"/>
      <c r="D28"/>
      <c r="E28"/>
      <c r="F28"/>
      <c r="G28"/>
      <c r="H28"/>
      <c r="I28"/>
      <c r="J28"/>
      <c r="K28"/>
      <c r="L28"/>
      <c r="M28"/>
      <c r="N28"/>
      <c r="O28"/>
    </row>
    <row r="29" spans="1:15" x14ac:dyDescent="0.25">
      <c r="A29"/>
      <c r="B29"/>
      <c r="C29"/>
      <c r="D29"/>
      <c r="E29"/>
      <c r="F29"/>
      <c r="G29"/>
      <c r="H29"/>
      <c r="I29"/>
      <c r="J29"/>
      <c r="K29"/>
      <c r="L29"/>
      <c r="M29"/>
      <c r="N29"/>
      <c r="O29"/>
    </row>
    <row r="30" spans="1:15" x14ac:dyDescent="0.25">
      <c r="A30"/>
      <c r="B30"/>
      <c r="C30"/>
      <c r="D30"/>
      <c r="E30"/>
      <c r="F30"/>
      <c r="G30"/>
      <c r="H30"/>
      <c r="I30"/>
      <c r="J30"/>
      <c r="K30"/>
      <c r="L30"/>
      <c r="M30"/>
      <c r="N30"/>
      <c r="O30"/>
    </row>
    <row r="31" spans="1:15" x14ac:dyDescent="0.25">
      <c r="A31"/>
      <c r="B31"/>
      <c r="C31"/>
      <c r="D31"/>
      <c r="E31"/>
      <c r="F31"/>
      <c r="G31"/>
      <c r="H31"/>
      <c r="I31"/>
      <c r="J31"/>
      <c r="K31"/>
      <c r="L31"/>
      <c r="M31"/>
      <c r="N31"/>
      <c r="O31"/>
    </row>
    <row r="32" spans="1:15" x14ac:dyDescent="0.25">
      <c r="A32"/>
      <c r="B32"/>
      <c r="C32"/>
      <c r="D32"/>
      <c r="E32"/>
      <c r="F32"/>
      <c r="G32"/>
      <c r="H32"/>
      <c r="I32"/>
      <c r="J32"/>
      <c r="K32"/>
      <c r="L32"/>
      <c r="M32"/>
      <c r="N32"/>
      <c r="O32"/>
    </row>
    <row r="33" spans="1:15" x14ac:dyDescent="0.25">
      <c r="A33"/>
      <c r="B33"/>
      <c r="C33"/>
      <c r="D33"/>
      <c r="E33"/>
      <c r="F33"/>
      <c r="G33"/>
      <c r="H33"/>
      <c r="I33"/>
      <c r="J33"/>
      <c r="K33"/>
      <c r="L33"/>
      <c r="M33"/>
      <c r="N33"/>
      <c r="O33"/>
    </row>
    <row r="34" spans="1:15" x14ac:dyDescent="0.25">
      <c r="A34"/>
      <c r="B34"/>
      <c r="C34"/>
      <c r="D34"/>
      <c r="E34"/>
      <c r="F34"/>
      <c r="G34"/>
      <c r="H34"/>
      <c r="I34"/>
      <c r="J34"/>
      <c r="K34"/>
      <c r="L34"/>
      <c r="M34"/>
      <c r="N34"/>
      <c r="O34"/>
    </row>
    <row r="35" spans="1:15" x14ac:dyDescent="0.25">
      <c r="I35"/>
      <c r="J35"/>
      <c r="K35"/>
      <c r="L35"/>
      <c r="M35"/>
      <c r="N35"/>
      <c r="O35"/>
    </row>
    <row r="36" spans="1:15" x14ac:dyDescent="0.25">
      <c r="I36"/>
      <c r="J36"/>
      <c r="K36"/>
      <c r="L36"/>
      <c r="M36"/>
      <c r="N36"/>
      <c r="O36"/>
    </row>
    <row r="37" spans="1:15" x14ac:dyDescent="0.25">
      <c r="I37"/>
      <c r="J37"/>
      <c r="K37"/>
      <c r="L37"/>
      <c r="M37"/>
      <c r="N37"/>
      <c r="O37"/>
    </row>
    <row r="38" spans="1:15" x14ac:dyDescent="0.25">
      <c r="I38"/>
      <c r="J38"/>
      <c r="K38"/>
      <c r="L38"/>
      <c r="M38"/>
      <c r="N38"/>
      <c r="O38"/>
    </row>
    <row r="39" spans="1:15" x14ac:dyDescent="0.25">
      <c r="I39"/>
      <c r="J39"/>
      <c r="K39"/>
      <c r="L39"/>
      <c r="M39"/>
      <c r="N39"/>
      <c r="O39"/>
    </row>
    <row r="40" spans="1:15" x14ac:dyDescent="0.25">
      <c r="I40"/>
      <c r="J40"/>
      <c r="K40"/>
      <c r="L40"/>
      <c r="M40"/>
      <c r="N40"/>
      <c r="O40"/>
    </row>
    <row r="41" spans="1:15" x14ac:dyDescent="0.25">
      <c r="I41"/>
      <c r="J41"/>
      <c r="K41"/>
      <c r="L41"/>
      <c r="M41"/>
      <c r="N41"/>
      <c r="O41"/>
    </row>
    <row r="42" spans="1:15" x14ac:dyDescent="0.25">
      <c r="I42"/>
      <c r="J42"/>
      <c r="K42"/>
      <c r="L42"/>
      <c r="M42"/>
      <c r="N42"/>
      <c r="O42"/>
    </row>
    <row r="43" spans="1:15" x14ac:dyDescent="0.25">
      <c r="I43"/>
      <c r="J43"/>
      <c r="K43"/>
      <c r="L43"/>
      <c r="M43"/>
      <c r="N43"/>
      <c r="O43"/>
    </row>
    <row r="44" spans="1:15" x14ac:dyDescent="0.25">
      <c r="I44"/>
      <c r="J44"/>
      <c r="K44"/>
      <c r="L44"/>
      <c r="M44"/>
      <c r="N44"/>
      <c r="O44"/>
    </row>
    <row r="45" spans="1:15" x14ac:dyDescent="0.25">
      <c r="I45"/>
      <c r="J45"/>
      <c r="K45"/>
      <c r="L45"/>
      <c r="M45"/>
      <c r="N45"/>
      <c r="O45"/>
    </row>
    <row r="46" spans="1:15" x14ac:dyDescent="0.25">
      <c r="I46"/>
      <c r="J46"/>
      <c r="K46"/>
      <c r="L46"/>
      <c r="M46"/>
      <c r="N46"/>
      <c r="O46"/>
    </row>
  </sheetData>
  <mergeCells count="13">
    <mergeCell ref="B13:C13"/>
    <mergeCell ref="B14:C14"/>
    <mergeCell ref="A1:F1"/>
    <mergeCell ref="A2:F2"/>
    <mergeCell ref="A3:F3"/>
    <mergeCell ref="A4:F4"/>
    <mergeCell ref="B12:C12"/>
    <mergeCell ref="A7:E7"/>
    <mergeCell ref="B8:C8"/>
    <mergeCell ref="B9:C9"/>
    <mergeCell ref="B10:C10"/>
    <mergeCell ref="B11:C11"/>
    <mergeCell ref="A6:E6"/>
  </mergeCells>
  <printOptions horizontalCentered="1"/>
  <pageMargins left="0.11811023622047245" right="0.11811023622047245" top="1.3385826771653544" bottom="0.74803149606299213" header="0.31496062992125984" footer="0.31496062992125984"/>
  <pageSetup scale="80" orientation="portrait" horizontalDpi="1200" verticalDpi="1200" r:id="rId1"/>
  <headerFooter>
    <oddFooter>&amp;LCALIFICACIÓN TÉCNICA - INDUSTRIA NACIONAL&amp;R&amp;P DE &amp;N</oddFooter>
  </headerFooter>
  <drawing r:id="rId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8"/>
  <sheetViews>
    <sheetView tabSelected="1" zoomScale="90" zoomScaleNormal="90" workbookViewId="0">
      <selection activeCell="I8" sqref="I8"/>
    </sheetView>
  </sheetViews>
  <sheetFormatPr baseColWidth="10" defaultColWidth="10.85546875" defaultRowHeight="16.5" x14ac:dyDescent="0.25"/>
  <cols>
    <col min="1" max="1" width="8.7109375" style="7" customWidth="1"/>
    <col min="2" max="2" width="26" style="7" customWidth="1"/>
    <col min="3" max="3" width="13" style="7" customWidth="1"/>
    <col min="4" max="4" width="20" style="7" customWidth="1"/>
    <col min="5" max="5" width="15.28515625" style="7" customWidth="1"/>
    <col min="6" max="6" width="19" style="7" customWidth="1"/>
    <col min="7" max="7" width="10.7109375" style="7" customWidth="1"/>
    <col min="8" max="8" width="11.7109375" style="7" customWidth="1"/>
    <col min="9" max="9" width="10.5703125" style="7" customWidth="1"/>
    <col min="10" max="10" width="11.140625" style="7" customWidth="1"/>
    <col min="11" max="11" width="19" style="7" customWidth="1"/>
    <col min="12" max="12" width="15" style="7" bestFit="1" customWidth="1"/>
    <col min="13" max="16384" width="10.85546875" style="7"/>
  </cols>
  <sheetData>
    <row r="1" spans="1:19" s="15" customFormat="1" ht="20.25" x14ac:dyDescent="0.3">
      <c r="A1" s="269" t="s">
        <v>0</v>
      </c>
      <c r="B1" s="270"/>
      <c r="C1" s="270"/>
      <c r="D1" s="270"/>
      <c r="E1" s="270"/>
      <c r="F1" s="270"/>
      <c r="G1" s="271"/>
      <c r="H1"/>
      <c r="I1"/>
      <c r="J1"/>
      <c r="K1"/>
      <c r="L1" s="14"/>
      <c r="M1" s="14"/>
      <c r="N1" s="7"/>
      <c r="O1" s="7"/>
      <c r="P1" s="7"/>
      <c r="Q1" s="7"/>
      <c r="R1" s="7"/>
      <c r="S1" s="7"/>
    </row>
    <row r="2" spans="1:19" s="15" customFormat="1" ht="18" x14ac:dyDescent="0.3">
      <c r="A2" s="272" t="s">
        <v>1</v>
      </c>
      <c r="B2" s="273"/>
      <c r="C2" s="273"/>
      <c r="D2" s="273"/>
      <c r="E2" s="273"/>
      <c r="F2" s="273"/>
      <c r="G2" s="274"/>
      <c r="H2"/>
      <c r="I2"/>
      <c r="J2"/>
      <c r="K2"/>
      <c r="L2" s="14"/>
      <c r="M2" s="14"/>
      <c r="N2" s="7"/>
      <c r="O2" s="7"/>
      <c r="P2" s="7"/>
      <c r="Q2" s="7"/>
      <c r="R2" s="7"/>
      <c r="S2" s="7"/>
    </row>
    <row r="3" spans="1:19" ht="14.25" customHeight="1" x14ac:dyDescent="0.3">
      <c r="A3" s="182" t="str">
        <f>PROPONENTES!A3</f>
        <v>SELECCIÓN ABREVIADA DE MENOR CUANTÍA N° SA-MC-037 DE 2019</v>
      </c>
      <c r="B3" s="183"/>
      <c r="C3" s="183"/>
      <c r="D3" s="183"/>
      <c r="E3" s="183"/>
      <c r="F3" s="183"/>
      <c r="G3" s="184"/>
      <c r="H3"/>
      <c r="I3"/>
      <c r="J3"/>
      <c r="K3"/>
      <c r="L3" s="14"/>
      <c r="M3" s="14"/>
    </row>
    <row r="4" spans="1:19" ht="24.75" customHeight="1" thickBot="1" x14ac:dyDescent="0.35">
      <c r="A4" s="191" t="str">
        <f>PROPONENTES!A4</f>
        <v>Realizar el traslado montaje y adecuación de la  sede temporal de AMAGA.</v>
      </c>
      <c r="B4" s="192"/>
      <c r="C4" s="192"/>
      <c r="D4" s="192"/>
      <c r="E4" s="192"/>
      <c r="F4" s="192"/>
      <c r="G4" s="234"/>
      <c r="H4"/>
      <c r="I4"/>
      <c r="J4"/>
      <c r="K4"/>
      <c r="L4" s="14"/>
      <c r="M4" s="14"/>
    </row>
    <row r="5" spans="1:19" s="8" customFormat="1" ht="23.25" customHeight="1" x14ac:dyDescent="0.3">
      <c r="A5" s="238" t="s">
        <v>38</v>
      </c>
      <c r="B5" s="238"/>
      <c r="C5" s="238"/>
      <c r="D5" s="238"/>
      <c r="E5" s="238"/>
      <c r="H5"/>
      <c r="I5"/>
      <c r="J5"/>
      <c r="K5"/>
      <c r="L5" s="14"/>
      <c r="M5" s="14"/>
    </row>
    <row r="6" spans="1:19" s="8" customFormat="1" ht="23.25" customHeight="1" thickBot="1" x14ac:dyDescent="0.35">
      <c r="A6" s="285" t="str">
        <f>'APOYO IND. NACIONAL'!A7:E7</f>
        <v xml:space="preserve"> GRUPO 1 IBAGUE</v>
      </c>
      <c r="B6" s="285"/>
      <c r="C6" s="285"/>
      <c r="D6" s="285"/>
      <c r="E6" s="285"/>
      <c r="F6" s="285"/>
      <c r="G6" s="285"/>
      <c r="H6"/>
      <c r="I6"/>
      <c r="J6"/>
      <c r="K6"/>
      <c r="L6" s="14"/>
      <c r="M6" s="14"/>
    </row>
    <row r="7" spans="1:19" ht="16.5" customHeight="1" thickBot="1" x14ac:dyDescent="0.35">
      <c r="A7" s="282" t="s">
        <v>31</v>
      </c>
      <c r="B7" s="283"/>
      <c r="C7" s="283"/>
      <c r="D7" s="284"/>
      <c r="E7" s="277" t="s">
        <v>23</v>
      </c>
      <c r="F7" s="278"/>
      <c r="G7" s="279"/>
      <c r="H7" s="267"/>
      <c r="I7" s="268"/>
      <c r="J7" s="268"/>
      <c r="K7" s="14"/>
      <c r="L7" s="14"/>
      <c r="M7" s="14"/>
    </row>
    <row r="8" spans="1:19" ht="82.5" customHeight="1" thickBot="1" x14ac:dyDescent="0.35">
      <c r="A8" s="45" t="str">
        <f>'APOYO IND. NACIONAL'!A8</f>
        <v>PROPONENTE No.</v>
      </c>
      <c r="B8" s="280" t="str">
        <f>PROPONENTES!B6</f>
        <v>NOMBRE DEL PROPONENTE</v>
      </c>
      <c r="C8" s="281"/>
      <c r="D8" s="80" t="s">
        <v>21</v>
      </c>
      <c r="E8" s="20" t="s">
        <v>40</v>
      </c>
      <c r="F8" s="46" t="s">
        <v>24</v>
      </c>
      <c r="G8" s="21" t="s">
        <v>13</v>
      </c>
      <c r="H8"/>
      <c r="I8"/>
      <c r="J8"/>
      <c r="K8" s="14"/>
      <c r="L8" s="14"/>
      <c r="M8" s="14"/>
    </row>
    <row r="9" spans="1:19" x14ac:dyDescent="0.3">
      <c r="A9" s="81">
        <v>1</v>
      </c>
      <c r="B9" s="275" t="str">
        <f>'APOYO IND. NACIONAL'!B9:C9</f>
        <v>INGENIERIA Y PROYECTOS JLE S.A.S.</v>
      </c>
      <c r="C9" s="276"/>
      <c r="D9" s="77" t="s">
        <v>89</v>
      </c>
      <c r="E9" s="156"/>
      <c r="F9" s="157"/>
      <c r="G9" s="158"/>
      <c r="H9"/>
      <c r="I9"/>
      <c r="J9"/>
      <c r="K9" s="14"/>
      <c r="L9" s="14"/>
      <c r="M9" s="14"/>
    </row>
    <row r="10" spans="1:19" x14ac:dyDescent="0.3">
      <c r="A10" s="17">
        <f>A9+1</f>
        <v>2</v>
      </c>
      <c r="B10" s="286" t="str">
        <f>'APOYO IND. NACIONAL'!B10:C10</f>
        <v>LUIS ENRIQUE OYOLA QUINTERO</v>
      </c>
      <c r="C10" s="287"/>
      <c r="D10" s="77" t="s">
        <v>89</v>
      </c>
      <c r="E10" s="162"/>
      <c r="F10" s="163"/>
      <c r="G10" s="164"/>
      <c r="H10"/>
      <c r="I10"/>
      <c r="J10"/>
      <c r="K10" s="14"/>
      <c r="L10" s="14"/>
      <c r="M10" s="14"/>
    </row>
    <row r="11" spans="1:19" x14ac:dyDescent="0.3">
      <c r="A11" s="17">
        <f t="shared" ref="A11:A12" si="0">A10+1</f>
        <v>3</v>
      </c>
      <c r="B11" s="288" t="str">
        <f>PROPONENTES!B9</f>
        <v>CONSTRUSION SAS</v>
      </c>
      <c r="C11" s="287"/>
      <c r="D11" s="77" t="s">
        <v>89</v>
      </c>
      <c r="E11" s="162"/>
      <c r="F11" s="163"/>
      <c r="G11" s="164"/>
      <c r="H11"/>
      <c r="I11"/>
      <c r="J11"/>
      <c r="K11" s="14"/>
      <c r="L11" s="14"/>
      <c r="M11" s="14"/>
    </row>
    <row r="12" spans="1:19" x14ac:dyDescent="0.3">
      <c r="A12" s="17">
        <f t="shared" si="0"/>
        <v>4</v>
      </c>
      <c r="B12" s="288" t="str">
        <f>'APOYO IND. NACIONAL'!B12:C12</f>
        <v>SAFRID INGENIERIA SAS</v>
      </c>
      <c r="C12" s="287"/>
      <c r="D12" s="77" t="s">
        <v>33</v>
      </c>
      <c r="E12" s="162">
        <f>'CALIFICACIÓN TÉCNICA'!E15</f>
        <v>30</v>
      </c>
      <c r="F12" s="163">
        <f>'APOYO IND. NACIONAL'!F12</f>
        <v>10</v>
      </c>
      <c r="G12" s="164">
        <f t="shared" ref="G12" si="1">E12+F12</f>
        <v>40</v>
      </c>
      <c r="H12"/>
      <c r="I12"/>
      <c r="J12"/>
      <c r="K12" s="14"/>
      <c r="L12" s="14"/>
      <c r="M12" s="14"/>
    </row>
    <row r="13" spans="1:19" ht="15" hidden="1" customHeight="1" x14ac:dyDescent="0.3">
      <c r="A13" s="17"/>
      <c r="B13" s="288"/>
      <c r="C13" s="287"/>
      <c r="D13" s="77"/>
      <c r="E13" s="148"/>
      <c r="F13" s="149"/>
      <c r="G13" s="150"/>
      <c r="H13"/>
      <c r="I13"/>
      <c r="J13"/>
      <c r="K13" s="14"/>
      <c r="L13" s="14"/>
      <c r="M13" s="14"/>
    </row>
    <row r="14" spans="1:19" ht="17.25" thickBot="1" x14ac:dyDescent="0.35">
      <c r="A14" s="82"/>
      <c r="B14" s="289"/>
      <c r="C14" s="290"/>
      <c r="D14" s="165"/>
      <c r="E14" s="159"/>
      <c r="F14" s="160"/>
      <c r="G14" s="161"/>
      <c r="H14"/>
      <c r="I14"/>
      <c r="J14"/>
      <c r="K14" s="14"/>
      <c r="L14" s="14"/>
      <c r="M14" s="14"/>
    </row>
    <row r="15" spans="1:19" x14ac:dyDescent="0.3">
      <c r="A15" s="14"/>
      <c r="B15" s="14"/>
      <c r="C15" s="14"/>
      <c r="D15" s="14"/>
      <c r="E15" s="14"/>
      <c r="F15" s="14"/>
      <c r="G15" s="14"/>
      <c r="H15" s="14"/>
      <c r="I15" s="14"/>
      <c r="J15" s="14"/>
      <c r="K15" s="14"/>
      <c r="L15" s="14"/>
      <c r="M15" s="14"/>
    </row>
    <row r="16" spans="1:19" x14ac:dyDescent="0.3">
      <c r="A16" s="215" t="s">
        <v>43</v>
      </c>
      <c r="B16" s="215"/>
      <c r="C16" s="215"/>
      <c r="D16" s="215"/>
      <c r="E16" s="215"/>
      <c r="F16" s="215"/>
      <c r="G16" s="215"/>
      <c r="H16" s="14"/>
      <c r="I16" s="14"/>
      <c r="J16" s="14"/>
      <c r="K16" s="14"/>
      <c r="L16" s="14"/>
      <c r="M16" s="14"/>
    </row>
    <row r="17" spans="1:13" x14ac:dyDescent="0.3">
      <c r="A17" s="204" t="s">
        <v>44</v>
      </c>
      <c r="B17" s="204"/>
      <c r="C17" s="204"/>
      <c r="D17" s="204"/>
      <c r="E17" s="204"/>
      <c r="F17" s="204"/>
      <c r="G17" s="204"/>
      <c r="H17" s="14"/>
      <c r="I17" s="14"/>
      <c r="J17" s="14"/>
      <c r="K17" s="14"/>
      <c r="L17" s="14"/>
      <c r="M17" s="14"/>
    </row>
    <row r="18" spans="1:13" x14ac:dyDescent="0.3">
      <c r="A18" s="204" t="s">
        <v>45</v>
      </c>
      <c r="B18" s="204"/>
      <c r="C18" s="204"/>
      <c r="D18" s="204"/>
      <c r="E18" s="204"/>
      <c r="F18" s="204"/>
      <c r="G18" s="204"/>
      <c r="H18" s="14"/>
      <c r="I18" s="14"/>
      <c r="J18" s="14"/>
      <c r="K18" s="14"/>
      <c r="L18" s="14"/>
      <c r="M18" s="14"/>
    </row>
    <row r="19" spans="1:13" x14ac:dyDescent="0.3">
      <c r="A19" s="14"/>
      <c r="B19" s="14"/>
      <c r="C19" s="14"/>
      <c r="D19" s="14"/>
      <c r="E19" s="14"/>
      <c r="F19" s="14"/>
      <c r="G19" s="14"/>
      <c r="H19" s="14"/>
      <c r="I19" s="14"/>
      <c r="J19" s="14"/>
      <c r="K19" s="14"/>
      <c r="L19" s="14"/>
      <c r="M19" s="14"/>
    </row>
    <row r="20" spans="1:13" x14ac:dyDescent="0.3">
      <c r="A20" s="14"/>
      <c r="B20" s="14"/>
      <c r="C20" s="14"/>
      <c r="D20"/>
      <c r="E20" s="14"/>
      <c r="F20" s="14"/>
      <c r="G20" s="14"/>
      <c r="H20" s="14"/>
      <c r="I20" s="14"/>
      <c r="J20" s="14"/>
      <c r="K20" s="14"/>
      <c r="L20" s="14"/>
      <c r="M20" s="14"/>
    </row>
    <row r="21" spans="1:13" x14ac:dyDescent="0.3">
      <c r="D21"/>
      <c r="H21" s="14"/>
    </row>
    <row r="22" spans="1:13" x14ac:dyDescent="0.3">
      <c r="A22"/>
      <c r="B22"/>
      <c r="C22"/>
      <c r="D22"/>
      <c r="H22" s="14"/>
    </row>
    <row r="23" spans="1:13" x14ac:dyDescent="0.3">
      <c r="A23"/>
      <c r="B23"/>
      <c r="C23"/>
      <c r="D23"/>
      <c r="H23" s="14"/>
    </row>
    <row r="24" spans="1:13" x14ac:dyDescent="0.3">
      <c r="A24"/>
      <c r="B24"/>
      <c r="C24"/>
      <c r="H24" s="14"/>
    </row>
    <row r="25" spans="1:13" x14ac:dyDescent="0.3">
      <c r="A25"/>
      <c r="B25"/>
      <c r="C25"/>
      <c r="H25" s="14"/>
    </row>
    <row r="26" spans="1:13" x14ac:dyDescent="0.3">
      <c r="A26"/>
      <c r="B26"/>
      <c r="C26"/>
      <c r="H26" s="14"/>
    </row>
    <row r="27" spans="1:13" x14ac:dyDescent="0.3">
      <c r="A27"/>
      <c r="B27"/>
      <c r="C27"/>
      <c r="H27" s="14"/>
    </row>
    <row r="28" spans="1:13" x14ac:dyDescent="0.3">
      <c r="A28"/>
      <c r="B28"/>
      <c r="C28"/>
      <c r="H28" s="14"/>
    </row>
  </sheetData>
  <mergeCells count="19">
    <mergeCell ref="A16:G16"/>
    <mergeCell ref="A17:G17"/>
    <mergeCell ref="A18:G18"/>
    <mergeCell ref="B10:C10"/>
    <mergeCell ref="B11:C11"/>
    <mergeCell ref="B12:C12"/>
    <mergeCell ref="B13:C13"/>
    <mergeCell ref="B14:C14"/>
    <mergeCell ref="B9:C9"/>
    <mergeCell ref="A5:E5"/>
    <mergeCell ref="E7:G7"/>
    <mergeCell ref="B8:C8"/>
    <mergeCell ref="A7:D7"/>
    <mergeCell ref="A6:G6"/>
    <mergeCell ref="H7:J7"/>
    <mergeCell ref="A1:G1"/>
    <mergeCell ref="A2:G2"/>
    <mergeCell ref="A3:G3"/>
    <mergeCell ref="A4:G4"/>
  </mergeCells>
  <printOptions horizontalCentered="1"/>
  <pageMargins left="0.11811023622047245" right="0.11811023622047245" top="0.94488188976377963" bottom="0.74803149606299213" header="0.31496062992125984" footer="0.31496062992125984"/>
  <pageSetup scale="80" orientation="portrait" horizontalDpi="1200" verticalDpi="1200" r:id="rId1"/>
  <headerFooter>
    <oddFooter>&amp;LTOTAL CALIFICACIÓN TÉCNICA&amp;R&amp;P DE &amp;N</oddFooter>
  </headerFooter>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14</vt:i4>
      </vt:variant>
    </vt:vector>
  </HeadingPairs>
  <TitlesOfParts>
    <vt:vector size="20" baseType="lpstr">
      <vt:lpstr>PROPONENTES</vt:lpstr>
      <vt:lpstr>EXPERIENCIA HABILITANTE</vt:lpstr>
      <vt:lpstr>REQUIS. TECNICOS HABILITANTES</vt:lpstr>
      <vt:lpstr>CALIFICACIÓN TÉCNICA</vt:lpstr>
      <vt:lpstr>APOYO IND. NACIONAL</vt:lpstr>
      <vt:lpstr>TOTAL CALIFICACIÓN TÉCNICA</vt:lpstr>
      <vt:lpstr>'APOYO IND. NACIONAL'!Área_de_impresión</vt:lpstr>
      <vt:lpstr>'CALIFICACIÓN TÉCNICA'!Área_de_impresión</vt:lpstr>
      <vt:lpstr>'EXPERIENCIA HABILITANTE'!Área_de_impresión</vt:lpstr>
      <vt:lpstr>PROPONENTES!Área_de_impresión</vt:lpstr>
      <vt:lpstr>'REQUIS. TECNICOS HABILITANTES'!Área_de_impresión</vt:lpstr>
      <vt:lpstr>'TOTAL CALIFICACIÓN TÉCNICA'!Área_de_impresión</vt:lpstr>
      <vt:lpstr>grupodos</vt:lpstr>
      <vt:lpstr>grupouno</vt:lpstr>
      <vt:lpstr>'APOYO IND. NACIONAL'!Títulos_a_imprimir</vt:lpstr>
      <vt:lpstr>'CALIFICACIÓN TÉCNICA'!Títulos_a_imprimir</vt:lpstr>
      <vt:lpstr>'EXPERIENCIA HABILITANTE'!Títulos_a_imprimir</vt:lpstr>
      <vt:lpstr>PROPONENTES!Títulos_a_imprimir</vt:lpstr>
      <vt:lpstr>'REQUIS. TECNICOS HABILITANTES'!Títulos_a_imprimir</vt:lpstr>
      <vt:lpstr>'TOTAL CALIFICACIÓN TÉCNICA'!Títulos_a_imprimir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Esteban Bueno Rivero</dc:creator>
  <cp:lastModifiedBy>Alfonso Luis Montes Otero</cp:lastModifiedBy>
  <cp:revision/>
  <cp:lastPrinted>2019-05-08T00:01:28Z</cp:lastPrinted>
  <dcterms:created xsi:type="dcterms:W3CDTF">2013-06-17T17:10:22Z</dcterms:created>
  <dcterms:modified xsi:type="dcterms:W3CDTF">2019-11-07T21:29:47Z</dcterms:modified>
</cp:coreProperties>
</file>